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itabashi\Documents\チャートマスター\"/>
    </mc:Choice>
  </mc:AlternateContent>
  <bookViews>
    <workbookView xWindow="32760" yWindow="32760" windowWidth="2184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52511"/>
</workbook>
</file>

<file path=xl/calcChain.xml><?xml version="1.0" encoding="utf-8"?>
<calcChain xmlns="http://schemas.openxmlformats.org/spreadsheetml/2006/main">
  <c r="AB15" i="31" l="1"/>
  <c r="AB14" i="31"/>
  <c r="AB13" i="31"/>
  <c r="AB12" i="31"/>
  <c r="AB16" i="31" s="1"/>
  <c r="AB11" i="31"/>
  <c r="AB10" i="31"/>
  <c r="AB9" i="31"/>
  <c r="AB12" i="32"/>
  <c r="AB11" i="32"/>
  <c r="AB10" i="32"/>
  <c r="AB9" i="32"/>
  <c r="AB15" i="32"/>
  <c r="AB14" i="32"/>
  <c r="AB13" i="32"/>
  <c r="AB16" i="32" l="1"/>
  <c r="AB16" i="33"/>
  <c r="AB15" i="33"/>
  <c r="AB14" i="33"/>
  <c r="AB13" i="33"/>
  <c r="AB12" i="33"/>
  <c r="AB11" i="33"/>
  <c r="AB10" i="33"/>
  <c r="AB9" i="33"/>
  <c r="K25" i="31" l="1"/>
  <c r="M25" i="31" s="1"/>
  <c r="K25" i="32"/>
  <c r="M25" i="32" s="1"/>
  <c r="K24" i="31"/>
  <c r="M24" i="31" s="1"/>
  <c r="K24" i="32"/>
  <c r="M24" i="32" s="1"/>
  <c r="K23" i="31"/>
  <c r="M23" i="31" s="1"/>
  <c r="M23" i="32"/>
  <c r="K23" i="32"/>
  <c r="K22" i="31"/>
  <c r="M22" i="31" s="1"/>
  <c r="K22" i="32"/>
  <c r="M22" i="32" s="1"/>
  <c r="K21" i="31"/>
  <c r="M21" i="31" s="1"/>
  <c r="K21" i="32"/>
  <c r="M21" i="32" s="1"/>
  <c r="M21" i="33"/>
  <c r="K21" i="33"/>
  <c r="K20" i="31" l="1"/>
  <c r="M20" i="31" s="1"/>
  <c r="K20" i="32"/>
  <c r="M20" i="32" s="1"/>
  <c r="K19" i="31" l="1"/>
  <c r="M19" i="31" s="1"/>
  <c r="K19" i="32"/>
  <c r="M19" i="32" s="1"/>
  <c r="K18" i="33"/>
  <c r="M18" i="33" s="1"/>
  <c r="K18" i="32"/>
  <c r="M18" i="32" s="1"/>
  <c r="K17" i="31"/>
  <c r="M17" i="31" s="1"/>
  <c r="K17" i="32"/>
  <c r="M17" i="32" s="1"/>
  <c r="K16" i="31" l="1"/>
  <c r="M16" i="31" s="1"/>
  <c r="K16" i="32"/>
  <c r="M16" i="32" s="1"/>
  <c r="K12" i="31"/>
  <c r="M12" i="31" s="1"/>
  <c r="K12" i="32"/>
  <c r="M12" i="32" s="1"/>
  <c r="K15" i="33"/>
  <c r="M15" i="33" s="1"/>
  <c r="K11" i="31"/>
  <c r="M11" i="31" s="1"/>
  <c r="K11" i="32"/>
  <c r="M11" i="32" s="1"/>
  <c r="K10" i="31"/>
  <c r="M10" i="31" s="1"/>
  <c r="K10" i="32"/>
  <c r="M10" i="32" s="1"/>
  <c r="K9" i="31"/>
  <c r="M9" i="31" s="1"/>
  <c r="M9" i="32"/>
  <c r="K9" i="32"/>
  <c r="V108" i="33" l="1"/>
  <c r="T108" i="33"/>
  <c r="W108" i="33" s="1"/>
  <c r="V107" i="33"/>
  <c r="T107" i="33"/>
  <c r="W107" i="33" s="1"/>
  <c r="V106" i="33"/>
  <c r="T106" i="33"/>
  <c r="W106" i="33" s="1"/>
  <c r="V105" i="33"/>
  <c r="T105" i="33"/>
  <c r="V104" i="33"/>
  <c r="T104" i="33"/>
  <c r="W104" i="33"/>
  <c r="V103" i="33"/>
  <c r="T103" i="33"/>
  <c r="W103" i="33" s="1"/>
  <c r="V102" i="33"/>
  <c r="T102" i="33"/>
  <c r="V101" i="33"/>
  <c r="T101" i="33"/>
  <c r="V100" i="33"/>
  <c r="T100" i="33"/>
  <c r="W100" i="33" s="1"/>
  <c r="V99" i="33"/>
  <c r="T99" i="33"/>
  <c r="V98" i="33"/>
  <c r="T98" i="33"/>
  <c r="V97" i="33"/>
  <c r="T97" i="33"/>
  <c r="W97" i="33" s="1"/>
  <c r="V96" i="33"/>
  <c r="T96" i="33"/>
  <c r="W96" i="33" s="1"/>
  <c r="V95" i="33"/>
  <c r="T95" i="33"/>
  <c r="W95" i="33" s="1"/>
  <c r="V94" i="33"/>
  <c r="T94" i="33"/>
  <c r="V93" i="33"/>
  <c r="T93" i="33"/>
  <c r="V92" i="33"/>
  <c r="T92" i="33"/>
  <c r="V91" i="33"/>
  <c r="T91" i="33"/>
  <c r="W91" i="33" s="1"/>
  <c r="V90" i="33"/>
  <c r="T90" i="33"/>
  <c r="W90" i="33" s="1"/>
  <c r="V89" i="33"/>
  <c r="T89" i="33"/>
  <c r="W89" i="33" s="1"/>
  <c r="V88" i="33"/>
  <c r="T88" i="33"/>
  <c r="W88" i="33" s="1"/>
  <c r="V87" i="33"/>
  <c r="T87" i="33"/>
  <c r="W87" i="33" s="1"/>
  <c r="V86" i="33"/>
  <c r="T86" i="33"/>
  <c r="W86" i="33" s="1"/>
  <c r="V85" i="33"/>
  <c r="T85" i="33"/>
  <c r="V84" i="33"/>
  <c r="T84" i="33"/>
  <c r="W84" i="33" s="1"/>
  <c r="V83" i="33"/>
  <c r="T83" i="33"/>
  <c r="W83" i="33" s="1"/>
  <c r="V82" i="33"/>
  <c r="T82" i="33"/>
  <c r="W82" i="33" s="1"/>
  <c r="V81" i="33"/>
  <c r="T81" i="33"/>
  <c r="W81" i="33" s="1"/>
  <c r="V80" i="33"/>
  <c r="T80" i="33"/>
  <c r="W80" i="33" s="1"/>
  <c r="V79" i="33"/>
  <c r="T79" i="33"/>
  <c r="W79" i="33" s="1"/>
  <c r="V78" i="33"/>
  <c r="T78" i="33"/>
  <c r="W78" i="33" s="1"/>
  <c r="V77" i="33"/>
  <c r="T77" i="33"/>
  <c r="W77" i="33" s="1"/>
  <c r="V76" i="33"/>
  <c r="T76" i="33"/>
  <c r="V75" i="33"/>
  <c r="T75" i="33"/>
  <c r="V74" i="33"/>
  <c r="T74" i="33"/>
  <c r="W74" i="33" s="1"/>
  <c r="V73" i="33"/>
  <c r="T73" i="33"/>
  <c r="W73" i="33" s="1"/>
  <c r="V72" i="33"/>
  <c r="T72" i="33"/>
  <c r="W72" i="33" s="1"/>
  <c r="V71" i="33"/>
  <c r="T71" i="33"/>
  <c r="V70" i="33"/>
  <c r="T70" i="33"/>
  <c r="V69" i="33"/>
  <c r="T69" i="33"/>
  <c r="W69" i="33" s="1"/>
  <c r="V68" i="33"/>
  <c r="T68" i="33"/>
  <c r="V67" i="33"/>
  <c r="T67" i="33"/>
  <c r="W67" i="33" s="1"/>
  <c r="V66" i="33"/>
  <c r="T66" i="33"/>
  <c r="W66" i="33" s="1"/>
  <c r="V65" i="33"/>
  <c r="T65" i="33"/>
  <c r="W65" i="33" s="1"/>
  <c r="V64" i="33"/>
  <c r="T64" i="33"/>
  <c r="W64" i="33"/>
  <c r="V63" i="33"/>
  <c r="T63" i="33"/>
  <c r="V62" i="33"/>
  <c r="T62" i="33"/>
  <c r="V61" i="33"/>
  <c r="T61" i="33"/>
  <c r="W61" i="33"/>
  <c r="V60" i="33"/>
  <c r="T60" i="33"/>
  <c r="V59" i="33"/>
  <c r="T59" i="33"/>
  <c r="W59" i="33" s="1"/>
  <c r="W60" i="33" s="1"/>
  <c r="V58" i="33"/>
  <c r="T58" i="33"/>
  <c r="W58" i="33" s="1"/>
  <c r="V57" i="33"/>
  <c r="T57" i="33"/>
  <c r="V56" i="33"/>
  <c r="T56" i="33"/>
  <c r="V55" i="33"/>
  <c r="T55" i="33"/>
  <c r="W55" i="33" s="1"/>
  <c r="V54" i="33"/>
  <c r="T54" i="33"/>
  <c r="W54" i="33" s="1"/>
  <c r="V53" i="33"/>
  <c r="T53" i="33"/>
  <c r="W53" i="33" s="1"/>
  <c r="V52" i="33"/>
  <c r="T52" i="33"/>
  <c r="W52" i="33" s="1"/>
  <c r="V51" i="33"/>
  <c r="T51" i="33"/>
  <c r="W51" i="33" s="1"/>
  <c r="V50" i="33"/>
  <c r="T50" i="33"/>
  <c r="W50" i="33" s="1"/>
  <c r="V49" i="33"/>
  <c r="T49" i="33"/>
  <c r="V48" i="33"/>
  <c r="T48" i="33"/>
  <c r="V47" i="33"/>
  <c r="T47" i="33"/>
  <c r="V46" i="33"/>
  <c r="T46" i="33"/>
  <c r="V45" i="33"/>
  <c r="T45" i="33"/>
  <c r="W45" i="33" s="1"/>
  <c r="V44" i="33"/>
  <c r="T44" i="33"/>
  <c r="W44" i="33" s="1"/>
  <c r="V43" i="33"/>
  <c r="T43" i="33"/>
  <c r="W43" i="33" s="1"/>
  <c r="V42" i="33"/>
  <c r="T42" i="33"/>
  <c r="V41" i="33"/>
  <c r="T41" i="33"/>
  <c r="W41" i="33" s="1"/>
  <c r="V40" i="33"/>
  <c r="T40" i="33"/>
  <c r="W40" i="33" s="1"/>
  <c r="V39" i="33"/>
  <c r="T39" i="33"/>
  <c r="W39" i="33" s="1"/>
  <c r="V38" i="33"/>
  <c r="T38" i="33"/>
  <c r="V37" i="33"/>
  <c r="T37" i="33"/>
  <c r="W37" i="33" s="1"/>
  <c r="V36" i="33"/>
  <c r="T36" i="33"/>
  <c r="W36" i="33" s="1"/>
  <c r="V35" i="33"/>
  <c r="T35" i="33"/>
  <c r="W35" i="33" s="1"/>
  <c r="V34" i="33"/>
  <c r="T34" i="33"/>
  <c r="V33" i="33"/>
  <c r="T33" i="33"/>
  <c r="V32" i="33"/>
  <c r="T32" i="33"/>
  <c r="V31" i="33"/>
  <c r="T31" i="33"/>
  <c r="V30" i="33"/>
  <c r="T30" i="33"/>
  <c r="V29" i="33"/>
  <c r="T29" i="33"/>
  <c r="V28" i="33"/>
  <c r="T28" i="33"/>
  <c r="V27" i="33"/>
  <c r="T27" i="33"/>
  <c r="V26" i="33"/>
  <c r="T26" i="33"/>
  <c r="W26" i="33" s="1"/>
  <c r="K26" i="33"/>
  <c r="M26" i="33" s="1"/>
  <c r="V25" i="33"/>
  <c r="T25" i="33"/>
  <c r="W25" i="33" s="1"/>
  <c r="K25" i="33"/>
  <c r="M25" i="33" s="1"/>
  <c r="R25" i="33" s="1"/>
  <c r="C26" i="33" s="1"/>
  <c r="X26" i="33" s="1"/>
  <c r="Y26" i="33" s="1"/>
  <c r="V24" i="33"/>
  <c r="T24" i="33"/>
  <c r="W24" i="33" s="1"/>
  <c r="M24" i="33"/>
  <c r="K24" i="33"/>
  <c r="V23" i="33"/>
  <c r="T23" i="33"/>
  <c r="W23" i="33" s="1"/>
  <c r="K23" i="33"/>
  <c r="M23" i="33" s="1"/>
  <c r="T22" i="33"/>
  <c r="V22" i="33"/>
  <c r="K22" i="33"/>
  <c r="M22" i="33" s="1"/>
  <c r="T21" i="33"/>
  <c r="V21" i="33" s="1"/>
  <c r="T20" i="33"/>
  <c r="V20" i="33" s="1"/>
  <c r="M20" i="33"/>
  <c r="K20" i="33"/>
  <c r="T19" i="33"/>
  <c r="W19" i="33" s="1"/>
  <c r="M19" i="33"/>
  <c r="K19" i="33"/>
  <c r="T18" i="33"/>
  <c r="W18" i="33" s="1"/>
  <c r="R18" i="33"/>
  <c r="C19" i="33" s="1"/>
  <c r="X19" i="33" s="1"/>
  <c r="Y19" i="33" s="1"/>
  <c r="T17" i="33"/>
  <c r="M17" i="33"/>
  <c r="K17" i="33"/>
  <c r="T16" i="33"/>
  <c r="W16" i="33" s="1"/>
  <c r="K16" i="33"/>
  <c r="M16" i="33" s="1"/>
  <c r="R16" i="33" s="1"/>
  <c r="C17" i="33" s="1"/>
  <c r="X17" i="33" s="1"/>
  <c r="Y17" i="33" s="1"/>
  <c r="T15" i="33"/>
  <c r="W15" i="33" s="1"/>
  <c r="T14" i="33"/>
  <c r="M14" i="33"/>
  <c r="K14" i="33"/>
  <c r="T13" i="33"/>
  <c r="V13" i="33" s="1"/>
  <c r="M13" i="33"/>
  <c r="K13" i="33"/>
  <c r="T12" i="33"/>
  <c r="V12" i="33" s="1"/>
  <c r="K12" i="33"/>
  <c r="M12" i="33" s="1"/>
  <c r="T11" i="33"/>
  <c r="W11" i="33" s="1"/>
  <c r="K11" i="33"/>
  <c r="M11" i="33" s="1"/>
  <c r="T10" i="33"/>
  <c r="W10" i="33" s="1"/>
  <c r="K10" i="33"/>
  <c r="M10" i="33" s="1"/>
  <c r="T9" i="33"/>
  <c r="C9" i="33"/>
  <c r="K9" i="33" s="1"/>
  <c r="M9" i="33" s="1"/>
  <c r="V108" i="32"/>
  <c r="T108" i="32"/>
  <c r="W108" i="32"/>
  <c r="V107" i="32"/>
  <c r="T107" i="32"/>
  <c r="W107" i="32" s="1"/>
  <c r="V106" i="32"/>
  <c r="T106" i="32"/>
  <c r="W106" i="32" s="1"/>
  <c r="V105" i="32"/>
  <c r="T105" i="32"/>
  <c r="W105" i="32" s="1"/>
  <c r="V104" i="32"/>
  <c r="T104" i="32"/>
  <c r="V103" i="32"/>
  <c r="T103" i="32"/>
  <c r="V102" i="32"/>
  <c r="T102" i="32"/>
  <c r="V101" i="32"/>
  <c r="T101" i="32"/>
  <c r="V100" i="32"/>
  <c r="T100" i="32"/>
  <c r="V99" i="32"/>
  <c r="T99" i="32"/>
  <c r="V98" i="32"/>
  <c r="T98" i="32"/>
  <c r="V97" i="32"/>
  <c r="T97" i="32"/>
  <c r="V96" i="32"/>
  <c r="T96" i="32"/>
  <c r="W96" i="32" s="1"/>
  <c r="V95" i="32"/>
  <c r="T95" i="32"/>
  <c r="V94" i="32"/>
  <c r="T94" i="32"/>
  <c r="W94" i="32" s="1"/>
  <c r="V93" i="32"/>
  <c r="T93" i="32"/>
  <c r="V92" i="32"/>
  <c r="T92" i="32"/>
  <c r="V91" i="32"/>
  <c r="T91" i="32"/>
  <c r="W91" i="32" s="1"/>
  <c r="V90" i="32"/>
  <c r="T90" i="32"/>
  <c r="W90" i="32" s="1"/>
  <c r="V89" i="32"/>
  <c r="T89" i="32"/>
  <c r="W89" i="32" s="1"/>
  <c r="V88" i="32"/>
  <c r="T88" i="32"/>
  <c r="W88" i="32" s="1"/>
  <c r="V87" i="32"/>
  <c r="T87" i="32"/>
  <c r="V86" i="32"/>
  <c r="T86" i="32"/>
  <c r="W86" i="32" s="1"/>
  <c r="V85" i="32"/>
  <c r="T85" i="32"/>
  <c r="W85" i="32" s="1"/>
  <c r="V84" i="32"/>
  <c r="T84" i="32"/>
  <c r="V83" i="32"/>
  <c r="T83" i="32"/>
  <c r="W83" i="32" s="1"/>
  <c r="V82" i="32"/>
  <c r="T82" i="32"/>
  <c r="W82" i="32" s="1"/>
  <c r="V81" i="32"/>
  <c r="T81" i="32"/>
  <c r="V80" i="32"/>
  <c r="T80" i="32"/>
  <c r="W80" i="32" s="1"/>
  <c r="V79" i="32"/>
  <c r="T79" i="32"/>
  <c r="V78" i="32"/>
  <c r="T78" i="32"/>
  <c r="V77" i="32"/>
  <c r="T77" i="32"/>
  <c r="W77" i="32" s="1"/>
  <c r="V76" i="32"/>
  <c r="T76" i="32"/>
  <c r="W76" i="32"/>
  <c r="V75" i="32"/>
  <c r="T75" i="32"/>
  <c r="V74" i="32"/>
  <c r="T74" i="32"/>
  <c r="V73" i="32"/>
  <c r="T73" i="32"/>
  <c r="W73" i="32" s="1"/>
  <c r="V72" i="32"/>
  <c r="T72" i="32"/>
  <c r="W72" i="32" s="1"/>
  <c r="V71" i="32"/>
  <c r="T71" i="32"/>
  <c r="W71" i="32" s="1"/>
  <c r="V70" i="32"/>
  <c r="T70" i="32"/>
  <c r="V69" i="32"/>
  <c r="T69" i="32"/>
  <c r="V68" i="32"/>
  <c r="T68" i="32"/>
  <c r="W68" i="32"/>
  <c r="V67" i="32"/>
  <c r="T67" i="32"/>
  <c r="W67" i="32" s="1"/>
  <c r="V66" i="32"/>
  <c r="T66" i="32"/>
  <c r="W66" i="32" s="1"/>
  <c r="V65" i="32"/>
  <c r="T65" i="32"/>
  <c r="W65" i="32" s="1"/>
  <c r="V64" i="32"/>
  <c r="T64" i="32"/>
  <c r="V63" i="32"/>
  <c r="T63" i="32"/>
  <c r="V62" i="32"/>
  <c r="T62" i="32"/>
  <c r="V61" i="32"/>
  <c r="T61" i="32"/>
  <c r="V60" i="32"/>
  <c r="T60" i="32"/>
  <c r="W60" i="32" s="1"/>
  <c r="V59" i="32"/>
  <c r="T59" i="32"/>
  <c r="V58" i="32"/>
  <c r="T58" i="32"/>
  <c r="W58" i="32" s="1"/>
  <c r="V57" i="32"/>
  <c r="T57" i="32"/>
  <c r="W57" i="32" s="1"/>
  <c r="V56" i="32"/>
  <c r="T56" i="32"/>
  <c r="V55" i="32"/>
  <c r="T55" i="32"/>
  <c r="V54" i="32"/>
  <c r="T54" i="32"/>
  <c r="W54" i="32" s="1"/>
  <c r="V53" i="32"/>
  <c r="T53" i="32"/>
  <c r="V52" i="32"/>
  <c r="T52" i="32"/>
  <c r="W52" i="32" s="1"/>
  <c r="V51" i="32"/>
  <c r="T51" i="32"/>
  <c r="V50" i="32"/>
  <c r="T50" i="32"/>
  <c r="W50" i="32" s="1"/>
  <c r="V49" i="32"/>
  <c r="T49" i="32"/>
  <c r="V48" i="32"/>
  <c r="T48" i="32"/>
  <c r="V47" i="32"/>
  <c r="T47" i="32"/>
  <c r="V46" i="32"/>
  <c r="T46" i="32"/>
  <c r="V45" i="32"/>
  <c r="T45" i="32"/>
  <c r="W45" i="32" s="1"/>
  <c r="V44" i="32"/>
  <c r="T44" i="32"/>
  <c r="W44" i="32"/>
  <c r="V43" i="32"/>
  <c r="T43" i="32"/>
  <c r="W43" i="32" s="1"/>
  <c r="V42" i="32"/>
  <c r="T42" i="32"/>
  <c r="V41" i="32"/>
  <c r="T41" i="32"/>
  <c r="W41" i="32" s="1"/>
  <c r="V40" i="32"/>
  <c r="T40" i="32"/>
  <c r="W40" i="32" s="1"/>
  <c r="V39" i="32"/>
  <c r="T39" i="32"/>
  <c r="W39" i="32" s="1"/>
  <c r="V38" i="32"/>
  <c r="T38" i="32"/>
  <c r="V37" i="32"/>
  <c r="T37" i="32"/>
  <c r="W37" i="32" s="1"/>
  <c r="V36" i="32"/>
  <c r="T36" i="32"/>
  <c r="W36" i="32" s="1"/>
  <c r="V35" i="32"/>
  <c r="T35" i="32"/>
  <c r="W35" i="32" s="1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W27" i="32" s="1"/>
  <c r="W28" i="32" s="1"/>
  <c r="K27" i="32"/>
  <c r="M27" i="32" s="1"/>
  <c r="V26" i="32"/>
  <c r="T26" i="32"/>
  <c r="W26" i="32" s="1"/>
  <c r="R26" i="32"/>
  <c r="C27" i="32" s="1"/>
  <c r="X27" i="32" s="1"/>
  <c r="Y27" i="32" s="1"/>
  <c r="K26" i="32"/>
  <c r="M26" i="32" s="1"/>
  <c r="W25" i="32"/>
  <c r="V25" i="32"/>
  <c r="T25" i="32"/>
  <c r="R25" i="32" s="1"/>
  <c r="C26" i="32" s="1"/>
  <c r="X26" i="32" s="1"/>
  <c r="Y26" i="32" s="1"/>
  <c r="W24" i="32"/>
  <c r="V24" i="32"/>
  <c r="T24" i="32"/>
  <c r="R24" i="32" s="1"/>
  <c r="C25" i="32" s="1"/>
  <c r="X25" i="32" s="1"/>
  <c r="Y25" i="32" s="1"/>
  <c r="V23" i="32"/>
  <c r="T23" i="32"/>
  <c r="W23" i="32" s="1"/>
  <c r="T22" i="32"/>
  <c r="R22" i="32" s="1"/>
  <c r="C23" i="32" s="1"/>
  <c r="X23" i="32" s="1"/>
  <c r="Y23" i="32" s="1"/>
  <c r="T21" i="32"/>
  <c r="W21" i="32" s="1"/>
  <c r="R21" i="32"/>
  <c r="C22" i="32" s="1"/>
  <c r="X22" i="32" s="1"/>
  <c r="Y22" i="32" s="1"/>
  <c r="T20" i="32"/>
  <c r="R20" i="32" s="1"/>
  <c r="C21" i="32" s="1"/>
  <c r="X21" i="32" s="1"/>
  <c r="Y21" i="32" s="1"/>
  <c r="T19" i="32"/>
  <c r="W19" i="32" s="1"/>
  <c r="T18" i="32"/>
  <c r="W18" i="32" s="1"/>
  <c r="R18" i="32"/>
  <c r="C19" i="32" s="1"/>
  <c r="X19" i="32" s="1"/>
  <c r="Y19" i="32" s="1"/>
  <c r="T17" i="32"/>
  <c r="W17" i="32" s="1"/>
  <c r="T16" i="32"/>
  <c r="R16" i="32" s="1"/>
  <c r="C17" i="32" s="1"/>
  <c r="X17" i="32" s="1"/>
  <c r="Y17" i="32" s="1"/>
  <c r="V16" i="32"/>
  <c r="T15" i="32"/>
  <c r="W15" i="32" s="1"/>
  <c r="T14" i="32"/>
  <c r="T13" i="32"/>
  <c r="W13" i="32" s="1"/>
  <c r="T12" i="32"/>
  <c r="W12" i="32" s="1"/>
  <c r="T11" i="32"/>
  <c r="R11" i="32" s="1"/>
  <c r="C12" i="32" s="1"/>
  <c r="X12" i="32" s="1"/>
  <c r="Y12" i="32" s="1"/>
  <c r="T10" i="32"/>
  <c r="W10" i="32" s="1"/>
  <c r="T9" i="32"/>
  <c r="R9" i="32" s="1"/>
  <c r="C10" i="32" s="1"/>
  <c r="C9" i="32"/>
  <c r="V108" i="31"/>
  <c r="T108" i="31"/>
  <c r="V107" i="31"/>
  <c r="T107" i="31"/>
  <c r="V106" i="31"/>
  <c r="T106" i="31"/>
  <c r="V105" i="31"/>
  <c r="T105" i="31"/>
  <c r="W105" i="31"/>
  <c r="V104" i="31"/>
  <c r="T104" i="31"/>
  <c r="W104" i="31" s="1"/>
  <c r="V103" i="31"/>
  <c r="T103" i="31"/>
  <c r="W103" i="31" s="1"/>
  <c r="V102" i="31"/>
  <c r="T102" i="31"/>
  <c r="V101" i="31"/>
  <c r="T101" i="31"/>
  <c r="V100" i="31"/>
  <c r="T100" i="31"/>
  <c r="W100" i="31" s="1"/>
  <c r="V99" i="31"/>
  <c r="T99" i="31"/>
  <c r="V98" i="31"/>
  <c r="T98" i="31"/>
  <c r="V97" i="31"/>
  <c r="T97" i="31"/>
  <c r="V96" i="31"/>
  <c r="T96" i="31"/>
  <c r="V95" i="31"/>
  <c r="T95" i="31"/>
  <c r="V94" i="31"/>
  <c r="T94" i="31"/>
  <c r="W94" i="31" s="1"/>
  <c r="V93" i="31"/>
  <c r="T93" i="31"/>
  <c r="W93" i="31" s="1"/>
  <c r="V92" i="31"/>
  <c r="T92" i="31"/>
  <c r="W92" i="31" s="1"/>
  <c r="V91" i="31"/>
  <c r="T91" i="31"/>
  <c r="V90" i="31"/>
  <c r="T90" i="31"/>
  <c r="V89" i="31"/>
  <c r="T89" i="31"/>
  <c r="V88" i="31"/>
  <c r="T88" i="31"/>
  <c r="W88" i="31" s="1"/>
  <c r="V87" i="31"/>
  <c r="T87" i="31"/>
  <c r="W87" i="31" s="1"/>
  <c r="V86" i="31"/>
  <c r="T86" i="31"/>
  <c r="W86" i="31" s="1"/>
  <c r="V85" i="31"/>
  <c r="T85" i="31"/>
  <c r="V84" i="31"/>
  <c r="T84" i="31"/>
  <c r="V83" i="31"/>
  <c r="T83" i="31"/>
  <c r="V82" i="31"/>
  <c r="T82" i="31"/>
  <c r="V81" i="31"/>
  <c r="T81" i="31"/>
  <c r="V80" i="31"/>
  <c r="T80" i="31"/>
  <c r="W80" i="31" s="1"/>
  <c r="V79" i="31"/>
  <c r="T79" i="31"/>
  <c r="V78" i="31"/>
  <c r="T78" i="31"/>
  <c r="W78" i="31" s="1"/>
  <c r="V77" i="31"/>
  <c r="T77" i="31"/>
  <c r="V76" i="31"/>
  <c r="T76" i="31"/>
  <c r="V75" i="31"/>
  <c r="T75" i="31"/>
  <c r="W75" i="31" s="1"/>
  <c r="V74" i="31"/>
  <c r="T74" i="31"/>
  <c r="W74" i="31" s="1"/>
  <c r="V73" i="31"/>
  <c r="T73" i="31"/>
  <c r="V72" i="31"/>
  <c r="T72" i="31"/>
  <c r="W72" i="31" s="1"/>
  <c r="V71" i="31"/>
  <c r="T71" i="31"/>
  <c r="W71" i="31" s="1"/>
  <c r="V70" i="31"/>
  <c r="T70" i="31"/>
  <c r="V69" i="31"/>
  <c r="T69" i="31"/>
  <c r="W69" i="31" s="1"/>
  <c r="V68" i="31"/>
  <c r="T68" i="31"/>
  <c r="W68" i="31" s="1"/>
  <c r="V67" i="31"/>
  <c r="T67" i="31"/>
  <c r="W67" i="31" s="1"/>
  <c r="V66" i="31"/>
  <c r="T66" i="31"/>
  <c r="V65" i="31"/>
  <c r="T65" i="31"/>
  <c r="W65" i="31" s="1"/>
  <c r="V64" i="31"/>
  <c r="T64" i="31"/>
  <c r="W64" i="31" s="1"/>
  <c r="V63" i="31"/>
  <c r="T63" i="31"/>
  <c r="W63" i="31" s="1"/>
  <c r="V62" i="31"/>
  <c r="T62" i="31"/>
  <c r="V61" i="31"/>
  <c r="T61" i="31"/>
  <c r="V60" i="31"/>
  <c r="T60" i="31"/>
  <c r="W60" i="31" s="1"/>
  <c r="V59" i="31"/>
  <c r="T59" i="31"/>
  <c r="V58" i="31"/>
  <c r="T58" i="31"/>
  <c r="W58" i="31" s="1"/>
  <c r="V57" i="31"/>
  <c r="T57" i="31"/>
  <c r="W57" i="31" s="1"/>
  <c r="V56" i="31"/>
  <c r="T56" i="31"/>
  <c r="V55" i="31"/>
  <c r="T55" i="31"/>
  <c r="V54" i="31"/>
  <c r="T54" i="31"/>
  <c r="W54" i="31" s="1"/>
  <c r="V53" i="31"/>
  <c r="T53" i="31"/>
  <c r="W53" i="31" s="1"/>
  <c r="V52" i="31"/>
  <c r="T52" i="31"/>
  <c r="W52" i="31" s="1"/>
  <c r="V51" i="31"/>
  <c r="T51" i="31"/>
  <c r="W51" i="31" s="1"/>
  <c r="V50" i="31"/>
  <c r="T50" i="31"/>
  <c r="W50" i="31" s="1"/>
  <c r="V49" i="31"/>
  <c r="T49" i="31"/>
  <c r="V48" i="31"/>
  <c r="T48" i="31"/>
  <c r="V47" i="31"/>
  <c r="T47" i="31"/>
  <c r="V46" i="31"/>
  <c r="T46" i="31"/>
  <c r="W46" i="31" s="1"/>
  <c r="V45" i="31"/>
  <c r="T45" i="31"/>
  <c r="W45" i="31" s="1"/>
  <c r="V44" i="31"/>
  <c r="T44" i="31"/>
  <c r="W44" i="31" s="1"/>
  <c r="V43" i="31"/>
  <c r="T43" i="31"/>
  <c r="W43" i="31" s="1"/>
  <c r="V42" i="31"/>
  <c r="T42" i="31"/>
  <c r="W42" i="31" s="1"/>
  <c r="V41" i="31"/>
  <c r="T41" i="31"/>
  <c r="W41" i="31" s="1"/>
  <c r="V40" i="31"/>
  <c r="T40" i="31"/>
  <c r="W40" i="31" s="1"/>
  <c r="V39" i="31"/>
  <c r="T39" i="31"/>
  <c r="V38" i="31"/>
  <c r="T38" i="31"/>
  <c r="V37" i="31"/>
  <c r="T37" i="31"/>
  <c r="W37" i="31" s="1"/>
  <c r="V36" i="31"/>
  <c r="T36" i="31"/>
  <c r="V35" i="31"/>
  <c r="T35" i="31"/>
  <c r="W35" i="31" s="1"/>
  <c r="V34" i="31"/>
  <c r="T34" i="31"/>
  <c r="V33" i="31"/>
  <c r="T33" i="31"/>
  <c r="V32" i="31"/>
  <c r="T32" i="31"/>
  <c r="V31" i="31"/>
  <c r="T31" i="31"/>
  <c r="V30" i="31"/>
  <c r="T30" i="31"/>
  <c r="V29" i="31"/>
  <c r="T29" i="31"/>
  <c r="V28" i="31"/>
  <c r="T28" i="31"/>
  <c r="V27" i="31"/>
  <c r="T27" i="31"/>
  <c r="V26" i="31"/>
  <c r="T26" i="31"/>
  <c r="W26" i="31" s="1"/>
  <c r="M26" i="31"/>
  <c r="K26" i="31"/>
  <c r="V25" i="31"/>
  <c r="T25" i="31"/>
  <c r="W25" i="31" s="1"/>
  <c r="V24" i="31"/>
  <c r="T24" i="31"/>
  <c r="R24" i="31" s="1"/>
  <c r="C25" i="31" s="1"/>
  <c r="X25" i="31" s="1"/>
  <c r="Y25" i="31" s="1"/>
  <c r="V23" i="31"/>
  <c r="T23" i="31"/>
  <c r="R23" i="31" s="1"/>
  <c r="C24" i="31" s="1"/>
  <c r="X24" i="31" s="1"/>
  <c r="Y24" i="31" s="1"/>
  <c r="W23" i="31"/>
  <c r="T22" i="31"/>
  <c r="W22" i="31" s="1"/>
  <c r="T21" i="31"/>
  <c r="W21" i="31" s="1"/>
  <c r="R21" i="31"/>
  <c r="C22" i="31" s="1"/>
  <c r="X22" i="31" s="1"/>
  <c r="Y22" i="31" s="1"/>
  <c r="T20" i="31"/>
  <c r="V20" i="31" s="1"/>
  <c r="T19" i="31"/>
  <c r="W19" i="31" s="1"/>
  <c r="V19" i="31"/>
  <c r="T18" i="31"/>
  <c r="V18" i="31" s="1"/>
  <c r="K18" i="31"/>
  <c r="M18" i="31" s="1"/>
  <c r="T17" i="31"/>
  <c r="W17" i="31" s="1"/>
  <c r="T16" i="31"/>
  <c r="V16" i="31" s="1"/>
  <c r="T15" i="31"/>
  <c r="W15" i="31" s="1"/>
  <c r="T14" i="31"/>
  <c r="V14" i="31" s="1"/>
  <c r="T13" i="31"/>
  <c r="W13" i="31" s="1"/>
  <c r="T12" i="31"/>
  <c r="R12" i="31" s="1"/>
  <c r="C13" i="31" s="1"/>
  <c r="T11" i="31"/>
  <c r="V11" i="31" s="1"/>
  <c r="T10" i="31"/>
  <c r="R10" i="31" s="1"/>
  <c r="C11" i="31" s="1"/>
  <c r="X11" i="31" s="1"/>
  <c r="Y11" i="31" s="1"/>
  <c r="T9" i="31"/>
  <c r="W9" i="31" s="1"/>
  <c r="C9" i="31"/>
  <c r="R10" i="17"/>
  <c r="C11" i="17" s="1"/>
  <c r="T10" i="17"/>
  <c r="R11" i="17"/>
  <c r="C12" i="17"/>
  <c r="T11" i="17"/>
  <c r="R12" i="17"/>
  <c r="C13" i="17" s="1"/>
  <c r="T12" i="17"/>
  <c r="R13" i="17"/>
  <c r="C14" i="17" s="1"/>
  <c r="T13" i="17"/>
  <c r="R14" i="17"/>
  <c r="T14" i="17"/>
  <c r="R15" i="17"/>
  <c r="C16" i="17" s="1"/>
  <c r="T15" i="17"/>
  <c r="R16" i="17"/>
  <c r="C17" i="17"/>
  <c r="T16" i="17"/>
  <c r="R17" i="17"/>
  <c r="T17" i="17"/>
  <c r="R18" i="17"/>
  <c r="C19" i="17" s="1"/>
  <c r="T18" i="17"/>
  <c r="R19" i="17"/>
  <c r="T19" i="17"/>
  <c r="R20" i="17"/>
  <c r="C21" i="17"/>
  <c r="T20" i="17"/>
  <c r="R21" i="17"/>
  <c r="T21" i="17"/>
  <c r="R22" i="17"/>
  <c r="C23" i="17" s="1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C32" i="17" s="1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C46" i="17" s="1"/>
  <c r="T45" i="17"/>
  <c r="R46" i="17"/>
  <c r="T46" i="17"/>
  <c r="R47" i="17"/>
  <c r="C48" i="17" s="1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C62" i="17" s="1"/>
  <c r="T61" i="17"/>
  <c r="R62" i="17"/>
  <c r="T62" i="17"/>
  <c r="R63" i="17"/>
  <c r="C64" i="17" s="1"/>
  <c r="T63" i="17"/>
  <c r="R64" i="17"/>
  <c r="C65" i="17"/>
  <c r="T64" i="17"/>
  <c r="R65" i="17"/>
  <c r="C66" i="17" s="1"/>
  <c r="T65" i="17"/>
  <c r="R66" i="17"/>
  <c r="T66" i="17"/>
  <c r="R67" i="17"/>
  <c r="T67" i="17"/>
  <c r="R68" i="17"/>
  <c r="C69" i="17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/>
  <c r="T84" i="17"/>
  <c r="R85" i="17"/>
  <c r="C86" i="17" s="1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C95" i="17" s="1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C102" i="17" s="1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K101" i="17"/>
  <c r="K100" i="17"/>
  <c r="K99" i="17"/>
  <c r="C99" i="17"/>
  <c r="K98" i="17"/>
  <c r="C98" i="17"/>
  <c r="K97" i="17"/>
  <c r="K96" i="17"/>
  <c r="K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K65" i="17"/>
  <c r="K64" i="17"/>
  <c r="K63" i="17"/>
  <c r="C63" i="17"/>
  <c r="K62" i="17"/>
  <c r="K61" i="17"/>
  <c r="K60" i="17"/>
  <c r="C60" i="17"/>
  <c r="K59" i="17"/>
  <c r="C59" i="17"/>
  <c r="K58" i="17"/>
  <c r="C58" i="17"/>
  <c r="K57" i="17"/>
  <c r="K56" i="17"/>
  <c r="C56" i="17"/>
  <c r="K55" i="17"/>
  <c r="K54" i="17"/>
  <c r="C54" i="17"/>
  <c r="K53" i="17"/>
  <c r="K52" i="17"/>
  <c r="C52" i="17"/>
  <c r="K51" i="17"/>
  <c r="K50" i="17"/>
  <c r="C50" i="17"/>
  <c r="K49" i="17"/>
  <c r="K48" i="17"/>
  <c r="K47" i="17"/>
  <c r="C47" i="17"/>
  <c r="K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K22" i="17"/>
  <c r="C22" i="17"/>
  <c r="K21" i="17"/>
  <c r="K20" i="17"/>
  <c r="C20" i="17"/>
  <c r="K19" i="17"/>
  <c r="K18" i="17"/>
  <c r="C18" i="17"/>
  <c r="K17" i="17"/>
  <c r="K16" i="17"/>
  <c r="K15" i="17"/>
  <c r="C15" i="17"/>
  <c r="K14" i="17"/>
  <c r="K13" i="17"/>
  <c r="K12" i="17"/>
  <c r="K11" i="17"/>
  <c r="K10" i="17"/>
  <c r="K9" i="17"/>
  <c r="M9" i="17"/>
  <c r="R9" i="17" s="1"/>
  <c r="L2" i="17"/>
  <c r="V17" i="31"/>
  <c r="V22" i="31"/>
  <c r="W17" i="33"/>
  <c r="V18" i="33"/>
  <c r="V17" i="33"/>
  <c r="V18" i="32"/>
  <c r="V21" i="32"/>
  <c r="W22" i="33"/>
  <c r="V11" i="33"/>
  <c r="V15" i="33"/>
  <c r="V16" i="33"/>
  <c r="V9" i="33"/>
  <c r="W9" i="33"/>
  <c r="W38" i="31" l="1"/>
  <c r="R26" i="31"/>
  <c r="C27" i="31" s="1"/>
  <c r="X27" i="31" s="1"/>
  <c r="Y27" i="31" s="1"/>
  <c r="W28" i="31"/>
  <c r="W29" i="31" s="1"/>
  <c r="W30" i="31" s="1"/>
  <c r="W31" i="31" s="1"/>
  <c r="W32" i="31" s="1"/>
  <c r="W33" i="31" s="1"/>
  <c r="W34" i="31" s="1"/>
  <c r="W36" i="31"/>
  <c r="W73" i="31"/>
  <c r="W82" i="31"/>
  <c r="W83" i="31" s="1"/>
  <c r="W84" i="31" s="1"/>
  <c r="W85" i="31" s="1"/>
  <c r="W107" i="31"/>
  <c r="W76" i="31"/>
  <c r="W77" i="31" s="1"/>
  <c r="W90" i="31"/>
  <c r="W101" i="31"/>
  <c r="W108" i="31"/>
  <c r="W27" i="31"/>
  <c r="W95" i="31"/>
  <c r="W96" i="31" s="1"/>
  <c r="W97" i="31" s="1"/>
  <c r="W98" i="31" s="1"/>
  <c r="W99" i="31" s="1"/>
  <c r="W47" i="31"/>
  <c r="W48" i="31" s="1"/>
  <c r="W49" i="31" s="1"/>
  <c r="W61" i="31"/>
  <c r="W62" i="31" s="1"/>
  <c r="W70" i="31"/>
  <c r="W81" i="31"/>
  <c r="W106" i="31"/>
  <c r="W39" i="31"/>
  <c r="W59" i="31"/>
  <c r="W79" i="31"/>
  <c r="W91" i="31"/>
  <c r="W55" i="31"/>
  <c r="W56" i="31" s="1"/>
  <c r="W66" i="31"/>
  <c r="W89" i="31"/>
  <c r="W102" i="31"/>
  <c r="W47" i="32"/>
  <c r="W48" i="32" s="1"/>
  <c r="W49" i="32" s="1"/>
  <c r="W55" i="32"/>
  <c r="W56" i="32" s="1"/>
  <c r="W61" i="32"/>
  <c r="W63" i="32"/>
  <c r="W64" i="32" s="1"/>
  <c r="W74" i="32"/>
  <c r="W75" i="32" s="1"/>
  <c r="W78" i="32"/>
  <c r="W79" i="32" s="1"/>
  <c r="W84" i="32"/>
  <c r="W102" i="32"/>
  <c r="W103" i="32" s="1"/>
  <c r="W104" i="32" s="1"/>
  <c r="R27" i="32"/>
  <c r="C28" i="32" s="1"/>
  <c r="X28" i="32" s="1"/>
  <c r="Y28" i="32" s="1"/>
  <c r="W53" i="32"/>
  <c r="W95" i="32"/>
  <c r="W97" i="32"/>
  <c r="W29" i="32"/>
  <c r="W51" i="32"/>
  <c r="W62" i="32"/>
  <c r="W70" i="32"/>
  <c r="W81" i="32"/>
  <c r="W87" i="32"/>
  <c r="W46" i="32"/>
  <c r="W92" i="32"/>
  <c r="W93" i="32" s="1"/>
  <c r="W42" i="32"/>
  <c r="W69" i="32"/>
  <c r="W98" i="32"/>
  <c r="W99" i="32" s="1"/>
  <c r="W100" i="32" s="1"/>
  <c r="W101" i="32" s="1"/>
  <c r="W30" i="32"/>
  <c r="W31" i="32" s="1"/>
  <c r="W32" i="32" s="1"/>
  <c r="W33" i="32" s="1"/>
  <c r="W34" i="32" s="1"/>
  <c r="W38" i="32"/>
  <c r="W59" i="32"/>
  <c r="W28" i="33"/>
  <c r="W29" i="33" s="1"/>
  <c r="W27" i="33"/>
  <c r="W85" i="33"/>
  <c r="W92" i="33"/>
  <c r="W93" i="33" s="1"/>
  <c r="W94" i="33" s="1"/>
  <c r="W98" i="33"/>
  <c r="W99" i="33" s="1"/>
  <c r="W46" i="33"/>
  <c r="W68" i="33"/>
  <c r="W70" i="33"/>
  <c r="W71" i="33" s="1"/>
  <c r="W101" i="33"/>
  <c r="R26" i="33"/>
  <c r="C27" i="33" s="1"/>
  <c r="W105" i="33"/>
  <c r="W38" i="33"/>
  <c r="W56" i="33"/>
  <c r="W57" i="33" s="1"/>
  <c r="W42" i="33"/>
  <c r="W30" i="33"/>
  <c r="W31" i="33" s="1"/>
  <c r="W32" i="33" s="1"/>
  <c r="W33" i="33" s="1"/>
  <c r="W34" i="33" s="1"/>
  <c r="W47" i="33"/>
  <c r="W48" i="33" s="1"/>
  <c r="W49" i="33" s="1"/>
  <c r="W62" i="33"/>
  <c r="W63" i="33" s="1"/>
  <c r="W75" i="33"/>
  <c r="W76" i="33" s="1"/>
  <c r="W102" i="33"/>
  <c r="R25" i="31"/>
  <c r="C26" i="31" s="1"/>
  <c r="X26" i="31" s="1"/>
  <c r="Y26" i="31" s="1"/>
  <c r="W24" i="31"/>
  <c r="R24" i="33"/>
  <c r="C25" i="33" s="1"/>
  <c r="X25" i="33" s="1"/>
  <c r="Y25" i="33" s="1"/>
  <c r="R23" i="32"/>
  <c r="C24" i="32" s="1"/>
  <c r="X24" i="32" s="1"/>
  <c r="Y24" i="32" s="1"/>
  <c r="R23" i="33"/>
  <c r="C24" i="33" s="1"/>
  <c r="X24" i="33" s="1"/>
  <c r="Y24" i="33" s="1"/>
  <c r="R22" i="31"/>
  <c r="C23" i="31" s="1"/>
  <c r="X23" i="31" s="1"/>
  <c r="Y23" i="31" s="1"/>
  <c r="R22" i="33"/>
  <c r="C23" i="33" s="1"/>
  <c r="X23" i="33" s="1"/>
  <c r="Y23" i="33" s="1"/>
  <c r="R21" i="33"/>
  <c r="R20" i="33"/>
  <c r="C21" i="33" s="1"/>
  <c r="X21" i="33" s="1"/>
  <c r="Y21" i="33" s="1"/>
  <c r="R20" i="31"/>
  <c r="C21" i="31" s="1"/>
  <c r="X21" i="31" s="1"/>
  <c r="Y21" i="31" s="1"/>
  <c r="W20" i="33"/>
  <c r="R19" i="31"/>
  <c r="C20" i="31" s="1"/>
  <c r="X20" i="31" s="1"/>
  <c r="Y20" i="31" s="1"/>
  <c r="R19" i="32"/>
  <c r="C20" i="32" s="1"/>
  <c r="X20" i="32" s="1"/>
  <c r="Y20" i="32" s="1"/>
  <c r="V19" i="32"/>
  <c r="V19" i="33"/>
  <c r="R19" i="33"/>
  <c r="C20" i="33" s="1"/>
  <c r="X20" i="33" s="1"/>
  <c r="Y20" i="33" s="1"/>
  <c r="R18" i="31"/>
  <c r="C19" i="31" s="1"/>
  <c r="X19" i="31" s="1"/>
  <c r="Y19" i="31" s="1"/>
  <c r="W18" i="31"/>
  <c r="R17" i="31"/>
  <c r="C18" i="31" s="1"/>
  <c r="X18" i="31" s="1"/>
  <c r="Y18" i="31" s="1"/>
  <c r="V17" i="32"/>
  <c r="R17" i="32"/>
  <c r="C18" i="32" s="1"/>
  <c r="X18" i="32" s="1"/>
  <c r="Y18" i="32" s="1"/>
  <c r="R17" i="33"/>
  <c r="C18" i="33" s="1"/>
  <c r="X18" i="33" s="1"/>
  <c r="Y18" i="33" s="1"/>
  <c r="R16" i="31"/>
  <c r="C17" i="31" s="1"/>
  <c r="X17" i="31" s="1"/>
  <c r="Y17" i="31" s="1"/>
  <c r="W16" i="32"/>
  <c r="X13" i="31"/>
  <c r="Y13" i="31" s="1"/>
  <c r="K13" i="31"/>
  <c r="M13" i="31" s="1"/>
  <c r="R13" i="31" s="1"/>
  <c r="C14" i="31" s="1"/>
  <c r="K14" i="31" s="1"/>
  <c r="M14" i="31" s="1"/>
  <c r="W14" i="31"/>
  <c r="V15" i="31"/>
  <c r="W14" i="32"/>
  <c r="V14" i="32"/>
  <c r="V15" i="32" s="1"/>
  <c r="R15" i="33"/>
  <c r="C16" i="33" s="1"/>
  <c r="X16" i="33" s="1"/>
  <c r="Y16" i="33" s="1"/>
  <c r="R14" i="33"/>
  <c r="C15" i="33" s="1"/>
  <c r="X15" i="33" s="1"/>
  <c r="Y15" i="33" s="1"/>
  <c r="W14" i="33"/>
  <c r="V14" i="33"/>
  <c r="W12" i="31"/>
  <c r="V12" i="31"/>
  <c r="V13" i="31" s="1"/>
  <c r="V12" i="32"/>
  <c r="V13" i="32" s="1"/>
  <c r="R12" i="32"/>
  <c r="C13" i="32" s="1"/>
  <c r="R13" i="33"/>
  <c r="C14" i="33" s="1"/>
  <c r="X14" i="33" s="1"/>
  <c r="Y14" i="33" s="1"/>
  <c r="W12" i="33"/>
  <c r="R12" i="33"/>
  <c r="C13" i="33" s="1"/>
  <c r="X13" i="33" s="1"/>
  <c r="Y13" i="33" s="1"/>
  <c r="R11" i="31"/>
  <c r="C12" i="31" s="1"/>
  <c r="X12" i="31" s="1"/>
  <c r="Y12" i="31" s="1"/>
  <c r="W11" i="31"/>
  <c r="W11" i="32"/>
  <c r="V11" i="32"/>
  <c r="R11" i="33"/>
  <c r="C12" i="33" s="1"/>
  <c r="X12" i="33" s="1"/>
  <c r="Y12" i="33" s="1"/>
  <c r="W10" i="31"/>
  <c r="V10" i="31"/>
  <c r="R10" i="32"/>
  <c r="C11" i="32" s="1"/>
  <c r="X11" i="32" s="1"/>
  <c r="Y11" i="32" s="1"/>
  <c r="V10" i="32"/>
  <c r="H4" i="32"/>
  <c r="V10" i="33"/>
  <c r="R10" i="33"/>
  <c r="C11" i="33" s="1"/>
  <c r="X11" i="33" s="1"/>
  <c r="Y11" i="33" s="1"/>
  <c r="R9" i="31"/>
  <c r="V9" i="31"/>
  <c r="W9" i="32"/>
  <c r="V9" i="32"/>
  <c r="L5" i="33"/>
  <c r="R9" i="33"/>
  <c r="G5" i="17"/>
  <c r="D4" i="17"/>
  <c r="T9" i="17"/>
  <c r="H4" i="17" s="1"/>
  <c r="E5" i="17"/>
  <c r="C5" i="17"/>
  <c r="I5" i="17" s="1"/>
  <c r="C10" i="17"/>
  <c r="W16" i="31"/>
  <c r="W20" i="32"/>
  <c r="V20" i="32"/>
  <c r="W20" i="31"/>
  <c r="H4" i="31"/>
  <c r="X10" i="32"/>
  <c r="V21" i="31"/>
  <c r="W22" i="32"/>
  <c r="V22" i="32"/>
  <c r="H4" i="33"/>
  <c r="W13" i="33"/>
  <c r="W21" i="33"/>
  <c r="K27" i="31" l="1"/>
  <c r="M27" i="31" s="1"/>
  <c r="R27" i="31" s="1"/>
  <c r="C28" i="31" s="1"/>
  <c r="K28" i="32"/>
  <c r="M28" i="32" s="1"/>
  <c r="R28" i="32" s="1"/>
  <c r="C29" i="32" s="1"/>
  <c r="X27" i="33"/>
  <c r="Y27" i="33" s="1"/>
  <c r="K27" i="33"/>
  <c r="M27" i="33" s="1"/>
  <c r="R27" i="33" s="1"/>
  <c r="C28" i="33" s="1"/>
  <c r="C22" i="33"/>
  <c r="X22" i="33" s="1"/>
  <c r="Y22" i="33" s="1"/>
  <c r="X13" i="32"/>
  <c r="Y13" i="32" s="1"/>
  <c r="K13" i="32"/>
  <c r="M13" i="32" s="1"/>
  <c r="R13" i="32" s="1"/>
  <c r="C14" i="32" s="1"/>
  <c r="K14" i="32" s="1"/>
  <c r="M14" i="32" s="1"/>
  <c r="R14" i="32" s="1"/>
  <c r="C15" i="32" s="1"/>
  <c r="X14" i="31"/>
  <c r="Y14" i="31" s="1"/>
  <c r="R14" i="31"/>
  <c r="C15" i="31" s="1"/>
  <c r="L5" i="31"/>
  <c r="C10" i="31"/>
  <c r="P5" i="31"/>
  <c r="P5" i="32"/>
  <c r="L5" i="32"/>
  <c r="P5" i="33"/>
  <c r="C10" i="33"/>
  <c r="X10" i="33" s="1"/>
  <c r="L4" i="17"/>
  <c r="P4" i="17"/>
  <c r="X10" i="31"/>
  <c r="X28" i="31" l="1"/>
  <c r="Y28" i="31" s="1"/>
  <c r="K28" i="31"/>
  <c r="M28" i="31" s="1"/>
  <c r="R28" i="31" s="1"/>
  <c r="C29" i="31" s="1"/>
  <c r="X29" i="32"/>
  <c r="Y29" i="32" s="1"/>
  <c r="K29" i="32"/>
  <c r="M29" i="32" s="1"/>
  <c r="R29" i="32" s="1"/>
  <c r="C30" i="32" s="1"/>
  <c r="X28" i="33"/>
  <c r="Y28" i="33" s="1"/>
  <c r="K28" i="33"/>
  <c r="M28" i="33" s="1"/>
  <c r="R28" i="33" s="1"/>
  <c r="K15" i="31"/>
  <c r="M15" i="31" s="1"/>
  <c r="R15" i="31" s="1"/>
  <c r="K15" i="32"/>
  <c r="M15" i="32" s="1"/>
  <c r="R15" i="32" s="1"/>
  <c r="C16" i="32" s="1"/>
  <c r="X14" i="32"/>
  <c r="Y14" i="32" s="1"/>
  <c r="X15" i="31"/>
  <c r="Y15" i="31" s="1"/>
  <c r="X29" i="31" l="1"/>
  <c r="Y29" i="31" s="1"/>
  <c r="K29" i="31"/>
  <c r="M29" i="31" s="1"/>
  <c r="R29" i="31" s="1"/>
  <c r="C30" i="31" s="1"/>
  <c r="X30" i="32"/>
  <c r="Y30" i="32" s="1"/>
  <c r="K30" i="32"/>
  <c r="M30" i="32" s="1"/>
  <c r="R30" i="32" s="1"/>
  <c r="C29" i="33"/>
  <c r="C16" i="31"/>
  <c r="X15" i="32"/>
  <c r="Y15" i="32" s="1"/>
  <c r="X16" i="32"/>
  <c r="Y16" i="32" s="1"/>
  <c r="X30" i="31" l="1"/>
  <c r="Y30" i="31" s="1"/>
  <c r="K30" i="31"/>
  <c r="M30" i="31" s="1"/>
  <c r="R30" i="31" s="1"/>
  <c r="C31" i="32"/>
  <c r="X29" i="33"/>
  <c r="Y29" i="33" s="1"/>
  <c r="K29" i="33"/>
  <c r="M29" i="33" s="1"/>
  <c r="R29" i="33" s="1"/>
  <c r="X16" i="31"/>
  <c r="Y16" i="31" s="1"/>
  <c r="C31" i="31" l="1"/>
  <c r="X31" i="32"/>
  <c r="Y31" i="32" s="1"/>
  <c r="K31" i="32"/>
  <c r="M31" i="32" s="1"/>
  <c r="R31" i="32" s="1"/>
  <c r="C30" i="33"/>
  <c r="X31" i="31" l="1"/>
  <c r="Y31" i="31" s="1"/>
  <c r="K31" i="31"/>
  <c r="M31" i="31" s="1"/>
  <c r="R31" i="31" s="1"/>
  <c r="C32" i="32"/>
  <c r="X30" i="33"/>
  <c r="Y30" i="33" s="1"/>
  <c r="K30" i="33"/>
  <c r="M30" i="33" s="1"/>
  <c r="R30" i="33" s="1"/>
  <c r="C32" i="31" l="1"/>
  <c r="X32" i="32"/>
  <c r="Y32" i="32" s="1"/>
  <c r="K32" i="32"/>
  <c r="M32" i="32" s="1"/>
  <c r="R32" i="32" s="1"/>
  <c r="C31" i="33"/>
  <c r="X32" i="31" l="1"/>
  <c r="Y32" i="31" s="1"/>
  <c r="K32" i="31"/>
  <c r="M32" i="31" s="1"/>
  <c r="R32" i="31" s="1"/>
  <c r="C33" i="32"/>
  <c r="X31" i="33"/>
  <c r="Y31" i="33" s="1"/>
  <c r="K31" i="33"/>
  <c r="M31" i="33" s="1"/>
  <c r="R31" i="33" s="1"/>
  <c r="C33" i="31" l="1"/>
  <c r="X33" i="32"/>
  <c r="Y33" i="32" s="1"/>
  <c r="K33" i="32"/>
  <c r="M33" i="32" s="1"/>
  <c r="R33" i="32" s="1"/>
  <c r="C32" i="33"/>
  <c r="X33" i="31" l="1"/>
  <c r="Y33" i="31" s="1"/>
  <c r="K33" i="31"/>
  <c r="M33" i="31" s="1"/>
  <c r="R33" i="31" s="1"/>
  <c r="C34" i="32"/>
  <c r="X32" i="33"/>
  <c r="Y32" i="33" s="1"/>
  <c r="K32" i="33"/>
  <c r="M32" i="33" s="1"/>
  <c r="R32" i="33" s="1"/>
  <c r="C34" i="31" l="1"/>
  <c r="X34" i="32"/>
  <c r="Y34" i="32" s="1"/>
  <c r="K34" i="32"/>
  <c r="M34" i="32" s="1"/>
  <c r="R34" i="32" s="1"/>
  <c r="C33" i="33"/>
  <c r="X34" i="31" l="1"/>
  <c r="Y34" i="31" s="1"/>
  <c r="K34" i="31"/>
  <c r="M34" i="31" s="1"/>
  <c r="R34" i="31" s="1"/>
  <c r="C35" i="32"/>
  <c r="X33" i="33"/>
  <c r="Y33" i="33" s="1"/>
  <c r="K33" i="33"/>
  <c r="M33" i="33" s="1"/>
  <c r="R33" i="33" s="1"/>
  <c r="C34" i="33" s="1"/>
  <c r="C35" i="31" l="1"/>
  <c r="X35" i="32"/>
  <c r="Y35" i="32" s="1"/>
  <c r="K35" i="32"/>
  <c r="M35" i="32" s="1"/>
  <c r="R35" i="32" s="1"/>
  <c r="C36" i="32" s="1"/>
  <c r="X34" i="33"/>
  <c r="Y34" i="33" s="1"/>
  <c r="K34" i="33"/>
  <c r="M34" i="33" s="1"/>
  <c r="R34" i="33" s="1"/>
  <c r="C35" i="33" s="1"/>
  <c r="X35" i="31" l="1"/>
  <c r="Y35" i="31" s="1"/>
  <c r="K35" i="31"/>
  <c r="M35" i="31" s="1"/>
  <c r="R35" i="31" s="1"/>
  <c r="C36" i="31" s="1"/>
  <c r="X36" i="32"/>
  <c r="Y36" i="32" s="1"/>
  <c r="K36" i="32"/>
  <c r="M36" i="32" s="1"/>
  <c r="R36" i="32" s="1"/>
  <c r="C37" i="32" s="1"/>
  <c r="X35" i="33"/>
  <c r="Y35" i="33" s="1"/>
  <c r="K35" i="33"/>
  <c r="M35" i="33" s="1"/>
  <c r="R35" i="33" s="1"/>
  <c r="C36" i="33" s="1"/>
  <c r="X36" i="31" l="1"/>
  <c r="Y36" i="31" s="1"/>
  <c r="K36" i="31"/>
  <c r="M36" i="31" s="1"/>
  <c r="R36" i="31" s="1"/>
  <c r="C37" i="31" s="1"/>
  <c r="X37" i="32"/>
  <c r="Y37" i="32" s="1"/>
  <c r="K37" i="32"/>
  <c r="M37" i="32" s="1"/>
  <c r="R37" i="32" s="1"/>
  <c r="C38" i="32" s="1"/>
  <c r="X36" i="33"/>
  <c r="Y36" i="33" s="1"/>
  <c r="K36" i="33"/>
  <c r="M36" i="33" s="1"/>
  <c r="R36" i="33" s="1"/>
  <c r="C37" i="33" s="1"/>
  <c r="X37" i="31" l="1"/>
  <c r="Y37" i="31" s="1"/>
  <c r="K37" i="31"/>
  <c r="M37" i="31" s="1"/>
  <c r="R37" i="31" s="1"/>
  <c r="C38" i="31" s="1"/>
  <c r="X38" i="32"/>
  <c r="Y38" i="32" s="1"/>
  <c r="K38" i="32"/>
  <c r="M38" i="32" s="1"/>
  <c r="R38" i="32" s="1"/>
  <c r="C39" i="32" s="1"/>
  <c r="X37" i="33"/>
  <c r="Y37" i="33" s="1"/>
  <c r="K37" i="33"/>
  <c r="M37" i="33" s="1"/>
  <c r="R37" i="33" s="1"/>
  <c r="C38" i="33" s="1"/>
  <c r="X38" i="31" l="1"/>
  <c r="Y38" i="31" s="1"/>
  <c r="K38" i="31"/>
  <c r="M38" i="31" s="1"/>
  <c r="R38" i="31" s="1"/>
  <c r="C39" i="31" s="1"/>
  <c r="X39" i="32"/>
  <c r="Y39" i="32" s="1"/>
  <c r="K39" i="32"/>
  <c r="M39" i="32" s="1"/>
  <c r="R39" i="32" s="1"/>
  <c r="C40" i="32" s="1"/>
  <c r="X38" i="33"/>
  <c r="Y38" i="33" s="1"/>
  <c r="K38" i="33"/>
  <c r="M38" i="33" s="1"/>
  <c r="R38" i="33" s="1"/>
  <c r="C39" i="33" s="1"/>
  <c r="X39" i="31" l="1"/>
  <c r="Y39" i="31" s="1"/>
  <c r="K39" i="31"/>
  <c r="M39" i="31" s="1"/>
  <c r="R39" i="31" s="1"/>
  <c r="C40" i="31" s="1"/>
  <c r="X40" i="32"/>
  <c r="Y40" i="32" s="1"/>
  <c r="K40" i="32"/>
  <c r="M40" i="32" s="1"/>
  <c r="R40" i="32" s="1"/>
  <c r="C41" i="32" s="1"/>
  <c r="X39" i="33"/>
  <c r="Y39" i="33" s="1"/>
  <c r="K39" i="33"/>
  <c r="M39" i="33" s="1"/>
  <c r="R39" i="33" s="1"/>
  <c r="C40" i="33" s="1"/>
  <c r="X40" i="31" l="1"/>
  <c r="Y40" i="31" s="1"/>
  <c r="K40" i="31"/>
  <c r="M40" i="31" s="1"/>
  <c r="R40" i="31" s="1"/>
  <c r="C41" i="31" s="1"/>
  <c r="X41" i="32"/>
  <c r="Y41" i="32" s="1"/>
  <c r="K41" i="32"/>
  <c r="M41" i="32" s="1"/>
  <c r="R41" i="32" s="1"/>
  <c r="C42" i="32" s="1"/>
  <c r="X40" i="33"/>
  <c r="Y40" i="33" s="1"/>
  <c r="K40" i="33"/>
  <c r="M40" i="33" s="1"/>
  <c r="R40" i="33" s="1"/>
  <c r="C41" i="33" s="1"/>
  <c r="X41" i="31" l="1"/>
  <c r="Y41" i="31" s="1"/>
  <c r="K41" i="31"/>
  <c r="M41" i="31" s="1"/>
  <c r="R41" i="31" s="1"/>
  <c r="C42" i="31" s="1"/>
  <c r="X42" i="32"/>
  <c r="Y42" i="32" s="1"/>
  <c r="K42" i="32"/>
  <c r="M42" i="32" s="1"/>
  <c r="R42" i="32" s="1"/>
  <c r="C43" i="32" s="1"/>
  <c r="X41" i="33"/>
  <c r="Y41" i="33" s="1"/>
  <c r="K41" i="33"/>
  <c r="M41" i="33" s="1"/>
  <c r="R41" i="33" s="1"/>
  <c r="C42" i="33" s="1"/>
  <c r="X42" i="31" l="1"/>
  <c r="Y42" i="31" s="1"/>
  <c r="K42" i="31"/>
  <c r="M42" i="31" s="1"/>
  <c r="R42" i="31" s="1"/>
  <c r="C43" i="31" s="1"/>
  <c r="X43" i="32"/>
  <c r="Y43" i="32" s="1"/>
  <c r="K43" i="32"/>
  <c r="M43" i="32" s="1"/>
  <c r="R43" i="32" s="1"/>
  <c r="C44" i="32" s="1"/>
  <c r="X42" i="33"/>
  <c r="Y42" i="33" s="1"/>
  <c r="K42" i="33"/>
  <c r="M42" i="33" s="1"/>
  <c r="R42" i="33" s="1"/>
  <c r="C43" i="33" s="1"/>
  <c r="X43" i="31" l="1"/>
  <c r="Y43" i="31" s="1"/>
  <c r="K43" i="31"/>
  <c r="M43" i="31" s="1"/>
  <c r="R43" i="31" s="1"/>
  <c r="C44" i="31" s="1"/>
  <c r="X44" i="32"/>
  <c r="Y44" i="32" s="1"/>
  <c r="K44" i="32"/>
  <c r="M44" i="32" s="1"/>
  <c r="R44" i="32" s="1"/>
  <c r="C45" i="32" s="1"/>
  <c r="X43" i="33"/>
  <c r="Y43" i="33" s="1"/>
  <c r="K43" i="33"/>
  <c r="M43" i="33" s="1"/>
  <c r="R43" i="33" s="1"/>
  <c r="C44" i="33" s="1"/>
  <c r="X44" i="31" l="1"/>
  <c r="Y44" i="31" s="1"/>
  <c r="K44" i="31"/>
  <c r="M44" i="31" s="1"/>
  <c r="R44" i="31" s="1"/>
  <c r="C45" i="31" s="1"/>
  <c r="X45" i="32"/>
  <c r="Y45" i="32" s="1"/>
  <c r="K45" i="32"/>
  <c r="M45" i="32" s="1"/>
  <c r="R45" i="32" s="1"/>
  <c r="C46" i="32" s="1"/>
  <c r="X44" i="33"/>
  <c r="Y44" i="33" s="1"/>
  <c r="K44" i="33"/>
  <c r="M44" i="33" s="1"/>
  <c r="R44" i="33" s="1"/>
  <c r="C45" i="33" s="1"/>
  <c r="X45" i="31" l="1"/>
  <c r="Y45" i="31" s="1"/>
  <c r="K45" i="31"/>
  <c r="M45" i="31" s="1"/>
  <c r="R45" i="31" s="1"/>
  <c r="C46" i="31" s="1"/>
  <c r="X46" i="32"/>
  <c r="Y46" i="32" s="1"/>
  <c r="K46" i="32"/>
  <c r="M46" i="32" s="1"/>
  <c r="R46" i="32" s="1"/>
  <c r="C47" i="32" s="1"/>
  <c r="X45" i="33"/>
  <c r="Y45" i="33" s="1"/>
  <c r="K45" i="33"/>
  <c r="M45" i="33" s="1"/>
  <c r="R45" i="33" s="1"/>
  <c r="C46" i="33" s="1"/>
  <c r="X46" i="31" l="1"/>
  <c r="Y46" i="31" s="1"/>
  <c r="K46" i="31"/>
  <c r="M46" i="31" s="1"/>
  <c r="R46" i="31" s="1"/>
  <c r="C47" i="31" s="1"/>
  <c r="X47" i="32"/>
  <c r="Y47" i="32" s="1"/>
  <c r="K47" i="32"/>
  <c r="M47" i="32" s="1"/>
  <c r="R47" i="32" s="1"/>
  <c r="C48" i="32" s="1"/>
  <c r="X46" i="33"/>
  <c r="Y46" i="33" s="1"/>
  <c r="K46" i="33"/>
  <c r="M46" i="33" s="1"/>
  <c r="R46" i="33" s="1"/>
  <c r="C47" i="33" s="1"/>
  <c r="X47" i="31" l="1"/>
  <c r="Y47" i="31" s="1"/>
  <c r="K47" i="31"/>
  <c r="M47" i="31" s="1"/>
  <c r="R47" i="31" s="1"/>
  <c r="C48" i="31" s="1"/>
  <c r="X48" i="32"/>
  <c r="Y48" i="32" s="1"/>
  <c r="K48" i="32"/>
  <c r="M48" i="32" s="1"/>
  <c r="R48" i="32" s="1"/>
  <c r="C49" i="32" s="1"/>
  <c r="X47" i="33"/>
  <c r="Y47" i="33" s="1"/>
  <c r="K47" i="33"/>
  <c r="M47" i="33" s="1"/>
  <c r="R47" i="33" s="1"/>
  <c r="C48" i="33" s="1"/>
  <c r="X48" i="31" l="1"/>
  <c r="Y48" i="31" s="1"/>
  <c r="K48" i="31"/>
  <c r="M48" i="31" s="1"/>
  <c r="R48" i="31" s="1"/>
  <c r="C49" i="31" s="1"/>
  <c r="X49" i="32"/>
  <c r="Y49" i="32" s="1"/>
  <c r="K49" i="32"/>
  <c r="M49" i="32" s="1"/>
  <c r="R49" i="32" s="1"/>
  <c r="C50" i="32" s="1"/>
  <c r="X48" i="33"/>
  <c r="Y48" i="33" s="1"/>
  <c r="K48" i="33"/>
  <c r="M48" i="33" s="1"/>
  <c r="R48" i="33" s="1"/>
  <c r="C49" i="33" s="1"/>
  <c r="X49" i="31" l="1"/>
  <c r="Y49" i="31" s="1"/>
  <c r="K49" i="31"/>
  <c r="M49" i="31" s="1"/>
  <c r="R49" i="31" s="1"/>
  <c r="C50" i="31" s="1"/>
  <c r="X50" i="32"/>
  <c r="Y50" i="32" s="1"/>
  <c r="K50" i="32"/>
  <c r="M50" i="32" s="1"/>
  <c r="R50" i="32" s="1"/>
  <c r="C51" i="32" s="1"/>
  <c r="X49" i="33"/>
  <c r="Y49" i="33" s="1"/>
  <c r="K49" i="33"/>
  <c r="M49" i="33" s="1"/>
  <c r="R49" i="33" s="1"/>
  <c r="C50" i="33" s="1"/>
  <c r="X50" i="31" l="1"/>
  <c r="Y50" i="31" s="1"/>
  <c r="K50" i="31"/>
  <c r="M50" i="31" s="1"/>
  <c r="R50" i="31" s="1"/>
  <c r="C51" i="31" s="1"/>
  <c r="X51" i="32"/>
  <c r="Y51" i="32" s="1"/>
  <c r="K51" i="32"/>
  <c r="M51" i="32" s="1"/>
  <c r="R51" i="32" s="1"/>
  <c r="C52" i="32" s="1"/>
  <c r="X50" i="33"/>
  <c r="Y50" i="33" s="1"/>
  <c r="K50" i="33"/>
  <c r="M50" i="33" s="1"/>
  <c r="R50" i="33" s="1"/>
  <c r="C51" i="33" s="1"/>
  <c r="X51" i="31" l="1"/>
  <c r="Y51" i="31" s="1"/>
  <c r="K51" i="31"/>
  <c r="M51" i="31" s="1"/>
  <c r="R51" i="31" s="1"/>
  <c r="C52" i="31" s="1"/>
  <c r="X52" i="32"/>
  <c r="Y52" i="32" s="1"/>
  <c r="K52" i="32"/>
  <c r="M52" i="32" s="1"/>
  <c r="R52" i="32" s="1"/>
  <c r="C53" i="32" s="1"/>
  <c r="X51" i="33"/>
  <c r="Y51" i="33" s="1"/>
  <c r="K51" i="33"/>
  <c r="M51" i="33" s="1"/>
  <c r="R51" i="33" s="1"/>
  <c r="C52" i="33" s="1"/>
  <c r="X52" i="31" l="1"/>
  <c r="Y52" i="31" s="1"/>
  <c r="K52" i="31"/>
  <c r="M52" i="31" s="1"/>
  <c r="R52" i="31" s="1"/>
  <c r="C53" i="31" s="1"/>
  <c r="X53" i="32"/>
  <c r="Y53" i="32" s="1"/>
  <c r="K53" i="32"/>
  <c r="M53" i="32" s="1"/>
  <c r="R53" i="32" s="1"/>
  <c r="C54" i="32" s="1"/>
  <c r="X52" i="33"/>
  <c r="Y52" i="33" s="1"/>
  <c r="K52" i="33"/>
  <c r="M52" i="33" s="1"/>
  <c r="R52" i="33" s="1"/>
  <c r="C53" i="33" s="1"/>
  <c r="X53" i="31" l="1"/>
  <c r="Y53" i="31" s="1"/>
  <c r="K53" i="31"/>
  <c r="M53" i="31" s="1"/>
  <c r="R53" i="31" s="1"/>
  <c r="C54" i="31" s="1"/>
  <c r="X54" i="32"/>
  <c r="Y54" i="32" s="1"/>
  <c r="K54" i="32"/>
  <c r="M54" i="32" s="1"/>
  <c r="R54" i="32" s="1"/>
  <c r="C55" i="32" s="1"/>
  <c r="X53" i="33"/>
  <c r="Y53" i="33" s="1"/>
  <c r="K53" i="33"/>
  <c r="M53" i="33" s="1"/>
  <c r="R53" i="33" s="1"/>
  <c r="C54" i="33" s="1"/>
  <c r="X54" i="31" l="1"/>
  <c r="Y54" i="31" s="1"/>
  <c r="K54" i="31"/>
  <c r="M54" i="31" s="1"/>
  <c r="R54" i="31" s="1"/>
  <c r="C55" i="31" s="1"/>
  <c r="X55" i="32"/>
  <c r="Y55" i="32" s="1"/>
  <c r="K55" i="32"/>
  <c r="M55" i="32" s="1"/>
  <c r="R55" i="32" s="1"/>
  <c r="C56" i="32" s="1"/>
  <c r="X54" i="33"/>
  <c r="Y54" i="33" s="1"/>
  <c r="K54" i="33"/>
  <c r="M54" i="33" s="1"/>
  <c r="R54" i="33" s="1"/>
  <c r="C55" i="33" s="1"/>
  <c r="X55" i="31" l="1"/>
  <c r="Y55" i="31" s="1"/>
  <c r="K55" i="31"/>
  <c r="M55" i="31" s="1"/>
  <c r="R55" i="31" s="1"/>
  <c r="C56" i="31" s="1"/>
  <c r="X56" i="32"/>
  <c r="Y56" i="32" s="1"/>
  <c r="K56" i="32"/>
  <c r="M56" i="32" s="1"/>
  <c r="R56" i="32" s="1"/>
  <c r="C57" i="32" s="1"/>
  <c r="X55" i="33"/>
  <c r="Y55" i="33" s="1"/>
  <c r="K55" i="33"/>
  <c r="M55" i="33" s="1"/>
  <c r="R55" i="33" s="1"/>
  <c r="C56" i="33" s="1"/>
  <c r="X56" i="31" l="1"/>
  <c r="Y56" i="31" s="1"/>
  <c r="K56" i="31"/>
  <c r="M56" i="31" s="1"/>
  <c r="R56" i="31" s="1"/>
  <c r="C57" i="31" s="1"/>
  <c r="X57" i="32"/>
  <c r="Y57" i="32" s="1"/>
  <c r="K57" i="32"/>
  <c r="M57" i="32" s="1"/>
  <c r="R57" i="32" s="1"/>
  <c r="C58" i="32" s="1"/>
  <c r="X56" i="33"/>
  <c r="Y56" i="33" s="1"/>
  <c r="K56" i="33"/>
  <c r="M56" i="33" s="1"/>
  <c r="R56" i="33" s="1"/>
  <c r="C57" i="33" s="1"/>
  <c r="X57" i="31" l="1"/>
  <c r="Y57" i="31" s="1"/>
  <c r="K57" i="31"/>
  <c r="M57" i="31" s="1"/>
  <c r="R57" i="31" s="1"/>
  <c r="C58" i="31" s="1"/>
  <c r="X58" i="32"/>
  <c r="Y58" i="32" s="1"/>
  <c r="K58" i="32"/>
  <c r="M58" i="32" s="1"/>
  <c r="R58" i="32" s="1"/>
  <c r="C59" i="32" s="1"/>
  <c r="X57" i="33"/>
  <c r="Y57" i="33" s="1"/>
  <c r="K57" i="33"/>
  <c r="M57" i="33" s="1"/>
  <c r="R57" i="33" s="1"/>
  <c r="C58" i="33" s="1"/>
  <c r="X58" i="31" l="1"/>
  <c r="Y58" i="31" s="1"/>
  <c r="K58" i="31"/>
  <c r="M58" i="31" s="1"/>
  <c r="R58" i="31" s="1"/>
  <c r="C59" i="31" s="1"/>
  <c r="X59" i="32"/>
  <c r="Y59" i="32" s="1"/>
  <c r="K59" i="32"/>
  <c r="M59" i="32" s="1"/>
  <c r="R59" i="32" s="1"/>
  <c r="C60" i="32" s="1"/>
  <c r="X58" i="33"/>
  <c r="Y58" i="33" s="1"/>
  <c r="K58" i="33"/>
  <c r="M58" i="33" s="1"/>
  <c r="R58" i="33" s="1"/>
  <c r="C59" i="33" s="1"/>
  <c r="X59" i="31" l="1"/>
  <c r="Y59" i="31" s="1"/>
  <c r="K59" i="31"/>
  <c r="M59" i="31" s="1"/>
  <c r="R59" i="31" s="1"/>
  <c r="C60" i="31" s="1"/>
  <c r="X60" i="32"/>
  <c r="Y60" i="32" s="1"/>
  <c r="K60" i="32"/>
  <c r="M60" i="32" s="1"/>
  <c r="R60" i="32" s="1"/>
  <c r="C61" i="32" s="1"/>
  <c r="X59" i="33"/>
  <c r="Y59" i="33" s="1"/>
  <c r="K59" i="33"/>
  <c r="M59" i="33" s="1"/>
  <c r="R59" i="33" s="1"/>
  <c r="C60" i="33" s="1"/>
  <c r="X60" i="31" l="1"/>
  <c r="Y60" i="31" s="1"/>
  <c r="K60" i="31"/>
  <c r="M60" i="31" s="1"/>
  <c r="R60" i="31" s="1"/>
  <c r="C61" i="31" s="1"/>
  <c r="X61" i="32"/>
  <c r="Y61" i="32" s="1"/>
  <c r="K61" i="32"/>
  <c r="M61" i="32" s="1"/>
  <c r="R61" i="32" s="1"/>
  <c r="C62" i="32" s="1"/>
  <c r="X60" i="33"/>
  <c r="Y60" i="33" s="1"/>
  <c r="K60" i="33"/>
  <c r="M60" i="33" s="1"/>
  <c r="R60" i="33" s="1"/>
  <c r="C61" i="33" s="1"/>
  <c r="X61" i="31" l="1"/>
  <c r="Y61" i="31" s="1"/>
  <c r="K61" i="31"/>
  <c r="M61" i="31" s="1"/>
  <c r="R61" i="31" s="1"/>
  <c r="C62" i="31" s="1"/>
  <c r="X62" i="32"/>
  <c r="Y62" i="32" s="1"/>
  <c r="K62" i="32"/>
  <c r="M62" i="32" s="1"/>
  <c r="R62" i="32" s="1"/>
  <c r="C63" i="32" s="1"/>
  <c r="X61" i="33"/>
  <c r="Y61" i="33" s="1"/>
  <c r="K61" i="33"/>
  <c r="M61" i="33" s="1"/>
  <c r="R61" i="33" s="1"/>
  <c r="C62" i="33" s="1"/>
  <c r="X62" i="31" l="1"/>
  <c r="Y62" i="31" s="1"/>
  <c r="K62" i="31"/>
  <c r="M62" i="31" s="1"/>
  <c r="R62" i="31" s="1"/>
  <c r="C63" i="31" s="1"/>
  <c r="X63" i="32"/>
  <c r="Y63" i="32" s="1"/>
  <c r="K63" i="32"/>
  <c r="M63" i="32" s="1"/>
  <c r="R63" i="32" s="1"/>
  <c r="C64" i="32" s="1"/>
  <c r="X62" i="33"/>
  <c r="Y62" i="33" s="1"/>
  <c r="K62" i="33"/>
  <c r="M62" i="33" s="1"/>
  <c r="R62" i="33" s="1"/>
  <c r="C63" i="33" s="1"/>
  <c r="X63" i="31" l="1"/>
  <c r="Y63" i="31" s="1"/>
  <c r="K63" i="31"/>
  <c r="M63" i="31" s="1"/>
  <c r="R63" i="31" s="1"/>
  <c r="C64" i="31" s="1"/>
  <c r="X64" i="32"/>
  <c r="Y64" i="32" s="1"/>
  <c r="K64" i="32"/>
  <c r="M64" i="32" s="1"/>
  <c r="R64" i="32" s="1"/>
  <c r="C65" i="32" s="1"/>
  <c r="X63" i="33"/>
  <c r="Y63" i="33" s="1"/>
  <c r="K63" i="33"/>
  <c r="M63" i="33" s="1"/>
  <c r="R63" i="33" s="1"/>
  <c r="C64" i="33" s="1"/>
  <c r="X64" i="31" l="1"/>
  <c r="Y64" i="31" s="1"/>
  <c r="K64" i="31"/>
  <c r="M64" i="31" s="1"/>
  <c r="R64" i="31" s="1"/>
  <c r="C65" i="31" s="1"/>
  <c r="X65" i="32"/>
  <c r="Y65" i="32" s="1"/>
  <c r="K65" i="32"/>
  <c r="M65" i="32" s="1"/>
  <c r="R65" i="32" s="1"/>
  <c r="C66" i="32" s="1"/>
  <c r="X64" i="33"/>
  <c r="Y64" i="33" s="1"/>
  <c r="K64" i="33"/>
  <c r="M64" i="33" s="1"/>
  <c r="R64" i="33" s="1"/>
  <c r="C65" i="33" s="1"/>
  <c r="X65" i="31" l="1"/>
  <c r="Y65" i="31" s="1"/>
  <c r="K65" i="31"/>
  <c r="M65" i="31" s="1"/>
  <c r="R65" i="31" s="1"/>
  <c r="C66" i="31" s="1"/>
  <c r="X66" i="32"/>
  <c r="Y66" i="32" s="1"/>
  <c r="K66" i="32"/>
  <c r="M66" i="32" s="1"/>
  <c r="R66" i="32" s="1"/>
  <c r="C67" i="32" s="1"/>
  <c r="X65" i="33"/>
  <c r="Y65" i="33" s="1"/>
  <c r="K65" i="33"/>
  <c r="M65" i="33" s="1"/>
  <c r="R65" i="33" s="1"/>
  <c r="C66" i="33" s="1"/>
  <c r="X66" i="31" l="1"/>
  <c r="Y66" i="31" s="1"/>
  <c r="K66" i="31"/>
  <c r="M66" i="31" s="1"/>
  <c r="R66" i="31" s="1"/>
  <c r="C67" i="31" s="1"/>
  <c r="X67" i="32"/>
  <c r="Y67" i="32" s="1"/>
  <c r="K67" i="32"/>
  <c r="M67" i="32" s="1"/>
  <c r="R67" i="32" s="1"/>
  <c r="C68" i="32" s="1"/>
  <c r="X66" i="33"/>
  <c r="Y66" i="33" s="1"/>
  <c r="K66" i="33"/>
  <c r="M66" i="33" s="1"/>
  <c r="R66" i="33" s="1"/>
  <c r="C67" i="33" s="1"/>
  <c r="X67" i="31" l="1"/>
  <c r="Y67" i="31" s="1"/>
  <c r="K67" i="31"/>
  <c r="M67" i="31" s="1"/>
  <c r="R67" i="31" s="1"/>
  <c r="C68" i="31" s="1"/>
  <c r="X68" i="32"/>
  <c r="Y68" i="32" s="1"/>
  <c r="K68" i="32"/>
  <c r="M68" i="32" s="1"/>
  <c r="R68" i="32" s="1"/>
  <c r="C69" i="32" s="1"/>
  <c r="X67" i="33"/>
  <c r="Y67" i="33" s="1"/>
  <c r="K67" i="33"/>
  <c r="M67" i="33" s="1"/>
  <c r="R67" i="33" s="1"/>
  <c r="C68" i="33" s="1"/>
  <c r="X68" i="31" l="1"/>
  <c r="Y68" i="31" s="1"/>
  <c r="K68" i="31"/>
  <c r="M68" i="31" s="1"/>
  <c r="R68" i="31" s="1"/>
  <c r="C69" i="31" s="1"/>
  <c r="X69" i="32"/>
  <c r="Y69" i="32" s="1"/>
  <c r="K69" i="32"/>
  <c r="M69" i="32" s="1"/>
  <c r="R69" i="32" s="1"/>
  <c r="C70" i="32" s="1"/>
  <c r="X68" i="33"/>
  <c r="Y68" i="33" s="1"/>
  <c r="K68" i="33"/>
  <c r="M68" i="33" s="1"/>
  <c r="R68" i="33" s="1"/>
  <c r="C69" i="33" s="1"/>
  <c r="X69" i="31" l="1"/>
  <c r="Y69" i="31" s="1"/>
  <c r="K69" i="31"/>
  <c r="M69" i="31" s="1"/>
  <c r="R69" i="31" s="1"/>
  <c r="C70" i="31" s="1"/>
  <c r="X70" i="32"/>
  <c r="Y70" i="32" s="1"/>
  <c r="K70" i="32"/>
  <c r="M70" i="32" s="1"/>
  <c r="R70" i="32" s="1"/>
  <c r="C71" i="32" s="1"/>
  <c r="X69" i="33"/>
  <c r="Y69" i="33" s="1"/>
  <c r="K69" i="33"/>
  <c r="M69" i="33" s="1"/>
  <c r="R69" i="33" s="1"/>
  <c r="C70" i="33" s="1"/>
  <c r="X70" i="31" l="1"/>
  <c r="Y70" i="31" s="1"/>
  <c r="K70" i="31"/>
  <c r="M70" i="31" s="1"/>
  <c r="R70" i="31" s="1"/>
  <c r="C71" i="31" s="1"/>
  <c r="X71" i="32"/>
  <c r="Y71" i="32" s="1"/>
  <c r="K71" i="32"/>
  <c r="M71" i="32" s="1"/>
  <c r="R71" i="32" s="1"/>
  <c r="C72" i="32" s="1"/>
  <c r="X70" i="33"/>
  <c r="Y70" i="33" s="1"/>
  <c r="K70" i="33"/>
  <c r="M70" i="33" s="1"/>
  <c r="R70" i="33" s="1"/>
  <c r="C71" i="33" s="1"/>
  <c r="X71" i="31" l="1"/>
  <c r="Y71" i="31" s="1"/>
  <c r="K71" i="31"/>
  <c r="M71" i="31" s="1"/>
  <c r="R71" i="31" s="1"/>
  <c r="C72" i="31" s="1"/>
  <c r="X72" i="32"/>
  <c r="Y72" i="32" s="1"/>
  <c r="K72" i="32"/>
  <c r="M72" i="32" s="1"/>
  <c r="R72" i="32" s="1"/>
  <c r="C73" i="32" s="1"/>
  <c r="X71" i="33"/>
  <c r="Y71" i="33" s="1"/>
  <c r="K71" i="33"/>
  <c r="M71" i="33" s="1"/>
  <c r="R71" i="33" s="1"/>
  <c r="C72" i="33" s="1"/>
  <c r="X72" i="31" l="1"/>
  <c r="Y72" i="31" s="1"/>
  <c r="K72" i="31"/>
  <c r="M72" i="31" s="1"/>
  <c r="R72" i="31" s="1"/>
  <c r="C73" i="31" s="1"/>
  <c r="X73" i="32"/>
  <c r="Y73" i="32" s="1"/>
  <c r="K73" i="32"/>
  <c r="M73" i="32" s="1"/>
  <c r="R73" i="32" s="1"/>
  <c r="C74" i="32" s="1"/>
  <c r="X72" i="33"/>
  <c r="Y72" i="33" s="1"/>
  <c r="K72" i="33"/>
  <c r="M72" i="33" s="1"/>
  <c r="R72" i="33" s="1"/>
  <c r="C73" i="33" s="1"/>
  <c r="X73" i="31" l="1"/>
  <c r="Y73" i="31" s="1"/>
  <c r="K73" i="31"/>
  <c r="M73" i="31" s="1"/>
  <c r="R73" i="31" s="1"/>
  <c r="C74" i="31" s="1"/>
  <c r="X74" i="32"/>
  <c r="Y74" i="32" s="1"/>
  <c r="K74" i="32"/>
  <c r="M74" i="32" s="1"/>
  <c r="R74" i="32" s="1"/>
  <c r="C75" i="32" s="1"/>
  <c r="X73" i="33"/>
  <c r="Y73" i="33" s="1"/>
  <c r="K73" i="33"/>
  <c r="M73" i="33" s="1"/>
  <c r="R73" i="33" s="1"/>
  <c r="C74" i="33" s="1"/>
  <c r="X74" i="31" l="1"/>
  <c r="Y74" i="31" s="1"/>
  <c r="K74" i="31"/>
  <c r="M74" i="31" s="1"/>
  <c r="R74" i="31" s="1"/>
  <c r="C75" i="31" s="1"/>
  <c r="X75" i="32"/>
  <c r="Y75" i="32" s="1"/>
  <c r="K75" i="32"/>
  <c r="M75" i="32" s="1"/>
  <c r="R75" i="32" s="1"/>
  <c r="C76" i="32" s="1"/>
  <c r="X74" i="33"/>
  <c r="Y74" i="33" s="1"/>
  <c r="K74" i="33"/>
  <c r="M74" i="33" s="1"/>
  <c r="R74" i="33" s="1"/>
  <c r="C75" i="33" s="1"/>
  <c r="X75" i="31" l="1"/>
  <c r="Y75" i="31" s="1"/>
  <c r="K75" i="31"/>
  <c r="M75" i="31" s="1"/>
  <c r="R75" i="31" s="1"/>
  <c r="C76" i="31" s="1"/>
  <c r="X76" i="32"/>
  <c r="Y76" i="32" s="1"/>
  <c r="K76" i="32"/>
  <c r="M76" i="32" s="1"/>
  <c r="R76" i="32" s="1"/>
  <c r="C77" i="32" s="1"/>
  <c r="X75" i="33"/>
  <c r="Y75" i="33" s="1"/>
  <c r="K75" i="33"/>
  <c r="M75" i="33" s="1"/>
  <c r="R75" i="33" s="1"/>
  <c r="C76" i="33" s="1"/>
  <c r="X76" i="31" l="1"/>
  <c r="Y76" i="31" s="1"/>
  <c r="K76" i="31"/>
  <c r="M76" i="31" s="1"/>
  <c r="R76" i="31" s="1"/>
  <c r="C77" i="31" s="1"/>
  <c r="X77" i="32"/>
  <c r="Y77" i="32" s="1"/>
  <c r="K77" i="32"/>
  <c r="M77" i="32" s="1"/>
  <c r="R77" i="32" s="1"/>
  <c r="C78" i="32" s="1"/>
  <c r="X76" i="33"/>
  <c r="Y76" i="33" s="1"/>
  <c r="K76" i="33"/>
  <c r="M76" i="33" s="1"/>
  <c r="R76" i="33" s="1"/>
  <c r="C77" i="33" s="1"/>
  <c r="X77" i="31" l="1"/>
  <c r="Y77" i="31" s="1"/>
  <c r="K77" i="31"/>
  <c r="M77" i="31" s="1"/>
  <c r="R77" i="31" s="1"/>
  <c r="C78" i="31" s="1"/>
  <c r="X78" i="32"/>
  <c r="Y78" i="32" s="1"/>
  <c r="K78" i="32"/>
  <c r="M78" i="32" s="1"/>
  <c r="R78" i="32" s="1"/>
  <c r="C79" i="32" s="1"/>
  <c r="X77" i="33"/>
  <c r="Y77" i="33" s="1"/>
  <c r="K77" i="33"/>
  <c r="M77" i="33" s="1"/>
  <c r="R77" i="33" s="1"/>
  <c r="C78" i="33" s="1"/>
  <c r="X78" i="31" l="1"/>
  <c r="Y78" i="31" s="1"/>
  <c r="K78" i="31"/>
  <c r="M78" i="31" s="1"/>
  <c r="R78" i="31" s="1"/>
  <c r="C79" i="31" s="1"/>
  <c r="X79" i="32"/>
  <c r="Y79" i="32" s="1"/>
  <c r="K79" i="32"/>
  <c r="M79" i="32" s="1"/>
  <c r="R79" i="32" s="1"/>
  <c r="C80" i="32" s="1"/>
  <c r="X78" i="33"/>
  <c r="Y78" i="33" s="1"/>
  <c r="K78" i="33"/>
  <c r="M78" i="33" s="1"/>
  <c r="R78" i="33" s="1"/>
  <c r="C79" i="33" s="1"/>
  <c r="X79" i="31" l="1"/>
  <c r="Y79" i="31" s="1"/>
  <c r="K79" i="31"/>
  <c r="M79" i="31" s="1"/>
  <c r="R79" i="31" s="1"/>
  <c r="C80" i="31" s="1"/>
  <c r="X80" i="32"/>
  <c r="Y80" i="32" s="1"/>
  <c r="K80" i="32"/>
  <c r="M80" i="32" s="1"/>
  <c r="R80" i="32" s="1"/>
  <c r="C81" i="32" s="1"/>
  <c r="X79" i="33"/>
  <c r="Y79" i="33" s="1"/>
  <c r="K79" i="33"/>
  <c r="M79" i="33" s="1"/>
  <c r="R79" i="33" s="1"/>
  <c r="C80" i="33" s="1"/>
  <c r="X80" i="31" l="1"/>
  <c r="Y80" i="31" s="1"/>
  <c r="K80" i="31"/>
  <c r="M80" i="31" s="1"/>
  <c r="R80" i="31" s="1"/>
  <c r="C81" i="31" s="1"/>
  <c r="X81" i="32"/>
  <c r="Y81" i="32" s="1"/>
  <c r="K81" i="32"/>
  <c r="M81" i="32" s="1"/>
  <c r="R81" i="32" s="1"/>
  <c r="C82" i="32" s="1"/>
  <c r="X80" i="33"/>
  <c r="Y80" i="33" s="1"/>
  <c r="K80" i="33"/>
  <c r="M80" i="33" s="1"/>
  <c r="R80" i="33" s="1"/>
  <c r="C81" i="33" s="1"/>
  <c r="X81" i="31" l="1"/>
  <c r="Y81" i="31" s="1"/>
  <c r="K81" i="31"/>
  <c r="M81" i="31" s="1"/>
  <c r="R81" i="31" s="1"/>
  <c r="C82" i="31" s="1"/>
  <c r="X82" i="32"/>
  <c r="Y82" i="32" s="1"/>
  <c r="K82" i="32"/>
  <c r="M82" i="32" s="1"/>
  <c r="R82" i="32" s="1"/>
  <c r="C83" i="32" s="1"/>
  <c r="X81" i="33"/>
  <c r="Y81" i="33" s="1"/>
  <c r="K81" i="33"/>
  <c r="M81" i="33" s="1"/>
  <c r="R81" i="33" s="1"/>
  <c r="C82" i="33" s="1"/>
  <c r="X82" i="31" l="1"/>
  <c r="Y82" i="31" s="1"/>
  <c r="K82" i="31"/>
  <c r="M82" i="31" s="1"/>
  <c r="R82" i="31" s="1"/>
  <c r="C83" i="31" s="1"/>
  <c r="X83" i="32"/>
  <c r="Y83" i="32" s="1"/>
  <c r="K83" i="32"/>
  <c r="M83" i="32" s="1"/>
  <c r="R83" i="32" s="1"/>
  <c r="C84" i="32" s="1"/>
  <c r="X82" i="33"/>
  <c r="Y82" i="33" s="1"/>
  <c r="K82" i="33"/>
  <c r="M82" i="33" s="1"/>
  <c r="R82" i="33" s="1"/>
  <c r="C83" i="33" s="1"/>
  <c r="X83" i="31" l="1"/>
  <c r="Y83" i="31" s="1"/>
  <c r="K83" i="31"/>
  <c r="M83" i="31" s="1"/>
  <c r="R83" i="31" s="1"/>
  <c r="C84" i="31" s="1"/>
  <c r="X84" i="32"/>
  <c r="Y84" i="32" s="1"/>
  <c r="K84" i="32"/>
  <c r="M84" i="32" s="1"/>
  <c r="R84" i="32" s="1"/>
  <c r="C85" i="32" s="1"/>
  <c r="X83" i="33"/>
  <c r="Y83" i="33" s="1"/>
  <c r="K83" i="33"/>
  <c r="M83" i="33" s="1"/>
  <c r="R83" i="33" s="1"/>
  <c r="C84" i="33" s="1"/>
  <c r="X84" i="31" l="1"/>
  <c r="Y84" i="31" s="1"/>
  <c r="K84" i="31"/>
  <c r="M84" i="31" s="1"/>
  <c r="R84" i="31" s="1"/>
  <c r="C85" i="31" s="1"/>
  <c r="X85" i="32"/>
  <c r="Y85" i="32" s="1"/>
  <c r="K85" i="32"/>
  <c r="M85" i="32" s="1"/>
  <c r="R85" i="32" s="1"/>
  <c r="C86" i="32" s="1"/>
  <c r="X84" i="33"/>
  <c r="Y84" i="33" s="1"/>
  <c r="K84" i="33"/>
  <c r="M84" i="33" s="1"/>
  <c r="R84" i="33" s="1"/>
  <c r="C85" i="33" s="1"/>
  <c r="X85" i="31" l="1"/>
  <c r="Y85" i="31" s="1"/>
  <c r="K85" i="31"/>
  <c r="M85" i="31" s="1"/>
  <c r="R85" i="31" s="1"/>
  <c r="C86" i="31" s="1"/>
  <c r="X86" i="32"/>
  <c r="Y86" i="32" s="1"/>
  <c r="K86" i="32"/>
  <c r="M86" i="32" s="1"/>
  <c r="R86" i="32" s="1"/>
  <c r="C87" i="32" s="1"/>
  <c r="X85" i="33"/>
  <c r="Y85" i="33" s="1"/>
  <c r="K85" i="33"/>
  <c r="M85" i="33" s="1"/>
  <c r="R85" i="33" s="1"/>
  <c r="C86" i="33" s="1"/>
  <c r="X86" i="31" l="1"/>
  <c r="Y86" i="31" s="1"/>
  <c r="K86" i="31"/>
  <c r="M86" i="31" s="1"/>
  <c r="R86" i="31" s="1"/>
  <c r="C87" i="31" s="1"/>
  <c r="X87" i="32"/>
  <c r="Y87" i="32" s="1"/>
  <c r="K87" i="32"/>
  <c r="M87" i="32" s="1"/>
  <c r="R87" i="32" s="1"/>
  <c r="C88" i="32" s="1"/>
  <c r="X86" i="33"/>
  <c r="Y86" i="33" s="1"/>
  <c r="K86" i="33"/>
  <c r="M86" i="33" s="1"/>
  <c r="R86" i="33" s="1"/>
  <c r="C87" i="33" s="1"/>
  <c r="X87" i="31" l="1"/>
  <c r="Y87" i="31" s="1"/>
  <c r="K87" i="31"/>
  <c r="M87" i="31" s="1"/>
  <c r="R87" i="31" s="1"/>
  <c r="C88" i="31" s="1"/>
  <c r="X88" i="32"/>
  <c r="Y88" i="32" s="1"/>
  <c r="K88" i="32"/>
  <c r="M88" i="32" s="1"/>
  <c r="R88" i="32" s="1"/>
  <c r="C89" i="32" s="1"/>
  <c r="X87" i="33"/>
  <c r="Y87" i="33" s="1"/>
  <c r="K87" i="33"/>
  <c r="M87" i="33" s="1"/>
  <c r="R87" i="33" s="1"/>
  <c r="C88" i="33" s="1"/>
  <c r="X88" i="31" l="1"/>
  <c r="Y88" i="31" s="1"/>
  <c r="K88" i="31"/>
  <c r="M88" i="31" s="1"/>
  <c r="R88" i="31" s="1"/>
  <c r="C89" i="31" s="1"/>
  <c r="X89" i="32"/>
  <c r="Y89" i="32" s="1"/>
  <c r="K89" i="32"/>
  <c r="M89" i="32" s="1"/>
  <c r="R89" i="32" s="1"/>
  <c r="C90" i="32" s="1"/>
  <c r="X88" i="33"/>
  <c r="Y88" i="33" s="1"/>
  <c r="K88" i="33"/>
  <c r="M88" i="33" s="1"/>
  <c r="R88" i="33" s="1"/>
  <c r="C89" i="33" s="1"/>
  <c r="X89" i="31" l="1"/>
  <c r="Y89" i="31" s="1"/>
  <c r="K89" i="31"/>
  <c r="M89" i="31" s="1"/>
  <c r="R89" i="31" s="1"/>
  <c r="C90" i="31" s="1"/>
  <c r="X90" i="32"/>
  <c r="Y90" i="32" s="1"/>
  <c r="K90" i="32"/>
  <c r="M90" i="32" s="1"/>
  <c r="R90" i="32" s="1"/>
  <c r="C91" i="32" s="1"/>
  <c r="X89" i="33"/>
  <c r="Y89" i="33" s="1"/>
  <c r="K89" i="33"/>
  <c r="M89" i="33" s="1"/>
  <c r="R89" i="33" s="1"/>
  <c r="C90" i="33" s="1"/>
  <c r="X90" i="31" l="1"/>
  <c r="Y90" i="31" s="1"/>
  <c r="K90" i="31"/>
  <c r="M90" i="31" s="1"/>
  <c r="R90" i="31" s="1"/>
  <c r="C91" i="31" s="1"/>
  <c r="X91" i="32"/>
  <c r="Y91" i="32" s="1"/>
  <c r="K91" i="32"/>
  <c r="M91" i="32" s="1"/>
  <c r="R91" i="32" s="1"/>
  <c r="C92" i="32" s="1"/>
  <c r="X90" i="33"/>
  <c r="Y90" i="33" s="1"/>
  <c r="K90" i="33"/>
  <c r="M90" i="33" s="1"/>
  <c r="R90" i="33" s="1"/>
  <c r="C91" i="33" s="1"/>
  <c r="X91" i="31" l="1"/>
  <c r="Y91" i="31" s="1"/>
  <c r="K91" i="31"/>
  <c r="M91" i="31" s="1"/>
  <c r="R91" i="31" s="1"/>
  <c r="C92" i="31" s="1"/>
  <c r="X92" i="32"/>
  <c r="Y92" i="32" s="1"/>
  <c r="K92" i="32"/>
  <c r="M92" i="32" s="1"/>
  <c r="R92" i="32" s="1"/>
  <c r="C93" i="32" s="1"/>
  <c r="X91" i="33"/>
  <c r="Y91" i="33" s="1"/>
  <c r="K91" i="33"/>
  <c r="M91" i="33" s="1"/>
  <c r="R91" i="33" s="1"/>
  <c r="C92" i="33" s="1"/>
  <c r="X92" i="31" l="1"/>
  <c r="Y92" i="31" s="1"/>
  <c r="K92" i="31"/>
  <c r="M92" i="31" s="1"/>
  <c r="R92" i="31" s="1"/>
  <c r="C93" i="31" s="1"/>
  <c r="X93" i="32"/>
  <c r="Y93" i="32" s="1"/>
  <c r="K93" i="32"/>
  <c r="M93" i="32" s="1"/>
  <c r="R93" i="32" s="1"/>
  <c r="C94" i="32" s="1"/>
  <c r="X92" i="33"/>
  <c r="Y92" i="33" s="1"/>
  <c r="K92" i="33"/>
  <c r="M92" i="33" s="1"/>
  <c r="R92" i="33" s="1"/>
  <c r="C93" i="33" s="1"/>
  <c r="X93" i="31" l="1"/>
  <c r="Y93" i="31" s="1"/>
  <c r="K93" i="31"/>
  <c r="M93" i="31" s="1"/>
  <c r="R93" i="31" s="1"/>
  <c r="C94" i="31" s="1"/>
  <c r="X94" i="32"/>
  <c r="Y94" i="32" s="1"/>
  <c r="K94" i="32"/>
  <c r="M94" i="32" s="1"/>
  <c r="R94" i="32" s="1"/>
  <c r="C95" i="32" s="1"/>
  <c r="X93" i="33"/>
  <c r="Y93" i="33" s="1"/>
  <c r="K93" i="33"/>
  <c r="M93" i="33" s="1"/>
  <c r="R93" i="33" s="1"/>
  <c r="C94" i="33" s="1"/>
  <c r="X94" i="31" l="1"/>
  <c r="Y94" i="31" s="1"/>
  <c r="K94" i="31"/>
  <c r="M94" i="31" s="1"/>
  <c r="R94" i="31" s="1"/>
  <c r="C95" i="31" s="1"/>
  <c r="X95" i="32"/>
  <c r="Y95" i="32" s="1"/>
  <c r="K95" i="32"/>
  <c r="M95" i="32" s="1"/>
  <c r="R95" i="32" s="1"/>
  <c r="C96" i="32" s="1"/>
  <c r="X94" i="33"/>
  <c r="Y94" i="33" s="1"/>
  <c r="K94" i="33"/>
  <c r="M94" i="33" s="1"/>
  <c r="R94" i="33" s="1"/>
  <c r="C95" i="33" s="1"/>
  <c r="X95" i="31" l="1"/>
  <c r="Y95" i="31" s="1"/>
  <c r="K95" i="31"/>
  <c r="M95" i="31" s="1"/>
  <c r="R95" i="31" s="1"/>
  <c r="C96" i="31" s="1"/>
  <c r="X96" i="32"/>
  <c r="Y96" i="32" s="1"/>
  <c r="K96" i="32"/>
  <c r="M96" i="32" s="1"/>
  <c r="R96" i="32" s="1"/>
  <c r="C97" i="32" s="1"/>
  <c r="X95" i="33"/>
  <c r="Y95" i="33" s="1"/>
  <c r="K95" i="33"/>
  <c r="M95" i="33" s="1"/>
  <c r="R95" i="33" s="1"/>
  <c r="C96" i="33" s="1"/>
  <c r="X96" i="31" l="1"/>
  <c r="Y96" i="31" s="1"/>
  <c r="K96" i="31"/>
  <c r="M96" i="31" s="1"/>
  <c r="R96" i="31" s="1"/>
  <c r="C97" i="31" s="1"/>
  <c r="X97" i="32"/>
  <c r="Y97" i="32" s="1"/>
  <c r="K97" i="32"/>
  <c r="M97" i="32" s="1"/>
  <c r="R97" i="32" s="1"/>
  <c r="C98" i="32" s="1"/>
  <c r="X96" i="33"/>
  <c r="Y96" i="33" s="1"/>
  <c r="K96" i="33"/>
  <c r="M96" i="33" s="1"/>
  <c r="R96" i="33" s="1"/>
  <c r="C97" i="33" s="1"/>
  <c r="X97" i="31" l="1"/>
  <c r="Y97" i="31" s="1"/>
  <c r="K97" i="31"/>
  <c r="M97" i="31" s="1"/>
  <c r="R97" i="31" s="1"/>
  <c r="C98" i="31" s="1"/>
  <c r="X98" i="32"/>
  <c r="Y98" i="32" s="1"/>
  <c r="K98" i="32"/>
  <c r="M98" i="32" s="1"/>
  <c r="R98" i="32" s="1"/>
  <c r="C99" i="32" s="1"/>
  <c r="X97" i="33"/>
  <c r="Y97" i="33" s="1"/>
  <c r="K97" i="33"/>
  <c r="M97" i="33" s="1"/>
  <c r="R97" i="33" s="1"/>
  <c r="C98" i="33" s="1"/>
  <c r="X98" i="31" l="1"/>
  <c r="Y98" i="31" s="1"/>
  <c r="K98" i="31"/>
  <c r="M98" i="31" s="1"/>
  <c r="R98" i="31" s="1"/>
  <c r="C99" i="31" s="1"/>
  <c r="X99" i="32"/>
  <c r="Y99" i="32" s="1"/>
  <c r="K99" i="32"/>
  <c r="M99" i="32" s="1"/>
  <c r="R99" i="32" s="1"/>
  <c r="C100" i="32" s="1"/>
  <c r="X98" i="33"/>
  <c r="Y98" i="33" s="1"/>
  <c r="K98" i="33"/>
  <c r="M98" i="33" s="1"/>
  <c r="R98" i="33" s="1"/>
  <c r="C99" i="33" s="1"/>
  <c r="X99" i="31" l="1"/>
  <c r="Y99" i="31" s="1"/>
  <c r="K99" i="31"/>
  <c r="M99" i="31" s="1"/>
  <c r="R99" i="31" s="1"/>
  <c r="C100" i="31" s="1"/>
  <c r="X100" i="32"/>
  <c r="Y100" i="32" s="1"/>
  <c r="K100" i="32"/>
  <c r="M100" i="32" s="1"/>
  <c r="R100" i="32" s="1"/>
  <c r="C101" i="32" s="1"/>
  <c r="X99" i="33"/>
  <c r="Y99" i="33" s="1"/>
  <c r="K99" i="33"/>
  <c r="M99" i="33" s="1"/>
  <c r="R99" i="33" s="1"/>
  <c r="C100" i="33" s="1"/>
  <c r="X100" i="31" l="1"/>
  <c r="Y100" i="31" s="1"/>
  <c r="K100" i="31"/>
  <c r="M100" i="31" s="1"/>
  <c r="R100" i="31" s="1"/>
  <c r="C101" i="31" s="1"/>
  <c r="X101" i="32"/>
  <c r="Y101" i="32" s="1"/>
  <c r="K101" i="32"/>
  <c r="M101" i="32" s="1"/>
  <c r="R101" i="32" s="1"/>
  <c r="C102" i="32" s="1"/>
  <c r="X100" i="33"/>
  <c r="Y100" i="33" s="1"/>
  <c r="K100" i="33"/>
  <c r="M100" i="33" s="1"/>
  <c r="R100" i="33" s="1"/>
  <c r="C101" i="33" s="1"/>
  <c r="X101" i="31" l="1"/>
  <c r="Y101" i="31" s="1"/>
  <c r="K101" i="31"/>
  <c r="M101" i="31" s="1"/>
  <c r="R101" i="31" s="1"/>
  <c r="C102" i="31" s="1"/>
  <c r="X102" i="32"/>
  <c r="Y102" i="32" s="1"/>
  <c r="K102" i="32"/>
  <c r="M102" i="32" s="1"/>
  <c r="R102" i="32" s="1"/>
  <c r="C103" i="32" s="1"/>
  <c r="X101" i="33"/>
  <c r="Y101" i="33" s="1"/>
  <c r="K101" i="33"/>
  <c r="M101" i="33" s="1"/>
  <c r="R101" i="33" s="1"/>
  <c r="C102" i="33" s="1"/>
  <c r="X102" i="31" l="1"/>
  <c r="Y102" i="31" s="1"/>
  <c r="K102" i="31"/>
  <c r="M102" i="31" s="1"/>
  <c r="R102" i="31" s="1"/>
  <c r="C103" i="31" s="1"/>
  <c r="X103" i="32"/>
  <c r="Y103" i="32" s="1"/>
  <c r="K103" i="32"/>
  <c r="M103" i="32" s="1"/>
  <c r="R103" i="32" s="1"/>
  <c r="C104" i="32" s="1"/>
  <c r="X102" i="33"/>
  <c r="Y102" i="33" s="1"/>
  <c r="K102" i="33"/>
  <c r="M102" i="33" s="1"/>
  <c r="R102" i="33" s="1"/>
  <c r="C103" i="33" s="1"/>
  <c r="X103" i="31" l="1"/>
  <c r="Y103" i="31" s="1"/>
  <c r="K103" i="31"/>
  <c r="M103" i="31" s="1"/>
  <c r="R103" i="31" s="1"/>
  <c r="C104" i="31" s="1"/>
  <c r="X104" i="32"/>
  <c r="Y104" i="32" s="1"/>
  <c r="K104" i="32"/>
  <c r="M104" i="32" s="1"/>
  <c r="R104" i="32" s="1"/>
  <c r="C105" i="32" s="1"/>
  <c r="X103" i="33"/>
  <c r="Y103" i="33" s="1"/>
  <c r="K103" i="33"/>
  <c r="M103" i="33" s="1"/>
  <c r="R103" i="33" s="1"/>
  <c r="C104" i="33" s="1"/>
  <c r="X104" i="31" l="1"/>
  <c r="Y104" i="31" s="1"/>
  <c r="K104" i="31"/>
  <c r="M104" i="31" s="1"/>
  <c r="R104" i="31" s="1"/>
  <c r="C105" i="31" s="1"/>
  <c r="X105" i="32"/>
  <c r="Y105" i="32" s="1"/>
  <c r="K105" i="32"/>
  <c r="M105" i="32" s="1"/>
  <c r="R105" i="32" s="1"/>
  <c r="C106" i="32" s="1"/>
  <c r="X104" i="33"/>
  <c r="Y104" i="33" s="1"/>
  <c r="K104" i="33"/>
  <c r="M104" i="33" s="1"/>
  <c r="R104" i="33" s="1"/>
  <c r="C105" i="33" s="1"/>
  <c r="X105" i="31" l="1"/>
  <c r="Y105" i="31" s="1"/>
  <c r="K105" i="31"/>
  <c r="M105" i="31" s="1"/>
  <c r="R105" i="31" s="1"/>
  <c r="C106" i="31" s="1"/>
  <c r="X106" i="32"/>
  <c r="Y106" i="32" s="1"/>
  <c r="K106" i="32"/>
  <c r="M106" i="32" s="1"/>
  <c r="R106" i="32" s="1"/>
  <c r="C107" i="32" s="1"/>
  <c r="X105" i="33"/>
  <c r="Y105" i="33" s="1"/>
  <c r="K105" i="33"/>
  <c r="M105" i="33" s="1"/>
  <c r="R105" i="33" s="1"/>
  <c r="C106" i="33" s="1"/>
  <c r="X106" i="31" l="1"/>
  <c r="Y106" i="31" s="1"/>
  <c r="K106" i="31"/>
  <c r="M106" i="31" s="1"/>
  <c r="R106" i="31" s="1"/>
  <c r="C107" i="31" s="1"/>
  <c r="X107" i="32"/>
  <c r="Y107" i="32" s="1"/>
  <c r="K107" i="32"/>
  <c r="M107" i="32" s="1"/>
  <c r="R107" i="32" s="1"/>
  <c r="C108" i="32" s="1"/>
  <c r="X106" i="33"/>
  <c r="Y106" i="33" s="1"/>
  <c r="K106" i="33"/>
  <c r="M106" i="33" s="1"/>
  <c r="R106" i="33" s="1"/>
  <c r="C107" i="33" s="1"/>
  <c r="X107" i="31" l="1"/>
  <c r="Y107" i="31" s="1"/>
  <c r="K107" i="31"/>
  <c r="M107" i="31" s="1"/>
  <c r="R107" i="31" s="1"/>
  <c r="C108" i="31" s="1"/>
  <c r="X108" i="32"/>
  <c r="Y108" i="32" s="1"/>
  <c r="P4" i="32" s="1"/>
  <c r="K108" i="32"/>
  <c r="M108" i="32" s="1"/>
  <c r="R108" i="32" s="1"/>
  <c r="L4" i="32"/>
  <c r="X107" i="33"/>
  <c r="Y107" i="33" s="1"/>
  <c r="K107" i="33"/>
  <c r="M107" i="33" s="1"/>
  <c r="R107" i="33" s="1"/>
  <c r="C108" i="33" s="1"/>
  <c r="X108" i="31" l="1"/>
  <c r="Y108" i="31" s="1"/>
  <c r="P4" i="31" s="1"/>
  <c r="K108" i="31"/>
  <c r="M108" i="31" s="1"/>
  <c r="R108" i="31" s="1"/>
  <c r="L4" i="31"/>
  <c r="D4" i="32"/>
  <c r="P2" i="32" s="1"/>
  <c r="G5" i="32"/>
  <c r="C5" i="32"/>
  <c r="E5" i="32"/>
  <c r="X108" i="33"/>
  <c r="Y108" i="33" s="1"/>
  <c r="P4" i="33" s="1"/>
  <c r="K108" i="33"/>
  <c r="M108" i="33" s="1"/>
  <c r="R108" i="33" s="1"/>
  <c r="D4" i="31" l="1"/>
  <c r="P2" i="31" s="1"/>
  <c r="C5" i="31"/>
  <c r="G5" i="31"/>
  <c r="E5" i="31"/>
  <c r="I5" i="32"/>
  <c r="D4" i="33"/>
  <c r="P2" i="33" s="1"/>
  <c r="G5" i="33"/>
  <c r="C5" i="33"/>
  <c r="E5" i="33"/>
  <c r="I5" i="31" l="1"/>
  <c r="I5" i="33"/>
</calcChain>
</file>

<file path=xl/sharedStrings.xml><?xml version="1.0" encoding="utf-8"?>
<sst xmlns="http://schemas.openxmlformats.org/spreadsheetml/2006/main" count="604" uniqueCount="76">
  <si>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</si>
  <si>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</si>
  <si>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</si>
  <si>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</si>
  <si>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</si>
  <si>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</si>
  <si>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</si>
  <si>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</si>
  <si>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</si>
  <si>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</si>
  <si>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</si>
  <si>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</si>
  <si>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</si>
  <si>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</si>
  <si>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</si>
  <si>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</si>
  <si>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</si>
  <si>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</si>
  <si>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</si>
  <si>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</si>
  <si>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</si>
  <si>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</si>
  <si>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</si>
  <si>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</si>
  <si>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</si>
  <si>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</si>
  <si>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</si>
  <si>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</si>
  <si>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</si>
  <si>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</si>
  <si>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</si>
  <si>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</si>
  <si>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</si>
  <si>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</si>
  <si>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</si>
  <si>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</si>
  <si>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</si>
  <si>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</si>
  <si>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</si>
  <si>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</si>
  <si>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</si>
  <si>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</si>
  <si>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</si>
  <si>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</si>
  <si>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</si>
  <si>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</si>
  <si>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</si>
  <si>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</si>
  <si>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</si>
  <si>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</si>
  <si>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</si>
  <si>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</si>
  <si>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</si>
  <si>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</si>
  <si>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</si>
  <si>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</si>
  <si>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</si>
  <si>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</si>
  <si>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</si>
  <si>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</si>
  <si>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</si>
  <si>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</si>
  <si>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</si>
  <si>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</si>
  <si>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</si>
  <si>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</si>
  <si>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</si>
  <si>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</si>
  <si>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年度</t>
    <rPh sb="0" eb="2">
      <t>ネンド</t>
    </rPh>
    <phoneticPr fontId="2"/>
  </si>
  <si>
    <t>損益</t>
    <rPh sb="0" eb="2">
      <t>ソンエキ</t>
    </rPh>
    <phoneticPr fontId="2"/>
  </si>
  <si>
    <t>6ヵ月</t>
    <rPh sb="2" eb="3">
      <t>ゲツ</t>
    </rPh>
    <phoneticPr fontId="2"/>
  </si>
  <si>
    <t>3ヵ月</t>
    <rPh sb="2" eb="3">
      <t>ゲツ</t>
    </rPh>
    <phoneticPr fontId="2"/>
  </si>
  <si>
    <t>計</t>
    <rPh sb="0" eb="1">
      <t>ケイ</t>
    </rPh>
    <phoneticPr fontId="2"/>
  </si>
  <si>
    <t xml:space="preserve">EUR/USD　4H　をPBで100個検証しましたが、約6年でFIB1.5で利益約31%という数字でした。
2014年度はマイナス17000円で、こういう年もあるんだな、と思いました。
何かしら、PBと組み合わせないと、利益が上がらないと思いますが、何を組み合わせたら良いでしょうか？
次は、日足で100個検証したいですが、EBに移れば良いでしょうか？
進め方のアドバイスお願いします。
</t>
    <rPh sb="18" eb="19">
      <t>コ</t>
    </rPh>
    <rPh sb="19" eb="21">
      <t>ケンショウ</t>
    </rPh>
    <rPh sb="27" eb="28">
      <t>ヤク</t>
    </rPh>
    <rPh sb="29" eb="30">
      <t>ネン</t>
    </rPh>
    <rPh sb="38" eb="40">
      <t>リエキ</t>
    </rPh>
    <rPh sb="40" eb="41">
      <t>ヤク</t>
    </rPh>
    <rPh sb="47" eb="49">
      <t>スウジ</t>
    </rPh>
    <rPh sb="58" eb="59">
      <t>ネン</t>
    </rPh>
    <rPh sb="59" eb="60">
      <t>ド</t>
    </rPh>
    <rPh sb="70" eb="71">
      <t>エン</t>
    </rPh>
    <rPh sb="77" eb="78">
      <t>トシ</t>
    </rPh>
    <rPh sb="86" eb="87">
      <t>オモ</t>
    </rPh>
    <rPh sb="93" eb="94">
      <t>ナニ</t>
    </rPh>
    <rPh sb="101" eb="102">
      <t>ク</t>
    </rPh>
    <rPh sb="103" eb="104">
      <t>ア</t>
    </rPh>
    <rPh sb="110" eb="112">
      <t>リエキ</t>
    </rPh>
    <rPh sb="113" eb="114">
      <t>ア</t>
    </rPh>
    <rPh sb="119" eb="120">
      <t>オモ</t>
    </rPh>
    <rPh sb="125" eb="126">
      <t>ナニ</t>
    </rPh>
    <rPh sb="127" eb="128">
      <t>ク</t>
    </rPh>
    <rPh sb="129" eb="130">
      <t>ア</t>
    </rPh>
    <rPh sb="134" eb="135">
      <t>イ</t>
    </rPh>
    <rPh sb="143" eb="144">
      <t>ツギ</t>
    </rPh>
    <rPh sb="146" eb="147">
      <t>ヒ</t>
    </rPh>
    <rPh sb="147" eb="148">
      <t>アシ</t>
    </rPh>
    <rPh sb="152" eb="153">
      <t>コ</t>
    </rPh>
    <rPh sb="153" eb="155">
      <t>ケンショウ</t>
    </rPh>
    <rPh sb="165" eb="166">
      <t>ウツ</t>
    </rPh>
    <rPh sb="168" eb="169">
      <t>イ</t>
    </rPh>
    <rPh sb="177" eb="178">
      <t>スス</t>
    </rPh>
    <rPh sb="179" eb="180">
      <t>カタ</t>
    </rPh>
    <rPh sb="187" eb="188">
      <t>ネガ</t>
    </rPh>
    <phoneticPr fontId="2"/>
  </si>
  <si>
    <t>正直、約6年で利益31%というのは、キツイです。せめて年10%以上は欲しいと思いました。</t>
    <rPh sb="0" eb="2">
      <t>ショウジキ</t>
    </rPh>
    <rPh sb="3" eb="4">
      <t>ヤク</t>
    </rPh>
    <rPh sb="5" eb="6">
      <t>ネン</t>
    </rPh>
    <rPh sb="7" eb="9">
      <t>リエキ</t>
    </rPh>
    <rPh sb="27" eb="28">
      <t>ネン</t>
    </rPh>
    <rPh sb="31" eb="33">
      <t>イジョウ</t>
    </rPh>
    <rPh sb="34" eb="35">
      <t>ホ</t>
    </rPh>
    <rPh sb="38" eb="39">
      <t>オモ</t>
    </rPh>
    <phoneticPr fontId="2"/>
  </si>
  <si>
    <t>上記にも書きましたが、進め方のアドバイスをお願いします。</t>
    <rPh sb="0" eb="2">
      <t>ジョウキ</t>
    </rPh>
    <rPh sb="4" eb="5">
      <t>カ</t>
    </rPh>
    <rPh sb="11" eb="12">
      <t>スス</t>
    </rPh>
    <rPh sb="13" eb="14">
      <t>カタ</t>
    </rPh>
    <rPh sb="22" eb="2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</si>
</sst>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m/d\ hh:mm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2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26</xdr:col>
      <xdr:colOff>655095</xdr:colOff>
      <xdr:row>39</xdr:row>
      <xdr:rowOff>88540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26</xdr:col>
      <xdr:colOff>655095</xdr:colOff>
      <xdr:row>79</xdr:row>
      <xdr:rowOff>88540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19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26</xdr:col>
      <xdr:colOff>655095</xdr:colOff>
      <xdr:row>119</xdr:row>
      <xdr:rowOff>88540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658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26</xdr:col>
      <xdr:colOff>655095</xdr:colOff>
      <xdr:row>159</xdr:row>
      <xdr:rowOff>88540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897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26</xdr:col>
      <xdr:colOff>655095</xdr:colOff>
      <xdr:row>199</xdr:row>
      <xdr:rowOff>88540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9136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26</xdr:col>
      <xdr:colOff>655095</xdr:colOff>
      <xdr:row>239</xdr:row>
      <xdr:rowOff>88540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6375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26</xdr:col>
      <xdr:colOff>655095</xdr:colOff>
      <xdr:row>279</xdr:row>
      <xdr:rowOff>88540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3614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26</xdr:col>
      <xdr:colOff>655095</xdr:colOff>
      <xdr:row>319</xdr:row>
      <xdr:rowOff>88540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0853975"/>
          <a:ext cx="18295395" cy="6965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49</v>
      </c>
    </row>
    <row r="3" spans="1:2" x14ac:dyDescent="0.15">
      <c r="A3">
        <v>100000</v>
      </c>
    </row>
    <row r="5" spans="1:2" x14ac:dyDescent="0.15">
      <c r="A5" t="s">
        <v>50</v>
      </c>
    </row>
    <row r="6" spans="1:2" x14ac:dyDescent="0.15">
      <c r="A6" t="s">
        <v>57</v>
      </c>
      <c r="B6">
        <v>90</v>
      </c>
    </row>
    <row r="7" spans="1:2" x14ac:dyDescent="0.15">
      <c r="A7" t="s">
        <v>56</v>
      </c>
      <c r="B7">
        <v>90</v>
      </c>
    </row>
    <row r="8" spans="1:2" x14ac:dyDescent="0.15">
      <c r="A8" t="s">
        <v>54</v>
      </c>
      <c r="B8">
        <v>110</v>
      </c>
    </row>
    <row r="9" spans="1:2" x14ac:dyDescent="0.15">
      <c r="A9" t="s">
        <v>52</v>
      </c>
      <c r="B9">
        <v>120</v>
      </c>
    </row>
    <row r="10" spans="1:2" x14ac:dyDescent="0.15">
      <c r="A10" t="s">
        <v>53</v>
      </c>
      <c r="B10">
        <v>150</v>
      </c>
    </row>
    <row r="11" spans="1:2" x14ac:dyDescent="0.15">
      <c r="A11" t="s">
        <v>58</v>
      </c>
      <c r="B11">
        <v>100</v>
      </c>
    </row>
    <row r="12" spans="1:2" x14ac:dyDescent="0.15">
      <c r="A12" t="s">
        <v>55</v>
      </c>
      <c r="B12">
        <v>80</v>
      </c>
    </row>
    <row r="13" spans="1:2" x14ac:dyDescent="0.15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9"/>
  <sheetViews>
    <sheetView tabSelected="1" zoomScale="90" zoomScaleNormal="90" workbookViewId="0">
      <pane ySplit="8" topLeftCell="A9" activePane="bottomLeft" state="frozen"/>
      <selection pane="bottomLeft" activeCell="AC26" sqref="AC26"/>
    </sheetView>
  </sheetViews>
  <sheetFormatPr defaultRowHeight="13.5" x14ac:dyDescent="0.15"/>
  <cols>
    <col min="1" max="1" width="2.875" customWidth="1"/>
    <col min="2" max="5" width="6.625" customWidth="1"/>
    <col min="6" max="6" width="11.875" customWidth="1"/>
    <col min="7" max="14" width="6.625" customWidth="1"/>
    <col min="15" max="15" width="11.25" customWidth="1"/>
    <col min="16" max="18" width="6.625" customWidth="1"/>
    <col min="22" max="22" width="10.875" style="22" hidden="1" customWidth="1"/>
    <col min="23" max="23" width="0" hidden="1" customWidth="1"/>
  </cols>
  <sheetData>
    <row r="2" spans="2:29" x14ac:dyDescent="0.15">
      <c r="B2" s="75" t="s">
        <v>5</v>
      </c>
      <c r="C2" s="75"/>
      <c r="D2" s="86" t="s">
        <v>48</v>
      </c>
      <c r="E2" s="86"/>
      <c r="F2" s="75" t="s">
        <v>6</v>
      </c>
      <c r="G2" s="75"/>
      <c r="H2" s="78" t="s">
        <v>36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7">
        <f>SUM(L2,D4)</f>
        <v>127396.10707052305</v>
      </c>
      <c r="Q2" s="78"/>
      <c r="R2" s="1"/>
      <c r="S2" s="1"/>
      <c r="T2" s="1"/>
    </row>
    <row r="3" spans="2:29" ht="57" customHeight="1" x14ac:dyDescent="0.15">
      <c r="B3" s="75" t="s">
        <v>9</v>
      </c>
      <c r="C3" s="75"/>
      <c r="D3" s="88" t="s">
        <v>38</v>
      </c>
      <c r="E3" s="88"/>
      <c r="F3" s="88"/>
      <c r="G3" s="88"/>
      <c r="H3" s="88"/>
      <c r="I3" s="88"/>
      <c r="J3" s="75" t="s">
        <v>10</v>
      </c>
      <c r="K3" s="75"/>
      <c r="L3" s="88" t="s">
        <v>63</v>
      </c>
      <c r="M3" s="89"/>
      <c r="N3" s="89"/>
      <c r="O3" s="89"/>
      <c r="P3" s="89"/>
      <c r="Q3" s="89"/>
      <c r="R3" s="1"/>
      <c r="S3" s="1"/>
    </row>
    <row r="4" spans="2:29" x14ac:dyDescent="0.15">
      <c r="B4" s="75" t="s">
        <v>11</v>
      </c>
      <c r="C4" s="75"/>
      <c r="D4" s="83">
        <f>SUM($R$9:$S$993)</f>
        <v>27396.107070523052</v>
      </c>
      <c r="E4" s="83"/>
      <c r="F4" s="75" t="s">
        <v>12</v>
      </c>
      <c r="G4" s="75"/>
      <c r="H4" s="84">
        <f>SUM($T$9:$U$108)</f>
        <v>181.0000000000046</v>
      </c>
      <c r="I4" s="78"/>
      <c r="J4" s="90"/>
      <c r="K4" s="90"/>
      <c r="L4" s="87"/>
      <c r="M4" s="87"/>
      <c r="N4" s="90" t="s">
        <v>60</v>
      </c>
      <c r="O4" s="90"/>
      <c r="P4" s="91">
        <f>MAX(Y:Y)</f>
        <v>0.22788608109233255</v>
      </c>
      <c r="Q4" s="91"/>
      <c r="R4" s="1"/>
      <c r="S4" s="1"/>
      <c r="T4" s="1"/>
    </row>
    <row r="5" spans="2:29" x14ac:dyDescent="0.15">
      <c r="B5" s="39" t="s">
        <v>15</v>
      </c>
      <c r="C5" s="2">
        <f>COUNTIF($R$9:$R$990,"&gt;0")</f>
        <v>49</v>
      </c>
      <c r="D5" s="38" t="s">
        <v>16</v>
      </c>
      <c r="E5" s="15">
        <f>COUNTIF($R$9:$R$990,"&lt;0")</f>
        <v>51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0.49</v>
      </c>
      <c r="J5" s="74" t="s">
        <v>19</v>
      </c>
      <c r="K5" s="75"/>
      <c r="L5" s="76">
        <f>MAX(V9:V993)</f>
        <v>3</v>
      </c>
      <c r="M5" s="77"/>
      <c r="N5" s="17" t="s">
        <v>20</v>
      </c>
      <c r="O5" s="9"/>
      <c r="P5" s="76">
        <f>MAX(W9:W993)</f>
        <v>8</v>
      </c>
      <c r="Q5" s="77"/>
      <c r="R5" s="1"/>
      <c r="S5" s="1"/>
      <c r="T5" s="1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9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9" t="s">
        <v>27</v>
      </c>
      <c r="S7" s="79"/>
      <c r="T7" s="79"/>
      <c r="U7" s="79"/>
    </row>
    <row r="8" spans="2:29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80" t="s">
        <v>31</v>
      </c>
      <c r="I8" s="66"/>
      <c r="J8" s="4" t="s">
        <v>32</v>
      </c>
      <c r="K8" s="81" t="s">
        <v>33</v>
      </c>
      <c r="L8" s="69"/>
      <c r="M8" s="70"/>
      <c r="N8" s="5" t="s">
        <v>28</v>
      </c>
      <c r="O8" s="5" t="s">
        <v>29</v>
      </c>
      <c r="P8" s="82" t="s">
        <v>31</v>
      </c>
      <c r="Q8" s="73"/>
      <c r="R8" s="79" t="s">
        <v>34</v>
      </c>
      <c r="S8" s="79"/>
      <c r="T8" s="79" t="s">
        <v>32</v>
      </c>
      <c r="U8" s="79"/>
      <c r="Y8" t="s">
        <v>59</v>
      </c>
      <c r="AA8" t="s">
        <v>68</v>
      </c>
      <c r="AB8" t="s">
        <v>69</v>
      </c>
    </row>
    <row r="9" spans="2:29" x14ac:dyDescent="0.15">
      <c r="B9" s="40">
        <v>1</v>
      </c>
      <c r="C9" s="51">
        <f>L2</f>
        <v>100000</v>
      </c>
      <c r="D9" s="51"/>
      <c r="E9" s="40">
        <v>2013</v>
      </c>
      <c r="F9" s="46">
        <v>41429.833333333336</v>
      </c>
      <c r="G9" s="40" t="s">
        <v>4</v>
      </c>
      <c r="H9" s="52">
        <v>1.3089</v>
      </c>
      <c r="I9" s="52"/>
      <c r="J9" s="40">
        <v>47</v>
      </c>
      <c r="K9" s="51">
        <f>IF(J9="","",C9*0.03)</f>
        <v>3000</v>
      </c>
      <c r="L9" s="51"/>
      <c r="M9" s="6">
        <f>IF(J9="","",(K9/J9)/LOOKUP(RIGHT($D$2,3),定数!$A$6:$A$13,定数!$B$6:$B$13))</f>
        <v>0.53191489361702127</v>
      </c>
      <c r="N9" s="40">
        <v>2013</v>
      </c>
      <c r="O9" s="46">
        <v>41431.5</v>
      </c>
      <c r="P9" s="52">
        <v>1.3148</v>
      </c>
      <c r="Q9" s="52"/>
      <c r="R9" s="55">
        <f>IF(P9="","",T9*M9*LOOKUP(RIGHT($D$2,3),定数!$A$6:$A$13,定数!$B$6:$B$13))</f>
        <v>3765.9574468085211</v>
      </c>
      <c r="S9" s="55"/>
      <c r="T9" s="56">
        <f>IF(P9="","",IF(G9="買",(P9-H9),(H9-P9))*IF(RIGHT($D$2,3)="JPY",100,10000))</f>
        <v>59.000000000000163</v>
      </c>
      <c r="U9" s="56"/>
      <c r="V9" s="1">
        <f>IF(T9&lt;&gt;"",IF(T9&gt;0,1+V8,0),"")</f>
        <v>1</v>
      </c>
      <c r="W9">
        <f>IF(T9&lt;&gt;"",IF(T9&lt;0,1+W8,0),"")</f>
        <v>0</v>
      </c>
      <c r="AA9">
        <v>2013</v>
      </c>
      <c r="AB9" s="49">
        <f>SUM(R9:S21)</f>
        <v>7944.0193740898076</v>
      </c>
      <c r="AC9" t="s">
        <v>70</v>
      </c>
    </row>
    <row r="10" spans="2:29" x14ac:dyDescent="0.15">
      <c r="B10" s="40">
        <v>2</v>
      </c>
      <c r="C10" s="51">
        <f t="shared" ref="C10:C73" si="0">IF(R9="","",C9+R9)</f>
        <v>103765.95744680852</v>
      </c>
      <c r="D10" s="51"/>
      <c r="E10" s="40"/>
      <c r="F10" s="46">
        <v>41440.666666666664</v>
      </c>
      <c r="G10" s="40" t="s">
        <v>4</v>
      </c>
      <c r="H10" s="52">
        <v>1.3297000000000001</v>
      </c>
      <c r="I10" s="52"/>
      <c r="J10" s="40">
        <v>32</v>
      </c>
      <c r="K10" s="53">
        <f>IF(J10="","",C10*0.03)</f>
        <v>3112.9787234042556</v>
      </c>
      <c r="L10" s="54"/>
      <c r="M10" s="6">
        <f>IF(J10="","",(K10/J10)/LOOKUP(RIGHT($D$2,3),定数!$A$6:$A$13,定数!$B$6:$B$13))</f>
        <v>0.81067154255319152</v>
      </c>
      <c r="N10" s="40"/>
      <c r="O10" s="46">
        <v>41437.666666666664</v>
      </c>
      <c r="P10" s="52">
        <v>1.3338000000000001</v>
      </c>
      <c r="Q10" s="52"/>
      <c r="R10" s="55">
        <f>IF(P10="","",T10*M10*LOOKUP(RIGHT($D$2,3),定数!$A$6:$A$13,定数!$B$6:$B$13))</f>
        <v>3988.5039893616959</v>
      </c>
      <c r="S10" s="55"/>
      <c r="T10" s="56">
        <f>IF(P10="","",IF(G10="買",(P10-H10),(H10-P10))*IF(RIGHT($D$2,3)="JPY",100,10000))</f>
        <v>40.999999999999929</v>
      </c>
      <c r="U10" s="5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103765.95744680852</v>
      </c>
      <c r="AA10">
        <v>2014</v>
      </c>
      <c r="AB10" s="49">
        <f>SUM(R22:S35)</f>
        <v>-16062.227205647896</v>
      </c>
    </row>
    <row r="11" spans="2:29" x14ac:dyDescent="0.15">
      <c r="B11" s="40">
        <v>3</v>
      </c>
      <c r="C11" s="51">
        <f t="shared" si="0"/>
        <v>107754.46143617021</v>
      </c>
      <c r="D11" s="51"/>
      <c r="E11" s="40"/>
      <c r="F11" s="46">
        <v>41443.666666666664</v>
      </c>
      <c r="G11" s="40" t="s">
        <v>4</v>
      </c>
      <c r="H11" s="52">
        <v>1.34</v>
      </c>
      <c r="I11" s="52"/>
      <c r="J11" s="40">
        <v>63</v>
      </c>
      <c r="K11" s="53">
        <f t="shared" ref="K11:K74" si="3">IF(J11="","",C11*0.03)</f>
        <v>3232.633843085106</v>
      </c>
      <c r="L11" s="54"/>
      <c r="M11" s="6">
        <f>IF(J11="","",(K11/J11)/LOOKUP(RIGHT($D$2,3),定数!$A$6:$A$13,定数!$B$6:$B$13))</f>
        <v>0.42759706919115159</v>
      </c>
      <c r="N11" s="40"/>
      <c r="O11" s="46">
        <v>41444.833333333336</v>
      </c>
      <c r="P11" s="52">
        <v>1.3337000000000001</v>
      </c>
      <c r="Q11" s="52"/>
      <c r="R11" s="55">
        <f>IF(P11="","",T11*M11*LOOKUP(RIGHT($D$2,3),定数!$A$6:$A$13,定数!$B$6:$B$13))</f>
        <v>-3232.6338430850915</v>
      </c>
      <c r="S11" s="55"/>
      <c r="T11" s="56">
        <f>IF(P11="","",IF(G11="買",(P11-H11),(H11-P11))*IF(RIGHT($D$2,3)="JPY",100,10000))</f>
        <v>-62.999999999999723</v>
      </c>
      <c r="U11" s="56"/>
      <c r="V11" s="22">
        <f t="shared" si="1"/>
        <v>0</v>
      </c>
      <c r="W11">
        <f t="shared" si="2"/>
        <v>1</v>
      </c>
      <c r="X11" s="41">
        <f>IF(C11&lt;&gt;"",MAX(X10,C11),"")</f>
        <v>107754.46143617021</v>
      </c>
      <c r="Y11" s="42">
        <f>IF(X11&lt;&gt;"",1-(C11/X11),"")</f>
        <v>0</v>
      </c>
      <c r="AA11">
        <v>2015</v>
      </c>
      <c r="AB11" s="49">
        <f>SUM(R36:S52)</f>
        <v>1487.7310126036277</v>
      </c>
    </row>
    <row r="12" spans="2:29" x14ac:dyDescent="0.15">
      <c r="B12" s="40">
        <v>4</v>
      </c>
      <c r="C12" s="51">
        <f t="shared" si="0"/>
        <v>104521.82759308512</v>
      </c>
      <c r="D12" s="51"/>
      <c r="E12" s="40"/>
      <c r="F12" s="46">
        <v>41450.166666666664</v>
      </c>
      <c r="G12" s="40" t="s">
        <v>3</v>
      </c>
      <c r="H12" s="52">
        <v>1.3113999999999999</v>
      </c>
      <c r="I12" s="52"/>
      <c r="J12" s="40">
        <v>31</v>
      </c>
      <c r="K12" s="53">
        <f t="shared" si="3"/>
        <v>3135.6548277925535</v>
      </c>
      <c r="L12" s="54"/>
      <c r="M12" s="6">
        <f>IF(J12="","",(K12/J12)/LOOKUP(RIGHT($D$2,3),定数!$A$6:$A$13,定数!$B$6:$B$13))</f>
        <v>0.84291796446036382</v>
      </c>
      <c r="N12" s="40"/>
      <c r="O12" s="46">
        <v>41450.333333333336</v>
      </c>
      <c r="P12" s="52">
        <v>1.3145</v>
      </c>
      <c r="Q12" s="52"/>
      <c r="R12" s="55">
        <f>IF(P12="","",T12*M12*LOOKUP(RIGHT($D$2,3),定数!$A$6:$A$13,定数!$B$6:$B$13))</f>
        <v>-3135.6548277926572</v>
      </c>
      <c r="S12" s="55"/>
      <c r="T12" s="56">
        <f t="shared" ref="T12:T75" si="4">IF(P12="","",IF(G12="買",(P12-H12),(H12-P12))*IF(RIGHT($D$2,3)="JPY",100,10000))</f>
        <v>-31.000000000001027</v>
      </c>
      <c r="U12" s="56"/>
      <c r="V12" s="22">
        <f t="shared" si="1"/>
        <v>0</v>
      </c>
      <c r="W12">
        <f t="shared" si="2"/>
        <v>2</v>
      </c>
      <c r="X12" s="41">
        <f t="shared" ref="X12:X75" si="5">IF(C12&lt;&gt;"",MAX(X11,C12),"")</f>
        <v>107754.46143617021</v>
      </c>
      <c r="Y12" s="42">
        <f t="shared" ref="Y12:Y75" si="6">IF(X12&lt;&gt;"",1-(C12/X12),"")</f>
        <v>2.9999999999999805E-2</v>
      </c>
      <c r="AA12">
        <v>2016</v>
      </c>
      <c r="AB12" s="49">
        <f>SUM(R53:S73)</f>
        <v>9005.9368142976346</v>
      </c>
    </row>
    <row r="13" spans="2:29" x14ac:dyDescent="0.15">
      <c r="B13" s="40">
        <v>5</v>
      </c>
      <c r="C13" s="51">
        <f t="shared" si="0"/>
        <v>101386.17276529246</v>
      </c>
      <c r="D13" s="51"/>
      <c r="E13" s="40"/>
      <c r="F13" s="46">
        <v>41492.666666666664</v>
      </c>
      <c r="G13" s="40" t="s">
        <v>4</v>
      </c>
      <c r="H13" s="52">
        <v>1.3306</v>
      </c>
      <c r="I13" s="52"/>
      <c r="J13" s="40">
        <v>41</v>
      </c>
      <c r="K13" s="53">
        <f t="shared" si="3"/>
        <v>3041.5851829587737</v>
      </c>
      <c r="L13" s="54"/>
      <c r="M13" s="6">
        <f>IF(J13="","",(K13/J13)/LOOKUP(RIGHT($D$2,3),定数!$A$6:$A$13,定数!$B$6:$B$13))</f>
        <v>0.61820837052007593</v>
      </c>
      <c r="N13" s="40"/>
      <c r="O13" s="46">
        <v>41494.333333333336</v>
      </c>
      <c r="P13" s="52">
        <v>1.3357000000000001</v>
      </c>
      <c r="Q13" s="52"/>
      <c r="R13" s="55">
        <f>IF(P13="","",T13*M13*LOOKUP(RIGHT($D$2,3),定数!$A$6:$A$13,定数!$B$6:$B$13))</f>
        <v>3783.4352275829419</v>
      </c>
      <c r="S13" s="55"/>
      <c r="T13" s="56">
        <f t="shared" si="4"/>
        <v>51.000000000001044</v>
      </c>
      <c r="U13" s="56"/>
      <c r="V13" s="22">
        <f t="shared" si="1"/>
        <v>1</v>
      </c>
      <c r="W13">
        <f t="shared" si="2"/>
        <v>0</v>
      </c>
      <c r="X13" s="41">
        <f t="shared" si="5"/>
        <v>107754.46143617021</v>
      </c>
      <c r="Y13" s="42">
        <f t="shared" si="6"/>
        <v>5.9100000000000819E-2</v>
      </c>
      <c r="AA13">
        <v>2017</v>
      </c>
      <c r="AB13" s="49">
        <f>SUM(R74:S85)</f>
        <v>10449.455394286024</v>
      </c>
    </row>
    <row r="14" spans="2:29" x14ac:dyDescent="0.15">
      <c r="B14" s="40">
        <v>6</v>
      </c>
      <c r="C14" s="51">
        <f t="shared" si="0"/>
        <v>105169.6079928754</v>
      </c>
      <c r="D14" s="51"/>
      <c r="E14" s="40"/>
      <c r="F14" s="46">
        <v>41505.166666666664</v>
      </c>
      <c r="G14" s="40" t="s">
        <v>4</v>
      </c>
      <c r="H14" s="52">
        <v>1.3340000000000001</v>
      </c>
      <c r="I14" s="52"/>
      <c r="J14" s="40">
        <v>20</v>
      </c>
      <c r="K14" s="53">
        <f t="shared" si="3"/>
        <v>3155.088239786262</v>
      </c>
      <c r="L14" s="54"/>
      <c r="M14" s="6">
        <f>IF(J14="","",(K14/J14)/LOOKUP(RIGHT($D$2,3),定数!$A$6:$A$13,定数!$B$6:$B$13))</f>
        <v>1.3146200999109425</v>
      </c>
      <c r="N14" s="40"/>
      <c r="O14" s="46">
        <v>41505.333333333336</v>
      </c>
      <c r="P14" s="52">
        <v>1.3320000000000001</v>
      </c>
      <c r="Q14" s="52"/>
      <c r="R14" s="55">
        <f>IF(P14="","",T14*M14*LOOKUP(RIGHT($D$2,3),定数!$A$6:$A$13,定数!$B$6:$B$13))</f>
        <v>-3155.0882397862651</v>
      </c>
      <c r="S14" s="55"/>
      <c r="T14" s="56">
        <f t="shared" si="4"/>
        <v>-20.000000000000018</v>
      </c>
      <c r="U14" s="56"/>
      <c r="V14" s="22">
        <f t="shared" si="1"/>
        <v>0</v>
      </c>
      <c r="W14">
        <f t="shared" si="2"/>
        <v>1</v>
      </c>
      <c r="X14" s="41">
        <f t="shared" si="5"/>
        <v>107754.46143617021</v>
      </c>
      <c r="Y14" s="42">
        <f t="shared" si="6"/>
        <v>2.3988365853658711E-2</v>
      </c>
      <c r="AA14">
        <v>2018</v>
      </c>
      <c r="AB14" s="49">
        <f>SUM(R86:S101)</f>
        <v>7663.1207114438876</v>
      </c>
    </row>
    <row r="15" spans="2:29" x14ac:dyDescent="0.15">
      <c r="B15" s="40">
        <v>7</v>
      </c>
      <c r="C15" s="51">
        <f t="shared" si="0"/>
        <v>102014.51975308915</v>
      </c>
      <c r="D15" s="51"/>
      <c r="E15" s="40"/>
      <c r="F15" s="46">
        <v>41556.166666666664</v>
      </c>
      <c r="G15" s="44" t="s">
        <v>3</v>
      </c>
      <c r="H15" s="52">
        <v>1.3563000000000001</v>
      </c>
      <c r="I15" s="52"/>
      <c r="J15" s="44">
        <v>42</v>
      </c>
      <c r="K15" s="53">
        <f t="shared" si="3"/>
        <v>3060.4355925926743</v>
      </c>
      <c r="L15" s="54"/>
      <c r="M15" s="6">
        <f>IF(J15="","",(K15/J15)/LOOKUP(RIGHT($D$2,3),定数!$A$6:$A$13,定数!$B$6:$B$13))</f>
        <v>0.60722928424457823</v>
      </c>
      <c r="N15" s="44"/>
      <c r="O15" s="46">
        <v>41556.5</v>
      </c>
      <c r="P15" s="52">
        <v>1.3511</v>
      </c>
      <c r="Q15" s="52"/>
      <c r="R15" s="55">
        <f>IF(P15="","",T15*M15*LOOKUP(RIGHT($D$2,3),定数!$A$6:$A$13,定数!$B$6:$B$13))</f>
        <v>3789.1107336862365</v>
      </c>
      <c r="S15" s="55"/>
      <c r="T15" s="56">
        <f t="shared" si="4"/>
        <v>52.000000000000938</v>
      </c>
      <c r="U15" s="56"/>
      <c r="V15" s="22">
        <f t="shared" si="1"/>
        <v>1</v>
      </c>
      <c r="W15">
        <f t="shared" si="2"/>
        <v>0</v>
      </c>
      <c r="X15" s="41">
        <f t="shared" si="5"/>
        <v>107754.46143617021</v>
      </c>
      <c r="Y15" s="42">
        <f t="shared" si="6"/>
        <v>5.3268714878048851E-2</v>
      </c>
      <c r="AA15">
        <v>2019</v>
      </c>
      <c r="AB15" s="49">
        <f>SUM(R102:S108)</f>
        <v>6908.0709694499701</v>
      </c>
      <c r="AC15" t="s">
        <v>71</v>
      </c>
    </row>
    <row r="16" spans="2:29" x14ac:dyDescent="0.15">
      <c r="B16" s="40">
        <v>8</v>
      </c>
      <c r="C16" s="51">
        <f t="shared" si="0"/>
        <v>105803.63048677538</v>
      </c>
      <c r="D16" s="51"/>
      <c r="E16" s="40"/>
      <c r="F16" s="46">
        <v>41571.5</v>
      </c>
      <c r="G16" s="40" t="s">
        <v>4</v>
      </c>
      <c r="H16" s="52">
        <v>1.3822000000000001</v>
      </c>
      <c r="I16" s="52"/>
      <c r="J16" s="40">
        <v>58</v>
      </c>
      <c r="K16" s="53">
        <f t="shared" si="3"/>
        <v>3174.1089146032614</v>
      </c>
      <c r="L16" s="54"/>
      <c r="M16" s="6">
        <f>IF(J16="","",(K16/J16)/LOOKUP(RIGHT($D$2,3),定数!$A$6:$A$13,定数!$B$6:$B$13))</f>
        <v>0.45605013140851458</v>
      </c>
      <c r="N16" s="40"/>
      <c r="O16" s="46">
        <v>41576.333333333336</v>
      </c>
      <c r="P16" s="52">
        <v>1.3764000000000001</v>
      </c>
      <c r="Q16" s="52"/>
      <c r="R16" s="55">
        <f>IF(P16="","",T16*M16*LOOKUP(RIGHT($D$2,3),定数!$A$6:$A$13,定数!$B$6:$B$13))</f>
        <v>-3174.1089146032764</v>
      </c>
      <c r="S16" s="55"/>
      <c r="T16" s="56">
        <f t="shared" si="4"/>
        <v>-58.00000000000027</v>
      </c>
      <c r="U16" s="56"/>
      <c r="V16" s="22">
        <f t="shared" si="1"/>
        <v>0</v>
      </c>
      <c r="W16">
        <f t="shared" si="2"/>
        <v>1</v>
      </c>
      <c r="X16" s="41">
        <f t="shared" si="5"/>
        <v>107754.46143617021</v>
      </c>
      <c r="Y16" s="42">
        <f t="shared" si="6"/>
        <v>1.8104410002090066E-2</v>
      </c>
      <c r="AA16" s="50" t="s">
        <v>72</v>
      </c>
      <c r="AB16" s="49">
        <f>SUM(AB9:AB15)</f>
        <v>27396.107070523056</v>
      </c>
    </row>
    <row r="17" spans="2:25" x14ac:dyDescent="0.15">
      <c r="B17" s="40">
        <v>9</v>
      </c>
      <c r="C17" s="51">
        <f t="shared" si="0"/>
        <v>102629.5215721721</v>
      </c>
      <c r="D17" s="51"/>
      <c r="E17" s="40"/>
      <c r="F17" s="46">
        <v>41597.333333333336</v>
      </c>
      <c r="G17" s="40" t="s">
        <v>4</v>
      </c>
      <c r="H17" s="52">
        <v>1.3517999999999999</v>
      </c>
      <c r="I17" s="52"/>
      <c r="J17" s="40">
        <v>15</v>
      </c>
      <c r="K17" s="53">
        <f t="shared" si="3"/>
        <v>3078.8856471651629</v>
      </c>
      <c r="L17" s="54"/>
      <c r="M17" s="6">
        <f>IF(J17="","",(K17/J17)/LOOKUP(RIGHT($D$2,3),定数!$A$6:$A$13,定数!$B$6:$B$13))</f>
        <v>1.7104920262028682</v>
      </c>
      <c r="N17" s="40"/>
      <c r="O17" s="46">
        <v>41597.333333333336</v>
      </c>
      <c r="P17" s="52">
        <v>1.3536999999999999</v>
      </c>
      <c r="Q17" s="52"/>
      <c r="R17" s="55">
        <f>IF(P17="","",T17*M17*LOOKUP(RIGHT($D$2,3),定数!$A$6:$A$13,定数!$B$6:$B$13))</f>
        <v>3899.9218197425653</v>
      </c>
      <c r="S17" s="55"/>
      <c r="T17" s="56">
        <f t="shared" si="4"/>
        <v>19.000000000000128</v>
      </c>
      <c r="U17" s="56"/>
      <c r="V17" s="22">
        <f t="shared" si="1"/>
        <v>1</v>
      </c>
      <c r="W17">
        <f t="shared" si="2"/>
        <v>0</v>
      </c>
      <c r="X17" s="41">
        <f t="shared" si="5"/>
        <v>107754.46143617021</v>
      </c>
      <c r="Y17" s="42">
        <f t="shared" si="6"/>
        <v>4.756127770202756E-2</v>
      </c>
    </row>
    <row r="18" spans="2:25" x14ac:dyDescent="0.15">
      <c r="B18" s="40">
        <v>10</v>
      </c>
      <c r="C18" s="51">
        <f t="shared" si="0"/>
        <v>106529.44339191467</v>
      </c>
      <c r="D18" s="51"/>
      <c r="E18" s="40"/>
      <c r="F18" s="46">
        <v>41606.166666666664</v>
      </c>
      <c r="G18" s="44" t="s">
        <v>4</v>
      </c>
      <c r="H18" s="52">
        <v>1.3577999999999999</v>
      </c>
      <c r="I18" s="52"/>
      <c r="J18" s="44">
        <v>15</v>
      </c>
      <c r="K18" s="53">
        <f t="shared" si="3"/>
        <v>3195.8833017574398</v>
      </c>
      <c r="L18" s="54"/>
      <c r="M18" s="6">
        <f>IF(J18="","",(K18/J18)/LOOKUP(RIGHT($D$2,3),定数!$A$6:$A$13,定数!$B$6:$B$13))</f>
        <v>1.7754907231985775</v>
      </c>
      <c r="N18" s="44"/>
      <c r="O18" s="46">
        <v>41606.333333333336</v>
      </c>
      <c r="P18" s="52">
        <v>1.3596999999999999</v>
      </c>
      <c r="Q18" s="52"/>
      <c r="R18" s="55">
        <f>IF(P18="","",T18*M18*LOOKUP(RIGHT($D$2,3),定数!$A$6:$A$13,定数!$B$6:$B$13))</f>
        <v>4048.1188488927837</v>
      </c>
      <c r="S18" s="55"/>
      <c r="T18" s="56">
        <f t="shared" si="4"/>
        <v>19.000000000000128</v>
      </c>
      <c r="U18" s="56"/>
      <c r="V18" s="22">
        <f t="shared" si="1"/>
        <v>2</v>
      </c>
      <c r="W18">
        <f t="shared" si="2"/>
        <v>0</v>
      </c>
      <c r="X18" s="41">
        <f t="shared" si="5"/>
        <v>107754.46143617021</v>
      </c>
      <c r="Y18" s="42">
        <f t="shared" si="6"/>
        <v>1.1368606254704372E-2</v>
      </c>
    </row>
    <row r="19" spans="2:25" x14ac:dyDescent="0.15">
      <c r="B19" s="40">
        <v>11</v>
      </c>
      <c r="C19" s="51">
        <f t="shared" si="0"/>
        <v>110577.56224080746</v>
      </c>
      <c r="D19" s="51"/>
      <c r="E19" s="40"/>
      <c r="F19" s="46">
        <v>41613.166666666664</v>
      </c>
      <c r="G19" s="40" t="s">
        <v>4</v>
      </c>
      <c r="H19" s="52">
        <v>1.3591</v>
      </c>
      <c r="I19" s="52"/>
      <c r="J19" s="40">
        <v>12</v>
      </c>
      <c r="K19" s="53">
        <f t="shared" si="3"/>
        <v>3317.3268672242234</v>
      </c>
      <c r="L19" s="54"/>
      <c r="M19" s="6">
        <f>IF(J19="","",(K19/J19)/LOOKUP(RIGHT($D$2,3),定数!$A$6:$A$13,定数!$B$6:$B$13))</f>
        <v>2.3036992133501553</v>
      </c>
      <c r="N19" s="40"/>
      <c r="O19" s="46">
        <v>41613.166666666664</v>
      </c>
      <c r="P19" s="52">
        <v>1.3606</v>
      </c>
      <c r="Q19" s="52"/>
      <c r="R19" s="55">
        <f>IF(P19="","",T19*M19*LOOKUP(RIGHT($D$2,3),定数!$A$6:$A$13,定数!$B$6:$B$13))</f>
        <v>4146.6585840304369</v>
      </c>
      <c r="S19" s="55"/>
      <c r="T19" s="56">
        <f t="shared" si="4"/>
        <v>15.000000000000568</v>
      </c>
      <c r="U19" s="56"/>
      <c r="V19" s="22">
        <f t="shared" si="1"/>
        <v>3</v>
      </c>
      <c r="W19">
        <f t="shared" si="2"/>
        <v>0</v>
      </c>
      <c r="X19" s="41">
        <f t="shared" si="5"/>
        <v>110577.56224080746</v>
      </c>
      <c r="Y19" s="42">
        <f t="shared" si="6"/>
        <v>0</v>
      </c>
    </row>
    <row r="20" spans="2:25" x14ac:dyDescent="0.15">
      <c r="B20" s="40">
        <v>12</v>
      </c>
      <c r="C20" s="51">
        <f t="shared" si="0"/>
        <v>114724.22082483789</v>
      </c>
      <c r="D20" s="51"/>
      <c r="E20" s="40"/>
      <c r="F20" s="46">
        <v>41619.5</v>
      </c>
      <c r="G20" s="40" t="s">
        <v>4</v>
      </c>
      <c r="H20" s="52">
        <v>1.3773</v>
      </c>
      <c r="I20" s="52"/>
      <c r="J20" s="40">
        <v>33</v>
      </c>
      <c r="K20" s="53">
        <f t="shared" si="3"/>
        <v>3441.7266247451366</v>
      </c>
      <c r="L20" s="54"/>
      <c r="M20" s="6">
        <f>IF(J20="","",(K20/J20)/LOOKUP(RIGHT($D$2,3),定数!$A$6:$A$13,定数!$B$6:$B$13))</f>
        <v>0.86912288503665069</v>
      </c>
      <c r="N20" s="40"/>
      <c r="O20" s="46">
        <v>41620.666666666664</v>
      </c>
      <c r="P20" s="52">
        <v>1.3740000000000001</v>
      </c>
      <c r="Q20" s="52"/>
      <c r="R20" s="55">
        <f>IF(P20="","",T20*M20*LOOKUP(RIGHT($D$2,3),定数!$A$6:$A$13,定数!$B$6:$B$13))</f>
        <v>-3441.7266247449888</v>
      </c>
      <c r="S20" s="55"/>
      <c r="T20" s="56">
        <f t="shared" si="4"/>
        <v>-32.999999999998586</v>
      </c>
      <c r="U20" s="56"/>
      <c r="V20" s="22">
        <f t="shared" si="1"/>
        <v>0</v>
      </c>
      <c r="W20">
        <f t="shared" si="2"/>
        <v>1</v>
      </c>
      <c r="X20" s="41">
        <f t="shared" si="5"/>
        <v>114724.22082483789</v>
      </c>
      <c r="Y20" s="42">
        <f t="shared" si="6"/>
        <v>0</v>
      </c>
    </row>
    <row r="21" spans="2:25" x14ac:dyDescent="0.15">
      <c r="B21" s="40">
        <v>13</v>
      </c>
      <c r="C21" s="51">
        <f t="shared" si="0"/>
        <v>111282.4942000929</v>
      </c>
      <c r="D21" s="51"/>
      <c r="E21" s="40"/>
      <c r="F21" s="46">
        <v>41632.333333333336</v>
      </c>
      <c r="G21" s="40" t="s">
        <v>4</v>
      </c>
      <c r="H21" s="52">
        <v>1.3686</v>
      </c>
      <c r="I21" s="52"/>
      <c r="J21" s="40">
        <v>11</v>
      </c>
      <c r="K21" s="53">
        <f t="shared" ref="K21" si="7">IF(J21="","",C21*0.03)</f>
        <v>3338.4748260027868</v>
      </c>
      <c r="L21" s="54"/>
      <c r="M21" s="6">
        <f>IF(J21="","",(K21/J21)/LOOKUP(RIGHT($D$2,3),定数!$A$6:$A$13,定数!$B$6:$B$13))</f>
        <v>2.5291475954566565</v>
      </c>
      <c r="N21" s="40"/>
      <c r="O21" s="46">
        <v>41632.333333333336</v>
      </c>
      <c r="P21" s="52">
        <v>1.3674999999999999</v>
      </c>
      <c r="Q21" s="52"/>
      <c r="R21" s="55">
        <f>IF(P21="","",T21*M21*LOOKUP(RIGHT($D$2,3),定数!$A$6:$A$13,定数!$B$6:$B$13))</f>
        <v>-3338.4748260030929</v>
      </c>
      <c r="S21" s="55"/>
      <c r="T21" s="56">
        <f t="shared" si="4"/>
        <v>-11.000000000001009</v>
      </c>
      <c r="U21" s="56"/>
      <c r="V21" s="22">
        <f t="shared" si="1"/>
        <v>0</v>
      </c>
      <c r="W21">
        <f t="shared" si="2"/>
        <v>2</v>
      </c>
      <c r="X21" s="41">
        <f t="shared" si="5"/>
        <v>114724.22082483789</v>
      </c>
      <c r="Y21" s="42">
        <f t="shared" si="6"/>
        <v>2.9999999999998694E-2</v>
      </c>
    </row>
    <row r="22" spans="2:25" x14ac:dyDescent="0.15">
      <c r="B22" s="40">
        <v>14</v>
      </c>
      <c r="C22" s="51">
        <f t="shared" si="0"/>
        <v>107944.01937408981</v>
      </c>
      <c r="D22" s="51"/>
      <c r="E22" s="40">
        <v>2014</v>
      </c>
      <c r="F22" s="46">
        <v>41688.166666666664</v>
      </c>
      <c r="G22" s="40" t="s">
        <v>4</v>
      </c>
      <c r="H22" s="52">
        <v>1.371</v>
      </c>
      <c r="I22" s="52"/>
      <c r="J22" s="40">
        <v>19</v>
      </c>
      <c r="K22" s="53">
        <f t="shared" si="3"/>
        <v>3238.3205812226943</v>
      </c>
      <c r="L22" s="54"/>
      <c r="M22" s="6">
        <f>IF(J22="","",(K22/J22)/LOOKUP(RIGHT($D$2,3),定数!$A$6:$A$13,定数!$B$6:$B$13))</f>
        <v>1.4203160443959184</v>
      </c>
      <c r="N22" s="40">
        <v>2014</v>
      </c>
      <c r="O22" s="46">
        <v>41688.333333333336</v>
      </c>
      <c r="P22" s="52">
        <v>1.3733</v>
      </c>
      <c r="Q22" s="52"/>
      <c r="R22" s="55">
        <f>IF(P22="","",T22*M22*LOOKUP(RIGHT($D$2,3),定数!$A$6:$A$13,定数!$B$6:$B$13))</f>
        <v>3920.072282532682</v>
      </c>
      <c r="S22" s="55"/>
      <c r="T22" s="56">
        <f t="shared" si="4"/>
        <v>22.999999999999687</v>
      </c>
      <c r="U22" s="56"/>
      <c r="V22" s="22">
        <f t="shared" si="1"/>
        <v>1</v>
      </c>
      <c r="W22">
        <f t="shared" si="2"/>
        <v>0</v>
      </c>
      <c r="X22" s="41">
        <f t="shared" si="5"/>
        <v>114724.22082483789</v>
      </c>
      <c r="Y22" s="42">
        <f t="shared" si="6"/>
        <v>5.9100000000001374E-2</v>
      </c>
    </row>
    <row r="23" spans="2:25" x14ac:dyDescent="0.15">
      <c r="B23" s="40">
        <v>15</v>
      </c>
      <c r="C23" s="51">
        <f t="shared" si="0"/>
        <v>111864.09165662249</v>
      </c>
      <c r="D23" s="51"/>
      <c r="E23" s="40"/>
      <c r="F23" s="46">
        <v>41704</v>
      </c>
      <c r="G23" s="40" t="s">
        <v>3</v>
      </c>
      <c r="H23" s="52">
        <v>1.3725000000000001</v>
      </c>
      <c r="I23" s="52"/>
      <c r="J23" s="40">
        <v>22</v>
      </c>
      <c r="K23" s="53">
        <f t="shared" si="3"/>
        <v>3355.9227496986746</v>
      </c>
      <c r="L23" s="54"/>
      <c r="M23" s="6">
        <f>IF(J23="","",(K23/J23)/LOOKUP(RIGHT($D$2,3),定数!$A$6:$A$13,定数!$B$6:$B$13))</f>
        <v>1.2711828597343464</v>
      </c>
      <c r="N23" s="40"/>
      <c r="O23" s="46">
        <v>41704.5</v>
      </c>
      <c r="P23" s="52">
        <v>1.3747</v>
      </c>
      <c r="Q23" s="52"/>
      <c r="R23" s="55">
        <f>IF(P23="","",T23*M23*LOOKUP(RIGHT($D$2,3),定数!$A$6:$A$13,定数!$B$6:$B$13))</f>
        <v>-3355.9227496986437</v>
      </c>
      <c r="S23" s="55"/>
      <c r="T23" s="56">
        <f t="shared" si="4"/>
        <v>-21.999999999999797</v>
      </c>
      <c r="U23" s="56"/>
      <c r="V23" t="str">
        <f t="shared" ref="V23:W74" si="8">IF(S23&lt;&gt;"",IF(S23&lt;0,1+V22,0),"")</f>
        <v/>
      </c>
      <c r="W23">
        <f t="shared" si="2"/>
        <v>1</v>
      </c>
      <c r="X23" s="41">
        <f t="shared" si="5"/>
        <v>114724.22082483789</v>
      </c>
      <c r="Y23" s="42">
        <f t="shared" si="6"/>
        <v>2.4930473684212417E-2</v>
      </c>
    </row>
    <row r="24" spans="2:25" x14ac:dyDescent="0.15">
      <c r="B24" s="40">
        <v>16</v>
      </c>
      <c r="C24" s="51">
        <f t="shared" si="0"/>
        <v>108508.16890692385</v>
      </c>
      <c r="D24" s="51"/>
      <c r="E24" s="40"/>
      <c r="F24" s="46">
        <v>41717.333333333336</v>
      </c>
      <c r="G24" s="40" t="s">
        <v>4</v>
      </c>
      <c r="H24" s="52">
        <v>1.393</v>
      </c>
      <c r="I24" s="52"/>
      <c r="J24" s="40">
        <v>16</v>
      </c>
      <c r="K24" s="53">
        <f t="shared" si="3"/>
        <v>3255.2450672077152</v>
      </c>
      <c r="L24" s="54"/>
      <c r="M24" s="6">
        <f>IF(J24="","",(K24/J24)/LOOKUP(RIGHT($D$2,3),定数!$A$6:$A$13,定数!$B$6:$B$13))</f>
        <v>1.695440139170685</v>
      </c>
      <c r="N24" s="40"/>
      <c r="O24" s="46">
        <v>41717.333333333336</v>
      </c>
      <c r="P24" s="52">
        <v>1.3914</v>
      </c>
      <c r="Q24" s="52"/>
      <c r="R24" s="55">
        <f>IF(P24="","",T24*M24*LOOKUP(RIGHT($D$2,3),定数!$A$6:$A$13,定数!$B$6:$B$13))</f>
        <v>-3255.2450672078085</v>
      </c>
      <c r="S24" s="55"/>
      <c r="T24" s="56">
        <f t="shared" si="4"/>
        <v>-16.000000000000458</v>
      </c>
      <c r="U24" s="56"/>
      <c r="V24" t="str">
        <f t="shared" si="8"/>
        <v/>
      </c>
      <c r="W24">
        <f t="shared" si="2"/>
        <v>2</v>
      </c>
      <c r="X24" s="41">
        <f t="shared" si="5"/>
        <v>114724.22082483789</v>
      </c>
      <c r="Y24" s="42">
        <f t="shared" si="6"/>
        <v>5.4182559473685776E-2</v>
      </c>
    </row>
    <row r="25" spans="2:25" x14ac:dyDescent="0.15">
      <c r="B25" s="40">
        <v>17</v>
      </c>
      <c r="C25" s="51">
        <f t="shared" si="0"/>
        <v>105252.92383971604</v>
      </c>
      <c r="D25" s="51"/>
      <c r="E25" s="40"/>
      <c r="F25" s="46">
        <v>41773.833333333336</v>
      </c>
      <c r="G25" s="40" t="s">
        <v>3</v>
      </c>
      <c r="H25" s="52">
        <v>1.3703000000000001</v>
      </c>
      <c r="I25" s="52"/>
      <c r="J25" s="40">
        <v>28</v>
      </c>
      <c r="K25" s="53">
        <f t="shared" si="3"/>
        <v>3157.587715191481</v>
      </c>
      <c r="L25" s="54"/>
      <c r="M25" s="6">
        <f>IF(J25="","",(K25/J25)/LOOKUP(RIGHT($D$2,3),定数!$A$6:$A$13,定数!$B$6:$B$13))</f>
        <v>0.93975824856889312</v>
      </c>
      <c r="N25" s="40"/>
      <c r="O25" s="46">
        <v>41774.333333333336</v>
      </c>
      <c r="P25" s="52">
        <v>1.3668</v>
      </c>
      <c r="Q25" s="52"/>
      <c r="R25" s="55">
        <f>IF(P25="","",T25*M25*LOOKUP(RIGHT($D$2,3),定数!$A$6:$A$13,定数!$B$6:$B$13))</f>
        <v>3946.9846439894168</v>
      </c>
      <c r="S25" s="55"/>
      <c r="T25" s="56">
        <f t="shared" si="4"/>
        <v>35.000000000000583</v>
      </c>
      <c r="U25" s="56"/>
      <c r="V25" t="str">
        <f t="shared" si="8"/>
        <v/>
      </c>
      <c r="W25">
        <f t="shared" si="2"/>
        <v>0</v>
      </c>
      <c r="X25" s="41">
        <f t="shared" si="5"/>
        <v>114724.22082483789</v>
      </c>
      <c r="Y25" s="42">
        <f t="shared" si="6"/>
        <v>8.2557082689476036E-2</v>
      </c>
    </row>
    <row r="26" spans="2:25" x14ac:dyDescent="0.15">
      <c r="B26" s="40">
        <v>18</v>
      </c>
      <c r="C26" s="51">
        <f t="shared" si="0"/>
        <v>109199.90848370545</v>
      </c>
      <c r="D26" s="51"/>
      <c r="E26" s="47"/>
      <c r="F26" s="46">
        <v>41838.333333333336</v>
      </c>
      <c r="G26" s="47" t="s">
        <v>3</v>
      </c>
      <c r="H26" s="52">
        <v>1.3519000000000001</v>
      </c>
      <c r="I26" s="52"/>
      <c r="J26" s="47">
        <v>18</v>
      </c>
      <c r="K26" s="53">
        <f t="shared" si="3"/>
        <v>3275.9972545111636</v>
      </c>
      <c r="L26" s="54"/>
      <c r="M26" s="6">
        <f>IF(J26="","",(K26/J26)/LOOKUP(RIGHT($D$2,3),定数!$A$6:$A$13,定数!$B$6:$B$13))</f>
        <v>1.5166653956070202</v>
      </c>
      <c r="N26" s="47"/>
      <c r="O26" s="46">
        <v>41838.333333333336</v>
      </c>
      <c r="P26" s="52">
        <v>1.3498000000000001</v>
      </c>
      <c r="Q26" s="52"/>
      <c r="R26" s="55">
        <f>IF(P26="","",T26*M26*LOOKUP(RIGHT($D$2,3),定数!$A$6:$A$13,定数!$B$6:$B$13))</f>
        <v>3821.996796929674</v>
      </c>
      <c r="S26" s="55"/>
      <c r="T26" s="56">
        <f t="shared" si="4"/>
        <v>20.999999999999908</v>
      </c>
      <c r="U26" s="56"/>
      <c r="V26" t="str">
        <f t="shared" si="8"/>
        <v/>
      </c>
      <c r="W26">
        <f t="shared" si="2"/>
        <v>0</v>
      </c>
      <c r="X26" s="41">
        <f t="shared" si="5"/>
        <v>114724.22082483789</v>
      </c>
      <c r="Y26" s="42">
        <f t="shared" si="6"/>
        <v>4.8152973290330858E-2</v>
      </c>
    </row>
    <row r="27" spans="2:25" x14ac:dyDescent="0.15">
      <c r="B27" s="40">
        <v>19</v>
      </c>
      <c r="C27" s="51">
        <f t="shared" si="0"/>
        <v>113021.90528063512</v>
      </c>
      <c r="D27" s="51"/>
      <c r="E27" s="47"/>
      <c r="F27" s="46">
        <v>41855.833333333336</v>
      </c>
      <c r="G27" s="47" t="s">
        <v>4</v>
      </c>
      <c r="H27" s="52">
        <v>1.3422000000000001</v>
      </c>
      <c r="I27" s="52"/>
      <c r="J27" s="47">
        <v>14</v>
      </c>
      <c r="K27" s="53">
        <f t="shared" si="3"/>
        <v>3390.6571584190538</v>
      </c>
      <c r="L27" s="54"/>
      <c r="M27" s="6">
        <f>IF(J27="","",(K27/J27)/LOOKUP(RIGHT($D$2,3),定数!$A$6:$A$13,定数!$B$6:$B$13))</f>
        <v>2.0182483085827703</v>
      </c>
      <c r="N27" s="47"/>
      <c r="O27" s="46">
        <v>41856.333333333336</v>
      </c>
      <c r="P27" s="52">
        <v>1.3408</v>
      </c>
      <c r="Q27" s="52"/>
      <c r="R27" s="55">
        <f>IF(P27="","",T27*M27*LOOKUP(RIGHT($D$2,3),定数!$A$6:$A$13,定数!$B$6:$B$13))</f>
        <v>-3390.6571584192184</v>
      </c>
      <c r="S27" s="55"/>
      <c r="T27" s="56">
        <f t="shared" si="4"/>
        <v>-14.000000000000679</v>
      </c>
      <c r="U27" s="56"/>
      <c r="V27" t="str">
        <f t="shared" si="8"/>
        <v/>
      </c>
      <c r="W27">
        <f t="shared" si="2"/>
        <v>1</v>
      </c>
      <c r="X27" s="41">
        <f t="shared" si="5"/>
        <v>114724.22082483789</v>
      </c>
      <c r="Y27" s="42">
        <f t="shared" si="6"/>
        <v>1.483832735549262E-2</v>
      </c>
    </row>
    <row r="28" spans="2:25" x14ac:dyDescent="0.15">
      <c r="B28" s="40">
        <v>20</v>
      </c>
      <c r="C28" s="51">
        <f t="shared" si="0"/>
        <v>109631.24812221591</v>
      </c>
      <c r="D28" s="51"/>
      <c r="E28" s="47"/>
      <c r="F28" s="46">
        <v>41865.333333333336</v>
      </c>
      <c r="G28" s="47" t="s">
        <v>3</v>
      </c>
      <c r="H28" s="52">
        <v>1.3355999999999999</v>
      </c>
      <c r="I28" s="52"/>
      <c r="J28" s="47">
        <v>13</v>
      </c>
      <c r="K28" s="53">
        <f t="shared" si="3"/>
        <v>3288.9374436664771</v>
      </c>
      <c r="L28" s="54"/>
      <c r="M28" s="6">
        <f>IF(J28="","",(K28/J28)/LOOKUP(RIGHT($D$2,3),定数!$A$6:$A$13,定数!$B$6:$B$13))</f>
        <v>2.1082932331195368</v>
      </c>
      <c r="N28" s="47"/>
      <c r="O28" s="46">
        <v>41865.333333333336</v>
      </c>
      <c r="P28" s="52">
        <v>1.3369</v>
      </c>
      <c r="Q28" s="52"/>
      <c r="R28" s="55">
        <f>IF(P28="","",T28*M28*LOOKUP(RIGHT($D$2,3),定数!$A$6:$A$13,定数!$B$6:$B$13))</f>
        <v>-3288.9374436666767</v>
      </c>
      <c r="S28" s="55"/>
      <c r="T28" s="56">
        <f t="shared" si="4"/>
        <v>-13.000000000000789</v>
      </c>
      <c r="U28" s="56"/>
      <c r="V28" t="str">
        <f t="shared" si="8"/>
        <v/>
      </c>
      <c r="W28">
        <f t="shared" si="2"/>
        <v>2</v>
      </c>
      <c r="X28" s="41">
        <f t="shared" si="5"/>
        <v>114724.22082483789</v>
      </c>
      <c r="Y28" s="42">
        <f t="shared" si="6"/>
        <v>4.4393177534829187E-2</v>
      </c>
    </row>
    <row r="29" spans="2:25" x14ac:dyDescent="0.15">
      <c r="B29" s="40">
        <v>21</v>
      </c>
      <c r="C29" s="51">
        <f t="shared" si="0"/>
        <v>106342.31067854923</v>
      </c>
      <c r="D29" s="51"/>
      <c r="E29" s="47"/>
      <c r="F29" s="46">
        <v>41869.5</v>
      </c>
      <c r="G29" s="47" t="s">
        <v>4</v>
      </c>
      <c r="H29" s="52">
        <v>1.3393999999999999</v>
      </c>
      <c r="I29" s="52"/>
      <c r="J29" s="47">
        <v>14</v>
      </c>
      <c r="K29" s="53">
        <f t="shared" si="3"/>
        <v>3190.2693203564768</v>
      </c>
      <c r="L29" s="54"/>
      <c r="M29" s="6">
        <f>IF(J29="","",(K29/J29)/LOOKUP(RIGHT($D$2,3),定数!$A$6:$A$13,定数!$B$6:$B$13))</f>
        <v>1.8989698335455218</v>
      </c>
      <c r="N29" s="47"/>
      <c r="O29" s="46">
        <v>41869.5</v>
      </c>
      <c r="P29" s="52">
        <v>1.3380000000000001</v>
      </c>
      <c r="Q29" s="52"/>
      <c r="R29" s="55">
        <f>IF(P29="","",T29*M29*LOOKUP(RIGHT($D$2,3),定数!$A$6:$A$13,定数!$B$6:$B$13))</f>
        <v>-3190.2693203561253</v>
      </c>
      <c r="S29" s="55"/>
      <c r="T29" s="56">
        <f t="shared" si="4"/>
        <v>-13.999999999998458</v>
      </c>
      <c r="U29" s="56"/>
      <c r="V29" t="str">
        <f t="shared" si="8"/>
        <v/>
      </c>
      <c r="W29">
        <f t="shared" si="2"/>
        <v>3</v>
      </c>
      <c r="X29" s="41">
        <f t="shared" si="5"/>
        <v>114724.22082483789</v>
      </c>
      <c r="Y29" s="42">
        <f t="shared" si="6"/>
        <v>7.3061382208786108E-2</v>
      </c>
    </row>
    <row r="30" spans="2:25" x14ac:dyDescent="0.15">
      <c r="B30" s="40">
        <v>22</v>
      </c>
      <c r="C30" s="51">
        <f t="shared" si="0"/>
        <v>103152.04135819311</v>
      </c>
      <c r="D30" s="51"/>
      <c r="E30" s="47"/>
      <c r="F30" s="46">
        <v>41899.833333333336</v>
      </c>
      <c r="G30" s="47" t="s">
        <v>4</v>
      </c>
      <c r="H30" s="52">
        <v>1.2969999999999999</v>
      </c>
      <c r="I30" s="52"/>
      <c r="J30" s="47">
        <v>33</v>
      </c>
      <c r="K30" s="53">
        <f t="shared" si="3"/>
        <v>3094.5612407457929</v>
      </c>
      <c r="L30" s="54"/>
      <c r="M30" s="6">
        <f>IF(J30="","",(K30/J30)/LOOKUP(RIGHT($D$2,3),定数!$A$6:$A$13,定数!$B$6:$B$13))</f>
        <v>0.78145485877419008</v>
      </c>
      <c r="N30" s="47"/>
      <c r="O30" s="46">
        <v>41899.833333333336</v>
      </c>
      <c r="P30" s="52">
        <v>1.2937000000000001</v>
      </c>
      <c r="Q30" s="52"/>
      <c r="R30" s="55">
        <f>IF(P30="","",T30*M30*LOOKUP(RIGHT($D$2,3),定数!$A$6:$A$13,定数!$B$6:$B$13))</f>
        <v>-3094.5612407456601</v>
      </c>
      <c r="S30" s="55"/>
      <c r="T30" s="56">
        <f t="shared" si="4"/>
        <v>-32.999999999998586</v>
      </c>
      <c r="U30" s="56"/>
      <c r="V30" t="str">
        <f t="shared" si="8"/>
        <v/>
      </c>
      <c r="W30">
        <f t="shared" si="2"/>
        <v>4</v>
      </c>
      <c r="X30" s="41">
        <f t="shared" si="5"/>
        <v>114724.22082483789</v>
      </c>
      <c r="Y30" s="42">
        <f t="shared" si="6"/>
        <v>0.10086954074251941</v>
      </c>
    </row>
    <row r="31" spans="2:25" x14ac:dyDescent="0.15">
      <c r="B31" s="40">
        <v>23</v>
      </c>
      <c r="C31" s="51">
        <f t="shared" si="0"/>
        <v>100057.48011744744</v>
      </c>
      <c r="D31" s="51"/>
      <c r="E31" s="47"/>
      <c r="F31" s="46">
        <v>41928.666666666664</v>
      </c>
      <c r="G31" s="47" t="s">
        <v>4</v>
      </c>
      <c r="H31" s="52">
        <v>1.2778</v>
      </c>
      <c r="I31" s="52"/>
      <c r="J31" s="47">
        <v>73</v>
      </c>
      <c r="K31" s="53">
        <f t="shared" si="3"/>
        <v>3001.724403523423</v>
      </c>
      <c r="L31" s="54"/>
      <c r="M31" s="6">
        <f>IF(J31="","",(K31/J31)/LOOKUP(RIGHT($D$2,3),定数!$A$6:$A$13,定数!$B$6:$B$13))</f>
        <v>0.34266260314194324</v>
      </c>
      <c r="N31" s="47"/>
      <c r="O31" s="46">
        <v>41934.333333333336</v>
      </c>
      <c r="P31" s="52">
        <v>1.2705</v>
      </c>
      <c r="Q31" s="52"/>
      <c r="R31" s="55">
        <f>IF(P31="","",T31*M31*LOOKUP(RIGHT($D$2,3),定数!$A$6:$A$13,定数!$B$6:$B$13))</f>
        <v>-3001.7244035234571</v>
      </c>
      <c r="S31" s="55"/>
      <c r="T31" s="56">
        <f t="shared" si="4"/>
        <v>-73.000000000000838</v>
      </c>
      <c r="U31" s="56"/>
      <c r="V31" t="str">
        <f t="shared" si="8"/>
        <v/>
      </c>
      <c r="W31">
        <f t="shared" si="2"/>
        <v>5</v>
      </c>
      <c r="X31" s="41">
        <f t="shared" si="5"/>
        <v>114724.22082483789</v>
      </c>
      <c r="Y31" s="42">
        <f t="shared" si="6"/>
        <v>0.12784345452024271</v>
      </c>
    </row>
    <row r="32" spans="2:25" x14ac:dyDescent="0.15">
      <c r="B32" s="40">
        <v>24</v>
      </c>
      <c r="C32" s="51">
        <f t="shared" si="0"/>
        <v>97055.75571392398</v>
      </c>
      <c r="D32" s="51"/>
      <c r="E32" s="47"/>
      <c r="F32" s="46">
        <v>41956.666666666664</v>
      </c>
      <c r="G32" s="47" t="s">
        <v>4</v>
      </c>
      <c r="H32" s="52">
        <v>1.2476</v>
      </c>
      <c r="I32" s="52"/>
      <c r="J32" s="47">
        <v>26</v>
      </c>
      <c r="K32" s="53">
        <f t="shared" si="3"/>
        <v>2911.6726714177194</v>
      </c>
      <c r="L32" s="54"/>
      <c r="M32" s="6">
        <f>IF(J32="","",(K32/J32)/LOOKUP(RIGHT($D$2,3),定数!$A$6:$A$13,定数!$B$6:$B$13))</f>
        <v>0.93322842032619202</v>
      </c>
      <c r="N32" s="47"/>
      <c r="O32" s="46">
        <v>41957</v>
      </c>
      <c r="P32" s="52">
        <v>1.2450000000000001</v>
      </c>
      <c r="Q32" s="52"/>
      <c r="R32" s="55">
        <f>IF(P32="","",T32*M32*LOOKUP(RIGHT($D$2,3),定数!$A$6:$A$13,定数!$B$6:$B$13))</f>
        <v>-2911.6726714176471</v>
      </c>
      <c r="S32" s="55"/>
      <c r="T32" s="56">
        <f t="shared" si="4"/>
        <v>-25.999999999999357</v>
      </c>
      <c r="U32" s="56"/>
      <c r="V32" t="str">
        <f t="shared" si="8"/>
        <v/>
      </c>
      <c r="W32">
        <f t="shared" si="2"/>
        <v>6</v>
      </c>
      <c r="X32" s="41">
        <f t="shared" si="5"/>
        <v>114724.22082483789</v>
      </c>
      <c r="Y32" s="42">
        <f t="shared" si="6"/>
        <v>0.15400815088463582</v>
      </c>
    </row>
    <row r="33" spans="2:25" x14ac:dyDescent="0.15">
      <c r="B33" s="40">
        <v>25</v>
      </c>
      <c r="C33" s="51">
        <f t="shared" si="0"/>
        <v>94144.083042506332</v>
      </c>
      <c r="D33" s="51"/>
      <c r="E33" s="47"/>
      <c r="F33" s="46">
        <v>41963.333333333336</v>
      </c>
      <c r="G33" s="47" t="s">
        <v>4</v>
      </c>
      <c r="H33" s="52">
        <v>1.2547999999999999</v>
      </c>
      <c r="I33" s="52"/>
      <c r="J33" s="47">
        <v>20</v>
      </c>
      <c r="K33" s="53">
        <f t="shared" si="3"/>
        <v>2824.3224912751898</v>
      </c>
      <c r="L33" s="54"/>
      <c r="M33" s="6">
        <f>IF(J33="","",(K33/J33)/LOOKUP(RIGHT($D$2,3),定数!$A$6:$A$13,定数!$B$6:$B$13))</f>
        <v>1.176801038031329</v>
      </c>
      <c r="N33" s="47"/>
      <c r="O33" s="46">
        <v>41963.333333333336</v>
      </c>
      <c r="P33" s="52">
        <v>1.2527999999999999</v>
      </c>
      <c r="Q33" s="52"/>
      <c r="R33" s="55">
        <f>IF(P33="","",T33*M33*LOOKUP(RIGHT($D$2,3),定数!$A$6:$A$13,定数!$B$6:$B$13))</f>
        <v>-2824.3224912751921</v>
      </c>
      <c r="S33" s="55"/>
      <c r="T33" s="56">
        <f t="shared" si="4"/>
        <v>-20.000000000000018</v>
      </c>
      <c r="U33" s="56"/>
      <c r="V33" t="str">
        <f t="shared" si="8"/>
        <v/>
      </c>
      <c r="W33">
        <f t="shared" si="2"/>
        <v>7</v>
      </c>
      <c r="X33" s="41">
        <f t="shared" si="5"/>
        <v>114724.22082483789</v>
      </c>
      <c r="Y33" s="42">
        <f t="shared" si="6"/>
        <v>0.17938790635809609</v>
      </c>
    </row>
    <row r="34" spans="2:25" x14ac:dyDescent="0.15">
      <c r="B34" s="40">
        <v>26</v>
      </c>
      <c r="C34" s="51">
        <f t="shared" si="0"/>
        <v>91319.760551231142</v>
      </c>
      <c r="D34" s="51"/>
      <c r="E34" s="47"/>
      <c r="F34" s="46">
        <v>41964</v>
      </c>
      <c r="G34" s="47" t="s">
        <v>4</v>
      </c>
      <c r="H34" s="52">
        <v>1.2558</v>
      </c>
      <c r="I34" s="52"/>
      <c r="J34" s="47">
        <v>41</v>
      </c>
      <c r="K34" s="53">
        <f t="shared" si="3"/>
        <v>2739.5928165369342</v>
      </c>
      <c r="L34" s="54"/>
      <c r="M34" s="6">
        <f>IF(J34="","",(K34/J34)/LOOKUP(RIGHT($D$2,3),定数!$A$6:$A$13,定数!$B$6:$B$13))</f>
        <v>0.55682780823921429</v>
      </c>
      <c r="N34" s="47"/>
      <c r="O34" s="46">
        <v>41964.333333333336</v>
      </c>
      <c r="P34" s="52">
        <v>1.2517</v>
      </c>
      <c r="Q34" s="52"/>
      <c r="R34" s="55">
        <f>IF(P34="","",T34*M34*LOOKUP(RIGHT($D$2,3),定数!$A$6:$A$13,定数!$B$6:$B$13))</f>
        <v>-2739.5928165369296</v>
      </c>
      <c r="S34" s="55"/>
      <c r="T34" s="56">
        <f t="shared" si="4"/>
        <v>-40.999999999999929</v>
      </c>
      <c r="U34" s="56"/>
      <c r="V34" t="str">
        <f t="shared" si="8"/>
        <v/>
      </c>
      <c r="W34">
        <f t="shared" si="2"/>
        <v>8</v>
      </c>
      <c r="X34" s="41">
        <f t="shared" si="5"/>
        <v>114724.22082483789</v>
      </c>
      <c r="Y34" s="42">
        <f t="shared" si="6"/>
        <v>0.2040062691673532</v>
      </c>
    </row>
    <row r="35" spans="2:25" x14ac:dyDescent="0.15">
      <c r="B35" s="40">
        <v>27</v>
      </c>
      <c r="C35" s="51">
        <f t="shared" si="0"/>
        <v>88580.167734694216</v>
      </c>
      <c r="D35" s="51"/>
      <c r="E35" s="47"/>
      <c r="F35" s="46">
        <v>41983.5</v>
      </c>
      <c r="G35" s="47" t="s">
        <v>4</v>
      </c>
      <c r="H35" s="52">
        <v>1.2398</v>
      </c>
      <c r="I35" s="52"/>
      <c r="J35" s="47">
        <v>33</v>
      </c>
      <c r="K35" s="53">
        <f t="shared" si="3"/>
        <v>2657.4050320408264</v>
      </c>
      <c r="L35" s="54"/>
      <c r="M35" s="6">
        <f>IF(J35="","",(K35/J35)/LOOKUP(RIGHT($D$2,3),定数!$A$6:$A$13,定数!$B$6:$B$13))</f>
        <v>0.67106187677798645</v>
      </c>
      <c r="N35" s="47"/>
      <c r="O35" s="46">
        <v>41983.833333333336</v>
      </c>
      <c r="P35" s="52">
        <v>1.2439</v>
      </c>
      <c r="Q35" s="52"/>
      <c r="R35" s="55">
        <f>IF(P35="","",T35*M35*LOOKUP(RIGHT($D$2,3),定数!$A$6:$A$13,定数!$B$6:$B$13))</f>
        <v>3301.6244337476874</v>
      </c>
      <c r="S35" s="55"/>
      <c r="T35" s="56">
        <f t="shared" si="4"/>
        <v>40.999999999999929</v>
      </c>
      <c r="U35" s="56"/>
      <c r="V35" t="str">
        <f t="shared" si="8"/>
        <v/>
      </c>
      <c r="W35">
        <f t="shared" si="2"/>
        <v>0</v>
      </c>
      <c r="X35" s="41">
        <f t="shared" si="5"/>
        <v>114724.22082483789</v>
      </c>
      <c r="Y35" s="42">
        <f t="shared" si="6"/>
        <v>0.22788608109233255</v>
      </c>
    </row>
    <row r="36" spans="2:25" x14ac:dyDescent="0.15">
      <c r="B36" s="40">
        <v>28</v>
      </c>
      <c r="C36" s="51">
        <f t="shared" si="0"/>
        <v>91881.792168441898</v>
      </c>
      <c r="D36" s="51"/>
      <c r="E36" s="47">
        <v>2015</v>
      </c>
      <c r="F36" s="46">
        <v>42032.833333333336</v>
      </c>
      <c r="G36" s="47" t="s">
        <v>4</v>
      </c>
      <c r="H36" s="52">
        <v>1.1362000000000001</v>
      </c>
      <c r="I36" s="52"/>
      <c r="J36" s="47">
        <v>56</v>
      </c>
      <c r="K36" s="53">
        <f t="shared" si="3"/>
        <v>2756.453765053257</v>
      </c>
      <c r="L36" s="54"/>
      <c r="M36" s="6">
        <f>IF(J36="","",(K36/J36)/LOOKUP(RIGHT($D$2,3),定数!$A$6:$A$13,定数!$B$6:$B$13))</f>
        <v>0.41018657218054422</v>
      </c>
      <c r="N36" s="47">
        <v>2015</v>
      </c>
      <c r="O36" s="46">
        <v>42032.833333333336</v>
      </c>
      <c r="P36" s="52">
        <v>1.1306</v>
      </c>
      <c r="Q36" s="52"/>
      <c r="R36" s="55">
        <f>IF(P36="","",T36*M36*LOOKUP(RIGHT($D$2,3),定数!$A$6:$A$13,定数!$B$6:$B$13))</f>
        <v>-2756.4537650532816</v>
      </c>
      <c r="S36" s="55"/>
      <c r="T36" s="56">
        <f t="shared" si="4"/>
        <v>-56.000000000000497</v>
      </c>
      <c r="U36" s="56"/>
      <c r="V36" t="str">
        <f t="shared" si="8"/>
        <v/>
      </c>
      <c r="W36">
        <f t="shared" si="2"/>
        <v>1</v>
      </c>
      <c r="X36" s="41">
        <f t="shared" si="5"/>
        <v>114724.22082483789</v>
      </c>
      <c r="Y36" s="42">
        <f t="shared" si="6"/>
        <v>0.19910728956941048</v>
      </c>
    </row>
    <row r="37" spans="2:25" x14ac:dyDescent="0.15">
      <c r="B37" s="40">
        <v>29</v>
      </c>
      <c r="C37" s="51">
        <f t="shared" si="0"/>
        <v>89125.33840338861</v>
      </c>
      <c r="D37" s="51"/>
      <c r="E37" s="47"/>
      <c r="F37" s="46">
        <v>42038.5</v>
      </c>
      <c r="G37" s="47" t="s">
        <v>4</v>
      </c>
      <c r="H37" s="52">
        <v>1.1352</v>
      </c>
      <c r="I37" s="52"/>
      <c r="J37" s="47">
        <v>41</v>
      </c>
      <c r="K37" s="53">
        <f t="shared" si="3"/>
        <v>2673.7601521016582</v>
      </c>
      <c r="L37" s="54"/>
      <c r="M37" s="6">
        <f>IF(J37="","",(K37/J37)/LOOKUP(RIGHT($D$2,3),定数!$A$6:$A$13,定数!$B$6:$B$13))</f>
        <v>0.54344718538651582</v>
      </c>
      <c r="N37" s="47"/>
      <c r="O37" s="46">
        <v>42038.5</v>
      </c>
      <c r="P37" s="52">
        <v>1.1400999999999999</v>
      </c>
      <c r="Q37" s="52"/>
      <c r="R37" s="55">
        <f>IF(P37="","",T37*M37*LOOKUP(RIGHT($D$2,3),定数!$A$6:$A$13,定数!$B$6:$B$13))</f>
        <v>3195.4694500726509</v>
      </c>
      <c r="S37" s="55"/>
      <c r="T37" s="56">
        <f t="shared" si="4"/>
        <v>48.999999999999048</v>
      </c>
      <c r="U37" s="56"/>
      <c r="V37" t="str">
        <f t="shared" si="8"/>
        <v/>
      </c>
      <c r="W37">
        <f t="shared" si="2"/>
        <v>0</v>
      </c>
      <c r="X37" s="41">
        <f t="shared" si="5"/>
        <v>114724.22082483789</v>
      </c>
      <c r="Y37" s="42">
        <f t="shared" si="6"/>
        <v>0.22313407088232839</v>
      </c>
    </row>
    <row r="38" spans="2:25" x14ac:dyDescent="0.15">
      <c r="B38" s="40">
        <v>30</v>
      </c>
      <c r="C38" s="51">
        <f t="shared" si="0"/>
        <v>92320.807853461258</v>
      </c>
      <c r="D38" s="51"/>
      <c r="E38" s="47"/>
      <c r="F38" s="46">
        <v>42045.333333333336</v>
      </c>
      <c r="G38" s="47" t="s">
        <v>3</v>
      </c>
      <c r="H38" s="52">
        <v>1.1317999999999999</v>
      </c>
      <c r="I38" s="52"/>
      <c r="J38" s="47">
        <v>37</v>
      </c>
      <c r="K38" s="53">
        <f t="shared" si="3"/>
        <v>2769.6242356038374</v>
      </c>
      <c r="L38" s="54"/>
      <c r="M38" s="6">
        <f>IF(J38="","",(K38/J38)/LOOKUP(RIGHT($D$2,3),定数!$A$6:$A$13,定数!$B$6:$B$13))</f>
        <v>0.62378924225311649</v>
      </c>
      <c r="N38" s="47"/>
      <c r="O38" s="46">
        <v>42047.5</v>
      </c>
      <c r="P38" s="52">
        <v>1.1355</v>
      </c>
      <c r="Q38" s="52"/>
      <c r="R38" s="55">
        <f>IF(P38="","",T38*M38*LOOKUP(RIGHT($D$2,3),定数!$A$6:$A$13,定数!$B$6:$B$13))</f>
        <v>-2769.6242356038647</v>
      </c>
      <c r="S38" s="55"/>
      <c r="T38" s="56">
        <f t="shared" si="4"/>
        <v>-37.000000000000369</v>
      </c>
      <c r="U38" s="56"/>
      <c r="V38" t="str">
        <f t="shared" si="8"/>
        <v/>
      </c>
      <c r="W38">
        <f t="shared" si="2"/>
        <v>1</v>
      </c>
      <c r="X38" s="41">
        <f t="shared" si="5"/>
        <v>114724.22082483789</v>
      </c>
      <c r="Y38" s="42">
        <f t="shared" si="6"/>
        <v>0.19528058513103685</v>
      </c>
    </row>
    <row r="39" spans="2:25" x14ac:dyDescent="0.15">
      <c r="B39" s="40">
        <v>31</v>
      </c>
      <c r="C39" s="51">
        <f t="shared" si="0"/>
        <v>89551.183617857387</v>
      </c>
      <c r="D39" s="51"/>
      <c r="E39" s="47"/>
      <c r="F39" s="46">
        <v>42059.166666666664</v>
      </c>
      <c r="G39" s="47" t="s">
        <v>3</v>
      </c>
      <c r="H39" s="52">
        <v>1.1327</v>
      </c>
      <c r="I39" s="52"/>
      <c r="J39" s="47">
        <v>25</v>
      </c>
      <c r="K39" s="53">
        <f t="shared" si="3"/>
        <v>2686.5355085357214</v>
      </c>
      <c r="L39" s="54"/>
      <c r="M39" s="6">
        <f>IF(J39="","",(K39/J39)/LOOKUP(RIGHT($D$2,3),定数!$A$6:$A$13,定数!$B$6:$B$13))</f>
        <v>0.89551183617857388</v>
      </c>
      <c r="N39" s="47"/>
      <c r="O39" s="46">
        <v>42059.666666666664</v>
      </c>
      <c r="P39" s="52">
        <v>1.1295999999999999</v>
      </c>
      <c r="Q39" s="52"/>
      <c r="R39" s="55">
        <f>IF(P39="","",T39*M39*LOOKUP(RIGHT($D$2,3),定数!$A$6:$A$13,定数!$B$6:$B$13))</f>
        <v>3331.3040305844052</v>
      </c>
      <c r="S39" s="55"/>
      <c r="T39" s="56">
        <f t="shared" si="4"/>
        <v>31.000000000001027</v>
      </c>
      <c r="U39" s="56"/>
      <c r="V39" t="str">
        <f t="shared" si="8"/>
        <v/>
      </c>
      <c r="W39">
        <f t="shared" si="2"/>
        <v>0</v>
      </c>
      <c r="X39" s="41">
        <f t="shared" si="5"/>
        <v>114724.22082483789</v>
      </c>
      <c r="Y39" s="42">
        <f t="shared" si="6"/>
        <v>0.21942216757710609</v>
      </c>
    </row>
    <row r="40" spans="2:25" x14ac:dyDescent="0.15">
      <c r="B40" s="40">
        <v>32</v>
      </c>
      <c r="C40" s="51">
        <f t="shared" si="0"/>
        <v>92882.487648441791</v>
      </c>
      <c r="D40" s="51"/>
      <c r="E40" s="47"/>
      <c r="F40" s="46">
        <v>42068.666666666664</v>
      </c>
      <c r="G40" s="47" t="s">
        <v>3</v>
      </c>
      <c r="H40" s="52">
        <v>1.1028</v>
      </c>
      <c r="I40" s="52"/>
      <c r="J40" s="47">
        <v>85</v>
      </c>
      <c r="K40" s="53">
        <f t="shared" si="3"/>
        <v>2786.4746294532538</v>
      </c>
      <c r="L40" s="54"/>
      <c r="M40" s="6">
        <f>IF(J40="","",(K40/J40)/LOOKUP(RIGHT($D$2,3),定数!$A$6:$A$13,定数!$B$6:$B$13))</f>
        <v>0.27318378720129938</v>
      </c>
      <c r="N40" s="47"/>
      <c r="O40" s="46">
        <v>42069.5</v>
      </c>
      <c r="P40" s="52">
        <v>1.0922000000000001</v>
      </c>
      <c r="Q40" s="52"/>
      <c r="R40" s="55">
        <f>IF(P40="","",T40*M40*LOOKUP(RIGHT($D$2,3),定数!$A$6:$A$13,定数!$B$6:$B$13))</f>
        <v>3474.8977732005092</v>
      </c>
      <c r="S40" s="55"/>
      <c r="T40" s="56">
        <f t="shared" si="4"/>
        <v>105.99999999999943</v>
      </c>
      <c r="U40" s="56"/>
      <c r="V40" t="str">
        <f t="shared" si="8"/>
        <v/>
      </c>
      <c r="W40">
        <f t="shared" si="2"/>
        <v>0</v>
      </c>
      <c r="X40" s="41">
        <f t="shared" si="5"/>
        <v>114724.22082483789</v>
      </c>
      <c r="Y40" s="42">
        <f t="shared" si="6"/>
        <v>0.19038467221097344</v>
      </c>
    </row>
    <row r="41" spans="2:25" x14ac:dyDescent="0.15">
      <c r="B41" s="40">
        <v>33</v>
      </c>
      <c r="C41" s="51">
        <f t="shared" si="0"/>
        <v>96357.385421642306</v>
      </c>
      <c r="D41" s="51"/>
      <c r="E41" s="47"/>
      <c r="F41" s="46">
        <v>42102.666666666664</v>
      </c>
      <c r="G41" s="47" t="s">
        <v>3</v>
      </c>
      <c r="H41" s="52">
        <v>1.0843</v>
      </c>
      <c r="I41" s="52"/>
      <c r="J41" s="47">
        <v>45</v>
      </c>
      <c r="K41" s="53">
        <f t="shared" si="3"/>
        <v>2890.7215626492689</v>
      </c>
      <c r="L41" s="54"/>
      <c r="M41" s="6">
        <f>IF(J41="","",(K41/J41)/LOOKUP(RIGHT($D$2,3),定数!$A$6:$A$13,定数!$B$6:$B$13))</f>
        <v>0.53531880789801278</v>
      </c>
      <c r="N41" s="47"/>
      <c r="O41" s="46">
        <v>42102.666666666664</v>
      </c>
      <c r="P41" s="52">
        <v>1.0786</v>
      </c>
      <c r="Q41" s="52"/>
      <c r="R41" s="55">
        <f>IF(P41="","",T41*M41*LOOKUP(RIGHT($D$2,3),定数!$A$6:$A$13,定数!$B$6:$B$13))</f>
        <v>3661.5806460224321</v>
      </c>
      <c r="S41" s="55"/>
      <c r="T41" s="56">
        <f t="shared" si="4"/>
        <v>57.000000000000384</v>
      </c>
      <c r="U41" s="56"/>
      <c r="V41" t="str">
        <f t="shared" si="8"/>
        <v/>
      </c>
      <c r="W41">
        <f t="shared" si="2"/>
        <v>0</v>
      </c>
      <c r="X41" s="41">
        <f t="shared" si="5"/>
        <v>114724.22082483789</v>
      </c>
      <c r="Y41" s="42">
        <f t="shared" si="6"/>
        <v>0.16009553406545474</v>
      </c>
    </row>
    <row r="42" spans="2:25" x14ac:dyDescent="0.15">
      <c r="B42" s="40">
        <v>34</v>
      </c>
      <c r="C42" s="51">
        <f t="shared" si="0"/>
        <v>100018.96606766473</v>
      </c>
      <c r="D42" s="51"/>
      <c r="E42" s="47"/>
      <c r="F42" s="46">
        <v>42117</v>
      </c>
      <c r="G42" s="47" t="s">
        <v>3</v>
      </c>
      <c r="H42" s="52">
        <v>1.0708</v>
      </c>
      <c r="I42" s="52"/>
      <c r="J42" s="47">
        <v>41</v>
      </c>
      <c r="K42" s="53">
        <f t="shared" si="3"/>
        <v>3000.5689820299417</v>
      </c>
      <c r="L42" s="54"/>
      <c r="M42" s="6">
        <f>IF(J42="","",(K42/J42)/LOOKUP(RIGHT($D$2,3),定数!$A$6:$A$13,定数!$B$6:$B$13))</f>
        <v>0.60987174431502877</v>
      </c>
      <c r="N42" s="47"/>
      <c r="O42" s="46">
        <v>42117.333333333336</v>
      </c>
      <c r="P42" s="52">
        <v>1.0749</v>
      </c>
      <c r="Q42" s="52"/>
      <c r="R42" s="55">
        <f>IF(P42="","",T42*M42*LOOKUP(RIGHT($D$2,3),定数!$A$6:$A$13,定数!$B$6:$B$13))</f>
        <v>-3000.5689820299367</v>
      </c>
      <c r="S42" s="55"/>
      <c r="T42" s="56">
        <f t="shared" si="4"/>
        <v>-40.999999999999929</v>
      </c>
      <c r="U42" s="56"/>
      <c r="V42" t="str">
        <f t="shared" si="8"/>
        <v/>
      </c>
      <c r="W42">
        <f t="shared" si="2"/>
        <v>1</v>
      </c>
      <c r="X42" s="41">
        <f t="shared" si="5"/>
        <v>114724.22082483789</v>
      </c>
      <c r="Y42" s="42">
        <f t="shared" si="6"/>
        <v>0.12817916435994181</v>
      </c>
    </row>
    <row r="43" spans="2:25" x14ac:dyDescent="0.15">
      <c r="B43" s="40">
        <v>35</v>
      </c>
      <c r="C43" s="51">
        <f t="shared" si="0"/>
        <v>97018.397085634802</v>
      </c>
      <c r="D43" s="51"/>
      <c r="E43" s="47"/>
      <c r="F43" s="46">
        <v>42120.708333333336</v>
      </c>
      <c r="G43" s="47" t="s">
        <v>4</v>
      </c>
      <c r="H43" s="52">
        <v>1.0879000000000001</v>
      </c>
      <c r="I43" s="52"/>
      <c r="J43" s="47">
        <v>75</v>
      </c>
      <c r="K43" s="53">
        <f t="shared" si="3"/>
        <v>2910.5519125690439</v>
      </c>
      <c r="L43" s="54"/>
      <c r="M43" s="6">
        <f>IF(J43="","",(K43/J43)/LOOKUP(RIGHT($D$2,3),定数!$A$6:$A$13,定数!$B$6:$B$13))</f>
        <v>0.323394656952116</v>
      </c>
      <c r="N43" s="47"/>
      <c r="O43" s="46">
        <v>42122.666666666664</v>
      </c>
      <c r="P43" s="52">
        <v>1.0972999999999999</v>
      </c>
      <c r="Q43" s="52"/>
      <c r="R43" s="55">
        <f>IF(P43="","",T43*M43*LOOKUP(RIGHT($D$2,3),定数!$A$6:$A$13,定数!$B$6:$B$13))</f>
        <v>3647.8917304198112</v>
      </c>
      <c r="S43" s="55"/>
      <c r="T43" s="56">
        <f t="shared" si="4"/>
        <v>93.999999999998522</v>
      </c>
      <c r="U43" s="56"/>
      <c r="V43" t="str">
        <f t="shared" si="8"/>
        <v/>
      </c>
      <c r="W43">
        <f t="shared" si="2"/>
        <v>0</v>
      </c>
      <c r="X43" s="41">
        <f t="shared" si="5"/>
        <v>114724.22082483789</v>
      </c>
      <c r="Y43" s="42">
        <f t="shared" si="6"/>
        <v>0.15433378942914344</v>
      </c>
    </row>
    <row r="44" spans="2:25" x14ac:dyDescent="0.15">
      <c r="B44" s="40">
        <v>36</v>
      </c>
      <c r="C44" s="51">
        <f t="shared" si="0"/>
        <v>100666.28881605461</v>
      </c>
      <c r="D44" s="51"/>
      <c r="E44" s="47"/>
      <c r="F44" s="46">
        <v>42153.5</v>
      </c>
      <c r="G44" s="47" t="s">
        <v>4</v>
      </c>
      <c r="H44" s="52">
        <v>1.0972999999999999</v>
      </c>
      <c r="I44" s="52"/>
      <c r="J44" s="47">
        <v>49</v>
      </c>
      <c r="K44" s="53">
        <f t="shared" si="3"/>
        <v>3019.9886644816384</v>
      </c>
      <c r="L44" s="54"/>
      <c r="M44" s="6">
        <f>IF(J44="","",(K44/J44)/LOOKUP(RIGHT($D$2,3),定数!$A$6:$A$13,定数!$B$6:$B$13))</f>
        <v>0.51360351436762552</v>
      </c>
      <c r="N44" s="47"/>
      <c r="O44" s="46">
        <v>42156.333333333336</v>
      </c>
      <c r="P44" s="52">
        <v>1.0924</v>
      </c>
      <c r="Q44" s="52"/>
      <c r="R44" s="55">
        <f>IF(P44="","",T44*M44*LOOKUP(RIGHT($D$2,3),定数!$A$6:$A$13,定数!$B$6:$B$13))</f>
        <v>-3019.9886644815792</v>
      </c>
      <c r="S44" s="55"/>
      <c r="T44" s="56">
        <f t="shared" si="4"/>
        <v>-48.999999999999048</v>
      </c>
      <c r="U44" s="56"/>
      <c r="V44" t="str">
        <f t="shared" si="8"/>
        <v/>
      </c>
      <c r="W44">
        <f t="shared" si="2"/>
        <v>1</v>
      </c>
      <c r="X44" s="41">
        <f t="shared" si="5"/>
        <v>114724.22082483789</v>
      </c>
      <c r="Y44" s="42">
        <f t="shared" si="6"/>
        <v>0.12253673991167979</v>
      </c>
    </row>
    <row r="45" spans="2:25" x14ac:dyDescent="0.15">
      <c r="B45" s="40">
        <v>37</v>
      </c>
      <c r="C45" s="51">
        <f t="shared" si="0"/>
        <v>97646.300151573028</v>
      </c>
      <c r="D45" s="51"/>
      <c r="E45" s="47"/>
      <c r="F45" s="46">
        <v>42165.333333333336</v>
      </c>
      <c r="G45" s="47" t="s">
        <v>4</v>
      </c>
      <c r="H45" s="52">
        <v>1.1302000000000001</v>
      </c>
      <c r="I45" s="52"/>
      <c r="J45" s="47">
        <v>27</v>
      </c>
      <c r="K45" s="53">
        <f t="shared" si="3"/>
        <v>2929.3890045471908</v>
      </c>
      <c r="L45" s="54"/>
      <c r="M45" s="6">
        <f>IF(J45="","",(K45/J45)/LOOKUP(RIGHT($D$2,3),定数!$A$6:$A$13,定数!$B$6:$B$13))</f>
        <v>0.90413240881086132</v>
      </c>
      <c r="N45" s="47"/>
      <c r="O45" s="46">
        <v>42165.333333333336</v>
      </c>
      <c r="P45" s="52">
        <v>1.1335</v>
      </c>
      <c r="Q45" s="52"/>
      <c r="R45" s="55">
        <f>IF(P45="","",T45*M45*LOOKUP(RIGHT($D$2,3),定数!$A$6:$A$13,定数!$B$6:$B$13))</f>
        <v>3580.3643388908577</v>
      </c>
      <c r="S45" s="55"/>
      <c r="T45" s="56">
        <f t="shared" si="4"/>
        <v>32.999999999998586</v>
      </c>
      <c r="U45" s="56"/>
      <c r="V45" t="str">
        <f t="shared" si="8"/>
        <v/>
      </c>
      <c r="W45">
        <f t="shared" si="2"/>
        <v>0</v>
      </c>
      <c r="X45" s="41">
        <f t="shared" si="5"/>
        <v>114724.22082483789</v>
      </c>
      <c r="Y45" s="42">
        <f t="shared" si="6"/>
        <v>0.14886063771432889</v>
      </c>
    </row>
    <row r="46" spans="2:25" x14ac:dyDescent="0.15">
      <c r="B46" s="40">
        <v>38</v>
      </c>
      <c r="C46" s="51">
        <f t="shared" si="0"/>
        <v>101226.66449046388</v>
      </c>
      <c r="D46" s="51"/>
      <c r="E46" s="47"/>
      <c r="F46" s="46">
        <v>42165.666666666664</v>
      </c>
      <c r="G46" s="47" t="s">
        <v>4</v>
      </c>
      <c r="H46" s="52">
        <v>1.1335</v>
      </c>
      <c r="I46" s="52"/>
      <c r="J46" s="47">
        <v>76</v>
      </c>
      <c r="K46" s="53">
        <f t="shared" si="3"/>
        <v>3036.7999347139162</v>
      </c>
      <c r="L46" s="54"/>
      <c r="M46" s="6">
        <f>IF(J46="","",(K46/J46)/LOOKUP(RIGHT($D$2,3),定数!$A$6:$A$13,定数!$B$6:$B$13))</f>
        <v>0.33298244898178903</v>
      </c>
      <c r="N46" s="47"/>
      <c r="O46" s="46">
        <v>42166.333333333336</v>
      </c>
      <c r="P46" s="52">
        <v>1.1258999999999999</v>
      </c>
      <c r="Q46" s="52"/>
      <c r="R46" s="55">
        <f>IF(P46="","",T46*M46*LOOKUP(RIGHT($D$2,3),定数!$A$6:$A$13,定数!$B$6:$B$13))</f>
        <v>-3036.7999347139362</v>
      </c>
      <c r="S46" s="55"/>
      <c r="T46" s="56">
        <f t="shared" si="4"/>
        <v>-76.000000000000512</v>
      </c>
      <c r="U46" s="56"/>
      <c r="V46" t="str">
        <f t="shared" si="8"/>
        <v/>
      </c>
      <c r="W46">
        <f t="shared" si="2"/>
        <v>1</v>
      </c>
      <c r="X46" s="41">
        <f t="shared" si="5"/>
        <v>114724.22082483789</v>
      </c>
      <c r="Y46" s="42">
        <f t="shared" si="6"/>
        <v>0.11765219443052233</v>
      </c>
    </row>
    <row r="47" spans="2:25" x14ac:dyDescent="0.15">
      <c r="B47" s="40">
        <v>39</v>
      </c>
      <c r="C47" s="51">
        <f t="shared" si="0"/>
        <v>98189.86455574994</v>
      </c>
      <c r="D47" s="51"/>
      <c r="E47" s="47"/>
      <c r="F47" s="46">
        <v>42172.833333333336</v>
      </c>
      <c r="G47" s="47" t="s">
        <v>4</v>
      </c>
      <c r="H47" s="52">
        <v>1.1276999999999999</v>
      </c>
      <c r="I47" s="52"/>
      <c r="J47" s="47">
        <v>54</v>
      </c>
      <c r="K47" s="53">
        <f t="shared" si="3"/>
        <v>2945.6959366724982</v>
      </c>
      <c r="L47" s="54"/>
      <c r="M47" s="6">
        <f>IF(J47="","",(K47/J47)/LOOKUP(RIGHT($D$2,3),定数!$A$6:$A$13,定数!$B$6:$B$13))</f>
        <v>0.45458270627662006</v>
      </c>
      <c r="N47" s="47"/>
      <c r="O47" s="46">
        <v>42172.833333333336</v>
      </c>
      <c r="P47" s="52">
        <v>1.1223000000000001</v>
      </c>
      <c r="Q47" s="52"/>
      <c r="R47" s="55">
        <f>IF(P47="","",T47*M47*LOOKUP(RIGHT($D$2,3),定数!$A$6:$A$13,定数!$B$6:$B$13))</f>
        <v>-2945.6959366724159</v>
      </c>
      <c r="S47" s="55"/>
      <c r="T47" s="56">
        <f t="shared" si="4"/>
        <v>-53.999999999998494</v>
      </c>
      <c r="U47" s="56"/>
      <c r="V47" t="str">
        <f t="shared" si="8"/>
        <v/>
      </c>
      <c r="W47">
        <f t="shared" si="2"/>
        <v>2</v>
      </c>
      <c r="X47" s="41">
        <f t="shared" si="5"/>
        <v>114724.22082483789</v>
      </c>
      <c r="Y47" s="42">
        <f t="shared" si="6"/>
        <v>0.14412262859760683</v>
      </c>
    </row>
    <row r="48" spans="2:25" x14ac:dyDescent="0.15">
      <c r="B48" s="40">
        <v>40</v>
      </c>
      <c r="C48" s="51">
        <f t="shared" si="0"/>
        <v>95244.168619077522</v>
      </c>
      <c r="D48" s="51"/>
      <c r="E48" s="47"/>
      <c r="F48" s="46">
        <v>42205.833333333336</v>
      </c>
      <c r="G48" s="47" t="s">
        <v>3</v>
      </c>
      <c r="H48" s="52">
        <v>1.0831</v>
      </c>
      <c r="I48" s="52"/>
      <c r="J48" s="47">
        <v>40</v>
      </c>
      <c r="K48" s="53">
        <f t="shared" si="3"/>
        <v>2857.3250585723254</v>
      </c>
      <c r="L48" s="54"/>
      <c r="M48" s="6">
        <f>IF(J48="","",(K48/J48)/LOOKUP(RIGHT($D$2,3),定数!$A$6:$A$13,定数!$B$6:$B$13))</f>
        <v>0.59527605386923443</v>
      </c>
      <c r="N48" s="47"/>
      <c r="O48" s="46">
        <v>42206.5</v>
      </c>
      <c r="P48" s="52">
        <v>1.0871</v>
      </c>
      <c r="Q48" s="52"/>
      <c r="R48" s="55">
        <f>IF(P48="","",T48*M48*LOOKUP(RIGHT($D$2,3),定数!$A$6:$A$13,定数!$B$6:$B$13))</f>
        <v>-2857.3250585723281</v>
      </c>
      <c r="S48" s="55"/>
      <c r="T48" s="56">
        <f t="shared" si="4"/>
        <v>-40.000000000000036</v>
      </c>
      <c r="U48" s="56"/>
      <c r="V48" t="str">
        <f t="shared" si="8"/>
        <v/>
      </c>
      <c r="W48">
        <f t="shared" si="2"/>
        <v>3</v>
      </c>
      <c r="X48" s="41">
        <f t="shared" si="5"/>
        <v>114724.22082483789</v>
      </c>
      <c r="Y48" s="42">
        <f t="shared" si="6"/>
        <v>0.16979894973967802</v>
      </c>
    </row>
    <row r="49" spans="2:25" x14ac:dyDescent="0.15">
      <c r="B49" s="40">
        <v>41</v>
      </c>
      <c r="C49" s="51">
        <f t="shared" si="0"/>
        <v>92386.843560505193</v>
      </c>
      <c r="D49" s="51"/>
      <c r="E49" s="47"/>
      <c r="F49" s="46">
        <v>42249.5</v>
      </c>
      <c r="G49" s="47" t="s">
        <v>4</v>
      </c>
      <c r="H49" s="52">
        <v>1.1291</v>
      </c>
      <c r="I49" s="52"/>
      <c r="J49" s="47">
        <v>50</v>
      </c>
      <c r="K49" s="53">
        <f t="shared" si="3"/>
        <v>2771.6053068151555</v>
      </c>
      <c r="L49" s="54"/>
      <c r="M49" s="6">
        <f>IF(J49="","",(K49/J49)/LOOKUP(RIGHT($D$2,3),定数!$A$6:$A$13,定数!$B$6:$B$13))</f>
        <v>0.46193421780252591</v>
      </c>
      <c r="N49" s="47"/>
      <c r="O49" s="46">
        <v>42249.5</v>
      </c>
      <c r="P49" s="52">
        <v>1.1241000000000001</v>
      </c>
      <c r="Q49" s="52"/>
      <c r="R49" s="55">
        <f>IF(P49="","",T49*M49*LOOKUP(RIGHT($D$2,3),定数!$A$6:$A$13,定数!$B$6:$B$13))</f>
        <v>-2771.6053068150964</v>
      </c>
      <c r="S49" s="55"/>
      <c r="T49" s="56">
        <f t="shared" si="4"/>
        <v>-49.999999999998934</v>
      </c>
      <c r="U49" s="56"/>
      <c r="V49" t="str">
        <f t="shared" si="8"/>
        <v/>
      </c>
      <c r="W49">
        <f t="shared" si="2"/>
        <v>4</v>
      </c>
      <c r="X49" s="41">
        <f t="shared" si="5"/>
        <v>114724.22082483789</v>
      </c>
      <c r="Y49" s="42">
        <f t="shared" si="6"/>
        <v>0.1947049812474877</v>
      </c>
    </row>
    <row r="50" spans="2:25" x14ac:dyDescent="0.15">
      <c r="B50" s="40">
        <v>42</v>
      </c>
      <c r="C50" s="51">
        <f t="shared" si="0"/>
        <v>89615.238253690099</v>
      </c>
      <c r="D50" s="51"/>
      <c r="E50" s="47"/>
      <c r="F50" s="46">
        <v>42291</v>
      </c>
      <c r="G50" s="47" t="s">
        <v>4</v>
      </c>
      <c r="H50" s="52">
        <v>1.1395999999999999</v>
      </c>
      <c r="I50" s="52"/>
      <c r="J50" s="47">
        <v>42</v>
      </c>
      <c r="K50" s="53">
        <f t="shared" si="3"/>
        <v>2688.457147610703</v>
      </c>
      <c r="L50" s="54"/>
      <c r="M50" s="6">
        <f>IF(J50="","",(K50/J50)/LOOKUP(RIGHT($D$2,3),定数!$A$6:$A$13,定数!$B$6:$B$13))</f>
        <v>0.53342403722434584</v>
      </c>
      <c r="N50" s="47"/>
      <c r="O50" s="46">
        <v>42291.833333333336</v>
      </c>
      <c r="P50" s="52">
        <v>1.1447000000000001</v>
      </c>
      <c r="Q50" s="52"/>
      <c r="R50" s="55">
        <f>IF(P50="","",T50*M50*LOOKUP(RIGHT($D$2,3),定数!$A$6:$A$13,定数!$B$6:$B$13))</f>
        <v>3264.5551078130634</v>
      </c>
      <c r="S50" s="55"/>
      <c r="T50" s="56">
        <f t="shared" si="4"/>
        <v>51.000000000001044</v>
      </c>
      <c r="U50" s="56"/>
      <c r="V50" t="str">
        <f t="shared" si="8"/>
        <v/>
      </c>
      <c r="W50">
        <f t="shared" si="2"/>
        <v>0</v>
      </c>
      <c r="X50" s="41">
        <f t="shared" si="5"/>
        <v>114724.22082483789</v>
      </c>
      <c r="Y50" s="42">
        <f t="shared" si="6"/>
        <v>0.21886383181006253</v>
      </c>
    </row>
    <row r="51" spans="2:25" x14ac:dyDescent="0.15">
      <c r="B51" s="40">
        <v>43</v>
      </c>
      <c r="C51" s="51">
        <f t="shared" si="0"/>
        <v>92879.793361503165</v>
      </c>
      <c r="D51" s="51"/>
      <c r="E51" s="47"/>
      <c r="F51" s="46">
        <v>42304.666666666664</v>
      </c>
      <c r="G51" s="47" t="s">
        <v>3</v>
      </c>
      <c r="H51" s="52">
        <v>1.1036999999999999</v>
      </c>
      <c r="I51" s="52"/>
      <c r="J51" s="47">
        <v>42</v>
      </c>
      <c r="K51" s="53">
        <f t="shared" si="3"/>
        <v>2786.393800845095</v>
      </c>
      <c r="L51" s="54"/>
      <c r="M51" s="6">
        <f>IF(J51="","",(K51/J51)/LOOKUP(RIGHT($D$2,3),定数!$A$6:$A$13,定数!$B$6:$B$13))</f>
        <v>0.55285591286609026</v>
      </c>
      <c r="N51" s="47"/>
      <c r="O51" s="46">
        <v>42305.5</v>
      </c>
      <c r="P51" s="52">
        <v>1.1079000000000001</v>
      </c>
      <c r="Q51" s="52"/>
      <c r="R51" s="55">
        <f>IF(P51="","",T51*M51*LOOKUP(RIGHT($D$2,3),定数!$A$6:$A$13,定数!$B$6:$B$13))</f>
        <v>-2786.3938008452296</v>
      </c>
      <c r="S51" s="55"/>
      <c r="T51" s="56">
        <f t="shared" si="4"/>
        <v>-42.000000000002032</v>
      </c>
      <c r="U51" s="56"/>
      <c r="V51" t="str">
        <f t="shared" si="8"/>
        <v/>
      </c>
      <c r="W51">
        <f t="shared" si="2"/>
        <v>1</v>
      </c>
      <c r="X51" s="41">
        <f t="shared" si="5"/>
        <v>114724.22082483789</v>
      </c>
      <c r="Y51" s="42">
        <f t="shared" si="6"/>
        <v>0.19040815711171422</v>
      </c>
    </row>
    <row r="52" spans="2:25" x14ac:dyDescent="0.15">
      <c r="B52" s="40">
        <v>44</v>
      </c>
      <c r="C52" s="51">
        <f t="shared" si="0"/>
        <v>90093.399560657941</v>
      </c>
      <c r="D52" s="51"/>
      <c r="E52" s="47"/>
      <c r="F52" s="46">
        <v>42324.666666666664</v>
      </c>
      <c r="G52" s="47" t="s">
        <v>3</v>
      </c>
      <c r="H52" s="52">
        <v>1.0712999999999999</v>
      </c>
      <c r="I52" s="52"/>
      <c r="J52" s="47">
        <v>33</v>
      </c>
      <c r="K52" s="53">
        <f t="shared" si="3"/>
        <v>2702.801986819738</v>
      </c>
      <c r="L52" s="54"/>
      <c r="M52" s="6">
        <f>IF(J52="","",(K52/J52)/LOOKUP(RIGHT($D$2,3),定数!$A$6:$A$13,定数!$B$6:$B$13))</f>
        <v>0.68252575424740869</v>
      </c>
      <c r="N52" s="47"/>
      <c r="O52" s="46">
        <v>42325</v>
      </c>
      <c r="P52" s="52">
        <v>1.0672999999999999</v>
      </c>
      <c r="Q52" s="52"/>
      <c r="R52" s="55">
        <f>IF(P52="","",T52*M52*LOOKUP(RIGHT($D$2,3),定数!$A$6:$A$13,定数!$B$6:$B$13))</f>
        <v>3276.1236203875646</v>
      </c>
      <c r="S52" s="55"/>
      <c r="T52" s="56">
        <f t="shared" si="4"/>
        <v>40.000000000000036</v>
      </c>
      <c r="U52" s="56"/>
      <c r="V52" t="str">
        <f t="shared" si="8"/>
        <v/>
      </c>
      <c r="W52">
        <f t="shared" si="2"/>
        <v>0</v>
      </c>
      <c r="X52" s="41">
        <f t="shared" si="5"/>
        <v>114724.22082483789</v>
      </c>
      <c r="Y52" s="42">
        <f t="shared" si="6"/>
        <v>0.21469591239836383</v>
      </c>
    </row>
    <row r="53" spans="2:25" x14ac:dyDescent="0.15">
      <c r="B53" s="40">
        <v>45</v>
      </c>
      <c r="C53" s="51">
        <f t="shared" si="0"/>
        <v>93369.523181045501</v>
      </c>
      <c r="D53" s="51"/>
      <c r="E53" s="47"/>
      <c r="F53" s="46">
        <v>42355</v>
      </c>
      <c r="G53" s="47" t="s">
        <v>3</v>
      </c>
      <c r="H53" s="52">
        <v>1.0888</v>
      </c>
      <c r="I53" s="52"/>
      <c r="J53" s="47">
        <v>125</v>
      </c>
      <c r="K53" s="53">
        <f t="shared" si="3"/>
        <v>2801.0856954313649</v>
      </c>
      <c r="L53" s="54"/>
      <c r="M53" s="6">
        <f>IF(J53="","",(K53/J53)/LOOKUP(RIGHT($D$2,3),定数!$A$6:$A$13,定数!$B$6:$B$13))</f>
        <v>0.18673904636209099</v>
      </c>
      <c r="N53" s="47">
        <v>2016</v>
      </c>
      <c r="O53" s="46">
        <v>42374.666666666664</v>
      </c>
      <c r="P53" s="52">
        <v>1.0730999999999999</v>
      </c>
      <c r="Q53" s="52"/>
      <c r="R53" s="55">
        <f>IF(P53="","",T53*M53*LOOKUP(RIGHT($D$2,3),定数!$A$6:$A$13,定数!$B$6:$B$13))</f>
        <v>3518.1636334618051</v>
      </c>
      <c r="S53" s="55"/>
      <c r="T53" s="56">
        <f t="shared" si="4"/>
        <v>157.00000000000048</v>
      </c>
      <c r="U53" s="56"/>
      <c r="V53" t="str">
        <f t="shared" si="8"/>
        <v/>
      </c>
      <c r="W53">
        <f t="shared" si="2"/>
        <v>0</v>
      </c>
      <c r="X53" s="41">
        <f t="shared" si="5"/>
        <v>114724.22082483789</v>
      </c>
      <c r="Y53" s="42">
        <f t="shared" si="6"/>
        <v>0.18613940012194075</v>
      </c>
    </row>
    <row r="54" spans="2:25" x14ac:dyDescent="0.15">
      <c r="B54" s="40">
        <v>46</v>
      </c>
      <c r="C54" s="51">
        <f t="shared" si="0"/>
        <v>96887.686814507309</v>
      </c>
      <c r="D54" s="51"/>
      <c r="E54" s="47">
        <v>2016</v>
      </c>
      <c r="F54" s="46">
        <v>42391.5</v>
      </c>
      <c r="G54" s="47" t="s">
        <v>3</v>
      </c>
      <c r="H54" s="52">
        <v>1.0812999999999999</v>
      </c>
      <c r="I54" s="52"/>
      <c r="J54" s="47">
        <v>51</v>
      </c>
      <c r="K54" s="53">
        <f t="shared" si="3"/>
        <v>2906.6306044352191</v>
      </c>
      <c r="L54" s="54"/>
      <c r="M54" s="6">
        <f>IF(J54="","",(K54/J54)/LOOKUP(RIGHT($D$2,3),定数!$A$6:$A$13,定数!$B$6:$B$13))</f>
        <v>0.47493964124758481</v>
      </c>
      <c r="N54" s="47"/>
      <c r="O54" s="46">
        <v>42395.333333333336</v>
      </c>
      <c r="P54" s="52">
        <v>1.0864</v>
      </c>
      <c r="Q54" s="52"/>
      <c r="R54" s="55">
        <f>IF(P54="","",T54*M54*LOOKUP(RIGHT($D$2,3),定数!$A$6:$A$13,定数!$B$6:$B$13))</f>
        <v>-2906.6306044352782</v>
      </c>
      <c r="S54" s="55"/>
      <c r="T54" s="56">
        <f t="shared" si="4"/>
        <v>-51.000000000001044</v>
      </c>
      <c r="U54" s="56"/>
      <c r="V54" t="str">
        <f t="shared" si="8"/>
        <v/>
      </c>
      <c r="W54">
        <f t="shared" si="2"/>
        <v>1</v>
      </c>
      <c r="X54" s="41">
        <f t="shared" si="5"/>
        <v>114724.22082483789</v>
      </c>
      <c r="Y54" s="42">
        <f t="shared" si="6"/>
        <v>0.15547313271853536</v>
      </c>
    </row>
    <row r="55" spans="2:25" x14ac:dyDescent="0.15">
      <c r="B55" s="40">
        <v>47</v>
      </c>
      <c r="C55" s="51">
        <f t="shared" si="0"/>
        <v>93981.056210072027</v>
      </c>
      <c r="D55" s="51"/>
      <c r="E55" s="47"/>
      <c r="F55" s="46">
        <v>42431.166666666664</v>
      </c>
      <c r="G55" s="47" t="s">
        <v>3</v>
      </c>
      <c r="H55" s="52">
        <v>1.0862000000000001</v>
      </c>
      <c r="I55" s="52"/>
      <c r="J55" s="47">
        <v>20</v>
      </c>
      <c r="K55" s="53">
        <f t="shared" si="3"/>
        <v>2819.4316863021609</v>
      </c>
      <c r="L55" s="54"/>
      <c r="M55" s="6">
        <f>IF(J55="","",(K55/J55)/LOOKUP(RIGHT($D$2,3),定数!$A$6:$A$13,定数!$B$6:$B$13))</f>
        <v>1.1747632026259003</v>
      </c>
      <c r="N55" s="47"/>
      <c r="O55" s="46">
        <v>42431.666666666664</v>
      </c>
      <c r="P55" s="52">
        <v>1.0837000000000001</v>
      </c>
      <c r="Q55" s="52"/>
      <c r="R55" s="55">
        <f>IF(P55="","",T55*M55*LOOKUP(RIGHT($D$2,3),定数!$A$6:$A$13,定数!$B$6:$B$13))</f>
        <v>3524.2896078776257</v>
      </c>
      <c r="S55" s="55"/>
      <c r="T55" s="56">
        <f t="shared" si="4"/>
        <v>24.999999999999467</v>
      </c>
      <c r="U55" s="56"/>
      <c r="V55" t="str">
        <f t="shared" si="8"/>
        <v/>
      </c>
      <c r="W55">
        <f t="shared" si="2"/>
        <v>0</v>
      </c>
      <c r="X55" s="41">
        <f t="shared" si="5"/>
        <v>114724.22082483789</v>
      </c>
      <c r="Y55" s="42">
        <f t="shared" si="6"/>
        <v>0.1808089387369799</v>
      </c>
    </row>
    <row r="56" spans="2:25" x14ac:dyDescent="0.15">
      <c r="B56" s="40">
        <v>48</v>
      </c>
      <c r="C56" s="51">
        <f t="shared" si="0"/>
        <v>97505.345817949652</v>
      </c>
      <c r="D56" s="51"/>
      <c r="E56" s="48"/>
      <c r="F56" s="46">
        <v>42433.666666666664</v>
      </c>
      <c r="G56" s="47" t="s">
        <v>4</v>
      </c>
      <c r="H56" s="52">
        <v>1.099</v>
      </c>
      <c r="I56" s="52"/>
      <c r="J56" s="47">
        <v>88</v>
      </c>
      <c r="K56" s="53">
        <f t="shared" si="3"/>
        <v>2925.1603745384896</v>
      </c>
      <c r="L56" s="54"/>
      <c r="M56" s="6">
        <f>IF(J56="","",(K56/J56)/LOOKUP(RIGHT($D$2,3),定数!$A$6:$A$13,定数!$B$6:$B$13))</f>
        <v>0.27700382334644785</v>
      </c>
      <c r="N56" s="47"/>
      <c r="O56" s="46">
        <v>42439.5</v>
      </c>
      <c r="P56" s="52">
        <v>1.0902000000000001</v>
      </c>
      <c r="Q56" s="52"/>
      <c r="R56" s="55">
        <f>IF(P56="","",T56*M56*LOOKUP(RIGHT($D$2,3),定数!$A$6:$A$13,定数!$B$6:$B$13))</f>
        <v>-2925.1603745384627</v>
      </c>
      <c r="S56" s="55"/>
      <c r="T56" s="56">
        <f t="shared" si="4"/>
        <v>-87.99999999999919</v>
      </c>
      <c r="U56" s="56"/>
      <c r="V56" t="str">
        <f t="shared" si="8"/>
        <v/>
      </c>
      <c r="W56">
        <f t="shared" si="2"/>
        <v>1</v>
      </c>
      <c r="X56" s="41">
        <f t="shared" si="5"/>
        <v>114724.22082483789</v>
      </c>
      <c r="Y56" s="42">
        <f t="shared" si="6"/>
        <v>0.15008927393961724</v>
      </c>
    </row>
    <row r="57" spans="2:25" x14ac:dyDescent="0.15">
      <c r="B57" s="40">
        <v>49</v>
      </c>
      <c r="C57" s="51">
        <f t="shared" si="0"/>
        <v>94580.185443411188</v>
      </c>
      <c r="D57" s="51"/>
      <c r="E57" s="48"/>
      <c r="F57" s="46">
        <v>42464.166666666664</v>
      </c>
      <c r="G57" s="47" t="s">
        <v>4</v>
      </c>
      <c r="H57" s="52">
        <v>1.1411</v>
      </c>
      <c r="I57" s="52"/>
      <c r="J57" s="47">
        <v>78</v>
      </c>
      <c r="K57" s="53">
        <f t="shared" si="3"/>
        <v>2837.4055633023354</v>
      </c>
      <c r="L57" s="54"/>
      <c r="M57" s="6">
        <f>IF(J57="","",(K57/J57)/LOOKUP(RIGHT($D$2,3),定数!$A$6:$A$13,定数!$B$6:$B$13))</f>
        <v>0.30314162001093325</v>
      </c>
      <c r="N57" s="47"/>
      <c r="O57" s="46">
        <v>42466.5</v>
      </c>
      <c r="P57" s="52">
        <v>1.1333</v>
      </c>
      <c r="Q57" s="52"/>
      <c r="R57" s="55">
        <f>IF(P57="","",T57*M57*LOOKUP(RIGHT($D$2,3),定数!$A$6:$A$13,定数!$B$6:$B$13))</f>
        <v>-2837.4055633023459</v>
      </c>
      <c r="S57" s="55"/>
      <c r="T57" s="56">
        <f t="shared" si="4"/>
        <v>-78.000000000000284</v>
      </c>
      <c r="U57" s="56"/>
      <c r="V57" t="str">
        <f t="shared" si="8"/>
        <v/>
      </c>
      <c r="W57">
        <f t="shared" si="2"/>
        <v>2</v>
      </c>
      <c r="X57" s="41">
        <f t="shared" si="5"/>
        <v>114724.22082483789</v>
      </c>
      <c r="Y57" s="42">
        <f t="shared" si="6"/>
        <v>0.17558659572142854</v>
      </c>
    </row>
    <row r="58" spans="2:25" x14ac:dyDescent="0.15">
      <c r="B58" s="40">
        <v>50</v>
      </c>
      <c r="C58" s="51">
        <f t="shared" si="0"/>
        <v>91742.779880108836</v>
      </c>
      <c r="D58" s="51"/>
      <c r="E58" s="48"/>
      <c r="F58" s="46">
        <v>42472.333333333336</v>
      </c>
      <c r="G58" s="47" t="s">
        <v>4</v>
      </c>
      <c r="H58" s="52">
        <v>1.1417999999999999</v>
      </c>
      <c r="I58" s="52"/>
      <c r="J58" s="47">
        <v>23</v>
      </c>
      <c r="K58" s="53">
        <f t="shared" si="3"/>
        <v>2752.2833964032648</v>
      </c>
      <c r="L58" s="54"/>
      <c r="M58" s="6">
        <f>IF(J58="","",(K58/J58)/LOOKUP(RIGHT($D$2,3),定数!$A$6:$A$13,定数!$B$6:$B$13))</f>
        <v>0.9972041291316176</v>
      </c>
      <c r="N58" s="47"/>
      <c r="O58" s="46">
        <v>42472.333333333336</v>
      </c>
      <c r="P58" s="52">
        <v>1.1446000000000001</v>
      </c>
      <c r="Q58" s="52"/>
      <c r="R58" s="55">
        <f>IF(P58="","",T58*M58*LOOKUP(RIGHT($D$2,3),定数!$A$6:$A$13,定数!$B$6:$B$13))</f>
        <v>3350.6058738823976</v>
      </c>
      <c r="S58" s="55"/>
      <c r="T58" s="56">
        <f t="shared" si="4"/>
        <v>28.000000000001357</v>
      </c>
      <c r="U58" s="56"/>
      <c r="V58" t="str">
        <f t="shared" si="8"/>
        <v/>
      </c>
      <c r="W58">
        <f t="shared" si="2"/>
        <v>0</v>
      </c>
      <c r="X58" s="41">
        <f t="shared" si="5"/>
        <v>114724.22082483789</v>
      </c>
      <c r="Y58" s="42">
        <f t="shared" si="6"/>
        <v>0.2003189978497858</v>
      </c>
    </row>
    <row r="59" spans="2:25" x14ac:dyDescent="0.15">
      <c r="B59" s="40">
        <v>51</v>
      </c>
      <c r="C59" s="51">
        <f t="shared" si="0"/>
        <v>95093.385753991228</v>
      </c>
      <c r="D59" s="51"/>
      <c r="E59" s="48"/>
      <c r="F59" s="46">
        <v>42482.333333333336</v>
      </c>
      <c r="G59" s="47" t="s">
        <v>3</v>
      </c>
      <c r="H59" s="52">
        <v>1.1291</v>
      </c>
      <c r="I59" s="52"/>
      <c r="J59" s="47">
        <v>18</v>
      </c>
      <c r="K59" s="53">
        <f t="shared" si="3"/>
        <v>2852.8015726197368</v>
      </c>
      <c r="L59" s="54"/>
      <c r="M59" s="6">
        <f>IF(J59="","",(K59/J59)/LOOKUP(RIGHT($D$2,3),定数!$A$6:$A$13,定数!$B$6:$B$13))</f>
        <v>1.3207414688054337</v>
      </c>
      <c r="N59" s="47"/>
      <c r="O59" s="46">
        <v>42482.333333333336</v>
      </c>
      <c r="P59" s="52">
        <v>1.127</v>
      </c>
      <c r="Q59" s="52"/>
      <c r="R59" s="55">
        <f>IF(P59="","",T59*M59*LOOKUP(RIGHT($D$2,3),定数!$A$6:$A$13,定数!$B$6:$B$13))</f>
        <v>3328.2685013896785</v>
      </c>
      <c r="S59" s="55"/>
      <c r="T59" s="56">
        <f t="shared" si="4"/>
        <v>20.999999999999908</v>
      </c>
      <c r="U59" s="56"/>
      <c r="V59" t="str">
        <f t="shared" si="8"/>
        <v/>
      </c>
      <c r="W59">
        <f t="shared" si="2"/>
        <v>0</v>
      </c>
      <c r="X59" s="41">
        <f t="shared" si="5"/>
        <v>114724.22082483789</v>
      </c>
      <c r="Y59" s="42">
        <f t="shared" si="6"/>
        <v>0.17111325690168966</v>
      </c>
    </row>
    <row r="60" spans="2:25" x14ac:dyDescent="0.15">
      <c r="B60" s="40">
        <v>52</v>
      </c>
      <c r="C60" s="51">
        <f t="shared" si="0"/>
        <v>98421.654255380912</v>
      </c>
      <c r="D60" s="51"/>
      <c r="E60" s="48"/>
      <c r="F60" s="46">
        <v>42487.833333333336</v>
      </c>
      <c r="G60" s="47" t="s">
        <v>4</v>
      </c>
      <c r="H60" s="52">
        <v>1.1322000000000001</v>
      </c>
      <c r="I60" s="52"/>
      <c r="J60" s="47">
        <v>30</v>
      </c>
      <c r="K60" s="53">
        <f t="shared" si="3"/>
        <v>2952.6496276614271</v>
      </c>
      <c r="L60" s="54"/>
      <c r="M60" s="6">
        <f>IF(J60="","",(K60/J60)/LOOKUP(RIGHT($D$2,3),定数!$A$6:$A$13,定数!$B$6:$B$13))</f>
        <v>0.82018045212817414</v>
      </c>
      <c r="N60" s="47"/>
      <c r="O60" s="46">
        <v>42487.833333333336</v>
      </c>
      <c r="P60" s="52">
        <v>1.1292</v>
      </c>
      <c r="Q60" s="52"/>
      <c r="R60" s="55">
        <f>IF(P60="","",T60*M60*LOOKUP(RIGHT($D$2,3),定数!$A$6:$A$13,定数!$B$6:$B$13))</f>
        <v>-2952.6496276615389</v>
      </c>
      <c r="S60" s="55"/>
      <c r="T60" s="56">
        <f t="shared" si="4"/>
        <v>-30.000000000001137</v>
      </c>
      <c r="U60" s="56"/>
      <c r="V60" t="str">
        <f t="shared" si="8"/>
        <v/>
      </c>
      <c r="W60">
        <f t="shared" si="2"/>
        <v>1</v>
      </c>
      <c r="X60" s="41">
        <f t="shared" si="5"/>
        <v>114724.22082483789</v>
      </c>
      <c r="Y60" s="42">
        <f t="shared" si="6"/>
        <v>0.14210222089324887</v>
      </c>
    </row>
    <row r="61" spans="2:25" x14ac:dyDescent="0.15">
      <c r="B61" s="40">
        <v>53</v>
      </c>
      <c r="C61" s="51">
        <f t="shared" si="0"/>
        <v>95469.004627719376</v>
      </c>
      <c r="D61" s="51"/>
      <c r="E61" s="48"/>
      <c r="F61" s="46">
        <v>42488.833333333336</v>
      </c>
      <c r="G61" s="47" t="s">
        <v>4</v>
      </c>
      <c r="H61" s="52">
        <v>1.1349</v>
      </c>
      <c r="I61" s="52"/>
      <c r="J61" s="47">
        <v>40</v>
      </c>
      <c r="K61" s="53">
        <f t="shared" si="3"/>
        <v>2864.0701388315811</v>
      </c>
      <c r="L61" s="54"/>
      <c r="M61" s="6">
        <f>IF(J61="","",(K61/J61)/LOOKUP(RIGHT($D$2,3),定数!$A$6:$A$13,定数!$B$6:$B$13))</f>
        <v>0.59668127892324607</v>
      </c>
      <c r="N61" s="47"/>
      <c r="O61" s="46">
        <v>42489.333333333336</v>
      </c>
      <c r="P61" s="52">
        <v>1.1398999999999999</v>
      </c>
      <c r="Q61" s="52"/>
      <c r="R61" s="55">
        <f>IF(P61="","",T61*M61*LOOKUP(RIGHT($D$2,3),定数!$A$6:$A$13,定数!$B$6:$B$13))</f>
        <v>3580.0876735393999</v>
      </c>
      <c r="S61" s="55"/>
      <c r="T61" s="56">
        <f t="shared" si="4"/>
        <v>49.999999999998934</v>
      </c>
      <c r="U61" s="56"/>
      <c r="V61" t="str">
        <f t="shared" si="8"/>
        <v/>
      </c>
      <c r="W61">
        <f t="shared" si="2"/>
        <v>0</v>
      </c>
      <c r="X61" s="41">
        <f t="shared" si="5"/>
        <v>114724.22082483789</v>
      </c>
      <c r="Y61" s="42">
        <f t="shared" si="6"/>
        <v>0.16783915426645235</v>
      </c>
    </row>
    <row r="62" spans="2:25" x14ac:dyDescent="0.15">
      <c r="B62" s="40">
        <v>54</v>
      </c>
      <c r="C62" s="51">
        <f t="shared" si="0"/>
        <v>99049.092301258774</v>
      </c>
      <c r="D62" s="51"/>
      <c r="E62" s="48"/>
      <c r="F62" s="46">
        <v>42500.833333333336</v>
      </c>
      <c r="G62" s="47" t="s">
        <v>3</v>
      </c>
      <c r="H62" s="52">
        <v>1.1372</v>
      </c>
      <c r="I62" s="52"/>
      <c r="J62" s="47">
        <v>39</v>
      </c>
      <c r="K62" s="53">
        <f t="shared" si="3"/>
        <v>2971.4727690377631</v>
      </c>
      <c r="L62" s="54"/>
      <c r="M62" s="6">
        <f>IF(J62="","",(K62/J62)/LOOKUP(RIGHT($D$2,3),定数!$A$6:$A$13,定数!$B$6:$B$13))</f>
        <v>0.63493007885422292</v>
      </c>
      <c r="N62" s="47"/>
      <c r="O62" s="46">
        <v>42501.5</v>
      </c>
      <c r="P62" s="52">
        <v>1.1411</v>
      </c>
      <c r="Q62" s="52"/>
      <c r="R62" s="55">
        <f>IF(P62="","",T62*M62*LOOKUP(RIGHT($D$2,3),定数!$A$6:$A$13,定数!$B$6:$B$13))</f>
        <v>-2971.472769037774</v>
      </c>
      <c r="S62" s="55"/>
      <c r="T62" s="56">
        <f t="shared" si="4"/>
        <v>-39.000000000000142</v>
      </c>
      <c r="U62" s="56"/>
      <c r="V62" t="str">
        <f t="shared" si="8"/>
        <v/>
      </c>
      <c r="W62">
        <f t="shared" si="2"/>
        <v>1</v>
      </c>
      <c r="X62" s="41">
        <f t="shared" si="5"/>
        <v>114724.22082483789</v>
      </c>
      <c r="Y62" s="42">
        <f t="shared" si="6"/>
        <v>0.136633122551445</v>
      </c>
    </row>
    <row r="63" spans="2:25" x14ac:dyDescent="0.15">
      <c r="B63" s="40">
        <v>55</v>
      </c>
      <c r="C63" s="51">
        <f t="shared" si="0"/>
        <v>96077.619532220997</v>
      </c>
      <c r="D63" s="51"/>
      <c r="E63" s="48"/>
      <c r="F63" s="46">
        <v>42529.5</v>
      </c>
      <c r="G63" s="47" t="s">
        <v>4</v>
      </c>
      <c r="H63" s="52">
        <v>1.1379999999999999</v>
      </c>
      <c r="I63" s="52"/>
      <c r="J63" s="47">
        <v>43</v>
      </c>
      <c r="K63" s="53">
        <f t="shared" si="3"/>
        <v>2882.3285859666298</v>
      </c>
      <c r="L63" s="54"/>
      <c r="M63" s="6">
        <f>IF(J63="","",(K63/J63)/LOOKUP(RIGHT($D$2,3),定数!$A$6:$A$13,定数!$B$6:$B$13))</f>
        <v>0.55859081123384302</v>
      </c>
      <c r="N63" s="47"/>
      <c r="O63" s="46">
        <v>42530.5</v>
      </c>
      <c r="P63" s="52">
        <v>1.1336999999999999</v>
      </c>
      <c r="Q63" s="52"/>
      <c r="R63" s="55">
        <f>IF(P63="","",T63*M63*LOOKUP(RIGHT($D$2,3),定数!$A$6:$A$13,定数!$B$6:$B$13))</f>
        <v>-2882.3285859666103</v>
      </c>
      <c r="S63" s="55"/>
      <c r="T63" s="56">
        <f t="shared" si="4"/>
        <v>-42.999999999999702</v>
      </c>
      <c r="U63" s="56"/>
      <c r="V63" t="str">
        <f t="shared" si="8"/>
        <v/>
      </c>
      <c r="W63">
        <f t="shared" si="2"/>
        <v>2</v>
      </c>
      <c r="X63" s="41">
        <f t="shared" si="5"/>
        <v>114724.22082483789</v>
      </c>
      <c r="Y63" s="42">
        <f t="shared" si="6"/>
        <v>0.16253412887490182</v>
      </c>
    </row>
    <row r="64" spans="2:25" x14ac:dyDescent="0.15">
      <c r="B64" s="40">
        <v>56</v>
      </c>
      <c r="C64" s="51">
        <f t="shared" si="0"/>
        <v>93195.29094625439</v>
      </c>
      <c r="D64" s="51"/>
      <c r="E64" s="48"/>
      <c r="F64" s="46">
        <v>42538.5</v>
      </c>
      <c r="G64" s="47" t="s">
        <v>4</v>
      </c>
      <c r="H64" s="52">
        <v>1.1263000000000001</v>
      </c>
      <c r="I64" s="52"/>
      <c r="J64" s="47">
        <v>41</v>
      </c>
      <c r="K64" s="53">
        <f t="shared" si="3"/>
        <v>2795.8587283876318</v>
      </c>
      <c r="L64" s="54"/>
      <c r="M64" s="6">
        <f>IF(J64="","",(K64/J64)/LOOKUP(RIGHT($D$2,3),定数!$A$6:$A$13,定数!$B$6:$B$13))</f>
        <v>0.56826396918447808</v>
      </c>
      <c r="N64" s="47"/>
      <c r="O64" s="46">
        <v>42541</v>
      </c>
      <c r="P64" s="52">
        <v>1.1315</v>
      </c>
      <c r="Q64" s="52"/>
      <c r="R64" s="55">
        <f>IF(P64="","",T64*M64*LOOKUP(RIGHT($D$2,3),定数!$A$6:$A$13,定数!$B$6:$B$13))</f>
        <v>3545.9671677110555</v>
      </c>
      <c r="S64" s="55"/>
      <c r="T64" s="56">
        <f t="shared" si="4"/>
        <v>51.999999999998714</v>
      </c>
      <c r="U64" s="56"/>
      <c r="V64" t="str">
        <f t="shared" si="8"/>
        <v/>
      </c>
      <c r="W64">
        <f t="shared" si="2"/>
        <v>0</v>
      </c>
      <c r="X64" s="41">
        <f t="shared" si="5"/>
        <v>114724.22082483789</v>
      </c>
      <c r="Y64" s="42">
        <f t="shared" si="6"/>
        <v>0.18765810500865454</v>
      </c>
    </row>
    <row r="65" spans="2:25" x14ac:dyDescent="0.15">
      <c r="B65" s="40">
        <v>57</v>
      </c>
      <c r="C65" s="51">
        <f t="shared" si="0"/>
        <v>96741.25811396545</v>
      </c>
      <c r="D65" s="51"/>
      <c r="E65" s="48"/>
      <c r="F65" s="46">
        <v>42542</v>
      </c>
      <c r="G65" s="47" t="s">
        <v>4</v>
      </c>
      <c r="H65" s="52">
        <v>1.1322000000000001</v>
      </c>
      <c r="I65" s="52"/>
      <c r="J65" s="47">
        <v>21</v>
      </c>
      <c r="K65" s="53">
        <f t="shared" si="3"/>
        <v>2902.2377434189634</v>
      </c>
      <c r="L65" s="54"/>
      <c r="M65" s="6">
        <f>IF(J65="","",(K65/J65)/LOOKUP(RIGHT($D$2,3),定数!$A$6:$A$13,定数!$B$6:$B$13))</f>
        <v>1.1516816442138742</v>
      </c>
      <c r="N65" s="47"/>
      <c r="O65" s="46">
        <v>42542.333333333336</v>
      </c>
      <c r="P65" s="52">
        <v>1.1347</v>
      </c>
      <c r="Q65" s="52"/>
      <c r="R65" s="55">
        <f>IF(P65="","",T65*M65*LOOKUP(RIGHT($D$2,3),定数!$A$6:$A$13,定数!$B$6:$B$13))</f>
        <v>3455.0449326415487</v>
      </c>
      <c r="S65" s="55"/>
      <c r="T65" s="56">
        <f t="shared" si="4"/>
        <v>24.999999999999467</v>
      </c>
      <c r="U65" s="56"/>
      <c r="V65" t="str">
        <f t="shared" si="8"/>
        <v/>
      </c>
      <c r="W65">
        <f t="shared" si="2"/>
        <v>0</v>
      </c>
      <c r="X65" s="41">
        <f t="shared" si="5"/>
        <v>114724.22082483789</v>
      </c>
      <c r="Y65" s="42">
        <f t="shared" si="6"/>
        <v>0.15674948656508214</v>
      </c>
    </row>
    <row r="66" spans="2:25" x14ac:dyDescent="0.15">
      <c r="B66" s="40">
        <v>58</v>
      </c>
      <c r="C66" s="51">
        <f t="shared" si="0"/>
        <v>100196.303046607</v>
      </c>
      <c r="D66" s="51"/>
      <c r="E66" s="47"/>
      <c r="F66" s="46">
        <v>42599.833333333336</v>
      </c>
      <c r="G66" s="47" t="s">
        <v>4</v>
      </c>
      <c r="H66" s="52">
        <v>1.1277999999999999</v>
      </c>
      <c r="I66" s="52"/>
      <c r="J66" s="47">
        <v>20</v>
      </c>
      <c r="K66" s="53">
        <f t="shared" si="3"/>
        <v>3005.88909139821</v>
      </c>
      <c r="L66" s="54"/>
      <c r="M66" s="6">
        <f>IF(J66="","",(K66/J66)/LOOKUP(RIGHT($D$2,3),定数!$A$6:$A$13,定数!$B$6:$B$13))</f>
        <v>1.2524537880825874</v>
      </c>
      <c r="N66" s="47"/>
      <c r="O66" s="46">
        <v>42600.166666666664</v>
      </c>
      <c r="P66" s="52">
        <v>1.1303000000000001</v>
      </c>
      <c r="Q66" s="52"/>
      <c r="R66" s="55">
        <f>IF(P66="","",T66*M66*LOOKUP(RIGHT($D$2,3),定数!$A$6:$A$13,定数!$B$6:$B$13))</f>
        <v>3757.3613642480163</v>
      </c>
      <c r="S66" s="55"/>
      <c r="T66" s="56">
        <f t="shared" si="4"/>
        <v>25.000000000001688</v>
      </c>
      <c r="U66" s="56"/>
      <c r="V66" t="str">
        <f t="shared" si="8"/>
        <v/>
      </c>
      <c r="W66">
        <f t="shared" si="2"/>
        <v>0</v>
      </c>
      <c r="X66" s="41">
        <f t="shared" si="5"/>
        <v>114724.22082483789</v>
      </c>
      <c r="Y66" s="42">
        <f t="shared" si="6"/>
        <v>0.12663339679954988</v>
      </c>
    </row>
    <row r="67" spans="2:25" x14ac:dyDescent="0.15">
      <c r="B67" s="40">
        <v>59</v>
      </c>
      <c r="C67" s="51">
        <f t="shared" si="0"/>
        <v>103953.66441085502</v>
      </c>
      <c r="D67" s="51"/>
      <c r="E67" s="47"/>
      <c r="F67" s="46">
        <v>42625.5</v>
      </c>
      <c r="G67" s="47" t="s">
        <v>3</v>
      </c>
      <c r="H67" s="52">
        <v>1.1234999999999999</v>
      </c>
      <c r="I67" s="52"/>
      <c r="J67" s="47">
        <v>30</v>
      </c>
      <c r="K67" s="53">
        <f t="shared" si="3"/>
        <v>3118.6099323256508</v>
      </c>
      <c r="L67" s="54"/>
      <c r="M67" s="6">
        <f>IF(J67="","",(K67/J67)/LOOKUP(RIGHT($D$2,3),定数!$A$6:$A$13,定数!$B$6:$B$13))</f>
        <v>0.86628053675712524</v>
      </c>
      <c r="N67" s="47"/>
      <c r="O67" s="46">
        <v>42625.833333333336</v>
      </c>
      <c r="P67" s="52">
        <v>1.1265000000000001</v>
      </c>
      <c r="Q67" s="52"/>
      <c r="R67" s="55">
        <f>IF(P67="","",T67*M67*LOOKUP(RIGHT($D$2,3),定数!$A$6:$A$13,定数!$B$6:$B$13))</f>
        <v>-3118.609932325769</v>
      </c>
      <c r="S67" s="55"/>
      <c r="T67" s="56">
        <f t="shared" si="4"/>
        <v>-30.000000000001137</v>
      </c>
      <c r="U67" s="56"/>
      <c r="V67" t="str">
        <f t="shared" si="8"/>
        <v/>
      </c>
      <c r="W67">
        <f t="shared" si="2"/>
        <v>1</v>
      </c>
      <c r="X67" s="41">
        <f t="shared" si="5"/>
        <v>114724.22082483789</v>
      </c>
      <c r="Y67" s="42">
        <f t="shared" si="6"/>
        <v>9.3882149179530749E-2</v>
      </c>
    </row>
    <row r="68" spans="2:25" x14ac:dyDescent="0.15">
      <c r="B68" s="40">
        <v>60</v>
      </c>
      <c r="C68" s="51">
        <f t="shared" si="0"/>
        <v>100835.05447852926</v>
      </c>
      <c r="D68" s="51"/>
      <c r="E68" s="47"/>
      <c r="F68" s="46">
        <v>42626.333333333336</v>
      </c>
      <c r="G68" s="47" t="s">
        <v>3</v>
      </c>
      <c r="H68" s="52">
        <v>1.1217999999999999</v>
      </c>
      <c r="I68" s="52"/>
      <c r="J68" s="47">
        <v>51</v>
      </c>
      <c r="K68" s="53">
        <f t="shared" si="3"/>
        <v>3025.0516343558775</v>
      </c>
      <c r="L68" s="54"/>
      <c r="M68" s="6">
        <f>IF(J68="","",(K68/J68)/LOOKUP(RIGHT($D$2,3),定数!$A$6:$A$13,定数!$B$6:$B$13))</f>
        <v>0.49428948273788847</v>
      </c>
      <c r="N68" s="47"/>
      <c r="O68" s="46">
        <v>42627.666666666664</v>
      </c>
      <c r="P68" s="52">
        <v>1.1269</v>
      </c>
      <c r="Q68" s="52"/>
      <c r="R68" s="55">
        <f>IF(P68="","",T68*M68*LOOKUP(RIGHT($D$2,3),定数!$A$6:$A$13,定数!$B$6:$B$13))</f>
        <v>-3025.0516343559398</v>
      </c>
      <c r="S68" s="55"/>
      <c r="T68" s="56">
        <f t="shared" si="4"/>
        <v>-51.000000000001044</v>
      </c>
      <c r="U68" s="56"/>
      <c r="V68" t="str">
        <f t="shared" si="8"/>
        <v/>
      </c>
      <c r="W68">
        <f t="shared" si="2"/>
        <v>2</v>
      </c>
      <c r="X68" s="41">
        <f t="shared" si="5"/>
        <v>114724.22082483789</v>
      </c>
      <c r="Y68" s="42">
        <f t="shared" si="6"/>
        <v>0.12106568470414591</v>
      </c>
    </row>
    <row r="69" spans="2:25" x14ac:dyDescent="0.15">
      <c r="B69" s="40">
        <v>61</v>
      </c>
      <c r="C69" s="51">
        <f t="shared" si="0"/>
        <v>97810.002844173316</v>
      </c>
      <c r="D69" s="51"/>
      <c r="E69" s="47"/>
      <c r="F69" s="46">
        <v>42649.166666666664</v>
      </c>
      <c r="G69" s="47" t="s">
        <v>3</v>
      </c>
      <c r="H69" s="52">
        <v>1.1201000000000001</v>
      </c>
      <c r="I69" s="52"/>
      <c r="J69" s="47">
        <v>12</v>
      </c>
      <c r="K69" s="53">
        <f t="shared" si="3"/>
        <v>2934.3000853251992</v>
      </c>
      <c r="L69" s="54"/>
      <c r="M69" s="6">
        <f>IF(J69="","",(K69/J69)/LOOKUP(RIGHT($D$2,3),定数!$A$6:$A$13,定数!$B$6:$B$13))</f>
        <v>2.0377083925869441</v>
      </c>
      <c r="N69" s="47"/>
      <c r="O69" s="46">
        <v>42649.333333333336</v>
      </c>
      <c r="P69" s="52">
        <v>1.1187</v>
      </c>
      <c r="Q69" s="52"/>
      <c r="R69" s="55">
        <f>IF(P69="","",T69*M69*LOOKUP(RIGHT($D$2,3),定数!$A$6:$A$13,定数!$B$6:$B$13))</f>
        <v>3423.3500995462318</v>
      </c>
      <c r="S69" s="55"/>
      <c r="T69" s="56">
        <f t="shared" si="4"/>
        <v>14.000000000000679</v>
      </c>
      <c r="U69" s="56"/>
      <c r="V69" t="str">
        <f t="shared" si="8"/>
        <v/>
      </c>
      <c r="W69">
        <f t="shared" si="2"/>
        <v>0</v>
      </c>
      <c r="X69" s="41">
        <f t="shared" si="5"/>
        <v>114724.22082483789</v>
      </c>
      <c r="Y69" s="42">
        <f t="shared" si="6"/>
        <v>0.14743371416302209</v>
      </c>
    </row>
    <row r="70" spans="2:25" x14ac:dyDescent="0.15">
      <c r="B70" s="40">
        <v>62</v>
      </c>
      <c r="C70" s="51">
        <f t="shared" si="0"/>
        <v>101233.35294371955</v>
      </c>
      <c r="D70" s="51"/>
      <c r="E70" s="47"/>
      <c r="F70" s="46">
        <v>42678.666666666664</v>
      </c>
      <c r="G70" s="47" t="s">
        <v>4</v>
      </c>
      <c r="H70" s="52">
        <v>1.1113999999999999</v>
      </c>
      <c r="I70" s="52"/>
      <c r="J70" s="47">
        <v>35</v>
      </c>
      <c r="K70" s="53">
        <f t="shared" si="3"/>
        <v>3037.0005883115864</v>
      </c>
      <c r="L70" s="54"/>
      <c r="M70" s="6">
        <f>IF(J70="","",(K70/J70)/LOOKUP(RIGHT($D$2,3),定数!$A$6:$A$13,定数!$B$6:$B$13))</f>
        <v>0.72309537816942537</v>
      </c>
      <c r="N70" s="47"/>
      <c r="O70" s="46">
        <v>42650</v>
      </c>
      <c r="P70" s="52">
        <v>1.1079000000000001</v>
      </c>
      <c r="Q70" s="52"/>
      <c r="R70" s="55">
        <f>IF(P70="","",T70*M70*LOOKUP(RIGHT($D$2,3),定数!$A$6:$A$13,定数!$B$6:$B$13))</f>
        <v>-3037.0005883114445</v>
      </c>
      <c r="S70" s="55"/>
      <c r="T70" s="56">
        <f t="shared" si="4"/>
        <v>-34.999999999998366</v>
      </c>
      <c r="U70" s="56"/>
      <c r="V70" t="str">
        <f t="shared" si="8"/>
        <v/>
      </c>
      <c r="W70">
        <f t="shared" si="2"/>
        <v>1</v>
      </c>
      <c r="X70" s="41">
        <f t="shared" si="5"/>
        <v>114724.22082483789</v>
      </c>
      <c r="Y70" s="42">
        <f t="shared" si="6"/>
        <v>0.11759389415872634</v>
      </c>
    </row>
    <row r="71" spans="2:25" x14ac:dyDescent="0.15">
      <c r="B71" s="40">
        <v>63</v>
      </c>
      <c r="C71" s="51">
        <f t="shared" si="0"/>
        <v>98196.352355408104</v>
      </c>
      <c r="D71" s="51"/>
      <c r="E71" s="47"/>
      <c r="F71" s="46">
        <v>42705.833333333336</v>
      </c>
      <c r="G71" s="47" t="s">
        <v>4</v>
      </c>
      <c r="H71" s="52">
        <v>1.0636000000000001</v>
      </c>
      <c r="I71" s="52"/>
      <c r="J71" s="47">
        <v>53</v>
      </c>
      <c r="K71" s="53">
        <f t="shared" si="3"/>
        <v>2945.8905706622431</v>
      </c>
      <c r="L71" s="54"/>
      <c r="M71" s="6">
        <f>IF(J71="","",(K71/J71)/LOOKUP(RIGHT($D$2,3),定数!$A$6:$A$13,定数!$B$6:$B$13))</f>
        <v>0.46319034129909481</v>
      </c>
      <c r="N71" s="47"/>
      <c r="O71" s="46">
        <v>42709</v>
      </c>
      <c r="P71" s="52">
        <v>1.0583</v>
      </c>
      <c r="Q71" s="52"/>
      <c r="R71" s="55">
        <f>IF(P71="","",T71*M71*LOOKUP(RIGHT($D$2,3),定数!$A$6:$A$13,定数!$B$6:$B$13))</f>
        <v>-2945.8905706622891</v>
      </c>
      <c r="S71" s="55"/>
      <c r="T71" s="56">
        <f t="shared" si="4"/>
        <v>-53.000000000000824</v>
      </c>
      <c r="U71" s="56"/>
      <c r="V71" t="str">
        <f t="shared" si="8"/>
        <v/>
      </c>
      <c r="W71">
        <f t="shared" si="2"/>
        <v>2</v>
      </c>
      <c r="X71" s="41">
        <f t="shared" si="5"/>
        <v>114724.22082483789</v>
      </c>
      <c r="Y71" s="42">
        <f t="shared" si="6"/>
        <v>0.14406607733396337</v>
      </c>
    </row>
    <row r="72" spans="2:25" x14ac:dyDescent="0.15">
      <c r="B72" s="40">
        <v>64</v>
      </c>
      <c r="C72" s="51">
        <f t="shared" si="0"/>
        <v>95250.461784745814</v>
      </c>
      <c r="D72" s="51"/>
      <c r="E72" s="47"/>
      <c r="F72" s="46">
        <v>42718</v>
      </c>
      <c r="G72" s="47" t="s">
        <v>4</v>
      </c>
      <c r="H72" s="52">
        <v>1.0629999999999999</v>
      </c>
      <c r="I72" s="52"/>
      <c r="J72" s="47">
        <v>17</v>
      </c>
      <c r="K72" s="53">
        <f t="shared" si="3"/>
        <v>2857.5138535423744</v>
      </c>
      <c r="L72" s="54"/>
      <c r="M72" s="6">
        <f>IF(J72="","",(K72/J72)/LOOKUP(RIGHT($D$2,3),定数!$A$6:$A$13,定数!$B$6:$B$13))</f>
        <v>1.4007420850697914</v>
      </c>
      <c r="N72" s="47"/>
      <c r="O72" s="46">
        <v>42718.333333333336</v>
      </c>
      <c r="P72" s="52">
        <v>1.0649999999999999</v>
      </c>
      <c r="Q72" s="52"/>
      <c r="R72" s="55">
        <f>IF(P72="","",T72*M72*LOOKUP(RIGHT($D$2,3),定数!$A$6:$A$13,定数!$B$6:$B$13))</f>
        <v>3361.781004167502</v>
      </c>
      <c r="S72" s="55"/>
      <c r="T72" s="56">
        <f t="shared" si="4"/>
        <v>20.000000000000018</v>
      </c>
      <c r="U72" s="56"/>
      <c r="V72" t="str">
        <f t="shared" si="8"/>
        <v/>
      </c>
      <c r="W72">
        <f t="shared" si="2"/>
        <v>0</v>
      </c>
      <c r="X72" s="41">
        <f t="shared" si="5"/>
        <v>114724.22082483789</v>
      </c>
      <c r="Y72" s="42">
        <f t="shared" si="6"/>
        <v>0.16974409501394483</v>
      </c>
    </row>
    <row r="73" spans="2:25" x14ac:dyDescent="0.15">
      <c r="B73" s="40">
        <v>65</v>
      </c>
      <c r="C73" s="51">
        <f t="shared" si="0"/>
        <v>98612.242788913311</v>
      </c>
      <c r="D73" s="51"/>
      <c r="E73" s="47"/>
      <c r="F73" s="46">
        <v>42730.666666666664</v>
      </c>
      <c r="G73" s="47" t="s">
        <v>4</v>
      </c>
      <c r="H73" s="52">
        <v>1.046</v>
      </c>
      <c r="I73" s="52"/>
      <c r="J73" s="47">
        <v>136</v>
      </c>
      <c r="K73" s="53">
        <f t="shared" si="3"/>
        <v>2958.3672836673991</v>
      </c>
      <c r="L73" s="54"/>
      <c r="M73" s="6">
        <f>IF(J73="","",(K73/J73)/LOOKUP(RIGHT($D$2,3),定数!$A$6:$A$13,定数!$B$6:$B$13))</f>
        <v>0.18127250512667886</v>
      </c>
      <c r="N73" s="47"/>
      <c r="O73" s="46">
        <v>42734</v>
      </c>
      <c r="P73" s="52">
        <v>1.0632999999999999</v>
      </c>
      <c r="Q73" s="52"/>
      <c r="R73" s="55">
        <f>IF(P73="","",T73*M73*LOOKUP(RIGHT($D$2,3),定数!$A$6:$A$13,定数!$B$6:$B$13))</f>
        <v>3763.2172064298256</v>
      </c>
      <c r="S73" s="55"/>
      <c r="T73" s="56">
        <f t="shared" si="4"/>
        <v>172.99999999999872</v>
      </c>
      <c r="U73" s="56"/>
      <c r="V73" t="str">
        <f t="shared" si="8"/>
        <v/>
      </c>
      <c r="W73">
        <f t="shared" si="2"/>
        <v>0</v>
      </c>
      <c r="X73" s="41">
        <f t="shared" si="5"/>
        <v>114724.22082483789</v>
      </c>
      <c r="Y73" s="42">
        <f t="shared" si="6"/>
        <v>0.14044094542620178</v>
      </c>
    </row>
    <row r="74" spans="2:25" x14ac:dyDescent="0.15">
      <c r="B74" s="40">
        <v>66</v>
      </c>
      <c r="C74" s="51">
        <f t="shared" ref="C74:C108" si="9">IF(R73="","",C73+R73)</f>
        <v>102375.45999534313</v>
      </c>
      <c r="D74" s="51"/>
      <c r="E74" s="47">
        <v>2017</v>
      </c>
      <c r="F74" s="46">
        <v>42748.333333333336</v>
      </c>
      <c r="G74" s="47" t="s">
        <v>4</v>
      </c>
      <c r="H74" s="52">
        <v>1.0619000000000001</v>
      </c>
      <c r="I74" s="52"/>
      <c r="J74" s="47">
        <v>17</v>
      </c>
      <c r="K74" s="53">
        <f t="shared" si="3"/>
        <v>3071.2637998602941</v>
      </c>
      <c r="L74" s="54"/>
      <c r="M74" s="6">
        <f>IF(J74="","",(K74/J74)/LOOKUP(RIGHT($D$2,3),定数!$A$6:$A$13,定数!$B$6:$B$13))</f>
        <v>1.5055214705197519</v>
      </c>
      <c r="N74" s="47">
        <v>2017</v>
      </c>
      <c r="O74" s="46">
        <v>42748.5</v>
      </c>
      <c r="P74" s="52">
        <v>1.0638000000000001</v>
      </c>
      <c r="Q74" s="52"/>
      <c r="R74" s="55">
        <f>IF(P74="","",T74*M74*LOOKUP(RIGHT($D$2,3),定数!$A$6:$A$13,定数!$B$6:$B$13))</f>
        <v>3432.5889527850572</v>
      </c>
      <c r="S74" s="55"/>
      <c r="T74" s="56">
        <f t="shared" si="4"/>
        <v>19.000000000000128</v>
      </c>
      <c r="U74" s="56"/>
      <c r="V74" t="str">
        <f t="shared" si="8"/>
        <v/>
      </c>
      <c r="W74">
        <f t="shared" si="8"/>
        <v>0</v>
      </c>
      <c r="X74" s="41">
        <f t="shared" si="5"/>
        <v>114724.22082483789</v>
      </c>
      <c r="Y74" s="42">
        <f t="shared" si="6"/>
        <v>0.10763865503474612</v>
      </c>
    </row>
    <row r="75" spans="2:25" x14ac:dyDescent="0.15">
      <c r="B75" s="40">
        <v>67</v>
      </c>
      <c r="C75" s="51">
        <f t="shared" si="9"/>
        <v>105808.04894812818</v>
      </c>
      <c r="D75" s="51"/>
      <c r="E75" s="47"/>
      <c r="F75" s="46">
        <v>42748.833333333336</v>
      </c>
      <c r="G75" s="47" t="s">
        <v>4</v>
      </c>
      <c r="H75" s="52">
        <v>1.0651999999999999</v>
      </c>
      <c r="I75" s="52"/>
      <c r="J75" s="47">
        <v>57</v>
      </c>
      <c r="K75" s="53">
        <f t="shared" ref="K75:K108" si="10">IF(J75="","",C75*0.03)</f>
        <v>3174.2414684438454</v>
      </c>
      <c r="L75" s="54"/>
      <c r="M75" s="6">
        <f>IF(J75="","",(K75/J75)/LOOKUP(RIGHT($D$2,3),定数!$A$6:$A$13,定数!$B$6:$B$13))</f>
        <v>0.46407039012336926</v>
      </c>
      <c r="N75" s="47"/>
      <c r="O75" s="46">
        <v>42751.333333333336</v>
      </c>
      <c r="P75" s="52">
        <v>1.0595000000000001</v>
      </c>
      <c r="Q75" s="52"/>
      <c r="R75" s="55">
        <f>IF(P75="","",T75*M75*LOOKUP(RIGHT($D$2,3),定数!$A$6:$A$13,定数!$B$6:$B$13))</f>
        <v>-3174.2414684437435</v>
      </c>
      <c r="S75" s="55"/>
      <c r="T75" s="56">
        <f t="shared" si="4"/>
        <v>-56.999999999998167</v>
      </c>
      <c r="U75" s="56"/>
      <c r="V75" t="str">
        <f t="shared" ref="V75:W90" si="11">IF(S75&lt;&gt;"",IF(S75&lt;0,1+V74,0),"")</f>
        <v/>
      </c>
      <c r="W75">
        <f t="shared" si="11"/>
        <v>1</v>
      </c>
      <c r="X75" s="41">
        <f t="shared" si="5"/>
        <v>114724.22082483789</v>
      </c>
      <c r="Y75" s="42">
        <f t="shared" si="6"/>
        <v>7.7718304056499155E-2</v>
      </c>
    </row>
    <row r="76" spans="2:25" x14ac:dyDescent="0.15">
      <c r="B76" s="40">
        <v>68</v>
      </c>
      <c r="C76" s="51">
        <f t="shared" si="9"/>
        <v>102633.80747968444</v>
      </c>
      <c r="D76" s="51"/>
      <c r="E76" s="47"/>
      <c r="F76" s="46">
        <v>42766.166666666664</v>
      </c>
      <c r="G76" s="47" t="s">
        <v>3</v>
      </c>
      <c r="H76" s="52">
        <v>1.0690999999999999</v>
      </c>
      <c r="I76" s="52"/>
      <c r="J76" s="47">
        <v>19</v>
      </c>
      <c r="K76" s="53">
        <f t="shared" si="10"/>
        <v>3079.0142243905334</v>
      </c>
      <c r="L76" s="54"/>
      <c r="M76" s="6">
        <f>IF(J76="","",(K76/J76)/LOOKUP(RIGHT($D$2,3),定数!$A$6:$A$13,定数!$B$6:$B$13))</f>
        <v>1.3504448352590057</v>
      </c>
      <c r="N76" s="47"/>
      <c r="O76" s="46">
        <v>42766.166666666664</v>
      </c>
      <c r="P76" s="52">
        <v>1.071</v>
      </c>
      <c r="Q76" s="52"/>
      <c r="R76" s="55">
        <f>IF(P76="","",T76*M76*LOOKUP(RIGHT($D$2,3),定数!$A$6:$A$13,定数!$B$6:$B$13))</f>
        <v>-3079.0142243905539</v>
      </c>
      <c r="S76" s="55"/>
      <c r="T76" s="56">
        <f t="shared" ref="T76:T108" si="12">IF(P76="","",IF(G76="買",(P76-H76),(H76-P76))*IF(RIGHT($D$2,3)="JPY",100,10000))</f>
        <v>-19.000000000000128</v>
      </c>
      <c r="U76" s="56"/>
      <c r="V76" t="str">
        <f t="shared" si="11"/>
        <v/>
      </c>
      <c r="W76">
        <f t="shared" si="11"/>
        <v>2</v>
      </c>
      <c r="X76" s="41">
        <f t="shared" ref="X76:X108" si="13">IF(C76&lt;&gt;"",MAX(X75,C76),"")</f>
        <v>114724.22082483789</v>
      </c>
      <c r="Y76" s="42">
        <f t="shared" ref="Y76:Y108" si="14">IF(X76&lt;&gt;"",1-(C76/X76),"")</f>
        <v>0.10538675493480332</v>
      </c>
    </row>
    <row r="77" spans="2:25" x14ac:dyDescent="0.15">
      <c r="B77" s="40">
        <v>69</v>
      </c>
      <c r="C77" s="51">
        <f t="shared" si="9"/>
        <v>99554.793255293887</v>
      </c>
      <c r="D77" s="51"/>
      <c r="E77" s="47"/>
      <c r="F77" s="46">
        <v>42780.666666666664</v>
      </c>
      <c r="G77" s="47" t="s">
        <v>3</v>
      </c>
      <c r="H77" s="52">
        <v>1.0608</v>
      </c>
      <c r="I77" s="52"/>
      <c r="J77" s="47">
        <v>26</v>
      </c>
      <c r="K77" s="53">
        <f t="shared" si="10"/>
        <v>2986.6437976588163</v>
      </c>
      <c r="L77" s="54"/>
      <c r="M77" s="6">
        <f>IF(J77="","",(K77/J77)/LOOKUP(RIGHT($D$2,3),定数!$A$6:$A$13,定数!$B$6:$B$13))</f>
        <v>0.95725762745474874</v>
      </c>
      <c r="N77" s="47"/>
      <c r="O77" s="46">
        <v>42780.666666666664</v>
      </c>
      <c r="P77" s="52">
        <v>1.0575000000000001</v>
      </c>
      <c r="Q77" s="52"/>
      <c r="R77" s="55">
        <f>IF(P77="","",T77*M77*LOOKUP(RIGHT($D$2,3),定数!$A$6:$A$13,定数!$B$6:$B$13))</f>
        <v>3790.7402047206424</v>
      </c>
      <c r="S77" s="55"/>
      <c r="T77" s="56">
        <f t="shared" si="12"/>
        <v>32.999999999998586</v>
      </c>
      <c r="U77" s="56"/>
      <c r="V77" t="str">
        <f t="shared" si="11"/>
        <v/>
      </c>
      <c r="W77">
        <f t="shared" si="11"/>
        <v>0</v>
      </c>
      <c r="X77" s="41">
        <f t="shared" si="13"/>
        <v>114724.22082483789</v>
      </c>
      <c r="Y77" s="42">
        <f t="shared" si="14"/>
        <v>0.13222515228675935</v>
      </c>
    </row>
    <row r="78" spans="2:25" x14ac:dyDescent="0.15">
      <c r="B78" s="40">
        <v>70</v>
      </c>
      <c r="C78" s="51">
        <f t="shared" si="9"/>
        <v>103345.53346001453</v>
      </c>
      <c r="D78" s="51"/>
      <c r="E78" s="47"/>
      <c r="F78" s="46">
        <v>42784.166666666664</v>
      </c>
      <c r="G78" s="47" t="s">
        <v>4</v>
      </c>
      <c r="H78" s="52">
        <v>1.0589999999999999</v>
      </c>
      <c r="I78" s="52"/>
      <c r="J78" s="47">
        <v>23</v>
      </c>
      <c r="K78" s="53">
        <f t="shared" si="10"/>
        <v>3100.3660038004359</v>
      </c>
      <c r="L78" s="54"/>
      <c r="M78" s="6">
        <f>IF(J78="","",(K78/J78)/LOOKUP(RIGHT($D$2,3),定数!$A$6:$A$13,定数!$B$6:$B$13))</f>
        <v>1.1233210158697231</v>
      </c>
      <c r="N78" s="47"/>
      <c r="O78" s="46">
        <v>42794.666666666664</v>
      </c>
      <c r="P78" s="52">
        <v>1.0618000000000001</v>
      </c>
      <c r="Q78" s="52"/>
      <c r="R78" s="55">
        <f>IF(P78="","",T78*M78*LOOKUP(RIGHT($D$2,3),定数!$A$6:$A$13,定数!$B$6:$B$13))</f>
        <v>3774.3586133224526</v>
      </c>
      <c r="S78" s="55"/>
      <c r="T78" s="56">
        <f t="shared" si="12"/>
        <v>28.000000000001357</v>
      </c>
      <c r="U78" s="56"/>
      <c r="V78" t="str">
        <f t="shared" si="11"/>
        <v/>
      </c>
      <c r="W78">
        <f t="shared" si="11"/>
        <v>0</v>
      </c>
      <c r="X78" s="41">
        <f t="shared" si="13"/>
        <v>114724.22082483789</v>
      </c>
      <c r="Y78" s="42">
        <f t="shared" si="14"/>
        <v>9.9182956162295111E-2</v>
      </c>
    </row>
    <row r="79" spans="2:25" x14ac:dyDescent="0.15">
      <c r="B79" s="40">
        <v>71</v>
      </c>
      <c r="C79" s="51">
        <f t="shared" si="9"/>
        <v>107119.89207333699</v>
      </c>
      <c r="D79" s="51"/>
      <c r="E79" s="47"/>
      <c r="F79" s="46">
        <v>42832.333333333336</v>
      </c>
      <c r="G79" s="47" t="s">
        <v>3</v>
      </c>
      <c r="H79" s="52">
        <v>1.0638000000000001</v>
      </c>
      <c r="I79" s="52"/>
      <c r="J79" s="47">
        <v>23</v>
      </c>
      <c r="K79" s="53">
        <f t="shared" si="10"/>
        <v>3213.5967622001094</v>
      </c>
      <c r="L79" s="54"/>
      <c r="M79" s="6">
        <f>IF(J79="","",(K79/J79)/LOOKUP(RIGHT($D$2,3),定数!$A$6:$A$13,定数!$B$6:$B$13))</f>
        <v>1.1643466529710542</v>
      </c>
      <c r="N79" s="47"/>
      <c r="O79" s="46">
        <v>42795.666666608799</v>
      </c>
      <c r="P79" s="52">
        <v>1.0661</v>
      </c>
      <c r="Q79" s="52"/>
      <c r="R79" s="55">
        <f>IF(P79="","",T79*M79*LOOKUP(RIGHT($D$2,3),定数!$A$6:$A$13,定数!$B$6:$B$13))</f>
        <v>-3213.5967622000662</v>
      </c>
      <c r="S79" s="55"/>
      <c r="T79" s="56">
        <f t="shared" si="12"/>
        <v>-22.999999999999687</v>
      </c>
      <c r="U79" s="56"/>
      <c r="V79" t="str">
        <f t="shared" si="11"/>
        <v/>
      </c>
      <c r="W79">
        <f t="shared" si="11"/>
        <v>1</v>
      </c>
      <c r="X79" s="41">
        <f t="shared" si="13"/>
        <v>114724.22082483789</v>
      </c>
      <c r="Y79" s="42">
        <f t="shared" si="14"/>
        <v>6.6283551083003323E-2</v>
      </c>
    </row>
    <row r="80" spans="2:25" x14ac:dyDescent="0.15">
      <c r="B80" s="40">
        <v>72</v>
      </c>
      <c r="C80" s="51">
        <f t="shared" si="9"/>
        <v>103906.29531113693</v>
      </c>
      <c r="D80" s="51"/>
      <c r="E80" s="47"/>
      <c r="F80" s="46">
        <v>42857.833333333336</v>
      </c>
      <c r="G80" s="47" t="s">
        <v>4</v>
      </c>
      <c r="H80" s="52">
        <v>1.0916999999999999</v>
      </c>
      <c r="I80" s="52"/>
      <c r="J80" s="47">
        <v>30</v>
      </c>
      <c r="K80" s="53">
        <f t="shared" si="10"/>
        <v>3117.1888593341077</v>
      </c>
      <c r="L80" s="54"/>
      <c r="M80" s="6">
        <f>IF(J80="","",(K80/J80)/LOOKUP(RIGHT($D$2,3),定数!$A$6:$A$13,定数!$B$6:$B$13))</f>
        <v>0.86588579425947443</v>
      </c>
      <c r="N80" s="47"/>
      <c r="O80" s="46">
        <v>42858.833333333336</v>
      </c>
      <c r="P80" s="52">
        <v>1.0887</v>
      </c>
      <c r="Q80" s="52"/>
      <c r="R80" s="55">
        <f>IF(P80="","",T80*M80*LOOKUP(RIGHT($D$2,3),定数!$A$6:$A$13,定数!$B$6:$B$13))</f>
        <v>-3117.1888593339954</v>
      </c>
      <c r="S80" s="55"/>
      <c r="T80" s="56">
        <f t="shared" si="12"/>
        <v>-29.999999999998916</v>
      </c>
      <c r="U80" s="56"/>
      <c r="V80" t="str">
        <f t="shared" si="11"/>
        <v/>
      </c>
      <c r="W80">
        <f t="shared" si="11"/>
        <v>2</v>
      </c>
      <c r="X80" s="41">
        <f t="shared" si="13"/>
        <v>114724.22082483789</v>
      </c>
      <c r="Y80" s="42">
        <f t="shared" si="14"/>
        <v>9.4295044550512852E-2</v>
      </c>
    </row>
    <row r="81" spans="2:25" x14ac:dyDescent="0.15">
      <c r="B81" s="40">
        <v>73</v>
      </c>
      <c r="C81" s="51">
        <f t="shared" si="9"/>
        <v>100789.10645180293</v>
      </c>
      <c r="D81" s="51"/>
      <c r="E81" s="47"/>
      <c r="F81" s="46">
        <v>42923.833333333336</v>
      </c>
      <c r="G81" s="47" t="s">
        <v>4</v>
      </c>
      <c r="H81" s="52">
        <v>1.1408</v>
      </c>
      <c r="I81" s="52"/>
      <c r="J81" s="47">
        <v>30</v>
      </c>
      <c r="K81" s="53">
        <f t="shared" si="10"/>
        <v>3023.6731935540879</v>
      </c>
      <c r="L81" s="54"/>
      <c r="M81" s="6">
        <f>IF(J81="","",(K81/J81)/LOOKUP(RIGHT($D$2,3),定数!$A$6:$A$13,定数!$B$6:$B$13))</f>
        <v>0.83990922043169114</v>
      </c>
      <c r="N81" s="47"/>
      <c r="O81" s="46">
        <v>42923.833333333336</v>
      </c>
      <c r="P81" s="52">
        <v>1.1445000000000001</v>
      </c>
      <c r="Q81" s="52"/>
      <c r="R81" s="55">
        <f>IF(P81="","",T81*M81*LOOKUP(RIGHT($D$2,3),定数!$A$6:$A$13,定数!$B$6:$B$13))</f>
        <v>3729.196938716746</v>
      </c>
      <c r="S81" s="55"/>
      <c r="T81" s="56">
        <f t="shared" si="12"/>
        <v>37.000000000000369</v>
      </c>
      <c r="U81" s="56"/>
      <c r="V81" t="str">
        <f t="shared" si="11"/>
        <v/>
      </c>
      <c r="W81">
        <f t="shared" si="11"/>
        <v>0</v>
      </c>
      <c r="X81" s="41">
        <f t="shared" si="13"/>
        <v>114724.22082483789</v>
      </c>
      <c r="Y81" s="42">
        <f t="shared" si="14"/>
        <v>0.12146619321399643</v>
      </c>
    </row>
    <row r="82" spans="2:25" x14ac:dyDescent="0.15">
      <c r="B82" s="40">
        <v>74</v>
      </c>
      <c r="C82" s="51">
        <f t="shared" si="9"/>
        <v>104518.30339051968</v>
      </c>
      <c r="D82" s="51"/>
      <c r="E82" s="47"/>
      <c r="F82" s="46">
        <v>42950.5</v>
      </c>
      <c r="G82" s="47" t="s">
        <v>4</v>
      </c>
      <c r="H82" s="52">
        <v>1.1857</v>
      </c>
      <c r="I82" s="52"/>
      <c r="J82" s="47">
        <v>28</v>
      </c>
      <c r="K82" s="53">
        <f t="shared" si="10"/>
        <v>3135.54910171559</v>
      </c>
      <c r="L82" s="54"/>
      <c r="M82" s="6">
        <f>IF(J82="","",(K82/J82)/LOOKUP(RIGHT($D$2,3),定数!$A$6:$A$13,定数!$B$6:$B$13))</f>
        <v>0.93319913741535421</v>
      </c>
      <c r="N82" s="47"/>
      <c r="O82" s="46">
        <v>42950.666666666664</v>
      </c>
      <c r="P82" s="52">
        <v>1.1890000000000001</v>
      </c>
      <c r="Q82" s="52"/>
      <c r="R82" s="55">
        <f>IF(P82="","",T82*M82*LOOKUP(RIGHT($D$2,3),定数!$A$6:$A$13,定数!$B$6:$B$13))</f>
        <v>3695.4685841648934</v>
      </c>
      <c r="S82" s="55"/>
      <c r="T82" s="56">
        <f t="shared" si="12"/>
        <v>33.00000000000081</v>
      </c>
      <c r="U82" s="56"/>
      <c r="V82" t="str">
        <f t="shared" si="11"/>
        <v/>
      </c>
      <c r="W82">
        <f t="shared" si="11"/>
        <v>0</v>
      </c>
      <c r="X82" s="41">
        <f t="shared" si="13"/>
        <v>114724.22082483789</v>
      </c>
      <c r="Y82" s="42">
        <f t="shared" si="14"/>
        <v>8.8960442362914005E-2</v>
      </c>
    </row>
    <row r="83" spans="2:25" x14ac:dyDescent="0.15">
      <c r="B83" s="40">
        <v>75</v>
      </c>
      <c r="C83" s="51">
        <f t="shared" si="9"/>
        <v>108213.77197468457</v>
      </c>
      <c r="D83" s="51"/>
      <c r="E83" s="47"/>
      <c r="F83" s="46">
        <v>42965.833333333336</v>
      </c>
      <c r="G83" s="47" t="s">
        <v>4</v>
      </c>
      <c r="H83" s="52">
        <v>1.1760999999999999</v>
      </c>
      <c r="I83" s="52"/>
      <c r="J83" s="47">
        <v>33</v>
      </c>
      <c r="K83" s="53">
        <f t="shared" si="10"/>
        <v>3246.413159240537</v>
      </c>
      <c r="L83" s="54"/>
      <c r="M83" s="6">
        <f>IF(J83="","",(K83/J83)/LOOKUP(RIGHT($D$2,3),定数!$A$6:$A$13,定数!$B$6:$B$13))</f>
        <v>0.81980130283851937</v>
      </c>
      <c r="N83" s="47"/>
      <c r="O83" s="46">
        <v>42968.666666666664</v>
      </c>
      <c r="P83" s="52">
        <v>1.1800999999999999</v>
      </c>
      <c r="Q83" s="52"/>
      <c r="R83" s="55">
        <f>IF(P83="","",T83*M83*LOOKUP(RIGHT($D$2,3),定数!$A$6:$A$13,定数!$B$6:$B$13))</f>
        <v>3935.0462536248965</v>
      </c>
      <c r="S83" s="55"/>
      <c r="T83" s="56">
        <f t="shared" si="12"/>
        <v>40.000000000000036</v>
      </c>
      <c r="U83" s="56"/>
      <c r="V83" t="str">
        <f t="shared" si="11"/>
        <v/>
      </c>
      <c r="W83">
        <f t="shared" si="11"/>
        <v>0</v>
      </c>
      <c r="X83" s="41">
        <f t="shared" si="13"/>
        <v>114724.22082483789</v>
      </c>
      <c r="Y83" s="42">
        <f t="shared" si="14"/>
        <v>5.6748686575030516E-2</v>
      </c>
    </row>
    <row r="84" spans="2:25" x14ac:dyDescent="0.15">
      <c r="B84" s="40">
        <v>76</v>
      </c>
      <c r="C84" s="51">
        <f t="shared" si="9"/>
        <v>112148.81822830946</v>
      </c>
      <c r="D84" s="51"/>
      <c r="E84" s="47"/>
      <c r="F84" s="46">
        <v>42996.5</v>
      </c>
      <c r="G84" s="47" t="s">
        <v>4</v>
      </c>
      <c r="H84" s="52">
        <v>1.1956</v>
      </c>
      <c r="I84" s="52"/>
      <c r="J84" s="47">
        <v>42</v>
      </c>
      <c r="K84" s="53">
        <f t="shared" si="10"/>
        <v>3364.464546849284</v>
      </c>
      <c r="L84" s="54"/>
      <c r="M84" s="6">
        <f>IF(J84="","",(K84/J84)/LOOKUP(RIGHT($D$2,3),定数!$A$6:$A$13,定数!$B$6:$B$13))</f>
        <v>0.66755248945422307</v>
      </c>
      <c r="N84" s="47"/>
      <c r="O84" s="46">
        <v>42998.666666666664</v>
      </c>
      <c r="P84" s="52">
        <v>1.2008000000000001</v>
      </c>
      <c r="Q84" s="52"/>
      <c r="R84" s="55">
        <f>IF(P84="","",T84*M84*LOOKUP(RIGHT($D$2,3),定数!$A$6:$A$13,定数!$B$6:$B$13))</f>
        <v>4165.5275341944271</v>
      </c>
      <c r="S84" s="55"/>
      <c r="T84" s="56">
        <f t="shared" si="12"/>
        <v>52.000000000000938</v>
      </c>
      <c r="U84" s="56"/>
      <c r="V84" t="str">
        <f t="shared" si="11"/>
        <v/>
      </c>
      <c r="W84">
        <f t="shared" si="11"/>
        <v>0</v>
      </c>
      <c r="X84" s="41">
        <f t="shared" si="13"/>
        <v>114724.22082483789</v>
      </c>
      <c r="Y84" s="42">
        <f t="shared" si="14"/>
        <v>2.2448638814122512E-2</v>
      </c>
    </row>
    <row r="85" spans="2:25" x14ac:dyDescent="0.15">
      <c r="B85" s="40">
        <v>77</v>
      </c>
      <c r="C85" s="51">
        <f t="shared" si="9"/>
        <v>116314.34576250389</v>
      </c>
      <c r="D85" s="51"/>
      <c r="E85" s="47"/>
      <c r="F85" s="46">
        <v>43081.166666666664</v>
      </c>
      <c r="G85" s="47" t="s">
        <v>3</v>
      </c>
      <c r="H85" s="52">
        <v>1.1768000000000001</v>
      </c>
      <c r="I85" s="52"/>
      <c r="J85" s="47">
        <v>13</v>
      </c>
      <c r="K85" s="53">
        <f t="shared" si="10"/>
        <v>3489.4303728751165</v>
      </c>
      <c r="L85" s="54"/>
      <c r="M85" s="6">
        <f>IF(J85="","",(K85/J85)/LOOKUP(RIGHT($D$2,3),定数!$A$6:$A$13,定数!$B$6:$B$13))</f>
        <v>2.2368143415866135</v>
      </c>
      <c r="N85" s="47"/>
      <c r="O85" s="46">
        <v>43446.333333333336</v>
      </c>
      <c r="P85" s="52">
        <v>1.1780999999999999</v>
      </c>
      <c r="Q85" s="52"/>
      <c r="R85" s="55">
        <f>IF(P85="","",T85*M85*LOOKUP(RIGHT($D$2,3),定数!$A$6:$A$13,定数!$B$6:$B$13))</f>
        <v>-3489.4303728747327</v>
      </c>
      <c r="S85" s="55"/>
      <c r="T85" s="56">
        <f t="shared" si="12"/>
        <v>-12.999999999998568</v>
      </c>
      <c r="U85" s="56"/>
      <c r="V85" t="str">
        <f t="shared" si="11"/>
        <v/>
      </c>
      <c r="W85">
        <f t="shared" si="11"/>
        <v>1</v>
      </c>
      <c r="X85" s="41">
        <f t="shared" si="13"/>
        <v>116314.34576250389</v>
      </c>
      <c r="Y85" s="42">
        <f t="shared" si="14"/>
        <v>0</v>
      </c>
    </row>
    <row r="86" spans="2:25" x14ac:dyDescent="0.15">
      <c r="B86" s="40">
        <v>78</v>
      </c>
      <c r="C86" s="51">
        <f t="shared" si="9"/>
        <v>112824.91538962915</v>
      </c>
      <c r="D86" s="51"/>
      <c r="E86" s="47">
        <v>2018</v>
      </c>
      <c r="F86" s="46">
        <v>43132.666666666664</v>
      </c>
      <c r="G86" s="47" t="s">
        <v>4</v>
      </c>
      <c r="H86" s="52">
        <v>1.2462</v>
      </c>
      <c r="I86" s="52"/>
      <c r="J86" s="47">
        <v>38</v>
      </c>
      <c r="K86" s="53">
        <f t="shared" si="10"/>
        <v>3384.7474616888744</v>
      </c>
      <c r="L86" s="54"/>
      <c r="M86" s="6">
        <f>IF(J86="","",(K86/J86)/LOOKUP(RIGHT($D$2,3),定数!$A$6:$A$13,定数!$B$6:$B$13))</f>
        <v>0.74226918019492849</v>
      </c>
      <c r="N86" s="47">
        <v>2018</v>
      </c>
      <c r="O86" s="46">
        <v>43132.833333333336</v>
      </c>
      <c r="P86" s="52">
        <v>1.2509999999999999</v>
      </c>
      <c r="Q86" s="52"/>
      <c r="R86" s="55">
        <f>IF(P86="","",T86*M86*LOOKUP(RIGHT($D$2,3),定数!$A$6:$A$13,定数!$B$6:$B$13))</f>
        <v>4275.4704779227131</v>
      </c>
      <c r="S86" s="55"/>
      <c r="T86" s="56">
        <f t="shared" si="12"/>
        <v>47.999999999999154</v>
      </c>
      <c r="U86" s="56"/>
      <c r="V86" t="str">
        <f t="shared" si="11"/>
        <v/>
      </c>
      <c r="W86">
        <f t="shared" si="11"/>
        <v>0</v>
      </c>
      <c r="X86" s="41">
        <f t="shared" si="13"/>
        <v>116314.34576250389</v>
      </c>
      <c r="Y86" s="42">
        <f t="shared" si="14"/>
        <v>2.9999999999996696E-2</v>
      </c>
    </row>
    <row r="87" spans="2:25" x14ac:dyDescent="0.15">
      <c r="B87" s="40">
        <v>79</v>
      </c>
      <c r="C87" s="51">
        <f t="shared" si="9"/>
        <v>117100.38586755187</v>
      </c>
      <c r="D87" s="51"/>
      <c r="E87" s="47"/>
      <c r="F87" s="46">
        <v>43164.75</v>
      </c>
      <c r="G87" s="47" t="s">
        <v>4</v>
      </c>
      <c r="H87" s="52">
        <v>1.2335</v>
      </c>
      <c r="I87" s="52"/>
      <c r="J87" s="47">
        <v>68</v>
      </c>
      <c r="K87" s="53">
        <f t="shared" si="10"/>
        <v>3513.0115760265562</v>
      </c>
      <c r="L87" s="54"/>
      <c r="M87" s="6">
        <f>IF(J87="","",(K87/J87)/LOOKUP(RIGHT($D$2,3),定数!$A$6:$A$13,定数!$B$6:$B$13))</f>
        <v>0.43051612451305837</v>
      </c>
      <c r="N87" s="47"/>
      <c r="O87" s="46">
        <v>43165.666666666664</v>
      </c>
      <c r="P87" s="52">
        <v>1.2418</v>
      </c>
      <c r="Q87" s="52"/>
      <c r="R87" s="55">
        <f>IF(P87="","",T87*M87*LOOKUP(RIGHT($D$2,3),定数!$A$6:$A$13,定数!$B$6:$B$13))</f>
        <v>4287.9406001500483</v>
      </c>
      <c r="S87" s="55"/>
      <c r="T87" s="56">
        <f t="shared" si="12"/>
        <v>82.999999999999744</v>
      </c>
      <c r="U87" s="56"/>
      <c r="V87" t="str">
        <f t="shared" si="11"/>
        <v/>
      </c>
      <c r="W87">
        <f t="shared" si="11"/>
        <v>0</v>
      </c>
      <c r="X87" s="41">
        <f t="shared" si="13"/>
        <v>117100.38586755187</v>
      </c>
      <c r="Y87" s="42">
        <f t="shared" si="14"/>
        <v>0</v>
      </c>
    </row>
    <row r="88" spans="2:25" x14ac:dyDescent="0.15">
      <c r="B88" s="40">
        <v>80</v>
      </c>
      <c r="C88" s="51">
        <f t="shared" si="9"/>
        <v>121388.32646770192</v>
      </c>
      <c r="D88" s="51"/>
      <c r="E88" s="47"/>
      <c r="F88" s="46">
        <v>43202</v>
      </c>
      <c r="G88" s="47" t="s">
        <v>4</v>
      </c>
      <c r="H88" s="52">
        <v>1.2378</v>
      </c>
      <c r="I88" s="52"/>
      <c r="J88" s="47">
        <v>32</v>
      </c>
      <c r="K88" s="53">
        <f t="shared" si="10"/>
        <v>3641.6497940310574</v>
      </c>
      <c r="L88" s="54"/>
      <c r="M88" s="6">
        <f>IF(J88="","",(K88/J88)/LOOKUP(RIGHT($D$2,3),定数!$A$6:$A$13,定数!$B$6:$B$13))</f>
        <v>0.94834630052892122</v>
      </c>
      <c r="N88" s="47"/>
      <c r="O88" s="46">
        <v>43202.333333333336</v>
      </c>
      <c r="P88" s="52">
        <v>1.2345999999999999</v>
      </c>
      <c r="Q88" s="52"/>
      <c r="R88" s="55">
        <f>IF(P88="","",T88*M88*LOOKUP(RIGHT($D$2,3),定数!$A$6:$A$13,定数!$B$6:$B$13))</f>
        <v>-3641.6497940311619</v>
      </c>
      <c r="S88" s="55"/>
      <c r="T88" s="56">
        <f t="shared" si="12"/>
        <v>-32.000000000000917</v>
      </c>
      <c r="U88" s="56"/>
      <c r="V88" t="str">
        <f t="shared" si="11"/>
        <v/>
      </c>
      <c r="W88">
        <f t="shared" si="11"/>
        <v>1</v>
      </c>
      <c r="X88" s="41">
        <f t="shared" si="13"/>
        <v>121388.32646770192</v>
      </c>
      <c r="Y88" s="42">
        <f t="shared" si="14"/>
        <v>0</v>
      </c>
    </row>
    <row r="89" spans="2:25" x14ac:dyDescent="0.15">
      <c r="B89" s="40">
        <v>81</v>
      </c>
      <c r="C89" s="51">
        <f t="shared" si="9"/>
        <v>117746.67667367075</v>
      </c>
      <c r="D89" s="51"/>
      <c r="E89" s="47"/>
      <c r="F89" s="46">
        <v>43222.666666666664</v>
      </c>
      <c r="G89" s="47" t="s">
        <v>3</v>
      </c>
      <c r="H89" s="52">
        <v>1.1990000000000001</v>
      </c>
      <c r="I89" s="52"/>
      <c r="J89" s="47">
        <v>43</v>
      </c>
      <c r="K89" s="53">
        <f t="shared" si="10"/>
        <v>3532.4003002101222</v>
      </c>
      <c r="L89" s="54"/>
      <c r="M89" s="6">
        <f>IF(J89="","",(K89/J89)/LOOKUP(RIGHT($D$2,3),定数!$A$6:$A$13,定数!$B$6:$B$13))</f>
        <v>0.68457370159110897</v>
      </c>
      <c r="N89" s="47"/>
      <c r="O89" s="46">
        <v>43224.666666666664</v>
      </c>
      <c r="P89" s="52">
        <v>1.1937</v>
      </c>
      <c r="Q89" s="52"/>
      <c r="R89" s="55">
        <f>IF(P89="","",T89*M89*LOOKUP(RIGHT($D$2,3),定数!$A$6:$A$13,定数!$B$6:$B$13))</f>
        <v>4353.8887421195204</v>
      </c>
      <c r="S89" s="55"/>
      <c r="T89" s="56">
        <f t="shared" si="12"/>
        <v>53.000000000000824</v>
      </c>
      <c r="U89" s="56"/>
      <c r="V89" t="str">
        <f t="shared" si="11"/>
        <v/>
      </c>
      <c r="W89">
        <f t="shared" si="11"/>
        <v>0</v>
      </c>
      <c r="X89" s="41">
        <f t="shared" si="13"/>
        <v>121388.32646770192</v>
      </c>
      <c r="Y89" s="42">
        <f t="shared" si="14"/>
        <v>3.0000000000000915E-2</v>
      </c>
    </row>
    <row r="90" spans="2:25" x14ac:dyDescent="0.15">
      <c r="B90" s="40">
        <v>82</v>
      </c>
      <c r="C90" s="51">
        <f t="shared" si="9"/>
        <v>122100.56541579028</v>
      </c>
      <c r="D90" s="51"/>
      <c r="E90" s="47"/>
      <c r="F90" s="46">
        <v>43231.5</v>
      </c>
      <c r="G90" s="47" t="s">
        <v>4</v>
      </c>
      <c r="H90" s="52">
        <v>1.1927000000000001</v>
      </c>
      <c r="I90" s="52"/>
      <c r="J90" s="47">
        <v>24</v>
      </c>
      <c r="K90" s="53">
        <f t="shared" si="10"/>
        <v>3663.0169624737082</v>
      </c>
      <c r="L90" s="54"/>
      <c r="M90" s="6">
        <f>IF(J90="","",(K90/J90)/LOOKUP(RIGHT($D$2,3),定数!$A$6:$A$13,定数!$B$6:$B$13))</f>
        <v>1.2718808897478153</v>
      </c>
      <c r="N90" s="47"/>
      <c r="O90" s="46">
        <v>43234.333333333336</v>
      </c>
      <c r="P90" s="52">
        <v>1.1970000000000001</v>
      </c>
      <c r="Q90" s="52"/>
      <c r="R90" s="55">
        <f>IF(P90="","",T90*M90*LOOKUP(RIGHT($D$2,3),定数!$A$6:$A$13,定数!$B$6:$B$13))</f>
        <v>6562.9053910986822</v>
      </c>
      <c r="S90" s="55"/>
      <c r="T90" s="56">
        <f t="shared" si="12"/>
        <v>42.999999999999702</v>
      </c>
      <c r="U90" s="56"/>
      <c r="V90" t="str">
        <f t="shared" si="11"/>
        <v/>
      </c>
      <c r="W90">
        <f t="shared" si="11"/>
        <v>0</v>
      </c>
      <c r="X90" s="41">
        <f t="shared" si="13"/>
        <v>122100.56541579028</v>
      </c>
      <c r="Y90" s="42">
        <f t="shared" si="14"/>
        <v>0</v>
      </c>
    </row>
    <row r="91" spans="2:25" x14ac:dyDescent="0.15">
      <c r="B91" s="40">
        <v>83</v>
      </c>
      <c r="C91" s="51">
        <f t="shared" si="9"/>
        <v>128663.47080688896</v>
      </c>
      <c r="D91" s="51"/>
      <c r="E91" s="47"/>
      <c r="F91" s="46">
        <v>43238.5</v>
      </c>
      <c r="G91" s="47" t="s">
        <v>3</v>
      </c>
      <c r="H91" s="52">
        <v>1.1802999999999999</v>
      </c>
      <c r="I91" s="52"/>
      <c r="J91" s="47">
        <v>20</v>
      </c>
      <c r="K91" s="53">
        <f t="shared" si="10"/>
        <v>3859.9041242066687</v>
      </c>
      <c r="L91" s="54"/>
      <c r="M91" s="6">
        <f>IF(J91="","",(K91/J91)/LOOKUP(RIGHT($D$2,3),定数!$A$6:$A$13,定数!$B$6:$B$13))</f>
        <v>1.6082933850861119</v>
      </c>
      <c r="N91" s="47"/>
      <c r="O91" s="46">
        <v>43238.333333333336</v>
      </c>
      <c r="P91" s="52">
        <v>1.1778999999999999</v>
      </c>
      <c r="Q91" s="52"/>
      <c r="R91" s="55">
        <f>IF(P91="","",T91*M91*LOOKUP(RIGHT($D$2,3),定数!$A$6:$A$13,定数!$B$6:$B$13))</f>
        <v>4631.8849490479206</v>
      </c>
      <c r="S91" s="55"/>
      <c r="T91" s="56">
        <f t="shared" si="12"/>
        <v>23.999999999999577</v>
      </c>
      <c r="U91" s="56"/>
      <c r="V91" t="str">
        <f t="shared" ref="V91:W106" si="15">IF(S91&lt;&gt;"",IF(S91&lt;0,1+V90,0),"")</f>
        <v/>
      </c>
      <c r="W91">
        <f t="shared" si="15"/>
        <v>0</v>
      </c>
      <c r="X91" s="41">
        <f t="shared" si="13"/>
        <v>128663.47080688896</v>
      </c>
      <c r="Y91" s="42">
        <f t="shared" si="14"/>
        <v>0</v>
      </c>
    </row>
    <row r="92" spans="2:25" x14ac:dyDescent="0.15">
      <c r="B92" s="40">
        <v>84</v>
      </c>
      <c r="C92" s="51">
        <f t="shared" si="9"/>
        <v>133295.35575593688</v>
      </c>
      <c r="D92" s="51"/>
      <c r="E92" s="47"/>
      <c r="F92" s="46">
        <v>43252.5</v>
      </c>
      <c r="G92" s="47" t="s">
        <v>4</v>
      </c>
      <c r="H92" s="52">
        <v>1.1698999999999999</v>
      </c>
      <c r="I92" s="52"/>
      <c r="J92" s="47">
        <v>59</v>
      </c>
      <c r="K92" s="53">
        <f t="shared" si="10"/>
        <v>3998.8606726781063</v>
      </c>
      <c r="L92" s="54"/>
      <c r="M92" s="6">
        <f>IF(J92="","",(K92/J92)/LOOKUP(RIGHT($D$2,3),定数!$A$6:$A$13,定数!$B$6:$B$13))</f>
        <v>0.56481082947430883</v>
      </c>
      <c r="N92" s="47"/>
      <c r="O92" s="46">
        <v>43252.666666666664</v>
      </c>
      <c r="P92" s="52">
        <v>1.1639999999999999</v>
      </c>
      <c r="Q92" s="52"/>
      <c r="R92" s="55">
        <f>IF(P92="","",T92*M92*LOOKUP(RIGHT($D$2,3),定数!$A$6:$A$13,定数!$B$6:$B$13))</f>
        <v>-3998.8606726781181</v>
      </c>
      <c r="S92" s="55"/>
      <c r="T92" s="56">
        <f t="shared" si="12"/>
        <v>-59.000000000000163</v>
      </c>
      <c r="U92" s="56"/>
      <c r="V92" t="str">
        <f t="shared" si="15"/>
        <v/>
      </c>
      <c r="W92">
        <f t="shared" si="15"/>
        <v>1</v>
      </c>
      <c r="X92" s="41">
        <f t="shared" si="13"/>
        <v>133295.35575593688</v>
      </c>
      <c r="Y92" s="42">
        <f t="shared" si="14"/>
        <v>0</v>
      </c>
    </row>
    <row r="93" spans="2:25" x14ac:dyDescent="0.15">
      <c r="B93" s="40">
        <v>85</v>
      </c>
      <c r="C93" s="51">
        <f t="shared" si="9"/>
        <v>129296.49508325876</v>
      </c>
      <c r="D93" s="51"/>
      <c r="E93" s="47"/>
      <c r="F93" s="46">
        <v>43276.5</v>
      </c>
      <c r="G93" s="47" t="s">
        <v>4</v>
      </c>
      <c r="H93" s="52">
        <v>1.1671</v>
      </c>
      <c r="I93" s="52"/>
      <c r="J93" s="47">
        <v>44</v>
      </c>
      <c r="K93" s="53">
        <f t="shared" si="10"/>
        <v>3878.8948524977627</v>
      </c>
      <c r="L93" s="54"/>
      <c r="M93" s="6">
        <f>IF(J93="","",(K93/J93)/LOOKUP(RIGHT($D$2,3),定数!$A$6:$A$13,定数!$B$6:$B$13))</f>
        <v>0.73463917660942479</v>
      </c>
      <c r="N93" s="47"/>
      <c r="O93" s="46">
        <v>43278.333333333336</v>
      </c>
      <c r="P93" s="52">
        <v>1.1627000000000001</v>
      </c>
      <c r="Q93" s="52"/>
      <c r="R93" s="55">
        <f>IF(P93="","",T93*M93*LOOKUP(RIGHT($D$2,3),定数!$A$6:$A$13,定数!$B$6:$B$13))</f>
        <v>-3878.8948524977277</v>
      </c>
      <c r="S93" s="55"/>
      <c r="T93" s="56">
        <f t="shared" si="12"/>
        <v>-43.999999999999595</v>
      </c>
      <c r="U93" s="56"/>
      <c r="V93" t="str">
        <f t="shared" si="15"/>
        <v/>
      </c>
      <c r="W93">
        <f t="shared" si="15"/>
        <v>2</v>
      </c>
      <c r="X93" s="41">
        <f t="shared" si="13"/>
        <v>133295.35575593688</v>
      </c>
      <c r="Y93" s="42">
        <f t="shared" si="14"/>
        <v>3.0000000000000027E-2</v>
      </c>
    </row>
    <row r="94" spans="2:25" x14ac:dyDescent="0.15">
      <c r="B94" s="40">
        <v>86</v>
      </c>
      <c r="C94" s="51">
        <f t="shared" si="9"/>
        <v>125417.60023076103</v>
      </c>
      <c r="D94" s="51"/>
      <c r="E94" s="47"/>
      <c r="F94" s="46">
        <v>43279.666666666664</v>
      </c>
      <c r="G94" s="47" t="s">
        <v>3</v>
      </c>
      <c r="H94" s="52">
        <v>1.1553</v>
      </c>
      <c r="I94" s="52"/>
      <c r="J94" s="47">
        <v>49</v>
      </c>
      <c r="K94" s="53">
        <f t="shared" si="10"/>
        <v>3762.5280069228306</v>
      </c>
      <c r="L94" s="54"/>
      <c r="M94" s="6">
        <f>IF(J94="","",(K94/J94)/LOOKUP(RIGHT($D$2,3),定数!$A$6:$A$13,定数!$B$6:$B$13))</f>
        <v>0.63988571546306638</v>
      </c>
      <c r="N94" s="47"/>
      <c r="O94" s="46">
        <v>43280.166666666664</v>
      </c>
      <c r="P94" s="52">
        <v>1.1601999999999999</v>
      </c>
      <c r="Q94" s="52"/>
      <c r="R94" s="55">
        <f>IF(P94="","",T94*M94*LOOKUP(RIGHT($D$2,3),定数!$A$6:$A$13,定数!$B$6:$B$13))</f>
        <v>-3762.5280069227574</v>
      </c>
      <c r="S94" s="55"/>
      <c r="T94" s="56">
        <f t="shared" si="12"/>
        <v>-48.999999999999048</v>
      </c>
      <c r="U94" s="56"/>
      <c r="V94" t="str">
        <f t="shared" si="15"/>
        <v/>
      </c>
      <c r="W94">
        <f t="shared" si="15"/>
        <v>3</v>
      </c>
      <c r="X94" s="41">
        <f t="shared" si="13"/>
        <v>133295.35575593688</v>
      </c>
      <c r="Y94" s="42">
        <f t="shared" si="14"/>
        <v>5.9099999999999819E-2</v>
      </c>
    </row>
    <row r="95" spans="2:25" x14ac:dyDescent="0.15">
      <c r="B95" s="40">
        <v>87</v>
      </c>
      <c r="C95" s="51">
        <f t="shared" si="9"/>
        <v>121655.07222383827</v>
      </c>
      <c r="D95" s="51"/>
      <c r="E95" s="47"/>
      <c r="F95" s="46">
        <v>43326.666666666664</v>
      </c>
      <c r="G95" s="47" t="s">
        <v>3</v>
      </c>
      <c r="H95" s="52">
        <v>1.1379999999999999</v>
      </c>
      <c r="I95" s="52"/>
      <c r="J95" s="47">
        <v>39</v>
      </c>
      <c r="K95" s="53">
        <f t="shared" si="10"/>
        <v>3649.6521667151483</v>
      </c>
      <c r="L95" s="54"/>
      <c r="M95" s="6">
        <f>IF(J95="","",(K95/J95)/LOOKUP(RIGHT($D$2,3),定数!$A$6:$A$13,定数!$B$6:$B$13))</f>
        <v>0.77984020656306585</v>
      </c>
      <c r="N95" s="47"/>
      <c r="O95" s="46">
        <v>43326.833333333336</v>
      </c>
      <c r="P95" s="52">
        <v>1.1331</v>
      </c>
      <c r="Q95" s="52"/>
      <c r="R95" s="55">
        <f>IF(P95="","",T95*M95*LOOKUP(RIGHT($D$2,3),定数!$A$6:$A$13,定数!$B$6:$B$13))</f>
        <v>4585.4604145907388</v>
      </c>
      <c r="S95" s="55"/>
      <c r="T95" s="56">
        <f t="shared" si="12"/>
        <v>48.999999999999048</v>
      </c>
      <c r="U95" s="56"/>
      <c r="V95" t="str">
        <f t="shared" si="15"/>
        <v/>
      </c>
      <c r="W95">
        <f t="shared" si="15"/>
        <v>0</v>
      </c>
      <c r="X95" s="41">
        <f t="shared" si="13"/>
        <v>133295.35575593688</v>
      </c>
      <c r="Y95" s="42">
        <f t="shared" si="14"/>
        <v>8.7326999999999266E-2</v>
      </c>
    </row>
    <row r="96" spans="2:25" x14ac:dyDescent="0.15">
      <c r="B96" s="40">
        <v>88</v>
      </c>
      <c r="C96" s="51">
        <f t="shared" si="9"/>
        <v>126240.53263842901</v>
      </c>
      <c r="D96" s="51"/>
      <c r="E96" s="47"/>
      <c r="F96" s="46">
        <v>43342</v>
      </c>
      <c r="G96" s="47" t="s">
        <v>4</v>
      </c>
      <c r="H96" s="52">
        <v>1.171</v>
      </c>
      <c r="I96" s="52"/>
      <c r="J96" s="47">
        <v>22</v>
      </c>
      <c r="K96" s="53">
        <f t="shared" si="10"/>
        <v>3787.2159791528702</v>
      </c>
      <c r="L96" s="54"/>
      <c r="M96" s="6">
        <f>IF(J96="","",(K96/J96)/LOOKUP(RIGHT($D$2,3),定数!$A$6:$A$13,定数!$B$6:$B$13))</f>
        <v>1.4345515072548749</v>
      </c>
      <c r="N96" s="47"/>
      <c r="O96" s="46">
        <v>43342.333333333336</v>
      </c>
      <c r="P96" s="52">
        <v>1.1688000000000001</v>
      </c>
      <c r="Q96" s="52"/>
      <c r="R96" s="55">
        <f>IF(P96="","",T96*M96*LOOKUP(RIGHT($D$2,3),定数!$A$6:$A$13,定数!$B$6:$B$13))</f>
        <v>-3787.2159791528347</v>
      </c>
      <c r="S96" s="55"/>
      <c r="T96" s="56">
        <f t="shared" si="12"/>
        <v>-21.999999999999797</v>
      </c>
      <c r="U96" s="56"/>
      <c r="V96" t="str">
        <f t="shared" si="15"/>
        <v/>
      </c>
      <c r="W96">
        <f t="shared" si="15"/>
        <v>1</v>
      </c>
      <c r="X96" s="41">
        <f t="shared" si="13"/>
        <v>133295.35575593688</v>
      </c>
      <c r="Y96" s="42">
        <f t="shared" si="14"/>
        <v>5.2926248461538372E-2</v>
      </c>
    </row>
    <row r="97" spans="2:25" x14ac:dyDescent="0.15">
      <c r="B97" s="40">
        <v>89</v>
      </c>
      <c r="C97" s="51">
        <f t="shared" si="9"/>
        <v>122453.31665927617</v>
      </c>
      <c r="D97" s="51"/>
      <c r="E97" s="47"/>
      <c r="F97" s="46">
        <v>43343.5</v>
      </c>
      <c r="G97" s="47" t="s">
        <v>3</v>
      </c>
      <c r="H97" s="52">
        <v>1.1667000000000001</v>
      </c>
      <c r="I97" s="52"/>
      <c r="J97" s="47">
        <v>23</v>
      </c>
      <c r="K97" s="53">
        <f t="shared" si="10"/>
        <v>3673.599499778285</v>
      </c>
      <c r="L97" s="54"/>
      <c r="M97" s="6">
        <f>IF(J97="","",(K97/J97)/LOOKUP(RIGHT($D$2,3),定数!$A$6:$A$13,定数!$B$6:$B$13))</f>
        <v>1.3310143115138715</v>
      </c>
      <c r="N97" s="47"/>
      <c r="O97" s="46">
        <v>43343.5</v>
      </c>
      <c r="P97" s="57">
        <v>1.1637</v>
      </c>
      <c r="Q97" s="57"/>
      <c r="R97" s="55">
        <f>IF(P97="","",T97*M97*LOOKUP(RIGHT($D$2,3),定数!$A$6:$A$13,定数!$B$6:$B$13))</f>
        <v>4791.6515214501187</v>
      </c>
      <c r="S97" s="55"/>
      <c r="T97" s="56">
        <f t="shared" si="12"/>
        <v>30.000000000001137</v>
      </c>
      <c r="U97" s="56"/>
      <c r="V97" t="str">
        <f t="shared" si="15"/>
        <v/>
      </c>
      <c r="W97">
        <f t="shared" si="15"/>
        <v>0</v>
      </c>
      <c r="X97" s="41">
        <f t="shared" si="13"/>
        <v>133295.35575593688</v>
      </c>
      <c r="Y97" s="42">
        <f t="shared" si="14"/>
        <v>8.1338461007692042E-2</v>
      </c>
    </row>
    <row r="98" spans="2:25" x14ac:dyDescent="0.15">
      <c r="B98" s="40">
        <v>90</v>
      </c>
      <c r="C98" s="51">
        <f t="shared" si="9"/>
        <v>127244.96818072628</v>
      </c>
      <c r="D98" s="51"/>
      <c r="E98" s="47"/>
      <c r="F98" s="46">
        <v>43350.333333333336</v>
      </c>
      <c r="G98" s="47" t="s">
        <v>4</v>
      </c>
      <c r="H98" s="52">
        <v>1.1633</v>
      </c>
      <c r="I98" s="52"/>
      <c r="J98" s="47">
        <v>20</v>
      </c>
      <c r="K98" s="53">
        <f t="shared" si="10"/>
        <v>3817.3490454217881</v>
      </c>
      <c r="L98" s="54"/>
      <c r="M98" s="6">
        <f>IF(J98="","",(K98/J98)/LOOKUP(RIGHT($D$2,3),定数!$A$6:$A$13,定数!$B$6:$B$13))</f>
        <v>1.5905621022590783</v>
      </c>
      <c r="N98" s="47"/>
      <c r="O98" s="46">
        <v>43350.5</v>
      </c>
      <c r="P98" s="52">
        <v>1.1613</v>
      </c>
      <c r="Q98" s="52"/>
      <c r="R98" s="55">
        <f>IF(P98="","",T98*M98*LOOKUP(RIGHT($D$2,3),定数!$A$6:$A$13,定数!$B$6:$B$13))</f>
        <v>-3817.3490454217913</v>
      </c>
      <c r="S98" s="55"/>
      <c r="T98" s="56">
        <f t="shared" si="12"/>
        <v>-20.000000000000018</v>
      </c>
      <c r="U98" s="56"/>
      <c r="V98" t="str">
        <f t="shared" si="15"/>
        <v/>
      </c>
      <c r="W98">
        <f t="shared" si="15"/>
        <v>1</v>
      </c>
      <c r="X98" s="41">
        <f t="shared" si="13"/>
        <v>133295.35575593688</v>
      </c>
      <c r="Y98" s="42">
        <f t="shared" si="14"/>
        <v>4.5390835568861254E-2</v>
      </c>
    </row>
    <row r="99" spans="2:25" x14ac:dyDescent="0.15">
      <c r="B99" s="40">
        <v>91</v>
      </c>
      <c r="C99" s="51">
        <f t="shared" si="9"/>
        <v>123427.61913530449</v>
      </c>
      <c r="D99" s="51"/>
      <c r="E99" s="47"/>
      <c r="F99" s="46">
        <v>43377.333333333336</v>
      </c>
      <c r="G99" s="47" t="s">
        <v>3</v>
      </c>
      <c r="H99" s="52">
        <v>1.1498999999999999</v>
      </c>
      <c r="I99" s="52"/>
      <c r="J99" s="47">
        <v>44</v>
      </c>
      <c r="K99" s="53">
        <f t="shared" si="10"/>
        <v>3702.8285740591346</v>
      </c>
      <c r="L99" s="54"/>
      <c r="M99" s="6">
        <f>IF(J99="","",(K99/J99)/LOOKUP(RIGHT($D$2,3),定数!$A$6:$A$13,定数!$B$6:$B$13))</f>
        <v>0.7012932905415028</v>
      </c>
      <c r="N99" s="47"/>
      <c r="O99" s="46">
        <v>43378.666666666664</v>
      </c>
      <c r="P99" s="52">
        <v>1.1543000000000001</v>
      </c>
      <c r="Q99" s="52"/>
      <c r="R99" s="55">
        <f>IF(P99="","",T99*M99*LOOKUP(RIGHT($D$2,3),定数!$A$6:$A$13,定数!$B$6:$B$13))</f>
        <v>-3702.8285740592878</v>
      </c>
      <c r="S99" s="55"/>
      <c r="T99" s="56">
        <f t="shared" si="12"/>
        <v>-44.000000000001819</v>
      </c>
      <c r="U99" s="56"/>
      <c r="V99" t="str">
        <f t="shared" si="15"/>
        <v/>
      </c>
      <c r="W99">
        <f t="shared" si="15"/>
        <v>2</v>
      </c>
      <c r="X99" s="41">
        <f t="shared" si="13"/>
        <v>133295.35575593688</v>
      </c>
      <c r="Y99" s="42">
        <f t="shared" si="14"/>
        <v>7.4029110501795503E-2</v>
      </c>
    </row>
    <row r="100" spans="2:25" x14ac:dyDescent="0.15">
      <c r="B100" s="40">
        <v>92</v>
      </c>
      <c r="C100" s="51">
        <f t="shared" si="9"/>
        <v>119724.7905612452</v>
      </c>
      <c r="D100" s="51"/>
      <c r="E100" s="47"/>
      <c r="F100" s="46">
        <v>43402.666666666664</v>
      </c>
      <c r="G100" s="47" t="s">
        <v>3</v>
      </c>
      <c r="H100" s="52">
        <v>1.1369</v>
      </c>
      <c r="I100" s="52"/>
      <c r="J100" s="47">
        <v>48</v>
      </c>
      <c r="K100" s="53">
        <f t="shared" si="10"/>
        <v>3591.7437168373558</v>
      </c>
      <c r="L100" s="54"/>
      <c r="M100" s="6">
        <f>IF(J100="","",(K100/J100)/LOOKUP(RIGHT($D$2,3),定数!$A$6:$A$13,定数!$B$6:$B$13))</f>
        <v>0.62356661750648534</v>
      </c>
      <c r="N100" s="47"/>
      <c r="O100" s="46">
        <v>43404.666666666664</v>
      </c>
      <c r="P100" s="52">
        <v>1.1309</v>
      </c>
      <c r="Q100" s="52"/>
      <c r="R100" s="55">
        <f>IF(P100="","",T100*M100*LOOKUP(RIGHT($D$2,3),定数!$A$6:$A$13,定数!$B$6:$B$13))</f>
        <v>4489.6796460466985</v>
      </c>
      <c r="S100" s="55"/>
      <c r="T100" s="56">
        <f t="shared" si="12"/>
        <v>60.000000000000057</v>
      </c>
      <c r="U100" s="56"/>
      <c r="V100" t="str">
        <f t="shared" si="15"/>
        <v/>
      </c>
      <c r="W100">
        <f t="shared" si="15"/>
        <v>0</v>
      </c>
      <c r="X100" s="41">
        <f t="shared" si="13"/>
        <v>133295.35575593688</v>
      </c>
      <c r="Y100" s="42">
        <f t="shared" si="14"/>
        <v>0.1018082371867427</v>
      </c>
    </row>
    <row r="101" spans="2:25" x14ac:dyDescent="0.15">
      <c r="B101" s="40">
        <v>93</v>
      </c>
      <c r="C101" s="51">
        <f t="shared" si="9"/>
        <v>124214.4702072919</v>
      </c>
      <c r="D101" s="51"/>
      <c r="E101" s="47"/>
      <c r="F101" s="46">
        <v>43454.833333333336</v>
      </c>
      <c r="G101" s="47" t="s">
        <v>4</v>
      </c>
      <c r="H101" s="52">
        <v>1.1464000000000001</v>
      </c>
      <c r="I101" s="52"/>
      <c r="J101" s="47">
        <v>63</v>
      </c>
      <c r="K101" s="53">
        <f t="shared" si="10"/>
        <v>3726.4341062187568</v>
      </c>
      <c r="L101" s="54"/>
      <c r="M101" s="6">
        <f>IF(J101="","",(K101/J101)/LOOKUP(RIGHT($D$2,3),定数!$A$6:$A$13,定数!$B$6:$B$13))</f>
        <v>0.49291456431465036</v>
      </c>
      <c r="N101" s="47"/>
      <c r="O101" s="46">
        <v>43455.5</v>
      </c>
      <c r="P101" s="52">
        <v>1.1400999999999999</v>
      </c>
      <c r="Q101" s="52"/>
      <c r="R101" s="55">
        <f>IF(P101="","",T101*M101*LOOKUP(RIGHT($D$2,3),定数!$A$6:$A$13,定数!$B$6:$B$13))</f>
        <v>-3726.4341062188719</v>
      </c>
      <c r="S101" s="55"/>
      <c r="T101" s="56">
        <f t="shared" si="12"/>
        <v>-63.000000000001947</v>
      </c>
      <c r="U101" s="56"/>
      <c r="V101" t="str">
        <f t="shared" si="15"/>
        <v/>
      </c>
      <c r="W101">
        <f t="shared" si="15"/>
        <v>1</v>
      </c>
      <c r="X101" s="41">
        <f t="shared" si="13"/>
        <v>133295.35575593688</v>
      </c>
      <c r="Y101" s="42">
        <f t="shared" si="14"/>
        <v>6.8126046081245506E-2</v>
      </c>
    </row>
    <row r="102" spans="2:25" x14ac:dyDescent="0.15">
      <c r="B102" s="40">
        <v>94</v>
      </c>
      <c r="C102" s="51">
        <f t="shared" si="9"/>
        <v>120488.03610107303</v>
      </c>
      <c r="D102" s="51"/>
      <c r="E102" s="47">
        <v>2019</v>
      </c>
      <c r="F102" s="46">
        <v>43467.333333333336</v>
      </c>
      <c r="G102" s="47" t="s">
        <v>4</v>
      </c>
      <c r="H102" s="52">
        <v>1.1458999999999999</v>
      </c>
      <c r="I102" s="52"/>
      <c r="J102" s="47">
        <v>35</v>
      </c>
      <c r="K102" s="53">
        <f t="shared" si="10"/>
        <v>3614.6410830321906</v>
      </c>
      <c r="L102" s="54"/>
      <c r="M102" s="6">
        <f>IF(J102="","",(K102/J102)/LOOKUP(RIGHT($D$2,3),定数!$A$6:$A$13,定数!$B$6:$B$13))</f>
        <v>0.86062882929337869</v>
      </c>
      <c r="N102" s="47">
        <v>2019</v>
      </c>
      <c r="O102" s="46">
        <v>43467.333333333336</v>
      </c>
      <c r="P102" s="52">
        <v>1.1424000000000001</v>
      </c>
      <c r="Q102" s="52"/>
      <c r="R102" s="55">
        <f>IF(P102="","",T102*M102*LOOKUP(RIGHT($D$2,3),定数!$A$6:$A$13,定数!$B$6:$B$13))</f>
        <v>-3614.6410830320219</v>
      </c>
      <c r="S102" s="55"/>
      <c r="T102" s="56">
        <f t="shared" si="12"/>
        <v>-34.999999999998366</v>
      </c>
      <c r="U102" s="56"/>
      <c r="V102" t="str">
        <f t="shared" si="15"/>
        <v/>
      </c>
      <c r="W102">
        <f t="shared" si="15"/>
        <v>2</v>
      </c>
      <c r="X102" s="41">
        <f t="shared" si="13"/>
        <v>133295.35575593688</v>
      </c>
      <c r="Y102" s="42">
        <f t="shared" si="14"/>
        <v>9.6082264698809094E-2</v>
      </c>
    </row>
    <row r="103" spans="2:25" x14ac:dyDescent="0.15">
      <c r="B103" s="40">
        <v>95</v>
      </c>
      <c r="C103" s="51">
        <f t="shared" si="9"/>
        <v>116873.395018041</v>
      </c>
      <c r="D103" s="51"/>
      <c r="E103" s="47"/>
      <c r="F103" s="46">
        <v>43474.666666666664</v>
      </c>
      <c r="G103" s="47" t="s">
        <v>4</v>
      </c>
      <c r="H103" s="52">
        <v>1.1464000000000001</v>
      </c>
      <c r="I103" s="52"/>
      <c r="J103" s="47">
        <v>26</v>
      </c>
      <c r="K103" s="53">
        <f t="shared" si="10"/>
        <v>3506.2018505412298</v>
      </c>
      <c r="L103" s="54"/>
      <c r="M103" s="6">
        <f>IF(J103="","",(K103/J103)/LOOKUP(RIGHT($D$2,3),定数!$A$6:$A$13,定数!$B$6:$B$13))</f>
        <v>1.1237826444042402</v>
      </c>
      <c r="N103" s="47"/>
      <c r="O103" s="46">
        <v>43474.666666666664</v>
      </c>
      <c r="P103" s="52">
        <v>1.1496999999999999</v>
      </c>
      <c r="Q103" s="52"/>
      <c r="R103" s="55">
        <f>IF(P103="","",T103*M103*LOOKUP(RIGHT($D$2,3),定数!$A$6:$A$13,定数!$B$6:$B$13))</f>
        <v>4450.1792718406004</v>
      </c>
      <c r="S103" s="55"/>
      <c r="T103" s="56">
        <f t="shared" si="12"/>
        <v>32.999999999998586</v>
      </c>
      <c r="U103" s="56"/>
      <c r="V103" t="str">
        <f t="shared" si="15"/>
        <v/>
      </c>
      <c r="W103">
        <f t="shared" si="15"/>
        <v>0</v>
      </c>
      <c r="X103" s="41">
        <f t="shared" si="13"/>
        <v>133295.35575593688</v>
      </c>
      <c r="Y103" s="42">
        <f t="shared" si="14"/>
        <v>0.12319979675784354</v>
      </c>
    </row>
    <row r="104" spans="2:25" x14ac:dyDescent="0.15">
      <c r="B104" s="40">
        <v>96</v>
      </c>
      <c r="C104" s="51">
        <f t="shared" si="9"/>
        <v>121323.57428988161</v>
      </c>
      <c r="D104" s="51"/>
      <c r="E104" s="47"/>
      <c r="F104" s="46">
        <v>43494.833333333336</v>
      </c>
      <c r="G104" s="47" t="s">
        <v>4</v>
      </c>
      <c r="H104" s="52">
        <v>1.1438999999999999</v>
      </c>
      <c r="I104" s="52"/>
      <c r="J104" s="47">
        <v>29</v>
      </c>
      <c r="K104" s="53">
        <f t="shared" si="10"/>
        <v>3639.7072286964481</v>
      </c>
      <c r="L104" s="54"/>
      <c r="M104" s="6">
        <f>IF(J104="","",(K104/J104)/LOOKUP(RIGHT($D$2,3),定数!$A$6:$A$13,定数!$B$6:$B$13))</f>
        <v>1.045892881809324</v>
      </c>
      <c r="N104" s="47"/>
      <c r="O104" s="46">
        <v>43495.666666666664</v>
      </c>
      <c r="P104" s="52">
        <v>1.141</v>
      </c>
      <c r="Q104" s="52"/>
      <c r="R104" s="55">
        <f>IF(P104="","",T104*M104*LOOKUP(RIGHT($D$2,3),定数!$A$6:$A$13,定数!$B$6:$B$13))</f>
        <v>-3639.7072286963253</v>
      </c>
      <c r="S104" s="55"/>
      <c r="T104" s="56">
        <f t="shared" si="12"/>
        <v>-28.999999999999027</v>
      </c>
      <c r="U104" s="56"/>
      <c r="V104" t="str">
        <f t="shared" si="15"/>
        <v/>
      </c>
      <c r="W104">
        <f t="shared" si="15"/>
        <v>1</v>
      </c>
      <c r="X104" s="41">
        <f t="shared" si="13"/>
        <v>133295.35575593688</v>
      </c>
      <c r="Y104" s="42">
        <f t="shared" si="14"/>
        <v>8.9813942865162866E-2</v>
      </c>
    </row>
    <row r="105" spans="2:25" x14ac:dyDescent="0.15">
      <c r="B105" s="40">
        <v>97</v>
      </c>
      <c r="C105" s="51">
        <f t="shared" si="9"/>
        <v>117683.86706118529</v>
      </c>
      <c r="D105" s="51"/>
      <c r="E105" s="47"/>
      <c r="F105" s="46">
        <v>43522.833333333336</v>
      </c>
      <c r="G105" s="47" t="s">
        <v>4</v>
      </c>
      <c r="H105" s="52">
        <v>1.1379999999999999</v>
      </c>
      <c r="I105" s="52"/>
      <c r="J105" s="47">
        <v>36</v>
      </c>
      <c r="K105" s="53">
        <f t="shared" si="10"/>
        <v>3530.5160118355584</v>
      </c>
      <c r="L105" s="54"/>
      <c r="M105" s="6">
        <f>IF(J105="","",(K105/J105)/LOOKUP(RIGHT($D$2,3),定数!$A$6:$A$13,定数!$B$6:$B$13))</f>
        <v>0.81724907681378667</v>
      </c>
      <c r="N105" s="47"/>
      <c r="O105" s="46">
        <v>43528.333333333336</v>
      </c>
      <c r="P105" s="52">
        <v>1.1344000000000001</v>
      </c>
      <c r="Q105" s="52"/>
      <c r="R105" s="55">
        <f>IF(P105="","",T105*M105*LOOKUP(RIGHT($D$2,3),定数!$A$6:$A$13,定数!$B$6:$B$13))</f>
        <v>-3530.516011835387</v>
      </c>
      <c r="S105" s="55"/>
      <c r="T105" s="56">
        <f t="shared" si="12"/>
        <v>-35.999999999998252</v>
      </c>
      <c r="U105" s="56"/>
      <c r="V105" t="str">
        <f t="shared" si="15"/>
        <v/>
      </c>
      <c r="W105">
        <f t="shared" si="15"/>
        <v>2</v>
      </c>
      <c r="X105" s="41">
        <f t="shared" si="13"/>
        <v>133295.35575593688</v>
      </c>
      <c r="Y105" s="42">
        <f t="shared" si="14"/>
        <v>0.11711952457920705</v>
      </c>
    </row>
    <row r="106" spans="2:25" x14ac:dyDescent="0.15">
      <c r="B106" s="40">
        <v>98</v>
      </c>
      <c r="C106" s="51">
        <f t="shared" si="9"/>
        <v>114153.35104934991</v>
      </c>
      <c r="D106" s="51"/>
      <c r="E106" s="47"/>
      <c r="F106" s="46">
        <v>43530.833333333336</v>
      </c>
      <c r="G106" s="47" t="s">
        <v>3</v>
      </c>
      <c r="H106" s="52">
        <v>1.1304000000000001</v>
      </c>
      <c r="I106" s="52"/>
      <c r="J106" s="47">
        <v>21</v>
      </c>
      <c r="K106" s="53">
        <f t="shared" si="10"/>
        <v>3424.600531480497</v>
      </c>
      <c r="L106" s="54"/>
      <c r="M106" s="6">
        <f>IF(J106="","",(K106/J106)/LOOKUP(RIGHT($D$2,3),定数!$A$6:$A$13,定数!$B$6:$B$13))</f>
        <v>1.3589684648732132</v>
      </c>
      <c r="N106" s="47"/>
      <c r="O106" s="46">
        <v>43531.5</v>
      </c>
      <c r="P106" s="52">
        <v>1.1277999999999999</v>
      </c>
      <c r="Q106" s="52"/>
      <c r="R106" s="55">
        <f>IF(P106="","",T106*M106*LOOKUP(RIGHT($D$2,3),定数!$A$6:$A$13,定数!$B$6:$B$13))</f>
        <v>4239.9816104046822</v>
      </c>
      <c r="S106" s="55"/>
      <c r="T106" s="56">
        <f t="shared" si="12"/>
        <v>26.000000000001577</v>
      </c>
      <c r="U106" s="56"/>
      <c r="V106" t="str">
        <f t="shared" si="15"/>
        <v/>
      </c>
      <c r="W106">
        <f t="shared" si="15"/>
        <v>0</v>
      </c>
      <c r="X106" s="41">
        <f t="shared" si="13"/>
        <v>133295.35575593688</v>
      </c>
      <c r="Y106" s="42">
        <f t="shared" si="14"/>
        <v>0.14360593884182948</v>
      </c>
    </row>
    <row r="107" spans="2:25" x14ac:dyDescent="0.15">
      <c r="B107" s="40">
        <v>99</v>
      </c>
      <c r="C107" s="51">
        <f t="shared" si="9"/>
        <v>118393.33265975458</v>
      </c>
      <c r="D107" s="51"/>
      <c r="E107" s="47"/>
      <c r="F107" s="46">
        <v>43536.666666666664</v>
      </c>
      <c r="G107" s="47" t="s">
        <v>4</v>
      </c>
      <c r="H107" s="52">
        <v>1.1284000000000001</v>
      </c>
      <c r="I107" s="52"/>
      <c r="J107" s="47">
        <v>36</v>
      </c>
      <c r="K107" s="53">
        <f t="shared" si="10"/>
        <v>3551.7999797926373</v>
      </c>
      <c r="L107" s="54"/>
      <c r="M107" s="6">
        <f>IF(J107="","",(K107/J107)/LOOKUP(RIGHT($D$2,3),定数!$A$6:$A$13,定数!$B$6:$B$13))</f>
        <v>0.82217592124829564</v>
      </c>
      <c r="N107" s="47"/>
      <c r="O107" s="46">
        <v>43537.833333333336</v>
      </c>
      <c r="P107" s="52">
        <v>1.133</v>
      </c>
      <c r="Q107" s="52"/>
      <c r="R107" s="55">
        <f>IF(P107="","",T107*M107*LOOKUP(RIGHT($D$2,3),定数!$A$6:$A$13,定数!$B$6:$B$13))</f>
        <v>4538.4110852905296</v>
      </c>
      <c r="S107" s="55"/>
      <c r="T107" s="56">
        <f t="shared" si="12"/>
        <v>45.999999999999375</v>
      </c>
      <c r="U107" s="56"/>
      <c r="V107" t="str">
        <f>IF(S107&lt;&gt;"",IF(S107&lt;0,1+V106,0),"")</f>
        <v/>
      </c>
      <c r="W107">
        <f>IF(T107&lt;&gt;"",IF(T107&lt;0,1+W106,0),"")</f>
        <v>0</v>
      </c>
      <c r="X107" s="41">
        <f t="shared" si="13"/>
        <v>133295.35575593688</v>
      </c>
      <c r="Y107" s="42">
        <f t="shared" si="14"/>
        <v>0.11179701657023844</v>
      </c>
    </row>
    <row r="108" spans="2:25" x14ac:dyDescent="0.15">
      <c r="B108" s="40">
        <v>100</v>
      </c>
      <c r="C108" s="51">
        <f t="shared" si="9"/>
        <v>122931.74374504511</v>
      </c>
      <c r="D108" s="51"/>
      <c r="E108" s="47"/>
      <c r="F108" s="46">
        <v>43544.333333333336</v>
      </c>
      <c r="G108" s="47" t="s">
        <v>4</v>
      </c>
      <c r="H108" s="52">
        <v>1.1353</v>
      </c>
      <c r="I108" s="52"/>
      <c r="J108" s="47">
        <v>19</v>
      </c>
      <c r="K108" s="53">
        <f t="shared" si="10"/>
        <v>3687.9523123513532</v>
      </c>
      <c r="L108" s="54"/>
      <c r="M108" s="6">
        <f>IF(J108="","",(K108/J108)/LOOKUP(RIGHT($D$2,3),定数!$A$6:$A$13,定数!$B$6:$B$13))</f>
        <v>1.6175229440137513</v>
      </c>
      <c r="N108" s="47"/>
      <c r="O108" s="46">
        <v>43544.833333333336</v>
      </c>
      <c r="P108" s="52">
        <v>1.1375999999999999</v>
      </c>
      <c r="Q108" s="52"/>
      <c r="R108" s="55">
        <f>IF(P108="","",T108*M108*LOOKUP(RIGHT($D$2,3),定数!$A$6:$A$13,定数!$B$6:$B$13))</f>
        <v>4464.3633254778924</v>
      </c>
      <c r="S108" s="55"/>
      <c r="T108" s="56">
        <f t="shared" si="12"/>
        <v>22.999999999999687</v>
      </c>
      <c r="U108" s="56"/>
      <c r="V108" t="str">
        <f>IF(S108&lt;&gt;"",IF(S108&lt;0,1+V107,0),"")</f>
        <v/>
      </c>
      <c r="W108">
        <f>IF(T108&lt;&gt;"",IF(T108&lt;0,1+W107,0),"")</f>
        <v>0</v>
      </c>
      <c r="X108" s="41">
        <f t="shared" si="13"/>
        <v>133295.35575593688</v>
      </c>
      <c r="Y108" s="42">
        <f t="shared" si="14"/>
        <v>7.7749235538764672E-2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9:G11 G14 G16:G17 G19:G25">
    <cfRule type="cellIs" dxfId="423" priority="47" stopIfTrue="1" operator="equal">
      <formula>"買"</formula>
    </cfRule>
    <cfRule type="cellIs" dxfId="422" priority="48" stopIfTrue="1" operator="equal">
      <formula>"売"</formula>
    </cfRule>
  </conditionalFormatting>
  <conditionalFormatting sqref="G12">
    <cfRule type="cellIs" dxfId="421" priority="43" stopIfTrue="1" operator="equal">
      <formula>"買"</formula>
    </cfRule>
    <cfRule type="cellIs" dxfId="420" priority="44" stopIfTrue="1" operator="equal">
      <formula>"売"</formula>
    </cfRule>
  </conditionalFormatting>
  <conditionalFormatting sqref="G13">
    <cfRule type="cellIs" dxfId="419" priority="41" stopIfTrue="1" operator="equal">
      <formula>"買"</formula>
    </cfRule>
    <cfRule type="cellIs" dxfId="418" priority="42" stopIfTrue="1" operator="equal">
      <formula>"売"</formula>
    </cfRule>
  </conditionalFormatting>
  <conditionalFormatting sqref="G15">
    <cfRule type="cellIs" dxfId="417" priority="39" stopIfTrue="1" operator="equal">
      <formula>"買"</formula>
    </cfRule>
    <cfRule type="cellIs" dxfId="416" priority="40" stopIfTrue="1" operator="equal">
      <formula>"売"</formula>
    </cfRule>
  </conditionalFormatting>
  <conditionalFormatting sqref="G18">
    <cfRule type="cellIs" dxfId="415" priority="37" stopIfTrue="1" operator="equal">
      <formula>"買"</formula>
    </cfRule>
    <cfRule type="cellIs" dxfId="414" priority="38" stopIfTrue="1" operator="equal">
      <formula>"売"</formula>
    </cfRule>
  </conditionalFormatting>
  <conditionalFormatting sqref="G63">
    <cfRule type="cellIs" dxfId="413" priority="33" stopIfTrue="1" operator="equal">
      <formula>"買"</formula>
    </cfRule>
    <cfRule type="cellIs" dxfId="412" priority="34" stopIfTrue="1" operator="equal">
      <formula>"売"</formula>
    </cfRule>
  </conditionalFormatting>
  <conditionalFormatting sqref="G26:G28 G31:G35 G64:G80 G37:G45 G47:G62">
    <cfRule type="cellIs" dxfId="411" priority="35" stopIfTrue="1" operator="equal">
      <formula>"買"</formula>
    </cfRule>
    <cfRule type="cellIs" dxfId="410" priority="36" stopIfTrue="1" operator="equal">
      <formula>"売"</formula>
    </cfRule>
  </conditionalFormatting>
  <conditionalFormatting sqref="G29">
    <cfRule type="cellIs" dxfId="409" priority="31" stopIfTrue="1" operator="equal">
      <formula>"買"</formula>
    </cfRule>
    <cfRule type="cellIs" dxfId="408" priority="32" stopIfTrue="1" operator="equal">
      <formula>"売"</formula>
    </cfRule>
  </conditionalFormatting>
  <conditionalFormatting sqref="G30">
    <cfRule type="cellIs" dxfId="407" priority="29" stopIfTrue="1" operator="equal">
      <formula>"買"</formula>
    </cfRule>
    <cfRule type="cellIs" dxfId="406" priority="30" stopIfTrue="1" operator="equal">
      <formula>"売"</formula>
    </cfRule>
  </conditionalFormatting>
  <conditionalFormatting sqref="G36">
    <cfRule type="cellIs" dxfId="405" priority="27" stopIfTrue="1" operator="equal">
      <formula>"買"</formula>
    </cfRule>
    <cfRule type="cellIs" dxfId="404" priority="28" stopIfTrue="1" operator="equal">
      <formula>"売"</formula>
    </cfRule>
  </conditionalFormatting>
  <conditionalFormatting sqref="G46">
    <cfRule type="cellIs" dxfId="403" priority="25" stopIfTrue="1" operator="equal">
      <formula>"買"</formula>
    </cfRule>
    <cfRule type="cellIs" dxfId="402" priority="26" stopIfTrue="1" operator="equal">
      <formula>"売"</formula>
    </cfRule>
  </conditionalFormatting>
  <conditionalFormatting sqref="G81">
    <cfRule type="cellIs" dxfId="401" priority="23" stopIfTrue="1" operator="equal">
      <formula>"買"</formula>
    </cfRule>
    <cfRule type="cellIs" dxfId="400" priority="24" stopIfTrue="1" operator="equal">
      <formula>"売"</formula>
    </cfRule>
  </conditionalFormatting>
  <conditionalFormatting sqref="G82">
    <cfRule type="cellIs" dxfId="399" priority="21" stopIfTrue="1" operator="equal">
      <formula>"買"</formula>
    </cfRule>
    <cfRule type="cellIs" dxfId="398" priority="22" stopIfTrue="1" operator="equal">
      <formula>"売"</formula>
    </cfRule>
  </conditionalFormatting>
  <conditionalFormatting sqref="G83">
    <cfRule type="cellIs" dxfId="397" priority="19" stopIfTrue="1" operator="equal">
      <formula>"買"</formula>
    </cfRule>
    <cfRule type="cellIs" dxfId="396" priority="20" stopIfTrue="1" operator="equal">
      <formula>"売"</formula>
    </cfRule>
  </conditionalFormatting>
  <conditionalFormatting sqref="G84">
    <cfRule type="cellIs" dxfId="395" priority="17" stopIfTrue="1" operator="equal">
      <formula>"買"</formula>
    </cfRule>
    <cfRule type="cellIs" dxfId="394" priority="18" stopIfTrue="1" operator="equal">
      <formula>"売"</formula>
    </cfRule>
  </conditionalFormatting>
  <conditionalFormatting sqref="G85:G87">
    <cfRule type="cellIs" dxfId="393" priority="15" stopIfTrue="1" operator="equal">
      <formula>"買"</formula>
    </cfRule>
    <cfRule type="cellIs" dxfId="392" priority="16" stopIfTrue="1" operator="equal">
      <formula>"売"</formula>
    </cfRule>
  </conditionalFormatting>
  <conditionalFormatting sqref="G88:G89">
    <cfRule type="cellIs" dxfId="391" priority="13" stopIfTrue="1" operator="equal">
      <formula>"買"</formula>
    </cfRule>
    <cfRule type="cellIs" dxfId="390" priority="14" stopIfTrue="1" operator="equal">
      <formula>"売"</formula>
    </cfRule>
  </conditionalFormatting>
  <conditionalFormatting sqref="G90:G91 G93 G95 G98:G99">
    <cfRule type="cellIs" dxfId="389" priority="11" stopIfTrue="1" operator="equal">
      <formula>"買"</formula>
    </cfRule>
    <cfRule type="cellIs" dxfId="388" priority="12" stopIfTrue="1" operator="equal">
      <formula>"売"</formula>
    </cfRule>
  </conditionalFormatting>
  <conditionalFormatting sqref="G92">
    <cfRule type="cellIs" dxfId="387" priority="9" stopIfTrue="1" operator="equal">
      <formula>"買"</formula>
    </cfRule>
    <cfRule type="cellIs" dxfId="386" priority="10" stopIfTrue="1" operator="equal">
      <formula>"売"</formula>
    </cfRule>
  </conditionalFormatting>
  <conditionalFormatting sqref="G94">
    <cfRule type="cellIs" dxfId="385" priority="7" stopIfTrue="1" operator="equal">
      <formula>"買"</formula>
    </cfRule>
    <cfRule type="cellIs" dxfId="384" priority="8" stopIfTrue="1" operator="equal">
      <formula>"売"</formula>
    </cfRule>
  </conditionalFormatting>
  <conditionalFormatting sqref="G96:G97">
    <cfRule type="cellIs" dxfId="383" priority="5" stopIfTrue="1" operator="equal">
      <formula>"買"</formula>
    </cfRule>
    <cfRule type="cellIs" dxfId="382" priority="6" stopIfTrue="1" operator="equal">
      <formula>"売"</formula>
    </cfRule>
  </conditionalFormatting>
  <conditionalFormatting sqref="G100">
    <cfRule type="cellIs" dxfId="381" priority="3" stopIfTrue="1" operator="equal">
      <formula>"買"</formula>
    </cfRule>
    <cfRule type="cellIs" dxfId="380" priority="4" stopIfTrue="1" operator="equal">
      <formula>"売"</formula>
    </cfRule>
  </conditionalFormatting>
  <conditionalFormatting sqref="G101:G108">
    <cfRule type="cellIs" dxfId="379" priority="1" stopIfTrue="1" operator="equal">
      <formula>"買"</formula>
    </cfRule>
    <cfRule type="cellIs" dxfId="37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9"/>
  <sheetViews>
    <sheetView zoomScale="90" zoomScaleNormal="90" workbookViewId="0">
      <pane ySplit="8" topLeftCell="A9" activePane="bottomLeft" state="frozen"/>
      <selection pane="bottomLeft" activeCell="AE23" sqref="AE23"/>
    </sheetView>
  </sheetViews>
  <sheetFormatPr defaultRowHeight="13.5" x14ac:dyDescent="0.15"/>
  <cols>
    <col min="1" max="1" width="2.875" customWidth="1"/>
    <col min="2" max="5" width="6.625" customWidth="1"/>
    <col min="6" max="6" width="11.125" customWidth="1"/>
    <col min="7" max="14" width="6.625" customWidth="1"/>
    <col min="15" max="15" width="11" customWidth="1"/>
    <col min="16" max="18" width="6.625" customWidth="1"/>
    <col min="22" max="22" width="10.875" style="22" hidden="1" customWidth="1"/>
    <col min="23" max="23" width="0" hidden="1" customWidth="1"/>
  </cols>
  <sheetData>
    <row r="2" spans="2:29" x14ac:dyDescent="0.15">
      <c r="B2" s="75" t="s">
        <v>5</v>
      </c>
      <c r="C2" s="75"/>
      <c r="D2" s="86" t="s">
        <v>48</v>
      </c>
      <c r="E2" s="86"/>
      <c r="F2" s="75" t="s">
        <v>6</v>
      </c>
      <c r="G2" s="75"/>
      <c r="H2" s="78" t="s">
        <v>36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7">
        <f>SUM(L2,D4)</f>
        <v>131148.07971646704</v>
      </c>
      <c r="Q2" s="78"/>
      <c r="R2" s="1"/>
      <c r="S2" s="1"/>
      <c r="T2" s="1"/>
    </row>
    <row r="3" spans="2:29" ht="57" customHeight="1" x14ac:dyDescent="0.15">
      <c r="B3" s="75" t="s">
        <v>9</v>
      </c>
      <c r="C3" s="75"/>
      <c r="D3" s="88" t="s">
        <v>38</v>
      </c>
      <c r="E3" s="88"/>
      <c r="F3" s="88"/>
      <c r="G3" s="88"/>
      <c r="H3" s="88"/>
      <c r="I3" s="88"/>
      <c r="J3" s="75" t="s">
        <v>10</v>
      </c>
      <c r="K3" s="75"/>
      <c r="L3" s="88" t="s">
        <v>62</v>
      </c>
      <c r="M3" s="89"/>
      <c r="N3" s="89"/>
      <c r="O3" s="89"/>
      <c r="P3" s="89"/>
      <c r="Q3" s="89"/>
      <c r="R3" s="1"/>
      <c r="S3" s="1"/>
    </row>
    <row r="4" spans="2:29" x14ac:dyDescent="0.15">
      <c r="B4" s="75" t="s">
        <v>11</v>
      </c>
      <c r="C4" s="75"/>
      <c r="D4" s="83">
        <f>SUM($R$9:$S$993)</f>
        <v>31148.079716467044</v>
      </c>
      <c r="E4" s="83"/>
      <c r="F4" s="75" t="s">
        <v>12</v>
      </c>
      <c r="G4" s="75"/>
      <c r="H4" s="84">
        <f>SUM($T$9:$U$108)</f>
        <v>63.300000000012673</v>
      </c>
      <c r="I4" s="78"/>
      <c r="J4" s="90" t="s">
        <v>61</v>
      </c>
      <c r="K4" s="90"/>
      <c r="L4" s="87">
        <f>MAX($C$9:$D$990)-C9</f>
        <v>45482.976735894015</v>
      </c>
      <c r="M4" s="87"/>
      <c r="N4" s="90" t="s">
        <v>60</v>
      </c>
      <c r="O4" s="90"/>
      <c r="P4" s="91">
        <f>MAX(Y:Y)</f>
        <v>0.21625664056230243</v>
      </c>
      <c r="Q4" s="91"/>
      <c r="R4" s="1"/>
      <c r="S4" s="1"/>
      <c r="T4" s="1"/>
    </row>
    <row r="5" spans="2:29" x14ac:dyDescent="0.15">
      <c r="B5" s="39" t="s">
        <v>15</v>
      </c>
      <c r="C5" s="2">
        <f>COUNTIF($R$9:$R$990,"&gt;0")</f>
        <v>45</v>
      </c>
      <c r="D5" s="38" t="s">
        <v>16</v>
      </c>
      <c r="E5" s="15">
        <f>COUNTIF($R$9:$R$990,"&lt;0")</f>
        <v>55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0.45</v>
      </c>
      <c r="J5" s="74" t="s">
        <v>19</v>
      </c>
      <c r="K5" s="75"/>
      <c r="L5" s="76">
        <f>MAX(V9:V993)</f>
        <v>3</v>
      </c>
      <c r="M5" s="77"/>
      <c r="N5" s="17" t="s">
        <v>20</v>
      </c>
      <c r="O5" s="9"/>
      <c r="P5" s="76">
        <f>MAX(W9:W993)</f>
        <v>8</v>
      </c>
      <c r="Q5" s="77"/>
      <c r="R5" s="1"/>
      <c r="S5" s="1"/>
      <c r="T5" s="1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9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/>
      <c r="K7" s="68"/>
      <c r="L7" s="69"/>
      <c r="M7" s="70" t="s">
        <v>25</v>
      </c>
      <c r="N7" s="71" t="s">
        <v>26</v>
      </c>
      <c r="O7" s="72"/>
      <c r="P7" s="72"/>
      <c r="Q7" s="73"/>
      <c r="R7" s="79" t="s">
        <v>27</v>
      </c>
      <c r="S7" s="79"/>
      <c r="T7" s="79"/>
      <c r="U7" s="79"/>
    </row>
    <row r="8" spans="2:29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80" t="s">
        <v>31</v>
      </c>
      <c r="I8" s="66"/>
      <c r="J8" s="4" t="s">
        <v>32</v>
      </c>
      <c r="K8" s="81" t="s">
        <v>33</v>
      </c>
      <c r="L8" s="69"/>
      <c r="M8" s="70"/>
      <c r="N8" s="5" t="s">
        <v>28</v>
      </c>
      <c r="O8" s="5" t="s">
        <v>29</v>
      </c>
      <c r="P8" s="82" t="s">
        <v>31</v>
      </c>
      <c r="Q8" s="73"/>
      <c r="R8" s="79" t="s">
        <v>34</v>
      </c>
      <c r="S8" s="79"/>
      <c r="T8" s="79" t="s">
        <v>32</v>
      </c>
      <c r="U8" s="79"/>
      <c r="Y8" t="s">
        <v>59</v>
      </c>
      <c r="AA8" t="s">
        <v>68</v>
      </c>
      <c r="AB8" t="s">
        <v>69</v>
      </c>
    </row>
    <row r="9" spans="2:29" x14ac:dyDescent="0.15">
      <c r="B9" s="40">
        <v>1</v>
      </c>
      <c r="C9" s="51">
        <f>L2</f>
        <v>100000</v>
      </c>
      <c r="D9" s="51"/>
      <c r="E9" s="44">
        <v>2013</v>
      </c>
      <c r="F9" s="46">
        <v>41429.833333333336</v>
      </c>
      <c r="G9" s="44" t="s">
        <v>4</v>
      </c>
      <c r="H9" s="52">
        <v>1.3089</v>
      </c>
      <c r="I9" s="52"/>
      <c r="J9" s="44">
        <v>47</v>
      </c>
      <c r="K9" s="51">
        <f>IF(J9="","",C9*0.03)</f>
        <v>3000</v>
      </c>
      <c r="L9" s="51"/>
      <c r="M9" s="6">
        <f>IF(J9="","",(K9/J9)/LOOKUP(RIGHT($D$2,3),定数!$A$6:$A$13,定数!$B$6:$B$13))</f>
        <v>0.53191489361702127</v>
      </c>
      <c r="N9" s="44">
        <v>2013</v>
      </c>
      <c r="O9" s="46">
        <v>41431.5</v>
      </c>
      <c r="P9" s="52">
        <v>1.3158000000000001</v>
      </c>
      <c r="Q9" s="52"/>
      <c r="R9" s="55">
        <f>IF(P9="","",T9*M9*LOOKUP(RIGHT($D$2,3),定数!$A$6:$A$13,定数!$B$6:$B$13))</f>
        <v>4404.2553191490179</v>
      </c>
      <c r="S9" s="55"/>
      <c r="T9" s="56">
        <f>IF(P9="","",IF(G9="買",(P9-H9),(H9-P9))*IF(RIGHT($D$2,3)="JPY",100,10000))</f>
        <v>69.000000000001279</v>
      </c>
      <c r="U9" s="56"/>
      <c r="V9" s="1">
        <f>IF(T9&lt;&gt;"",IF(T9&gt;0,1+V8,0),"")</f>
        <v>1</v>
      </c>
      <c r="W9">
        <f>IF(T9&lt;&gt;"",IF(T9&lt;0,1+W8,0),"")</f>
        <v>0</v>
      </c>
      <c r="AA9">
        <v>2013</v>
      </c>
      <c r="AB9" s="49">
        <f>SUM(R9:S21)</f>
        <v>12288.15674727982</v>
      </c>
      <c r="AC9" t="s">
        <v>70</v>
      </c>
    </row>
    <row r="10" spans="2:29" x14ac:dyDescent="0.15">
      <c r="B10" s="40">
        <v>2</v>
      </c>
      <c r="C10" s="51">
        <f t="shared" ref="C10:C73" si="0">IF(R9="","",C9+R9)</f>
        <v>104404.25531914902</v>
      </c>
      <c r="D10" s="51"/>
      <c r="E10" s="40"/>
      <c r="F10" s="46">
        <v>41440.666666666664</v>
      </c>
      <c r="G10" s="44" t="s">
        <v>4</v>
      </c>
      <c r="H10" s="52">
        <v>1.3297000000000001</v>
      </c>
      <c r="I10" s="52"/>
      <c r="J10" s="44">
        <v>32</v>
      </c>
      <c r="K10" s="53">
        <f>IF(J10="","",C10*0.03)</f>
        <v>3132.1276595744703</v>
      </c>
      <c r="L10" s="54"/>
      <c r="M10" s="6">
        <f>IF(J10="","",(K10/J10)/LOOKUP(RIGHT($D$2,3),定数!$A$6:$A$13,定数!$B$6:$B$13))</f>
        <v>0.81565824468085169</v>
      </c>
      <c r="N10" s="44"/>
      <c r="O10" s="46">
        <v>41437.666666666664</v>
      </c>
      <c r="P10" s="52">
        <v>1.3345</v>
      </c>
      <c r="Q10" s="52"/>
      <c r="R10" s="55">
        <f>IF(P10="","",T10*M10*LOOKUP(RIGHT($D$2,3),定数!$A$6:$A$13,定数!$B$6:$B$13))</f>
        <v>4698.1914893616231</v>
      </c>
      <c r="S10" s="55"/>
      <c r="T10" s="56">
        <f>IF(P10="","",IF(G10="買",(P10-H10),(H10-P10))*IF(RIGHT($D$2,3)="JPY",100,10000))</f>
        <v>47.999999999999154</v>
      </c>
      <c r="U10" s="5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104404.25531914902</v>
      </c>
      <c r="AA10">
        <v>2014</v>
      </c>
      <c r="AB10" s="49">
        <f>SUM(R22:S36)</f>
        <v>-17090.362298131269</v>
      </c>
    </row>
    <row r="11" spans="2:29" x14ac:dyDescent="0.15">
      <c r="B11" s="40">
        <v>3</v>
      </c>
      <c r="C11" s="51">
        <f t="shared" si="0"/>
        <v>109102.44680851063</v>
      </c>
      <c r="D11" s="51"/>
      <c r="E11" s="40"/>
      <c r="F11" s="46">
        <v>41443.666666666664</v>
      </c>
      <c r="G11" s="44" t="s">
        <v>4</v>
      </c>
      <c r="H11" s="52">
        <v>1.34</v>
      </c>
      <c r="I11" s="52"/>
      <c r="J11" s="44">
        <v>63</v>
      </c>
      <c r="K11" s="53">
        <f t="shared" ref="K11:K25" si="3">IF(J11="","",C11*0.03)</f>
        <v>3273.073404255319</v>
      </c>
      <c r="L11" s="54"/>
      <c r="M11" s="6">
        <f>IF(J11="","",(K11/J11)/LOOKUP(RIGHT($D$2,3),定数!$A$6:$A$13,定数!$B$6:$B$13))</f>
        <v>0.43294621749408979</v>
      </c>
      <c r="N11" s="44"/>
      <c r="O11" s="46">
        <v>41444.833333333336</v>
      </c>
      <c r="P11" s="52">
        <v>1.3337000000000001</v>
      </c>
      <c r="Q11" s="52"/>
      <c r="R11" s="55">
        <f>IF(P11="","",T11*M11*LOOKUP(RIGHT($D$2,3),定数!$A$6:$A$13,定数!$B$6:$B$13))</f>
        <v>-3273.0734042553045</v>
      </c>
      <c r="S11" s="55"/>
      <c r="T11" s="56">
        <f>IF(P11="","",IF(G11="買",(P11-H11),(H11-P11))*IF(RIGHT($D$2,3)="JPY",100,10000))</f>
        <v>-62.999999999999723</v>
      </c>
      <c r="U11" s="56"/>
      <c r="V11" s="22">
        <f t="shared" si="1"/>
        <v>0</v>
      </c>
      <c r="W11">
        <f t="shared" si="2"/>
        <v>1</v>
      </c>
      <c r="X11" s="41">
        <f>IF(C11&lt;&gt;"",MAX(X10,C11),"")</f>
        <v>109102.44680851063</v>
      </c>
      <c r="Y11" s="42">
        <f>IF(X11&lt;&gt;"",1-(C11/X11),"")</f>
        <v>0</v>
      </c>
      <c r="AA11">
        <v>2015</v>
      </c>
      <c r="AB11" s="49">
        <f>SUM(R37:S52)</f>
        <v>9861.7926922860952</v>
      </c>
    </row>
    <row r="12" spans="2:29" x14ac:dyDescent="0.15">
      <c r="B12" s="40">
        <v>4</v>
      </c>
      <c r="C12" s="51">
        <f t="shared" si="0"/>
        <v>105829.37340425533</v>
      </c>
      <c r="D12" s="51"/>
      <c r="E12" s="40"/>
      <c r="F12" s="46">
        <v>41450.166666666664</v>
      </c>
      <c r="G12" s="44" t="s">
        <v>3</v>
      </c>
      <c r="H12" s="52">
        <v>1.3113999999999999</v>
      </c>
      <c r="I12" s="52"/>
      <c r="J12" s="44">
        <v>31</v>
      </c>
      <c r="K12" s="53">
        <f t="shared" si="3"/>
        <v>3174.8812021276599</v>
      </c>
      <c r="L12" s="54"/>
      <c r="M12" s="6">
        <f>IF(J12="","",(K12/J12)/LOOKUP(RIGHT($D$2,3),定数!$A$6:$A$13,定数!$B$6:$B$13))</f>
        <v>0.85346268874399456</v>
      </c>
      <c r="N12" s="44"/>
      <c r="O12" s="46">
        <v>41450.333333333336</v>
      </c>
      <c r="P12" s="52">
        <v>1.3145</v>
      </c>
      <c r="Q12" s="52"/>
      <c r="R12" s="55">
        <f>IF(P12="","",T12*M12*LOOKUP(RIGHT($D$2,3),定数!$A$6:$A$13,定数!$B$6:$B$13))</f>
        <v>-3174.8812021277649</v>
      </c>
      <c r="S12" s="55"/>
      <c r="T12" s="56">
        <f t="shared" ref="T12:T75" si="4">IF(P12="","",IF(G12="買",(P12-H12),(H12-P12))*IF(RIGHT($D$2,3)="JPY",100,10000))</f>
        <v>-31.000000000001027</v>
      </c>
      <c r="U12" s="56"/>
      <c r="V12" s="22">
        <f t="shared" si="1"/>
        <v>0</v>
      </c>
      <c r="W12">
        <f t="shared" si="2"/>
        <v>2</v>
      </c>
      <c r="X12" s="41">
        <f t="shared" ref="X12:X75" si="5">IF(C12&lt;&gt;"",MAX(X11,C12),"")</f>
        <v>109102.44680851063</v>
      </c>
      <c r="Y12" s="42">
        <f t="shared" ref="Y12:Y75" si="6">IF(X12&lt;&gt;"",1-(C12/X12),"")</f>
        <v>2.9999999999999916E-2</v>
      </c>
      <c r="AA12">
        <v>2016</v>
      </c>
      <c r="AB12" s="49">
        <f>SUM(R53:S72)</f>
        <v>5290.1405839623749</v>
      </c>
    </row>
    <row r="13" spans="2:29" x14ac:dyDescent="0.15">
      <c r="B13" s="40">
        <v>5</v>
      </c>
      <c r="C13" s="51">
        <f t="shared" si="0"/>
        <v>102654.49220212756</v>
      </c>
      <c r="D13" s="51"/>
      <c r="E13" s="40"/>
      <c r="F13" s="46">
        <v>41492.666666666664</v>
      </c>
      <c r="G13" s="44" t="s">
        <v>4</v>
      </c>
      <c r="H13" s="52">
        <v>1.3306</v>
      </c>
      <c r="I13" s="52"/>
      <c r="J13" s="44">
        <v>41</v>
      </c>
      <c r="K13" s="53">
        <f t="shared" si="3"/>
        <v>3079.6347660638266</v>
      </c>
      <c r="L13" s="54"/>
      <c r="M13" s="6">
        <f>IF(J13="","",(K13/J13)/LOOKUP(RIGHT($D$2,3),定数!$A$6:$A$13,定数!$B$6:$B$13))</f>
        <v>0.62594202562272905</v>
      </c>
      <c r="N13" s="44"/>
      <c r="O13" s="46">
        <v>41494.333333333336</v>
      </c>
      <c r="P13" s="52">
        <v>1.3360000000000001</v>
      </c>
      <c r="Q13" s="52"/>
      <c r="R13" s="55">
        <f>IF(P13="","",T13*M13*LOOKUP(RIGHT($D$2,3),定数!$A$6:$A$13,定数!$B$6:$B$13))</f>
        <v>4056.1043260353376</v>
      </c>
      <c r="S13" s="55"/>
      <c r="T13" s="56">
        <f t="shared" si="4"/>
        <v>54.000000000000711</v>
      </c>
      <c r="U13" s="56"/>
      <c r="V13" s="22">
        <f t="shared" si="1"/>
        <v>1</v>
      </c>
      <c r="W13">
        <f t="shared" si="2"/>
        <v>0</v>
      </c>
      <c r="X13" s="41">
        <f t="shared" si="5"/>
        <v>109102.44680851063</v>
      </c>
      <c r="Y13" s="42">
        <f t="shared" si="6"/>
        <v>5.910000000000093E-2</v>
      </c>
      <c r="AA13">
        <v>2017</v>
      </c>
      <c r="AB13" s="49">
        <f>SUM(R73:S84)</f>
        <v>8622.002249340605</v>
      </c>
    </row>
    <row r="14" spans="2:29" x14ac:dyDescent="0.15">
      <c r="B14" s="40">
        <v>6</v>
      </c>
      <c r="C14" s="51">
        <f t="shared" si="0"/>
        <v>106710.59652816289</v>
      </c>
      <c r="D14" s="51"/>
      <c r="E14" s="40"/>
      <c r="F14" s="46">
        <v>41505.166666666664</v>
      </c>
      <c r="G14" s="44" t="s">
        <v>4</v>
      </c>
      <c r="H14" s="52">
        <v>1.3340000000000001</v>
      </c>
      <c r="I14" s="52"/>
      <c r="J14" s="44">
        <v>20</v>
      </c>
      <c r="K14" s="53">
        <f t="shared" si="3"/>
        <v>3201.3178958448866</v>
      </c>
      <c r="L14" s="54"/>
      <c r="M14" s="6">
        <f>IF(J14="","",(K14/J14)/LOOKUP(RIGHT($D$2,3),定数!$A$6:$A$13,定数!$B$6:$B$13))</f>
        <v>1.3338824566020362</v>
      </c>
      <c r="N14" s="44"/>
      <c r="O14" s="46">
        <v>41505.333333333336</v>
      </c>
      <c r="P14" s="52">
        <v>1.3320000000000001</v>
      </c>
      <c r="Q14" s="52"/>
      <c r="R14" s="55">
        <f>IF(P14="","",T14*M14*LOOKUP(RIGHT($D$2,3),定数!$A$6:$A$13,定数!$B$6:$B$13))</f>
        <v>-3201.3178958448898</v>
      </c>
      <c r="S14" s="55"/>
      <c r="T14" s="56">
        <f t="shared" si="4"/>
        <v>-20.000000000000018</v>
      </c>
      <c r="U14" s="56"/>
      <c r="V14" s="22">
        <f t="shared" si="1"/>
        <v>0</v>
      </c>
      <c r="W14">
        <f t="shared" si="2"/>
        <v>1</v>
      </c>
      <c r="X14" s="41">
        <f t="shared" si="5"/>
        <v>109102.44680851063</v>
      </c>
      <c r="Y14" s="42">
        <f t="shared" si="6"/>
        <v>2.1922975609756645E-2</v>
      </c>
      <c r="AA14">
        <v>2018</v>
      </c>
      <c r="AB14" s="49">
        <f>SUM(R85:S100)</f>
        <v>5620.857893884835</v>
      </c>
    </row>
    <row r="15" spans="2:29" x14ac:dyDescent="0.15">
      <c r="B15" s="40">
        <v>7</v>
      </c>
      <c r="C15" s="51">
        <f t="shared" si="0"/>
        <v>103509.278632318</v>
      </c>
      <c r="D15" s="51"/>
      <c r="E15" s="40"/>
      <c r="F15" s="46">
        <v>41556.166666666664</v>
      </c>
      <c r="G15" s="44" t="s">
        <v>3</v>
      </c>
      <c r="H15" s="52">
        <v>1.3563000000000001</v>
      </c>
      <c r="I15" s="52"/>
      <c r="J15" s="44">
        <v>42</v>
      </c>
      <c r="K15" s="53">
        <f t="shared" si="3"/>
        <v>3105.27835896954</v>
      </c>
      <c r="L15" s="54"/>
      <c r="M15" s="6">
        <f>IF(J15="","",(K15/J15)/LOOKUP(RIGHT($D$2,3),定数!$A$6:$A$13,定数!$B$6:$B$13))</f>
        <v>0.61612665852570236</v>
      </c>
      <c r="N15" s="44"/>
      <c r="O15" s="46">
        <v>41556.5</v>
      </c>
      <c r="P15" s="52">
        <v>1.3502000000000001</v>
      </c>
      <c r="Q15" s="52"/>
      <c r="R15" s="55">
        <f>IF(P15="","",T15*M15*LOOKUP(RIGHT($D$2,3),定数!$A$6:$A$13,定数!$B$6:$B$13))</f>
        <v>4510.0471404081372</v>
      </c>
      <c r="S15" s="55"/>
      <c r="T15" s="56">
        <f t="shared" si="4"/>
        <v>60.999999999999943</v>
      </c>
      <c r="U15" s="56"/>
      <c r="V15" s="22">
        <f t="shared" si="1"/>
        <v>1</v>
      </c>
      <c r="W15">
        <f t="shared" si="2"/>
        <v>0</v>
      </c>
      <c r="X15" s="41">
        <f t="shared" si="5"/>
        <v>109102.44680851063</v>
      </c>
      <c r="Y15" s="42">
        <f t="shared" si="6"/>
        <v>5.1265286341463878E-2</v>
      </c>
      <c r="AA15">
        <v>2019</v>
      </c>
      <c r="AB15" s="49">
        <f>SUM(R101:S108)</f>
        <v>6555.4918478445979</v>
      </c>
      <c r="AC15" t="s">
        <v>71</v>
      </c>
    </row>
    <row r="16" spans="2:29" x14ac:dyDescent="0.15">
      <c r="B16" s="40">
        <v>8</v>
      </c>
      <c r="C16" s="51">
        <f t="shared" si="0"/>
        <v>108019.32577272614</v>
      </c>
      <c r="D16" s="51"/>
      <c r="E16" s="40"/>
      <c r="F16" s="46">
        <v>41571.5</v>
      </c>
      <c r="G16" s="44" t="s">
        <v>4</v>
      </c>
      <c r="H16" s="52">
        <v>1.3822000000000001</v>
      </c>
      <c r="I16" s="52"/>
      <c r="J16" s="44">
        <v>58</v>
      </c>
      <c r="K16" s="53">
        <f t="shared" si="3"/>
        <v>3240.5797731817838</v>
      </c>
      <c r="L16" s="54"/>
      <c r="M16" s="6">
        <f>IF(J16="","",(K16/J16)/LOOKUP(RIGHT($D$2,3),定数!$A$6:$A$13,定数!$B$6:$B$13))</f>
        <v>0.46560054212381952</v>
      </c>
      <c r="N16" s="44"/>
      <c r="O16" s="46">
        <v>41576.333333333336</v>
      </c>
      <c r="P16" s="52">
        <v>1.3764000000000001</v>
      </c>
      <c r="Q16" s="52"/>
      <c r="R16" s="55">
        <f>IF(P16="","",T16*M16*LOOKUP(RIGHT($D$2,3),定数!$A$6:$A$13,定数!$B$6:$B$13))</f>
        <v>-3240.5797731817988</v>
      </c>
      <c r="S16" s="55"/>
      <c r="T16" s="56">
        <f t="shared" si="4"/>
        <v>-58.00000000000027</v>
      </c>
      <c r="U16" s="56"/>
      <c r="V16" s="22">
        <f t="shared" si="1"/>
        <v>0</v>
      </c>
      <c r="W16">
        <f t="shared" si="2"/>
        <v>1</v>
      </c>
      <c r="X16" s="41">
        <f t="shared" si="5"/>
        <v>109102.44680851063</v>
      </c>
      <c r="Y16" s="42">
        <f t="shared" si="6"/>
        <v>9.9275595320563736E-3</v>
      </c>
      <c r="AA16" s="50" t="s">
        <v>72</v>
      </c>
      <c r="AB16" s="49">
        <f>SUM(AB9:AB15)</f>
        <v>31148.079716467058</v>
      </c>
    </row>
    <row r="17" spans="2:25" x14ac:dyDescent="0.15">
      <c r="B17" s="40">
        <v>9</v>
      </c>
      <c r="C17" s="51">
        <f t="shared" si="0"/>
        <v>104778.74599954434</v>
      </c>
      <c r="D17" s="51"/>
      <c r="E17" s="40"/>
      <c r="F17" s="46">
        <v>41597.333333333336</v>
      </c>
      <c r="G17" s="44" t="s">
        <v>4</v>
      </c>
      <c r="H17" s="52">
        <v>1.3517999999999999</v>
      </c>
      <c r="I17" s="52"/>
      <c r="J17" s="44">
        <v>15</v>
      </c>
      <c r="K17" s="53">
        <f t="shared" si="3"/>
        <v>3143.3623799863299</v>
      </c>
      <c r="L17" s="54"/>
      <c r="M17" s="6">
        <f>IF(J17="","",(K17/J17)/LOOKUP(RIGHT($D$2,3),定数!$A$6:$A$13,定数!$B$6:$B$13))</f>
        <v>1.7463124333257387</v>
      </c>
      <c r="N17" s="44"/>
      <c r="O17" s="46">
        <v>41597.333333333336</v>
      </c>
      <c r="P17" s="52">
        <v>1.3540000000000001</v>
      </c>
      <c r="Q17" s="52"/>
      <c r="R17" s="55">
        <f>IF(P17="","",T17*M17*LOOKUP(RIGHT($D$2,3),定数!$A$6:$A$13,定数!$B$6:$B$13))</f>
        <v>4610.264823980373</v>
      </c>
      <c r="S17" s="55"/>
      <c r="T17" s="56">
        <f t="shared" si="4"/>
        <v>22.000000000002018</v>
      </c>
      <c r="U17" s="56"/>
      <c r="V17" s="22">
        <f t="shared" si="1"/>
        <v>1</v>
      </c>
      <c r="W17">
        <f t="shared" si="2"/>
        <v>0</v>
      </c>
      <c r="X17" s="41">
        <f t="shared" si="5"/>
        <v>109102.44680851063</v>
      </c>
      <c r="Y17" s="42">
        <f t="shared" si="6"/>
        <v>3.9629732746094826E-2</v>
      </c>
    </row>
    <row r="18" spans="2:25" x14ac:dyDescent="0.15">
      <c r="B18" s="40">
        <v>10</v>
      </c>
      <c r="C18" s="51">
        <f t="shared" si="0"/>
        <v>109389.0108235247</v>
      </c>
      <c r="D18" s="51"/>
      <c r="E18" s="40"/>
      <c r="F18" s="46">
        <v>41606.166666666664</v>
      </c>
      <c r="G18" s="44" t="s">
        <v>4</v>
      </c>
      <c r="H18" s="52">
        <v>1.3577999999999999</v>
      </c>
      <c r="I18" s="52"/>
      <c r="J18" s="44">
        <v>15</v>
      </c>
      <c r="K18" s="53">
        <f t="shared" si="3"/>
        <v>3281.6703247057408</v>
      </c>
      <c r="L18" s="54"/>
      <c r="M18" s="6">
        <f>IF(J18="","",(K18/J18)/LOOKUP(RIGHT($D$2,3),定数!$A$6:$A$13,定数!$B$6:$B$13))</f>
        <v>1.823150180392078</v>
      </c>
      <c r="N18" s="44"/>
      <c r="O18" s="46">
        <v>41606.333333333336</v>
      </c>
      <c r="P18" s="52">
        <v>1.36</v>
      </c>
      <c r="Q18" s="52"/>
      <c r="R18" s="55">
        <f>IF(P18="","",T18*M18*LOOKUP(RIGHT($D$2,3),定数!$A$6:$A$13,定数!$B$6:$B$13))</f>
        <v>4813.1164762355274</v>
      </c>
      <c r="S18" s="55"/>
      <c r="T18" s="56">
        <f t="shared" si="4"/>
        <v>22.000000000002018</v>
      </c>
      <c r="U18" s="56"/>
      <c r="V18" s="22">
        <f t="shared" si="1"/>
        <v>2</v>
      </c>
      <c r="W18">
        <f t="shared" si="2"/>
        <v>0</v>
      </c>
      <c r="X18" s="41">
        <f t="shared" si="5"/>
        <v>109389.0108235247</v>
      </c>
      <c r="Y18" s="42">
        <f t="shared" si="6"/>
        <v>0</v>
      </c>
    </row>
    <row r="19" spans="2:25" x14ac:dyDescent="0.15">
      <c r="B19" s="40">
        <v>11</v>
      </c>
      <c r="C19" s="51">
        <f t="shared" si="0"/>
        <v>114202.12729976024</v>
      </c>
      <c r="D19" s="51"/>
      <c r="E19" s="40"/>
      <c r="F19" s="46">
        <v>41613.166666666664</v>
      </c>
      <c r="G19" s="44" t="s">
        <v>4</v>
      </c>
      <c r="H19" s="52">
        <v>1.3591</v>
      </c>
      <c r="I19" s="52"/>
      <c r="J19" s="44">
        <v>12</v>
      </c>
      <c r="K19" s="53">
        <f t="shared" si="3"/>
        <v>3426.0638189928068</v>
      </c>
      <c r="L19" s="54"/>
      <c r="M19" s="6">
        <f>IF(J19="","",(K19/J19)/LOOKUP(RIGHT($D$2,3),定数!$A$6:$A$13,定数!$B$6:$B$13))</f>
        <v>2.3792109854116714</v>
      </c>
      <c r="N19" s="44"/>
      <c r="O19" s="46">
        <v>41613.166666666664</v>
      </c>
      <c r="P19" s="52">
        <v>1.3609</v>
      </c>
      <c r="Q19" s="52"/>
      <c r="R19" s="55">
        <f>IF(P19="","",T19*M19*LOOKUP(RIGHT($D$2,3),定数!$A$6:$A$13,定数!$B$6:$B$13))</f>
        <v>5139.0957284892784</v>
      </c>
      <c r="S19" s="55"/>
      <c r="T19" s="56">
        <f t="shared" si="4"/>
        <v>18.000000000000238</v>
      </c>
      <c r="U19" s="56"/>
      <c r="V19" s="22">
        <f t="shared" si="1"/>
        <v>3</v>
      </c>
      <c r="W19">
        <f t="shared" si="2"/>
        <v>0</v>
      </c>
      <c r="X19" s="41">
        <f t="shared" si="5"/>
        <v>114202.12729976024</v>
      </c>
      <c r="Y19" s="42">
        <f t="shared" si="6"/>
        <v>0</v>
      </c>
    </row>
    <row r="20" spans="2:25" x14ac:dyDescent="0.15">
      <c r="B20" s="40">
        <v>12</v>
      </c>
      <c r="C20" s="51">
        <f t="shared" si="0"/>
        <v>119341.22302824951</v>
      </c>
      <c r="D20" s="51"/>
      <c r="E20" s="40"/>
      <c r="F20" s="46">
        <v>41619.5</v>
      </c>
      <c r="G20" s="45" t="s">
        <v>4</v>
      </c>
      <c r="H20" s="52">
        <v>1.3773</v>
      </c>
      <c r="I20" s="52"/>
      <c r="J20" s="45">
        <v>33</v>
      </c>
      <c r="K20" s="53">
        <f t="shared" si="3"/>
        <v>3580.2366908474855</v>
      </c>
      <c r="L20" s="54"/>
      <c r="M20" s="6">
        <f>IF(J20="","",(K20/J20)/LOOKUP(RIGHT($D$2,3),定数!$A$6:$A$13,定数!$B$6:$B$13))</f>
        <v>0.90410017445643576</v>
      </c>
      <c r="N20" s="45"/>
      <c r="O20" s="46">
        <v>41620.666666666664</v>
      </c>
      <c r="P20" s="52">
        <v>1.3740000000000001</v>
      </c>
      <c r="Q20" s="52"/>
      <c r="R20" s="55">
        <f>IF(P20="","",T20*M20*LOOKUP(RIGHT($D$2,3),定数!$A$6:$A$13,定数!$B$6:$B$13))</f>
        <v>-3580.2366908473318</v>
      </c>
      <c r="S20" s="55"/>
      <c r="T20" s="56">
        <f t="shared" si="4"/>
        <v>-32.999999999998586</v>
      </c>
      <c r="U20" s="56"/>
      <c r="V20" s="22">
        <f t="shared" si="1"/>
        <v>0</v>
      </c>
      <c r="W20">
        <f t="shared" si="2"/>
        <v>1</v>
      </c>
      <c r="X20" s="41">
        <f t="shared" si="5"/>
        <v>119341.22302824951</v>
      </c>
      <c r="Y20" s="42">
        <f t="shared" si="6"/>
        <v>0</v>
      </c>
    </row>
    <row r="21" spans="2:25" x14ac:dyDescent="0.15">
      <c r="B21" s="40">
        <v>13</v>
      </c>
      <c r="C21" s="51">
        <f t="shared" si="0"/>
        <v>115760.98633740218</v>
      </c>
      <c r="D21" s="51"/>
      <c r="E21" s="40"/>
      <c r="F21" s="46">
        <v>41632.333333333336</v>
      </c>
      <c r="G21" s="45" t="s">
        <v>4</v>
      </c>
      <c r="H21" s="52">
        <v>1.3686</v>
      </c>
      <c r="I21" s="52"/>
      <c r="J21" s="45">
        <v>11</v>
      </c>
      <c r="K21" s="53">
        <f t="shared" si="3"/>
        <v>3472.8295901220654</v>
      </c>
      <c r="L21" s="54"/>
      <c r="M21" s="6">
        <f>IF(J21="","",(K21/J21)/LOOKUP(RIGHT($D$2,3),定数!$A$6:$A$13,定数!$B$6:$B$13))</f>
        <v>2.6309315076682314</v>
      </c>
      <c r="N21" s="45"/>
      <c r="O21" s="46">
        <v>41632.333333333336</v>
      </c>
      <c r="P21" s="52">
        <v>1.3674999999999999</v>
      </c>
      <c r="Q21" s="52"/>
      <c r="R21" s="55">
        <f>IF(P21="","",T21*M21*LOOKUP(RIGHT($D$2,3),定数!$A$6:$A$13,定数!$B$6:$B$13))</f>
        <v>-3472.8295901223842</v>
      </c>
      <c r="S21" s="55"/>
      <c r="T21" s="56">
        <f t="shared" si="4"/>
        <v>-11.000000000001009</v>
      </c>
      <c r="U21" s="56"/>
      <c r="V21" s="22">
        <f t="shared" si="1"/>
        <v>0</v>
      </c>
      <c r="W21">
        <f t="shared" si="2"/>
        <v>2</v>
      </c>
      <c r="X21" s="41">
        <f t="shared" si="5"/>
        <v>119341.22302824951</v>
      </c>
      <c r="Y21" s="42">
        <f t="shared" si="6"/>
        <v>2.9999999999998694E-2</v>
      </c>
    </row>
    <row r="22" spans="2:25" x14ac:dyDescent="0.15">
      <c r="B22" s="40">
        <v>14</v>
      </c>
      <c r="C22" s="51">
        <f t="shared" si="0"/>
        <v>112288.15674727979</v>
      </c>
      <c r="D22" s="51"/>
      <c r="E22" s="40">
        <v>2014</v>
      </c>
      <c r="F22" s="46">
        <v>41688.166666666664</v>
      </c>
      <c r="G22" s="45" t="s">
        <v>4</v>
      </c>
      <c r="H22" s="52">
        <v>1.371</v>
      </c>
      <c r="I22" s="52"/>
      <c r="J22" s="45">
        <v>19</v>
      </c>
      <c r="K22" s="53">
        <f t="shared" si="3"/>
        <v>3368.6447024183935</v>
      </c>
      <c r="L22" s="54"/>
      <c r="M22" s="6">
        <f>IF(J22="","",(K22/J22)/LOOKUP(RIGHT($D$2,3),定数!$A$6:$A$13,定数!$B$6:$B$13))</f>
        <v>1.4774757466747341</v>
      </c>
      <c r="N22" s="45">
        <v>2014</v>
      </c>
      <c r="O22" s="46">
        <v>41688.333333333336</v>
      </c>
      <c r="P22" s="52">
        <v>1.3737999999999999</v>
      </c>
      <c r="Q22" s="52"/>
      <c r="R22" s="55">
        <f>IF(P22="","",T22*M22*LOOKUP(RIGHT($D$2,3),定数!$A$6:$A$13,定数!$B$6:$B$13))</f>
        <v>4964.3185088269538</v>
      </c>
      <c r="S22" s="55"/>
      <c r="T22" s="56">
        <f t="shared" si="4"/>
        <v>27.999999999999137</v>
      </c>
      <c r="U22" s="56"/>
      <c r="V22" s="22">
        <f t="shared" si="1"/>
        <v>1</v>
      </c>
      <c r="W22">
        <f t="shared" si="2"/>
        <v>0</v>
      </c>
      <c r="X22" s="41">
        <f t="shared" si="5"/>
        <v>119341.22302824951</v>
      </c>
      <c r="Y22" s="42">
        <f t="shared" si="6"/>
        <v>5.9100000000001485E-2</v>
      </c>
    </row>
    <row r="23" spans="2:25" x14ac:dyDescent="0.15">
      <c r="B23" s="40">
        <v>15</v>
      </c>
      <c r="C23" s="51">
        <f t="shared" si="0"/>
        <v>117252.47525610674</v>
      </c>
      <c r="D23" s="51"/>
      <c r="E23" s="40"/>
      <c r="F23" s="46">
        <v>41704</v>
      </c>
      <c r="G23" s="45" t="s">
        <v>3</v>
      </c>
      <c r="H23" s="52">
        <v>1.3725000000000001</v>
      </c>
      <c r="I23" s="52"/>
      <c r="J23" s="45">
        <v>22</v>
      </c>
      <c r="K23" s="53">
        <f t="shared" si="3"/>
        <v>3517.5742576832022</v>
      </c>
      <c r="L23" s="54"/>
      <c r="M23" s="6">
        <f>IF(J23="","",(K23/J23)/LOOKUP(RIGHT($D$2,3),定数!$A$6:$A$13,定数!$B$6:$B$13))</f>
        <v>1.3324144915466676</v>
      </c>
      <c r="N23" s="45"/>
      <c r="O23" s="46">
        <v>41704.5</v>
      </c>
      <c r="P23" s="52">
        <v>1.3747</v>
      </c>
      <c r="Q23" s="52"/>
      <c r="R23" s="55">
        <f>IF(P23="","",T23*M23*LOOKUP(RIGHT($D$2,3),定数!$A$6:$A$13,定数!$B$6:$B$13))</f>
        <v>-3517.5742576831699</v>
      </c>
      <c r="S23" s="55"/>
      <c r="T23" s="56">
        <f t="shared" si="4"/>
        <v>-21.999999999999797</v>
      </c>
      <c r="U23" s="56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119341.22302824951</v>
      </c>
      <c r="Y23" s="42">
        <f t="shared" si="6"/>
        <v>1.7502315789476475E-2</v>
      </c>
    </row>
    <row r="24" spans="2:25" x14ac:dyDescent="0.15">
      <c r="B24" s="40">
        <v>16</v>
      </c>
      <c r="C24" s="51">
        <f t="shared" si="0"/>
        <v>113734.90099842357</v>
      </c>
      <c r="D24" s="51"/>
      <c r="E24" s="40"/>
      <c r="F24" s="46">
        <v>41717.333333333336</v>
      </c>
      <c r="G24" s="45" t="s">
        <v>4</v>
      </c>
      <c r="H24" s="52">
        <v>1.393</v>
      </c>
      <c r="I24" s="52"/>
      <c r="J24" s="45">
        <v>16</v>
      </c>
      <c r="K24" s="53">
        <f t="shared" si="3"/>
        <v>3412.0470299527069</v>
      </c>
      <c r="L24" s="54"/>
      <c r="M24" s="6">
        <f>IF(J24="","",(K24/J24)/LOOKUP(RIGHT($D$2,3),定数!$A$6:$A$13,定数!$B$6:$B$13))</f>
        <v>1.7771078281003683</v>
      </c>
      <c r="N24" s="45"/>
      <c r="O24" s="46">
        <v>41717.333333333336</v>
      </c>
      <c r="P24" s="52">
        <v>1.3914</v>
      </c>
      <c r="Q24" s="52"/>
      <c r="R24" s="55">
        <f>IF(P24="","",T24*M24*LOOKUP(RIGHT($D$2,3),定数!$A$6:$A$13,定数!$B$6:$B$13))</f>
        <v>-3412.0470299528047</v>
      </c>
      <c r="S24" s="55"/>
      <c r="T24" s="56">
        <f t="shared" si="4"/>
        <v>-16.000000000000458</v>
      </c>
      <c r="U24" s="56"/>
      <c r="V24" t="str">
        <f t="shared" si="7"/>
        <v/>
      </c>
      <c r="W24">
        <f t="shared" si="2"/>
        <v>2</v>
      </c>
      <c r="X24" s="41">
        <f t="shared" si="5"/>
        <v>119341.22302824951</v>
      </c>
      <c r="Y24" s="42">
        <f t="shared" si="6"/>
        <v>4.6977246315791921E-2</v>
      </c>
    </row>
    <row r="25" spans="2:25" x14ac:dyDescent="0.15">
      <c r="B25" s="40">
        <v>17</v>
      </c>
      <c r="C25" s="51">
        <f t="shared" si="0"/>
        <v>110322.85396847076</v>
      </c>
      <c r="D25" s="51"/>
      <c r="E25" s="40"/>
      <c r="F25" s="46">
        <v>41773.833333333336</v>
      </c>
      <c r="G25" s="45" t="s">
        <v>3</v>
      </c>
      <c r="H25" s="52">
        <v>1.3703000000000001</v>
      </c>
      <c r="I25" s="52"/>
      <c r="J25" s="45">
        <v>28</v>
      </c>
      <c r="K25" s="53">
        <f t="shared" si="3"/>
        <v>3309.685619054123</v>
      </c>
      <c r="L25" s="54"/>
      <c r="M25" s="6">
        <f>IF(J25="","",(K25/J25)/LOOKUP(RIGHT($D$2,3),定数!$A$6:$A$13,定数!$B$6:$B$13))</f>
        <v>0.98502548186134609</v>
      </c>
      <c r="N25" s="45"/>
      <c r="O25" s="46">
        <v>41774.333333333336</v>
      </c>
      <c r="P25" s="52">
        <v>1.3661000000000001</v>
      </c>
      <c r="Q25" s="52"/>
      <c r="R25" s="55">
        <f>IF(P25="","",T25*M25*LOOKUP(RIGHT($D$2,3),定数!$A$6:$A$13,定数!$B$6:$B$13))</f>
        <v>4964.5284285811622</v>
      </c>
      <c r="S25" s="55"/>
      <c r="T25" s="56">
        <f t="shared" si="4"/>
        <v>41.999999999999815</v>
      </c>
      <c r="U25" s="56"/>
      <c r="V25" t="str">
        <f t="shared" si="7"/>
        <v/>
      </c>
      <c r="W25">
        <f t="shared" si="2"/>
        <v>0</v>
      </c>
      <c r="X25" s="41">
        <f t="shared" si="5"/>
        <v>119341.22302824951</v>
      </c>
      <c r="Y25" s="42">
        <f t="shared" si="6"/>
        <v>7.5567928926319028E-2</v>
      </c>
    </row>
    <row r="26" spans="2:25" x14ac:dyDescent="0.15">
      <c r="B26" s="40">
        <v>18</v>
      </c>
      <c r="C26" s="51">
        <f t="shared" si="0"/>
        <v>115287.38239705193</v>
      </c>
      <c r="D26" s="51"/>
      <c r="E26" s="47"/>
      <c r="F26" s="46">
        <v>41838.333333333336</v>
      </c>
      <c r="G26" s="47" t="s">
        <v>3</v>
      </c>
      <c r="H26" s="52">
        <v>1.3519000000000001</v>
      </c>
      <c r="I26" s="52"/>
      <c r="J26" s="47">
        <v>18</v>
      </c>
      <c r="K26" s="53">
        <f t="shared" ref="K26:K74" si="8">IF(J26="","",C26*0.03)</f>
        <v>3458.6214719115578</v>
      </c>
      <c r="L26" s="54"/>
      <c r="M26" s="6">
        <f>IF(J26="","",(K26/J26)/LOOKUP(RIGHT($D$2,3),定数!$A$6:$A$13,定数!$B$6:$B$13))</f>
        <v>1.6012136444034988</v>
      </c>
      <c r="N26" s="47"/>
      <c r="O26" s="46">
        <v>41838.333333333336</v>
      </c>
      <c r="P26" s="52">
        <v>1.3493999999999999</v>
      </c>
      <c r="Q26" s="52"/>
      <c r="R26" s="55">
        <f>IF(P26="","",T26*M26*LOOKUP(RIGHT($D$2,3),定数!$A$6:$A$13,定数!$B$6:$B$13))</f>
        <v>4803.6409332108205</v>
      </c>
      <c r="S26" s="55"/>
      <c r="T26" s="56">
        <f t="shared" si="4"/>
        <v>25.000000000001688</v>
      </c>
      <c r="U26" s="56"/>
      <c r="V26" t="str">
        <f t="shared" si="7"/>
        <v/>
      </c>
      <c r="W26">
        <f t="shared" si="2"/>
        <v>0</v>
      </c>
      <c r="X26" s="41">
        <f t="shared" si="5"/>
        <v>119341.22302824951</v>
      </c>
      <c r="Y26" s="42">
        <f t="shared" si="6"/>
        <v>3.3968485728003595E-2</v>
      </c>
    </row>
    <row r="27" spans="2:25" x14ac:dyDescent="0.15">
      <c r="B27" s="40">
        <v>19</v>
      </c>
      <c r="C27" s="51">
        <f t="shared" si="0"/>
        <v>120091.02333026275</v>
      </c>
      <c r="D27" s="51"/>
      <c r="E27" s="47"/>
      <c r="F27" s="46">
        <v>41855.833333333336</v>
      </c>
      <c r="G27" s="47" t="s">
        <v>4</v>
      </c>
      <c r="H27" s="52">
        <v>1.3422000000000001</v>
      </c>
      <c r="I27" s="52"/>
      <c r="J27" s="47">
        <v>14</v>
      </c>
      <c r="K27" s="53">
        <f t="shared" si="8"/>
        <v>3602.7306999078824</v>
      </c>
      <c r="L27" s="54"/>
      <c r="M27" s="6">
        <f>IF(J27="","",(K27/J27)/LOOKUP(RIGHT($D$2,3),定数!$A$6:$A$13,定数!$B$6:$B$13))</f>
        <v>2.1444825594689774</v>
      </c>
      <c r="N27" s="47"/>
      <c r="O27" s="46">
        <v>41856.333333333336</v>
      </c>
      <c r="P27" s="52">
        <v>1.3408</v>
      </c>
      <c r="Q27" s="52"/>
      <c r="R27" s="55">
        <f>IF(P27="","",T27*M27*LOOKUP(RIGHT($D$2,3),定数!$A$6:$A$13,定数!$B$6:$B$13))</f>
        <v>-3602.7306999080565</v>
      </c>
      <c r="S27" s="55"/>
      <c r="T27" s="56">
        <f t="shared" si="4"/>
        <v>-14.000000000000679</v>
      </c>
      <c r="U27" s="56"/>
      <c r="V27" t="str">
        <f t="shared" si="7"/>
        <v/>
      </c>
      <c r="W27">
        <f t="shared" si="2"/>
        <v>1</v>
      </c>
      <c r="X27" s="41">
        <f t="shared" si="5"/>
        <v>120091.02333026275</v>
      </c>
      <c r="Y27" s="42">
        <f t="shared" si="6"/>
        <v>0</v>
      </c>
    </row>
    <row r="28" spans="2:25" x14ac:dyDescent="0.15">
      <c r="B28" s="40">
        <v>20</v>
      </c>
      <c r="C28" s="51">
        <f t="shared" si="0"/>
        <v>116488.29263035468</v>
      </c>
      <c r="D28" s="51"/>
      <c r="E28" s="47"/>
      <c r="F28" s="46">
        <v>41865.333333333336</v>
      </c>
      <c r="G28" s="47" t="s">
        <v>3</v>
      </c>
      <c r="H28" s="52">
        <v>1.3355999999999999</v>
      </c>
      <c r="I28" s="52"/>
      <c r="J28" s="47">
        <v>13</v>
      </c>
      <c r="K28" s="53">
        <f t="shared" si="8"/>
        <v>3494.6487789106404</v>
      </c>
      <c r="L28" s="54"/>
      <c r="M28" s="6">
        <f>IF(J28="","",(K28/J28)/LOOKUP(RIGHT($D$2,3),定数!$A$6:$A$13,定数!$B$6:$B$13))</f>
        <v>2.2401594736606669</v>
      </c>
      <c r="N28" s="47"/>
      <c r="O28" s="46">
        <v>41865.333333333336</v>
      </c>
      <c r="P28" s="52">
        <v>1.3369</v>
      </c>
      <c r="Q28" s="52"/>
      <c r="R28" s="55">
        <f>IF(P28="","",T28*M28*LOOKUP(RIGHT($D$2,3),定数!$A$6:$A$13,定数!$B$6:$B$13))</f>
        <v>-3494.6487789108523</v>
      </c>
      <c r="S28" s="55"/>
      <c r="T28" s="56">
        <f t="shared" si="4"/>
        <v>-13.000000000000789</v>
      </c>
      <c r="U28" s="56"/>
      <c r="V28" t="str">
        <f t="shared" si="7"/>
        <v/>
      </c>
      <c r="W28">
        <f t="shared" si="2"/>
        <v>2</v>
      </c>
      <c r="X28" s="41">
        <f t="shared" si="5"/>
        <v>120091.02333026275</v>
      </c>
      <c r="Y28" s="42">
        <f t="shared" si="6"/>
        <v>3.000000000000147E-2</v>
      </c>
    </row>
    <row r="29" spans="2:25" x14ac:dyDescent="0.15">
      <c r="B29" s="40">
        <v>21</v>
      </c>
      <c r="C29" s="51">
        <f t="shared" si="0"/>
        <v>112993.64385144383</v>
      </c>
      <c r="D29" s="51"/>
      <c r="E29" s="47"/>
      <c r="F29" s="46">
        <v>41869.5</v>
      </c>
      <c r="G29" s="47" t="s">
        <v>4</v>
      </c>
      <c r="H29" s="52">
        <v>1.3393999999999999</v>
      </c>
      <c r="I29" s="52"/>
      <c r="J29" s="47">
        <v>14</v>
      </c>
      <c r="K29" s="53">
        <f t="shared" si="8"/>
        <v>3389.8093155433148</v>
      </c>
      <c r="L29" s="54"/>
      <c r="M29" s="6">
        <f>IF(J29="","",(K29/J29)/LOOKUP(RIGHT($D$2,3),定数!$A$6:$A$13,定数!$B$6:$B$13))</f>
        <v>2.0177436402043538</v>
      </c>
      <c r="N29" s="47"/>
      <c r="O29" s="46">
        <v>41869.5</v>
      </c>
      <c r="P29" s="52">
        <v>1.3380000000000001</v>
      </c>
      <c r="Q29" s="52"/>
      <c r="R29" s="55">
        <f>IF(P29="","",T29*M29*LOOKUP(RIGHT($D$2,3),定数!$A$6:$A$13,定数!$B$6:$B$13))</f>
        <v>-3389.809315542941</v>
      </c>
      <c r="S29" s="55"/>
      <c r="T29" s="56">
        <f t="shared" si="4"/>
        <v>-13.999999999998458</v>
      </c>
      <c r="U29" s="56"/>
      <c r="V29" t="str">
        <f t="shared" si="7"/>
        <v/>
      </c>
      <c r="W29">
        <f t="shared" si="2"/>
        <v>3</v>
      </c>
      <c r="X29" s="41">
        <f t="shared" si="5"/>
        <v>120091.02333026275</v>
      </c>
      <c r="Y29" s="42">
        <f t="shared" si="6"/>
        <v>5.910000000000315E-2</v>
      </c>
    </row>
    <row r="30" spans="2:25" x14ac:dyDescent="0.15">
      <c r="B30" s="40">
        <v>22</v>
      </c>
      <c r="C30" s="51">
        <f t="shared" si="0"/>
        <v>109603.8345359009</v>
      </c>
      <c r="D30" s="51"/>
      <c r="E30" s="47"/>
      <c r="F30" s="46">
        <v>41899.833333333336</v>
      </c>
      <c r="G30" s="47" t="s">
        <v>4</v>
      </c>
      <c r="H30" s="52">
        <v>1.2969999999999999</v>
      </c>
      <c r="I30" s="52"/>
      <c r="J30" s="47">
        <v>33</v>
      </c>
      <c r="K30" s="53">
        <f t="shared" si="8"/>
        <v>3288.1150360770266</v>
      </c>
      <c r="L30" s="54"/>
      <c r="M30" s="6">
        <f>IF(J30="","",(K30/J30)/LOOKUP(RIGHT($D$2,3),定数!$A$6:$A$13,定数!$B$6:$B$13))</f>
        <v>0.83033207981743096</v>
      </c>
      <c r="N30" s="47"/>
      <c r="O30" s="46">
        <v>41899.833333333336</v>
      </c>
      <c r="P30" s="52">
        <v>1.2937000000000001</v>
      </c>
      <c r="Q30" s="52"/>
      <c r="R30" s="55">
        <f>IF(P30="","",T30*M30*LOOKUP(RIGHT($D$2,3),定数!$A$6:$A$13,定数!$B$6:$B$13))</f>
        <v>-3288.1150360768856</v>
      </c>
      <c r="S30" s="55"/>
      <c r="T30" s="56">
        <f t="shared" si="4"/>
        <v>-32.999999999998586</v>
      </c>
      <c r="U30" s="56"/>
      <c r="V30" t="str">
        <f t="shared" si="7"/>
        <v/>
      </c>
      <c r="W30">
        <f t="shared" si="2"/>
        <v>4</v>
      </c>
      <c r="X30" s="41">
        <f t="shared" si="5"/>
        <v>120091.02333026275</v>
      </c>
      <c r="Y30" s="42">
        <f t="shared" si="6"/>
        <v>8.7326999999999932E-2</v>
      </c>
    </row>
    <row r="31" spans="2:25" x14ac:dyDescent="0.15">
      <c r="B31" s="40">
        <v>23</v>
      </c>
      <c r="C31" s="51">
        <f t="shared" si="0"/>
        <v>106315.71949982402</v>
      </c>
      <c r="D31" s="51"/>
      <c r="E31" s="47"/>
      <c r="F31" s="46">
        <v>41928.666666666664</v>
      </c>
      <c r="G31" s="47" t="s">
        <v>4</v>
      </c>
      <c r="H31" s="52">
        <v>1.2778</v>
      </c>
      <c r="I31" s="52"/>
      <c r="J31" s="47">
        <v>73</v>
      </c>
      <c r="K31" s="53">
        <f t="shared" si="8"/>
        <v>3189.4715849947202</v>
      </c>
      <c r="L31" s="54"/>
      <c r="M31" s="6">
        <f>IF(J31="","",(K31/J31)/LOOKUP(RIGHT($D$2,3),定数!$A$6:$A$13,定数!$B$6:$B$13))</f>
        <v>0.36409492979391783</v>
      </c>
      <c r="N31" s="47"/>
      <c r="O31" s="46">
        <v>41934.333333333336</v>
      </c>
      <c r="P31" s="52">
        <v>1.2705</v>
      </c>
      <c r="Q31" s="52"/>
      <c r="R31" s="55">
        <f>IF(P31="","",T31*M31*LOOKUP(RIGHT($D$2,3),定数!$A$6:$A$13,定数!$B$6:$B$13))</f>
        <v>-3189.471584994757</v>
      </c>
      <c r="S31" s="55"/>
      <c r="T31" s="56">
        <f t="shared" si="4"/>
        <v>-73.000000000000838</v>
      </c>
      <c r="U31" s="56"/>
      <c r="V31" t="str">
        <f t="shared" si="7"/>
        <v/>
      </c>
      <c r="W31">
        <f t="shared" si="2"/>
        <v>5</v>
      </c>
      <c r="X31" s="41">
        <f t="shared" si="5"/>
        <v>120091.02333026275</v>
      </c>
      <c r="Y31" s="42">
        <f t="shared" si="6"/>
        <v>0.11470718999999874</v>
      </c>
    </row>
    <row r="32" spans="2:25" x14ac:dyDescent="0.15">
      <c r="B32" s="40">
        <v>24</v>
      </c>
      <c r="C32" s="51">
        <f t="shared" si="0"/>
        <v>103126.24791482926</v>
      </c>
      <c r="D32" s="51"/>
      <c r="E32" s="47"/>
      <c r="F32" s="46">
        <v>41956.666666666664</v>
      </c>
      <c r="G32" s="47" t="s">
        <v>4</v>
      </c>
      <c r="H32" s="52">
        <v>1.2476</v>
      </c>
      <c r="I32" s="52"/>
      <c r="J32" s="47">
        <v>26</v>
      </c>
      <c r="K32" s="53">
        <f t="shared" si="8"/>
        <v>3093.7874374448779</v>
      </c>
      <c r="L32" s="54"/>
      <c r="M32" s="6">
        <f>IF(J32="","",(K32/J32)/LOOKUP(RIGHT($D$2,3),定数!$A$6:$A$13,定数!$B$6:$B$13))</f>
        <v>0.9915985376425891</v>
      </c>
      <c r="N32" s="47"/>
      <c r="O32" s="46">
        <v>41957</v>
      </c>
      <c r="P32" s="52">
        <v>1.2450000000000001</v>
      </c>
      <c r="Q32" s="52"/>
      <c r="R32" s="55">
        <f>IF(P32="","",T32*M32*LOOKUP(RIGHT($D$2,3),定数!$A$6:$A$13,定数!$B$6:$B$13))</f>
        <v>-3093.7874374448015</v>
      </c>
      <c r="S32" s="55"/>
      <c r="T32" s="56">
        <f t="shared" si="4"/>
        <v>-25.999999999999357</v>
      </c>
      <c r="U32" s="56"/>
      <c r="V32" t="str">
        <f t="shared" si="7"/>
        <v/>
      </c>
      <c r="W32">
        <f t="shared" si="2"/>
        <v>6</v>
      </c>
      <c r="X32" s="41">
        <f t="shared" si="5"/>
        <v>120091.02333026275</v>
      </c>
      <c r="Y32" s="42">
        <f t="shared" si="6"/>
        <v>0.1412659742999991</v>
      </c>
    </row>
    <row r="33" spans="2:25" x14ac:dyDescent="0.15">
      <c r="B33" s="40">
        <v>25</v>
      </c>
      <c r="C33" s="51">
        <f t="shared" si="0"/>
        <v>100032.46047738446</v>
      </c>
      <c r="D33" s="51"/>
      <c r="E33" s="47"/>
      <c r="F33" s="46">
        <v>41963.333333333336</v>
      </c>
      <c r="G33" s="47" t="s">
        <v>4</v>
      </c>
      <c r="H33" s="52">
        <v>1.2547999999999999</v>
      </c>
      <c r="I33" s="52"/>
      <c r="J33" s="47">
        <v>20</v>
      </c>
      <c r="K33" s="53">
        <f t="shared" si="8"/>
        <v>3000.9738143215336</v>
      </c>
      <c r="L33" s="54"/>
      <c r="M33" s="6">
        <f>IF(J33="","",(K33/J33)/LOOKUP(RIGHT($D$2,3),定数!$A$6:$A$13,定数!$B$6:$B$13))</f>
        <v>1.2504057559673059</v>
      </c>
      <c r="N33" s="47"/>
      <c r="O33" s="46">
        <v>41963.333333333336</v>
      </c>
      <c r="P33" s="52">
        <v>1.2527999999999999</v>
      </c>
      <c r="Q33" s="52"/>
      <c r="R33" s="55">
        <f>IF(P33="","",T33*M33*LOOKUP(RIGHT($D$2,3),定数!$A$6:$A$13,定数!$B$6:$B$13))</f>
        <v>-3000.9738143215368</v>
      </c>
      <c r="S33" s="55"/>
      <c r="T33" s="56">
        <f t="shared" si="4"/>
        <v>-20.000000000000018</v>
      </c>
      <c r="U33" s="56"/>
      <c r="V33" t="str">
        <f t="shared" si="7"/>
        <v/>
      </c>
      <c r="W33">
        <f t="shared" si="2"/>
        <v>7</v>
      </c>
      <c r="X33" s="41">
        <f t="shared" si="5"/>
        <v>120091.02333026275</v>
      </c>
      <c r="Y33" s="42">
        <f t="shared" si="6"/>
        <v>0.16702799507099841</v>
      </c>
    </row>
    <row r="34" spans="2:25" x14ac:dyDescent="0.15">
      <c r="B34" s="40">
        <v>26</v>
      </c>
      <c r="C34" s="51">
        <f t="shared" si="0"/>
        <v>97031.486663062926</v>
      </c>
      <c r="D34" s="51"/>
      <c r="E34" s="47"/>
      <c r="F34" s="46">
        <v>41964.333333333336</v>
      </c>
      <c r="G34" s="47" t="s">
        <v>4</v>
      </c>
      <c r="H34" s="52">
        <v>1.2558</v>
      </c>
      <c r="I34" s="52"/>
      <c r="J34" s="47">
        <v>41</v>
      </c>
      <c r="K34" s="53">
        <f t="shared" si="8"/>
        <v>2910.9445998918877</v>
      </c>
      <c r="L34" s="54"/>
      <c r="M34" s="6">
        <f>IF(J34="","",(K34/J34)/LOOKUP(RIGHT($D$2,3),定数!$A$6:$A$13,定数!$B$6:$B$13))</f>
        <v>0.59165540648209103</v>
      </c>
      <c r="N34" s="47"/>
      <c r="O34" s="46">
        <v>41964.333333333336</v>
      </c>
      <c r="P34" s="52">
        <v>1.2517</v>
      </c>
      <c r="Q34" s="52"/>
      <c r="R34" s="55">
        <f>IF(P34="","",T34*M34*LOOKUP(RIGHT($D$2,3),定数!$A$6:$A$13,定数!$B$6:$B$13))</f>
        <v>-2910.9445998918827</v>
      </c>
      <c r="S34" s="55"/>
      <c r="T34" s="56">
        <f t="shared" si="4"/>
        <v>-40.999999999999929</v>
      </c>
      <c r="U34" s="56"/>
      <c r="V34" t="str">
        <f t="shared" si="7"/>
        <v/>
      </c>
      <c r="W34">
        <f t="shared" si="2"/>
        <v>8</v>
      </c>
      <c r="X34" s="41">
        <f t="shared" si="5"/>
        <v>120091.02333026275</v>
      </c>
      <c r="Y34" s="42">
        <f t="shared" si="6"/>
        <v>0.19201715521886853</v>
      </c>
    </row>
    <row r="35" spans="2:25" x14ac:dyDescent="0.15">
      <c r="B35" s="40">
        <v>27</v>
      </c>
      <c r="C35" s="51">
        <f t="shared" si="0"/>
        <v>94120.542063171044</v>
      </c>
      <c r="D35" s="51"/>
      <c r="E35" s="47"/>
      <c r="F35" s="46">
        <v>41983.5</v>
      </c>
      <c r="G35" s="47" t="s">
        <v>4</v>
      </c>
      <c r="H35" s="52">
        <v>1.2398</v>
      </c>
      <c r="I35" s="52"/>
      <c r="J35" s="47">
        <v>33</v>
      </c>
      <c r="K35" s="53">
        <f t="shared" si="8"/>
        <v>2823.6162618951312</v>
      </c>
      <c r="L35" s="54"/>
      <c r="M35" s="6">
        <f>IF(J35="","",(K35/J35)/LOOKUP(RIGHT($D$2,3),定数!$A$6:$A$13,定数!$B$6:$B$13))</f>
        <v>0.71303440956947761</v>
      </c>
      <c r="N35" s="47"/>
      <c r="O35" s="46">
        <v>41983.833333333336</v>
      </c>
      <c r="P35" s="52">
        <v>1.2444999999999999</v>
      </c>
      <c r="Q35" s="52"/>
      <c r="R35" s="55">
        <f>IF(P35="","",T35*M35*LOOKUP(RIGHT($D$2,3),定数!$A$6:$A$13,定数!$B$6:$B$13))</f>
        <v>4021.5140699717908</v>
      </c>
      <c r="S35" s="55"/>
      <c r="T35" s="56">
        <f t="shared" si="4"/>
        <v>46.999999999999261</v>
      </c>
      <c r="U35" s="56"/>
      <c r="V35" t="str">
        <f t="shared" si="7"/>
        <v/>
      </c>
      <c r="W35">
        <f t="shared" si="2"/>
        <v>0</v>
      </c>
      <c r="X35" s="41">
        <f t="shared" si="5"/>
        <v>120091.02333026275</v>
      </c>
      <c r="Y35" s="42">
        <f t="shared" si="6"/>
        <v>0.21625664056230243</v>
      </c>
    </row>
    <row r="36" spans="2:25" x14ac:dyDescent="0.15">
      <c r="B36" s="40">
        <v>28</v>
      </c>
      <c r="C36" s="51">
        <f t="shared" si="0"/>
        <v>98142.056133142833</v>
      </c>
      <c r="D36" s="51"/>
      <c r="E36" s="47">
        <v>2015</v>
      </c>
      <c r="F36" s="46">
        <v>42032.833333333336</v>
      </c>
      <c r="G36" s="47" t="s">
        <v>4</v>
      </c>
      <c r="H36" s="52">
        <v>1.1362000000000001</v>
      </c>
      <c r="I36" s="52"/>
      <c r="J36" s="47">
        <v>56</v>
      </c>
      <c r="K36" s="53">
        <f t="shared" si="8"/>
        <v>2944.2616839942848</v>
      </c>
      <c r="L36" s="54"/>
      <c r="M36" s="6">
        <f>IF(J36="","",(K36/J36)/LOOKUP(RIGHT($D$2,3),定数!$A$6:$A$13,定数!$B$6:$B$13))</f>
        <v>0.43813417916581621</v>
      </c>
      <c r="N36" s="47"/>
      <c r="O36" s="46">
        <v>42032.833333333336</v>
      </c>
      <c r="P36" s="52">
        <v>1.1306</v>
      </c>
      <c r="Q36" s="52"/>
      <c r="R36" s="55">
        <f>IF(P36="","",T36*M36*LOOKUP(RIGHT($D$2,3),定数!$A$6:$A$13,定数!$B$6:$B$13))</f>
        <v>-2944.2616839943107</v>
      </c>
      <c r="S36" s="55"/>
      <c r="T36" s="56">
        <f t="shared" si="4"/>
        <v>-56.000000000000497</v>
      </c>
      <c r="U36" s="56"/>
      <c r="V36" t="str">
        <f t="shared" si="7"/>
        <v/>
      </c>
      <c r="W36">
        <f t="shared" si="2"/>
        <v>1</v>
      </c>
      <c r="X36" s="41">
        <f t="shared" si="5"/>
        <v>120091.02333026275</v>
      </c>
      <c r="Y36" s="42">
        <f t="shared" si="6"/>
        <v>0.18276942429541954</v>
      </c>
    </row>
    <row r="37" spans="2:25" x14ac:dyDescent="0.15">
      <c r="B37" s="40">
        <v>29</v>
      </c>
      <c r="C37" s="51">
        <f t="shared" si="0"/>
        <v>95197.794449148525</v>
      </c>
      <c r="D37" s="51"/>
      <c r="E37" s="47"/>
      <c r="F37" s="46">
        <v>42038.5</v>
      </c>
      <c r="G37" s="47" t="s">
        <v>4</v>
      </c>
      <c r="H37" s="52">
        <v>1.1352</v>
      </c>
      <c r="I37" s="52"/>
      <c r="J37" s="47">
        <v>41</v>
      </c>
      <c r="K37" s="53">
        <f t="shared" si="8"/>
        <v>2855.9338334744557</v>
      </c>
      <c r="L37" s="54"/>
      <c r="M37" s="6">
        <f>IF(J37="","",(K37/J37)/LOOKUP(RIGHT($D$2,3),定数!$A$6:$A$13,定数!$B$6:$B$13))</f>
        <v>0.58047435639724709</v>
      </c>
      <c r="N37" s="47">
        <v>2015</v>
      </c>
      <c r="O37" s="46">
        <v>42038.5</v>
      </c>
      <c r="P37" s="52">
        <v>1.1411</v>
      </c>
      <c r="Q37" s="52"/>
      <c r="R37" s="55">
        <f>IF(P37="","",T37*M37*LOOKUP(RIGHT($D$2,3),定数!$A$6:$A$13,定数!$B$6:$B$13))</f>
        <v>4109.7584432925205</v>
      </c>
      <c r="S37" s="55"/>
      <c r="T37" s="56">
        <f t="shared" si="4"/>
        <v>59.000000000000163</v>
      </c>
      <c r="U37" s="56"/>
      <c r="V37" t="str">
        <f t="shared" si="7"/>
        <v/>
      </c>
      <c r="W37">
        <f t="shared" si="2"/>
        <v>0</v>
      </c>
      <c r="X37" s="41">
        <f t="shared" si="5"/>
        <v>120091.02333026275</v>
      </c>
      <c r="Y37" s="42">
        <f t="shared" si="6"/>
        <v>0.20728634156655712</v>
      </c>
    </row>
    <row r="38" spans="2:25" x14ac:dyDescent="0.15">
      <c r="B38" s="40">
        <v>30</v>
      </c>
      <c r="C38" s="51">
        <f t="shared" si="0"/>
        <v>99307.552892441046</v>
      </c>
      <c r="D38" s="51"/>
      <c r="E38" s="47"/>
      <c r="F38" s="46">
        <v>42045.333333333336</v>
      </c>
      <c r="G38" s="47" t="s">
        <v>3</v>
      </c>
      <c r="H38" s="52">
        <v>1.1317999999999999</v>
      </c>
      <c r="I38" s="52"/>
      <c r="J38" s="47">
        <v>37</v>
      </c>
      <c r="K38" s="53">
        <f t="shared" si="8"/>
        <v>2979.2265867732312</v>
      </c>
      <c r="L38" s="54"/>
      <c r="M38" s="6">
        <f>IF(J38="","",(K38/J38)/LOOKUP(RIGHT($D$2,3),定数!$A$6:$A$13,定数!$B$6:$B$13))</f>
        <v>0.67099697900298005</v>
      </c>
      <c r="N38" s="47"/>
      <c r="O38" s="46">
        <v>42047.5</v>
      </c>
      <c r="P38" s="52">
        <v>1.1355</v>
      </c>
      <c r="Q38" s="52"/>
      <c r="R38" s="55">
        <f>IF(P38="","",T38*M38*LOOKUP(RIGHT($D$2,3),定数!$A$6:$A$13,定数!$B$6:$B$13))</f>
        <v>-2979.2265867732613</v>
      </c>
      <c r="S38" s="55"/>
      <c r="T38" s="56">
        <f t="shared" si="4"/>
        <v>-37.000000000000369</v>
      </c>
      <c r="U38" s="56"/>
      <c r="V38" t="str">
        <f t="shared" si="7"/>
        <v/>
      </c>
      <c r="W38">
        <f t="shared" si="2"/>
        <v>1</v>
      </c>
      <c r="X38" s="41">
        <f t="shared" si="5"/>
        <v>120091.02333026275</v>
      </c>
      <c r="Y38" s="42">
        <f t="shared" si="6"/>
        <v>0.17306431289760105</v>
      </c>
    </row>
    <row r="39" spans="2:25" x14ac:dyDescent="0.15">
      <c r="B39" s="40">
        <v>31</v>
      </c>
      <c r="C39" s="51">
        <f t="shared" si="0"/>
        <v>96328.326305667782</v>
      </c>
      <c r="D39" s="51"/>
      <c r="E39" s="47"/>
      <c r="F39" s="46">
        <v>42059.166666666664</v>
      </c>
      <c r="G39" s="47" t="s">
        <v>3</v>
      </c>
      <c r="H39" s="52">
        <v>1.1327</v>
      </c>
      <c r="I39" s="52"/>
      <c r="J39" s="47">
        <v>25</v>
      </c>
      <c r="K39" s="53">
        <f t="shared" si="8"/>
        <v>2889.8497891700335</v>
      </c>
      <c r="L39" s="54"/>
      <c r="M39" s="6">
        <f>IF(J39="","",(K39/J39)/LOOKUP(RIGHT($D$2,3),定数!$A$6:$A$13,定数!$B$6:$B$13))</f>
        <v>0.96328326305667777</v>
      </c>
      <c r="N39" s="47"/>
      <c r="O39" s="46">
        <v>42059.666666666664</v>
      </c>
      <c r="P39" s="52">
        <v>1.129</v>
      </c>
      <c r="Q39" s="52"/>
      <c r="R39" s="55">
        <f>IF(P39="","",T39*M39*LOOKUP(RIGHT($D$2,3),定数!$A$6:$A$13,定数!$B$6:$B$13))</f>
        <v>4276.9776879716919</v>
      </c>
      <c r="S39" s="55"/>
      <c r="T39" s="56">
        <f t="shared" si="4"/>
        <v>37.000000000000369</v>
      </c>
      <c r="U39" s="56"/>
      <c r="V39" t="str">
        <f t="shared" si="7"/>
        <v/>
      </c>
      <c r="W39">
        <f t="shared" si="2"/>
        <v>0</v>
      </c>
      <c r="X39" s="41">
        <f t="shared" si="5"/>
        <v>120091.02333026275</v>
      </c>
      <c r="Y39" s="42">
        <f t="shared" si="6"/>
        <v>0.19787238351067327</v>
      </c>
    </row>
    <row r="40" spans="2:25" x14ac:dyDescent="0.15">
      <c r="B40" s="40">
        <v>32</v>
      </c>
      <c r="C40" s="51">
        <f t="shared" si="0"/>
        <v>100605.30399363948</v>
      </c>
      <c r="D40" s="51"/>
      <c r="E40" s="47"/>
      <c r="F40" s="46">
        <v>42068.666666666664</v>
      </c>
      <c r="G40" s="47" t="s">
        <v>3</v>
      </c>
      <c r="H40" s="52">
        <v>1.1028</v>
      </c>
      <c r="I40" s="52"/>
      <c r="J40" s="47">
        <v>85</v>
      </c>
      <c r="K40" s="53">
        <f t="shared" si="8"/>
        <v>3018.1591198091842</v>
      </c>
      <c r="L40" s="54"/>
      <c r="M40" s="6">
        <f>IF(J40="","",(K40/J40)/LOOKUP(RIGHT($D$2,3),定数!$A$6:$A$13,定数!$B$6:$B$13))</f>
        <v>0.29589795292246901</v>
      </c>
      <c r="N40" s="47"/>
      <c r="O40" s="46">
        <v>42069.5</v>
      </c>
      <c r="P40" s="52">
        <v>1.0903</v>
      </c>
      <c r="Q40" s="52"/>
      <c r="R40" s="55">
        <f>IF(P40="","",T40*M40*LOOKUP(RIGHT($D$2,3),定数!$A$6:$A$13,定数!$B$6:$B$13))</f>
        <v>4438.4692938370199</v>
      </c>
      <c r="S40" s="55"/>
      <c r="T40" s="56">
        <f t="shared" si="4"/>
        <v>124.99999999999956</v>
      </c>
      <c r="U40" s="56"/>
      <c r="V40" t="str">
        <f t="shared" si="7"/>
        <v/>
      </c>
      <c r="W40">
        <f t="shared" si="2"/>
        <v>0</v>
      </c>
      <c r="X40" s="41">
        <f t="shared" si="5"/>
        <v>120091.02333026275</v>
      </c>
      <c r="Y40" s="42">
        <f t="shared" si="6"/>
        <v>0.16225791733854678</v>
      </c>
    </row>
    <row r="41" spans="2:25" x14ac:dyDescent="0.15">
      <c r="B41" s="40">
        <v>33</v>
      </c>
      <c r="C41" s="51">
        <f t="shared" si="0"/>
        <v>105043.77328747649</v>
      </c>
      <c r="D41" s="51"/>
      <c r="E41" s="47"/>
      <c r="F41" s="46">
        <v>42102.666666666664</v>
      </c>
      <c r="G41" s="47" t="s">
        <v>3</v>
      </c>
      <c r="H41" s="52">
        <v>1.0843</v>
      </c>
      <c r="I41" s="52"/>
      <c r="J41" s="47">
        <v>45</v>
      </c>
      <c r="K41" s="53">
        <f t="shared" si="8"/>
        <v>3151.3131986242947</v>
      </c>
      <c r="L41" s="54"/>
      <c r="M41" s="6">
        <f>IF(J41="","",(K41/J41)/LOOKUP(RIGHT($D$2,3),定数!$A$6:$A$13,定数!$B$6:$B$13))</f>
        <v>0.58357651826375823</v>
      </c>
      <c r="N41" s="47"/>
      <c r="O41" s="46">
        <v>42102.833333333336</v>
      </c>
      <c r="P41" s="52">
        <v>1.0775999999999999</v>
      </c>
      <c r="Q41" s="52"/>
      <c r="R41" s="55">
        <f>IF(P41="","",T41*M41*LOOKUP(RIGHT($D$2,3),定数!$A$6:$A$13,定数!$B$6:$B$13))</f>
        <v>4691.9552068407211</v>
      </c>
      <c r="S41" s="55"/>
      <c r="T41" s="56">
        <f t="shared" si="4"/>
        <v>67.000000000001506</v>
      </c>
      <c r="U41" s="56"/>
      <c r="V41" t="str">
        <f t="shared" si="7"/>
        <v/>
      </c>
      <c r="W41">
        <f t="shared" si="2"/>
        <v>0</v>
      </c>
      <c r="X41" s="41">
        <f t="shared" si="5"/>
        <v>120091.02333026275</v>
      </c>
      <c r="Y41" s="42">
        <f t="shared" si="6"/>
        <v>0.12529870780936525</v>
      </c>
    </row>
    <row r="42" spans="2:25" x14ac:dyDescent="0.15">
      <c r="B42" s="40">
        <v>34</v>
      </c>
      <c r="C42" s="51">
        <f t="shared" si="0"/>
        <v>109735.72849431721</v>
      </c>
      <c r="D42" s="51"/>
      <c r="E42" s="47"/>
      <c r="F42" s="46">
        <v>42117</v>
      </c>
      <c r="G42" s="47" t="s">
        <v>3</v>
      </c>
      <c r="H42" s="52">
        <v>1.0708</v>
      </c>
      <c r="I42" s="52"/>
      <c r="J42" s="47">
        <v>41</v>
      </c>
      <c r="K42" s="53">
        <f t="shared" si="8"/>
        <v>3292.0718548295163</v>
      </c>
      <c r="L42" s="54"/>
      <c r="M42" s="6">
        <f>IF(J42="","",(K42/J42)/LOOKUP(RIGHT($D$2,3),定数!$A$6:$A$13,定数!$B$6:$B$13))</f>
        <v>0.66912029569705611</v>
      </c>
      <c r="N42" s="47"/>
      <c r="O42" s="46">
        <v>42117.333333333336</v>
      </c>
      <c r="P42" s="52">
        <v>1.0749</v>
      </c>
      <c r="Q42" s="52"/>
      <c r="R42" s="55">
        <f>IF(P42="","",T42*M42*LOOKUP(RIGHT($D$2,3),定数!$A$6:$A$13,定数!$B$6:$B$13))</f>
        <v>-3292.0718548295104</v>
      </c>
      <c r="S42" s="55"/>
      <c r="T42" s="56">
        <f t="shared" si="4"/>
        <v>-40.999999999999929</v>
      </c>
      <c r="U42" s="56"/>
      <c r="V42" t="str">
        <f t="shared" si="7"/>
        <v/>
      </c>
      <c r="W42">
        <f t="shared" si="2"/>
        <v>1</v>
      </c>
      <c r="X42" s="41">
        <f t="shared" si="5"/>
        <v>120091.02333026275</v>
      </c>
      <c r="Y42" s="42">
        <f t="shared" si="6"/>
        <v>8.6228716758182666E-2</v>
      </c>
    </row>
    <row r="43" spans="2:25" x14ac:dyDescent="0.15">
      <c r="B43" s="40">
        <v>35</v>
      </c>
      <c r="C43" s="51">
        <f t="shared" si="0"/>
        <v>106443.6566394877</v>
      </c>
      <c r="D43" s="51"/>
      <c r="E43" s="47"/>
      <c r="F43" s="46">
        <v>42120.708333333336</v>
      </c>
      <c r="G43" s="47" t="s">
        <v>4</v>
      </c>
      <c r="H43" s="52">
        <v>1.0879000000000001</v>
      </c>
      <c r="I43" s="52"/>
      <c r="J43" s="47">
        <v>75</v>
      </c>
      <c r="K43" s="53">
        <f t="shared" si="8"/>
        <v>3193.309699184631</v>
      </c>
      <c r="L43" s="54"/>
      <c r="M43" s="6">
        <f>IF(J43="","",(K43/J43)/LOOKUP(RIGHT($D$2,3),定数!$A$6:$A$13,定数!$B$6:$B$13))</f>
        <v>0.35481218879829235</v>
      </c>
      <c r="N43" s="47"/>
      <c r="O43" s="46">
        <v>42123.333333333336</v>
      </c>
      <c r="P43" s="52">
        <v>1.099</v>
      </c>
      <c r="Q43" s="52"/>
      <c r="R43" s="55">
        <f>IF(P43="","",T43*M43*LOOKUP(RIGHT($D$2,3),定数!$A$6:$A$13,定数!$B$6:$B$13))</f>
        <v>4726.0983547932065</v>
      </c>
      <c r="S43" s="55"/>
      <c r="T43" s="56">
        <f t="shared" si="4"/>
        <v>110.99999999999888</v>
      </c>
      <c r="U43" s="56"/>
      <c r="V43" t="str">
        <f t="shared" si="7"/>
        <v/>
      </c>
      <c r="W43">
        <f t="shared" si="2"/>
        <v>0</v>
      </c>
      <c r="X43" s="41">
        <f t="shared" si="5"/>
        <v>120091.02333026275</v>
      </c>
      <c r="Y43" s="42">
        <f t="shared" si="6"/>
        <v>0.11364185525543713</v>
      </c>
    </row>
    <row r="44" spans="2:25" x14ac:dyDescent="0.15">
      <c r="B44" s="40">
        <v>36</v>
      </c>
      <c r="C44" s="51">
        <f t="shared" si="0"/>
        <v>111169.75499428091</v>
      </c>
      <c r="D44" s="51"/>
      <c r="E44" s="47"/>
      <c r="F44" s="46">
        <v>42153.5</v>
      </c>
      <c r="G44" s="47" t="s">
        <v>4</v>
      </c>
      <c r="H44" s="52">
        <v>1.0972999999999999</v>
      </c>
      <c r="I44" s="52"/>
      <c r="J44" s="47">
        <v>49</v>
      </c>
      <c r="K44" s="53">
        <f t="shared" si="8"/>
        <v>3335.0926498284271</v>
      </c>
      <c r="L44" s="54"/>
      <c r="M44" s="6">
        <f>IF(J44="","",(K44/J44)/LOOKUP(RIGHT($D$2,3),定数!$A$6:$A$13,定数!$B$6:$B$13))</f>
        <v>0.5671926275218413</v>
      </c>
      <c r="N44" s="47"/>
      <c r="O44" s="46">
        <v>42156.333333333336</v>
      </c>
      <c r="P44" s="52">
        <v>1.0924</v>
      </c>
      <c r="Q44" s="52"/>
      <c r="R44" s="55">
        <f>IF(P44="","",T44*M44*LOOKUP(RIGHT($D$2,3),定数!$A$6:$A$13,定数!$B$6:$B$13))</f>
        <v>-3335.092649828362</v>
      </c>
      <c r="S44" s="55"/>
      <c r="T44" s="56">
        <f t="shared" si="4"/>
        <v>-48.999999999999048</v>
      </c>
      <c r="U44" s="56"/>
      <c r="V44" t="str">
        <f t="shared" si="7"/>
        <v/>
      </c>
      <c r="W44">
        <f t="shared" si="2"/>
        <v>1</v>
      </c>
      <c r="X44" s="41">
        <f t="shared" si="5"/>
        <v>120091.02333026275</v>
      </c>
      <c r="Y44" s="42">
        <f t="shared" si="6"/>
        <v>7.4287553628778924E-2</v>
      </c>
    </row>
    <row r="45" spans="2:25" x14ac:dyDescent="0.15">
      <c r="B45" s="40">
        <v>37</v>
      </c>
      <c r="C45" s="51">
        <f t="shared" si="0"/>
        <v>107834.66234445255</v>
      </c>
      <c r="D45" s="51"/>
      <c r="E45" s="47"/>
      <c r="F45" s="46">
        <v>42165.333333333336</v>
      </c>
      <c r="G45" s="47" t="s">
        <v>4</v>
      </c>
      <c r="H45" s="52">
        <v>1.1302000000000001</v>
      </c>
      <c r="I45" s="52"/>
      <c r="J45" s="47">
        <v>27</v>
      </c>
      <c r="K45" s="53">
        <f t="shared" si="8"/>
        <v>3235.0398703335763</v>
      </c>
      <c r="L45" s="54"/>
      <c r="M45" s="6">
        <f>IF(J45="","",(K45/J45)/LOOKUP(RIGHT($D$2,3),定数!$A$6:$A$13,定数!$B$6:$B$13))</f>
        <v>0.99846909578196796</v>
      </c>
      <c r="N45" s="47"/>
      <c r="O45" s="46">
        <v>42165.333333333336</v>
      </c>
      <c r="P45" s="52">
        <v>1.1341000000000001</v>
      </c>
      <c r="Q45" s="52"/>
      <c r="R45" s="55">
        <f>IF(P45="","",T45*M45*LOOKUP(RIGHT($D$2,3),定数!$A$6:$A$13,定数!$B$6:$B$13))</f>
        <v>4672.8353682596271</v>
      </c>
      <c r="S45" s="55"/>
      <c r="T45" s="56">
        <f t="shared" si="4"/>
        <v>39.000000000000142</v>
      </c>
      <c r="U45" s="56"/>
      <c r="V45" t="str">
        <f t="shared" si="7"/>
        <v/>
      </c>
      <c r="W45">
        <f t="shared" si="2"/>
        <v>0</v>
      </c>
      <c r="X45" s="41">
        <f t="shared" si="5"/>
        <v>120091.02333026275</v>
      </c>
      <c r="Y45" s="42">
        <f t="shared" si="6"/>
        <v>0.10205892701991504</v>
      </c>
    </row>
    <row r="46" spans="2:25" x14ac:dyDescent="0.15">
      <c r="B46" s="40">
        <v>38</v>
      </c>
      <c r="C46" s="51">
        <f t="shared" si="0"/>
        <v>112507.49771271217</v>
      </c>
      <c r="D46" s="51"/>
      <c r="E46" s="47"/>
      <c r="F46" s="46">
        <v>42165.666666666664</v>
      </c>
      <c r="G46" s="47" t="s">
        <v>4</v>
      </c>
      <c r="H46" s="52">
        <v>1.1335</v>
      </c>
      <c r="I46" s="52"/>
      <c r="J46" s="47">
        <v>76</v>
      </c>
      <c r="K46" s="53">
        <f t="shared" si="8"/>
        <v>3375.224931381365</v>
      </c>
      <c r="L46" s="54"/>
      <c r="M46" s="6">
        <f>IF(J46="","",(K46/J46)/LOOKUP(RIGHT($D$2,3),定数!$A$6:$A$13,定数!$B$6:$B$13))</f>
        <v>0.37009045300234267</v>
      </c>
      <c r="N46" s="47"/>
      <c r="O46" s="46">
        <v>42166.333333333336</v>
      </c>
      <c r="P46" s="52">
        <v>1.1258999999999999</v>
      </c>
      <c r="Q46" s="52"/>
      <c r="R46" s="55">
        <f>IF(P46="","",T46*M46*LOOKUP(RIGHT($D$2,3),定数!$A$6:$A$13,定数!$B$6:$B$13))</f>
        <v>-3375.2249313813882</v>
      </c>
      <c r="S46" s="55"/>
      <c r="T46" s="56">
        <f t="shared" si="4"/>
        <v>-76.000000000000512</v>
      </c>
      <c r="U46" s="56"/>
      <c r="V46" t="str">
        <f t="shared" si="7"/>
        <v/>
      </c>
      <c r="W46">
        <f t="shared" si="2"/>
        <v>1</v>
      </c>
      <c r="X46" s="41">
        <f t="shared" si="5"/>
        <v>120091.02333026275</v>
      </c>
      <c r="Y46" s="42">
        <f t="shared" si="6"/>
        <v>6.3148147190777881E-2</v>
      </c>
    </row>
    <row r="47" spans="2:25" x14ac:dyDescent="0.15">
      <c r="B47" s="40">
        <v>39</v>
      </c>
      <c r="C47" s="51">
        <f t="shared" si="0"/>
        <v>109132.27278133077</v>
      </c>
      <c r="D47" s="51"/>
      <c r="E47" s="47"/>
      <c r="F47" s="46">
        <v>42172.833333333336</v>
      </c>
      <c r="G47" s="47" t="s">
        <v>4</v>
      </c>
      <c r="H47" s="52">
        <v>1.1276999999999999</v>
      </c>
      <c r="I47" s="52"/>
      <c r="J47" s="47">
        <v>54</v>
      </c>
      <c r="K47" s="53">
        <f t="shared" si="8"/>
        <v>3273.968183439923</v>
      </c>
      <c r="L47" s="54"/>
      <c r="M47" s="6">
        <f>IF(J47="","",(K47/J47)/LOOKUP(RIGHT($D$2,3),定数!$A$6:$A$13,定数!$B$6:$B$13))</f>
        <v>0.50524200361727212</v>
      </c>
      <c r="N47" s="47"/>
      <c r="O47" s="46">
        <v>42172.833333333336</v>
      </c>
      <c r="P47" s="52">
        <v>1.1223000000000001</v>
      </c>
      <c r="Q47" s="52"/>
      <c r="R47" s="55">
        <f>IF(P47="","",T47*M47*LOOKUP(RIGHT($D$2,3),定数!$A$6:$A$13,定数!$B$6:$B$13))</f>
        <v>-3273.968183439832</v>
      </c>
      <c r="S47" s="55"/>
      <c r="T47" s="56">
        <f t="shared" si="4"/>
        <v>-53.999999999998494</v>
      </c>
      <c r="U47" s="56"/>
      <c r="V47" t="str">
        <f t="shared" si="7"/>
        <v/>
      </c>
      <c r="W47">
        <f t="shared" si="2"/>
        <v>2</v>
      </c>
      <c r="X47" s="41">
        <f t="shared" si="5"/>
        <v>120091.02333026275</v>
      </c>
      <c r="Y47" s="42">
        <f t="shared" si="6"/>
        <v>9.1253702775054846E-2</v>
      </c>
    </row>
    <row r="48" spans="2:25" x14ac:dyDescent="0.15">
      <c r="B48" s="40">
        <v>40</v>
      </c>
      <c r="C48" s="51">
        <f t="shared" si="0"/>
        <v>105858.30459789094</v>
      </c>
      <c r="D48" s="51"/>
      <c r="E48" s="47"/>
      <c r="F48" s="46">
        <v>42205.833333333336</v>
      </c>
      <c r="G48" s="47" t="s">
        <v>3</v>
      </c>
      <c r="H48" s="52">
        <v>1.0831</v>
      </c>
      <c r="I48" s="52"/>
      <c r="J48" s="47">
        <v>40</v>
      </c>
      <c r="K48" s="53">
        <f t="shared" si="8"/>
        <v>3175.7491379367279</v>
      </c>
      <c r="L48" s="54"/>
      <c r="M48" s="6">
        <f>IF(J48="","",(K48/J48)/LOOKUP(RIGHT($D$2,3),定数!$A$6:$A$13,定数!$B$6:$B$13))</f>
        <v>0.66161440373681835</v>
      </c>
      <c r="N48" s="47"/>
      <c r="O48" s="46">
        <v>42206.5</v>
      </c>
      <c r="P48" s="52">
        <v>1.0871</v>
      </c>
      <c r="Q48" s="52"/>
      <c r="R48" s="55">
        <f>IF(P48="","",T48*M48*LOOKUP(RIGHT($D$2,3),定数!$A$6:$A$13,定数!$B$6:$B$13))</f>
        <v>-3175.7491379367311</v>
      </c>
      <c r="S48" s="55"/>
      <c r="T48" s="56">
        <f t="shared" si="4"/>
        <v>-40.000000000000036</v>
      </c>
      <c r="U48" s="56"/>
      <c r="V48" t="str">
        <f t="shared" si="7"/>
        <v/>
      </c>
      <c r="W48">
        <f t="shared" si="2"/>
        <v>3</v>
      </c>
      <c r="X48" s="41">
        <f t="shared" si="5"/>
        <v>120091.02333026275</v>
      </c>
      <c r="Y48" s="42">
        <f t="shared" si="6"/>
        <v>0.11851609169180244</v>
      </c>
    </row>
    <row r="49" spans="2:25" x14ac:dyDescent="0.15">
      <c r="B49" s="40">
        <v>41</v>
      </c>
      <c r="C49" s="51">
        <f t="shared" si="0"/>
        <v>102682.55545995421</v>
      </c>
      <c r="D49" s="51"/>
      <c r="E49" s="47"/>
      <c r="F49" s="46">
        <v>42249.5</v>
      </c>
      <c r="G49" s="47" t="s">
        <v>4</v>
      </c>
      <c r="H49" s="52">
        <v>1.1291</v>
      </c>
      <c r="I49" s="52"/>
      <c r="J49" s="47">
        <v>50</v>
      </c>
      <c r="K49" s="53">
        <f t="shared" si="8"/>
        <v>3080.4766637986263</v>
      </c>
      <c r="L49" s="54"/>
      <c r="M49" s="6">
        <f>IF(J49="","",(K49/J49)/LOOKUP(RIGHT($D$2,3),定数!$A$6:$A$13,定数!$B$6:$B$13))</f>
        <v>0.51341277729977108</v>
      </c>
      <c r="N49" s="47"/>
      <c r="O49" s="46">
        <v>42249.5</v>
      </c>
      <c r="P49" s="52">
        <v>1.1241000000000001</v>
      </c>
      <c r="Q49" s="52"/>
      <c r="R49" s="55">
        <f>IF(P49="","",T49*M49*LOOKUP(RIGHT($D$2,3),定数!$A$6:$A$13,定数!$B$6:$B$13))</f>
        <v>-3080.4766637985608</v>
      </c>
      <c r="S49" s="55"/>
      <c r="T49" s="56">
        <f t="shared" si="4"/>
        <v>-49.999999999998934</v>
      </c>
      <c r="U49" s="56"/>
      <c r="V49" t="str">
        <f t="shared" si="7"/>
        <v/>
      </c>
      <c r="W49">
        <f t="shared" si="2"/>
        <v>4</v>
      </c>
      <c r="X49" s="41">
        <f t="shared" si="5"/>
        <v>120091.02333026275</v>
      </c>
      <c r="Y49" s="42">
        <f t="shared" si="6"/>
        <v>0.14496060894104845</v>
      </c>
    </row>
    <row r="50" spans="2:25" x14ac:dyDescent="0.15">
      <c r="B50" s="40">
        <v>42</v>
      </c>
      <c r="C50" s="51">
        <f t="shared" si="0"/>
        <v>99602.078796155649</v>
      </c>
      <c r="D50" s="51"/>
      <c r="E50" s="47"/>
      <c r="F50" s="46">
        <v>42291</v>
      </c>
      <c r="G50" s="47" t="s">
        <v>4</v>
      </c>
      <c r="H50" s="52">
        <v>1.1395999999999999</v>
      </c>
      <c r="I50" s="52"/>
      <c r="J50" s="47">
        <v>42</v>
      </c>
      <c r="K50" s="53">
        <f t="shared" si="8"/>
        <v>2988.0623638846691</v>
      </c>
      <c r="L50" s="54"/>
      <c r="M50" s="6">
        <f>IF(J50="","",(K50/J50)/LOOKUP(RIGHT($D$2,3),定数!$A$6:$A$13,定数!$B$6:$B$13))</f>
        <v>0.59286951664378362</v>
      </c>
      <c r="N50" s="47"/>
      <c r="O50" s="46">
        <v>42291.833333333336</v>
      </c>
      <c r="P50" s="52">
        <v>1.1456</v>
      </c>
      <c r="Q50" s="52"/>
      <c r="R50" s="55">
        <f>IF(P50="","",T50*M50*LOOKUP(RIGHT($D$2,3),定数!$A$6:$A$13,定数!$B$6:$B$13))</f>
        <v>4268.6605198352463</v>
      </c>
      <c r="S50" s="55"/>
      <c r="T50" s="56">
        <f t="shared" si="4"/>
        <v>60.000000000000057</v>
      </c>
      <c r="U50" s="56"/>
      <c r="V50" t="str">
        <f t="shared" si="7"/>
        <v/>
      </c>
      <c r="W50">
        <f t="shared" si="2"/>
        <v>0</v>
      </c>
      <c r="X50" s="41">
        <f t="shared" si="5"/>
        <v>120091.02333026275</v>
      </c>
      <c r="Y50" s="42">
        <f t="shared" si="6"/>
        <v>0.1706117906728164</v>
      </c>
    </row>
    <row r="51" spans="2:25" x14ac:dyDescent="0.15">
      <c r="B51" s="40">
        <v>43</v>
      </c>
      <c r="C51" s="51">
        <f t="shared" si="0"/>
        <v>103870.7393159909</v>
      </c>
      <c r="D51" s="51"/>
      <c r="E51" s="47"/>
      <c r="F51" s="46">
        <v>42304.666666666664</v>
      </c>
      <c r="G51" s="47" t="s">
        <v>3</v>
      </c>
      <c r="H51" s="52">
        <v>1.1036999999999999</v>
      </c>
      <c r="I51" s="52"/>
      <c r="J51" s="47">
        <v>42</v>
      </c>
      <c r="K51" s="53">
        <f t="shared" si="8"/>
        <v>3116.1221794797266</v>
      </c>
      <c r="L51" s="54"/>
      <c r="M51" s="6">
        <f>IF(J51="","",(K51/J51)/LOOKUP(RIGHT($D$2,3),定数!$A$6:$A$13,定数!$B$6:$B$13))</f>
        <v>0.61827821021423146</v>
      </c>
      <c r="N51" s="47"/>
      <c r="O51" s="46">
        <v>42305.5</v>
      </c>
      <c r="P51" s="52">
        <v>1.1079000000000001</v>
      </c>
      <c r="Q51" s="52"/>
      <c r="R51" s="55">
        <f>IF(P51="","",T51*M51*LOOKUP(RIGHT($D$2,3),定数!$A$6:$A$13,定数!$B$6:$B$13))</f>
        <v>-3116.1221794798771</v>
      </c>
      <c r="S51" s="55"/>
      <c r="T51" s="56">
        <f t="shared" si="4"/>
        <v>-42.000000000002032</v>
      </c>
      <c r="U51" s="56"/>
      <c r="V51" t="str">
        <f t="shared" si="7"/>
        <v/>
      </c>
      <c r="W51">
        <f t="shared" si="2"/>
        <v>1</v>
      </c>
      <c r="X51" s="41">
        <f t="shared" si="5"/>
        <v>120091.02333026275</v>
      </c>
      <c r="Y51" s="42">
        <f t="shared" si="6"/>
        <v>0.13506658170165131</v>
      </c>
    </row>
    <row r="52" spans="2:25" x14ac:dyDescent="0.15">
      <c r="B52" s="40">
        <v>44</v>
      </c>
      <c r="C52" s="51">
        <f t="shared" si="0"/>
        <v>100754.61713651102</v>
      </c>
      <c r="D52" s="51"/>
      <c r="E52" s="47"/>
      <c r="F52" s="46">
        <v>42324.666666666664</v>
      </c>
      <c r="G52" s="47" t="s">
        <v>3</v>
      </c>
      <c r="H52" s="52">
        <v>1.0712999999999999</v>
      </c>
      <c r="I52" s="52"/>
      <c r="J52" s="47">
        <v>33</v>
      </c>
      <c r="K52" s="53">
        <f t="shared" si="8"/>
        <v>3022.6385140953307</v>
      </c>
      <c r="L52" s="54"/>
      <c r="M52" s="6">
        <f>IF(J52="","",(K52/J52)/LOOKUP(RIGHT($D$2,3),定数!$A$6:$A$13,定数!$B$6:$B$13))</f>
        <v>0.76329255406447749</v>
      </c>
      <c r="N52" s="47"/>
      <c r="O52" s="46">
        <v>42325</v>
      </c>
      <c r="P52" s="52">
        <v>1.0666</v>
      </c>
      <c r="Q52" s="52"/>
      <c r="R52" s="55">
        <f>IF(P52="","",T52*M52*LOOKUP(RIGHT($D$2,3),定数!$A$6:$A$13,定数!$B$6:$B$13))</f>
        <v>4304.9700049235853</v>
      </c>
      <c r="S52" s="55"/>
      <c r="T52" s="56">
        <f t="shared" si="4"/>
        <v>46.999999999999261</v>
      </c>
      <c r="U52" s="56"/>
      <c r="V52" t="str">
        <f t="shared" si="7"/>
        <v/>
      </c>
      <c r="W52">
        <f t="shared" si="2"/>
        <v>0</v>
      </c>
      <c r="X52" s="41">
        <f t="shared" si="5"/>
        <v>120091.02333026275</v>
      </c>
      <c r="Y52" s="42">
        <f t="shared" si="6"/>
        <v>0.161014584250603</v>
      </c>
    </row>
    <row r="53" spans="2:25" x14ac:dyDescent="0.15">
      <c r="B53" s="40">
        <v>45</v>
      </c>
      <c r="C53" s="51">
        <f t="shared" si="0"/>
        <v>105059.5871414346</v>
      </c>
      <c r="D53" s="51"/>
      <c r="E53" s="47"/>
      <c r="F53" s="46">
        <v>42355</v>
      </c>
      <c r="G53" s="47" t="s">
        <v>3</v>
      </c>
      <c r="H53" s="52">
        <v>1.0888</v>
      </c>
      <c r="I53" s="52"/>
      <c r="J53" s="47">
        <v>125</v>
      </c>
      <c r="K53" s="53">
        <f t="shared" si="8"/>
        <v>3151.7876142430382</v>
      </c>
      <c r="L53" s="54"/>
      <c r="M53" s="6">
        <f>IF(J53="","",(K53/J53)/LOOKUP(RIGHT($D$2,3),定数!$A$6:$A$13,定数!$B$6:$B$13))</f>
        <v>0.21011917428286922</v>
      </c>
      <c r="N53" s="47">
        <v>2016</v>
      </c>
      <c r="O53" s="46">
        <v>42403.708333333336</v>
      </c>
      <c r="P53" s="52">
        <v>1.1012999999999999</v>
      </c>
      <c r="Q53" s="52"/>
      <c r="R53" s="55">
        <f>IF(P53="","",T53*M53*LOOKUP(RIGHT($D$2,3),定数!$A$6:$A$13,定数!$B$6:$B$13))</f>
        <v>-3151.7876142430268</v>
      </c>
      <c r="S53" s="55"/>
      <c r="T53" s="56">
        <f t="shared" si="4"/>
        <v>-124.99999999999956</v>
      </c>
      <c r="U53" s="56"/>
      <c r="V53" t="str">
        <f t="shared" si="7"/>
        <v/>
      </c>
      <c r="W53">
        <f t="shared" si="2"/>
        <v>1</v>
      </c>
      <c r="X53" s="41">
        <f t="shared" si="5"/>
        <v>120091.02333026275</v>
      </c>
      <c r="Y53" s="42">
        <f t="shared" si="6"/>
        <v>0.12516702557767478</v>
      </c>
    </row>
    <row r="54" spans="2:25" x14ac:dyDescent="0.15">
      <c r="B54" s="40">
        <v>46</v>
      </c>
      <c r="C54" s="51">
        <f t="shared" si="0"/>
        <v>101907.79952719157</v>
      </c>
      <c r="D54" s="51"/>
      <c r="E54" s="47">
        <v>2016</v>
      </c>
      <c r="F54" s="46">
        <v>42431.166666666664</v>
      </c>
      <c r="G54" s="47" t="s">
        <v>3</v>
      </c>
      <c r="H54" s="52">
        <v>1.0862000000000001</v>
      </c>
      <c r="I54" s="52"/>
      <c r="J54" s="47">
        <v>20</v>
      </c>
      <c r="K54" s="53">
        <f t="shared" si="8"/>
        <v>3057.233985815747</v>
      </c>
      <c r="L54" s="54"/>
      <c r="M54" s="6">
        <f>IF(J54="","",(K54/J54)/LOOKUP(RIGHT($D$2,3),定数!$A$6:$A$13,定数!$B$6:$B$13))</f>
        <v>1.2738474940898947</v>
      </c>
      <c r="N54" s="47"/>
      <c r="O54" s="46">
        <v>42431.666666666664</v>
      </c>
      <c r="P54" s="52">
        <v>1.0832999999999999</v>
      </c>
      <c r="Q54" s="52"/>
      <c r="R54" s="55">
        <f>IF(P54="","",T54*M54*LOOKUP(RIGHT($D$2,3),定数!$A$6:$A$13,定数!$B$6:$B$13))</f>
        <v>4432.9892794330244</v>
      </c>
      <c r="S54" s="55"/>
      <c r="T54" s="56">
        <f t="shared" si="4"/>
        <v>29.000000000001247</v>
      </c>
      <c r="U54" s="56"/>
      <c r="V54" t="str">
        <f t="shared" si="7"/>
        <v/>
      </c>
      <c r="W54">
        <f t="shared" si="2"/>
        <v>0</v>
      </c>
      <c r="X54" s="41">
        <f t="shared" si="5"/>
        <v>120091.02333026275</v>
      </c>
      <c r="Y54" s="42">
        <f t="shared" si="6"/>
        <v>0.1514120148103445</v>
      </c>
    </row>
    <row r="55" spans="2:25" x14ac:dyDescent="0.15">
      <c r="B55" s="40">
        <v>47</v>
      </c>
      <c r="C55" s="51">
        <f t="shared" si="0"/>
        <v>106340.78880662459</v>
      </c>
      <c r="D55" s="51"/>
      <c r="E55" s="48"/>
      <c r="F55" s="46">
        <v>42433.666666666664</v>
      </c>
      <c r="G55" s="47" t="s">
        <v>4</v>
      </c>
      <c r="H55" s="52">
        <v>1.099</v>
      </c>
      <c r="I55" s="52"/>
      <c r="J55" s="47">
        <v>88</v>
      </c>
      <c r="K55" s="53">
        <f t="shared" si="8"/>
        <v>3190.2236641987379</v>
      </c>
      <c r="L55" s="54"/>
      <c r="M55" s="6">
        <f>IF(J55="","",(K55/J55)/LOOKUP(RIGHT($D$2,3),定数!$A$6:$A$13,定数!$B$6:$B$13))</f>
        <v>0.30210451365518348</v>
      </c>
      <c r="N55" s="47"/>
      <c r="O55" s="46">
        <v>42439.5</v>
      </c>
      <c r="P55" s="52">
        <v>1.0902000000000001</v>
      </c>
      <c r="Q55" s="52"/>
      <c r="R55" s="55">
        <f>IF(P55="","",T55*M55*LOOKUP(RIGHT($D$2,3),定数!$A$6:$A$13,定数!$B$6:$B$13))</f>
        <v>-3190.2236641987083</v>
      </c>
      <c r="S55" s="55"/>
      <c r="T55" s="56">
        <f t="shared" si="4"/>
        <v>-87.99999999999919</v>
      </c>
      <c r="U55" s="56"/>
      <c r="V55" t="str">
        <f t="shared" si="7"/>
        <v/>
      </c>
      <c r="W55">
        <f t="shared" si="2"/>
        <v>1</v>
      </c>
      <c r="X55" s="41">
        <f t="shared" si="5"/>
        <v>120091.02333026275</v>
      </c>
      <c r="Y55" s="42">
        <f t="shared" si="6"/>
        <v>0.11449843745459298</v>
      </c>
    </row>
    <row r="56" spans="2:25" x14ac:dyDescent="0.15">
      <c r="B56" s="40">
        <v>48</v>
      </c>
      <c r="C56" s="51">
        <f t="shared" si="0"/>
        <v>103150.56514242588</v>
      </c>
      <c r="D56" s="51"/>
      <c r="E56" s="48"/>
      <c r="F56" s="46">
        <v>42464.166666666664</v>
      </c>
      <c r="G56" s="47" t="s">
        <v>4</v>
      </c>
      <c r="H56" s="52">
        <v>1.1411</v>
      </c>
      <c r="I56" s="52"/>
      <c r="J56" s="47">
        <v>78</v>
      </c>
      <c r="K56" s="53">
        <f t="shared" si="8"/>
        <v>3094.5169542727763</v>
      </c>
      <c r="L56" s="54"/>
      <c r="M56" s="6">
        <f>IF(J56="","",(K56/J56)/LOOKUP(RIGHT($D$2,3),定数!$A$6:$A$13,定数!$B$6:$B$13))</f>
        <v>0.33061078571290348</v>
      </c>
      <c r="N56" s="47"/>
      <c r="O56" s="46">
        <v>42466.5</v>
      </c>
      <c r="P56" s="52">
        <v>1.1333</v>
      </c>
      <c r="Q56" s="52"/>
      <c r="R56" s="55">
        <f>IF(P56="","",T56*M56*LOOKUP(RIGHT($D$2,3),定数!$A$6:$A$13,定数!$B$6:$B$13))</f>
        <v>-3094.5169542727876</v>
      </c>
      <c r="S56" s="55"/>
      <c r="T56" s="56">
        <f t="shared" si="4"/>
        <v>-78.000000000000284</v>
      </c>
      <c r="U56" s="56"/>
      <c r="V56" t="str">
        <f t="shared" si="7"/>
        <v/>
      </c>
      <c r="W56">
        <f t="shared" si="2"/>
        <v>2</v>
      </c>
      <c r="X56" s="41">
        <f t="shared" si="5"/>
        <v>120091.02333026275</v>
      </c>
      <c r="Y56" s="42">
        <f t="shared" si="6"/>
        <v>0.14106348433095495</v>
      </c>
    </row>
    <row r="57" spans="2:25" x14ac:dyDescent="0.15">
      <c r="B57" s="40">
        <v>49</v>
      </c>
      <c r="C57" s="51">
        <f t="shared" si="0"/>
        <v>100056.0481881531</v>
      </c>
      <c r="D57" s="51"/>
      <c r="E57" s="48"/>
      <c r="F57" s="46">
        <v>42472.333333333336</v>
      </c>
      <c r="G57" s="47" t="s">
        <v>4</v>
      </c>
      <c r="H57" s="52">
        <v>1.1417999999999999</v>
      </c>
      <c r="I57" s="52"/>
      <c r="J57" s="47">
        <v>23</v>
      </c>
      <c r="K57" s="53">
        <f t="shared" si="8"/>
        <v>3001.6814456445927</v>
      </c>
      <c r="L57" s="54"/>
      <c r="M57" s="6">
        <f>IF(J57="","",(K57/J57)/LOOKUP(RIGHT($D$2,3),定数!$A$6:$A$13,定数!$B$6:$B$13))</f>
        <v>1.087565741175577</v>
      </c>
      <c r="N57" s="47"/>
      <c r="O57" s="46">
        <v>42472.333333333336</v>
      </c>
      <c r="P57" s="52">
        <v>1.1452</v>
      </c>
      <c r="Q57" s="52"/>
      <c r="R57" s="55">
        <f>IF(P57="","",T57*M57*LOOKUP(RIGHT($D$2,3),定数!$A$6:$A$13,定数!$B$6:$B$13))</f>
        <v>4437.2682239964452</v>
      </c>
      <c r="S57" s="55"/>
      <c r="T57" s="56">
        <f t="shared" si="4"/>
        <v>34.000000000000696</v>
      </c>
      <c r="U57" s="56"/>
      <c r="V57" t="str">
        <f t="shared" si="7"/>
        <v/>
      </c>
      <c r="W57">
        <f t="shared" si="2"/>
        <v>0</v>
      </c>
      <c r="X57" s="41">
        <f t="shared" si="5"/>
        <v>120091.02333026275</v>
      </c>
      <c r="Y57" s="42">
        <f t="shared" si="6"/>
        <v>0.16683157980102636</v>
      </c>
    </row>
    <row r="58" spans="2:25" x14ac:dyDescent="0.15">
      <c r="B58" s="40">
        <v>50</v>
      </c>
      <c r="C58" s="51">
        <f t="shared" si="0"/>
        <v>104493.31641214955</v>
      </c>
      <c r="D58" s="51"/>
      <c r="E58" s="48"/>
      <c r="F58" s="46">
        <v>42482.333333333336</v>
      </c>
      <c r="G58" s="47" t="s">
        <v>3</v>
      </c>
      <c r="H58" s="52">
        <v>1.1291</v>
      </c>
      <c r="I58" s="52"/>
      <c r="J58" s="47">
        <v>18</v>
      </c>
      <c r="K58" s="53">
        <f t="shared" si="8"/>
        <v>3134.7994923644865</v>
      </c>
      <c r="L58" s="54"/>
      <c r="M58" s="6">
        <f>IF(J58="","",(K58/J58)/LOOKUP(RIGHT($D$2,3),定数!$A$6:$A$13,定数!$B$6:$B$13))</f>
        <v>1.4512960612798549</v>
      </c>
      <c r="N58" s="47"/>
      <c r="O58" s="46">
        <v>42482.333333333336</v>
      </c>
      <c r="P58" s="52">
        <v>1.1266</v>
      </c>
      <c r="Q58" s="52"/>
      <c r="R58" s="55">
        <f>IF(P58="","",T58*M58*LOOKUP(RIGHT($D$2,3),定数!$A$6:$A$13,定数!$B$6:$B$13))</f>
        <v>4353.8881838394718</v>
      </c>
      <c r="S58" s="55"/>
      <c r="T58" s="56">
        <f t="shared" si="4"/>
        <v>24.999999999999467</v>
      </c>
      <c r="U58" s="56"/>
      <c r="V58" t="str">
        <f t="shared" si="7"/>
        <v/>
      </c>
      <c r="W58">
        <f t="shared" si="2"/>
        <v>0</v>
      </c>
      <c r="X58" s="41">
        <f t="shared" si="5"/>
        <v>120091.02333026275</v>
      </c>
      <c r="Y58" s="42">
        <f t="shared" si="6"/>
        <v>0.12988237160089711</v>
      </c>
    </row>
    <row r="59" spans="2:25" x14ac:dyDescent="0.15">
      <c r="B59" s="40">
        <v>51</v>
      </c>
      <c r="C59" s="51">
        <f t="shared" si="0"/>
        <v>108847.20459598902</v>
      </c>
      <c r="D59" s="51"/>
      <c r="E59" s="48"/>
      <c r="F59" s="46">
        <v>42487.833333333336</v>
      </c>
      <c r="G59" s="47" t="s">
        <v>4</v>
      </c>
      <c r="H59" s="52">
        <v>1.1322000000000001</v>
      </c>
      <c r="I59" s="52"/>
      <c r="J59" s="47">
        <v>30</v>
      </c>
      <c r="K59" s="53">
        <f t="shared" si="8"/>
        <v>3265.4161378796707</v>
      </c>
      <c r="L59" s="54"/>
      <c r="M59" s="6">
        <f>IF(J59="","",(K59/J59)/LOOKUP(RIGHT($D$2,3),定数!$A$6:$A$13,定数!$B$6:$B$13))</f>
        <v>0.90706003829990856</v>
      </c>
      <c r="N59" s="47"/>
      <c r="O59" s="46">
        <v>42487.833333333336</v>
      </c>
      <c r="P59" s="52">
        <v>1.1292</v>
      </c>
      <c r="Q59" s="52"/>
      <c r="R59" s="55">
        <f>IF(P59="","",T59*M59*LOOKUP(RIGHT($D$2,3),定数!$A$6:$A$13,定数!$B$6:$B$13))</f>
        <v>-3265.4161378797944</v>
      </c>
      <c r="S59" s="55"/>
      <c r="T59" s="56">
        <f t="shared" si="4"/>
        <v>-30.000000000001137</v>
      </c>
      <c r="U59" s="56"/>
      <c r="V59" t="str">
        <f t="shared" si="7"/>
        <v/>
      </c>
      <c r="W59">
        <f t="shared" si="2"/>
        <v>1</v>
      </c>
      <c r="X59" s="41">
        <f t="shared" si="5"/>
        <v>120091.02333026275</v>
      </c>
      <c r="Y59" s="42">
        <f t="shared" si="6"/>
        <v>9.3627470417601999E-2</v>
      </c>
    </row>
    <row r="60" spans="2:25" x14ac:dyDescent="0.15">
      <c r="B60" s="40">
        <v>52</v>
      </c>
      <c r="C60" s="51">
        <f t="shared" si="0"/>
        <v>105581.78845810922</v>
      </c>
      <c r="D60" s="51"/>
      <c r="E60" s="48"/>
      <c r="F60" s="46">
        <v>42488.833333333336</v>
      </c>
      <c r="G60" s="47" t="s">
        <v>4</v>
      </c>
      <c r="H60" s="52">
        <v>1.1349</v>
      </c>
      <c r="I60" s="52"/>
      <c r="J60" s="47">
        <v>40</v>
      </c>
      <c r="K60" s="53">
        <f t="shared" si="8"/>
        <v>3167.4536537432764</v>
      </c>
      <c r="L60" s="54"/>
      <c r="M60" s="6">
        <f>IF(J60="","",(K60/J60)/LOOKUP(RIGHT($D$2,3),定数!$A$6:$A$13,定数!$B$6:$B$13))</f>
        <v>0.6598861778631826</v>
      </c>
      <c r="N60" s="47"/>
      <c r="O60" s="46">
        <v>42489.333333333336</v>
      </c>
      <c r="P60" s="52">
        <v>1.1409</v>
      </c>
      <c r="Q60" s="52"/>
      <c r="R60" s="55">
        <f>IF(P60="","",T60*M60*LOOKUP(RIGHT($D$2,3),定数!$A$6:$A$13,定数!$B$6:$B$13))</f>
        <v>4751.1804806149194</v>
      </c>
      <c r="S60" s="55"/>
      <c r="T60" s="56">
        <f t="shared" si="4"/>
        <v>60.000000000000057</v>
      </c>
      <c r="U60" s="56"/>
      <c r="V60" t="str">
        <f t="shared" si="7"/>
        <v/>
      </c>
      <c r="W60">
        <f t="shared" si="2"/>
        <v>0</v>
      </c>
      <c r="X60" s="41">
        <f t="shared" si="5"/>
        <v>120091.02333026275</v>
      </c>
      <c r="Y60" s="42">
        <f t="shared" si="6"/>
        <v>0.12081864630507499</v>
      </c>
    </row>
    <row r="61" spans="2:25" x14ac:dyDescent="0.15">
      <c r="B61" s="40">
        <v>53</v>
      </c>
      <c r="C61" s="51">
        <f t="shared" si="0"/>
        <v>110332.96893872414</v>
      </c>
      <c r="D61" s="51"/>
      <c r="E61" s="48"/>
      <c r="F61" s="46">
        <v>42500.833333333336</v>
      </c>
      <c r="G61" s="47" t="s">
        <v>3</v>
      </c>
      <c r="H61" s="52">
        <v>1.1372</v>
      </c>
      <c r="I61" s="52"/>
      <c r="J61" s="47">
        <v>39</v>
      </c>
      <c r="K61" s="53">
        <f t="shared" si="8"/>
        <v>3309.9890681617239</v>
      </c>
      <c r="L61" s="54"/>
      <c r="M61" s="6">
        <f>IF(J61="","",(K61/J61)/LOOKUP(RIGHT($D$2,3),定数!$A$6:$A$13,定数!$B$6:$B$13))</f>
        <v>0.70726262140207785</v>
      </c>
      <c r="N61" s="47"/>
      <c r="O61" s="46">
        <v>42501.5</v>
      </c>
      <c r="P61" s="52">
        <v>1.1411</v>
      </c>
      <c r="Q61" s="52"/>
      <c r="R61" s="55">
        <f>IF(P61="","",T61*M61*LOOKUP(RIGHT($D$2,3),定数!$A$6:$A$13,定数!$B$6:$B$13))</f>
        <v>-3309.9890681617362</v>
      </c>
      <c r="S61" s="55"/>
      <c r="T61" s="56">
        <f t="shared" si="4"/>
        <v>-39.000000000000142</v>
      </c>
      <c r="U61" s="56"/>
      <c r="V61" t="str">
        <f t="shared" si="7"/>
        <v/>
      </c>
      <c r="W61">
        <f t="shared" si="2"/>
        <v>1</v>
      </c>
      <c r="X61" s="41">
        <f t="shared" si="5"/>
        <v>120091.02333026275</v>
      </c>
      <c r="Y61" s="42">
        <f t="shared" si="6"/>
        <v>8.1255485388803339E-2</v>
      </c>
    </row>
    <row r="62" spans="2:25" x14ac:dyDescent="0.15">
      <c r="B62" s="40">
        <v>54</v>
      </c>
      <c r="C62" s="51">
        <f t="shared" si="0"/>
        <v>107022.9798705624</v>
      </c>
      <c r="D62" s="51"/>
      <c r="E62" s="48"/>
      <c r="F62" s="46">
        <v>42529.5</v>
      </c>
      <c r="G62" s="47" t="s">
        <v>4</v>
      </c>
      <c r="H62" s="52">
        <v>1.1379999999999999</v>
      </c>
      <c r="I62" s="52"/>
      <c r="J62" s="47">
        <v>43</v>
      </c>
      <c r="K62" s="53">
        <f t="shared" si="8"/>
        <v>3210.6893961168716</v>
      </c>
      <c r="L62" s="54"/>
      <c r="M62" s="6">
        <f>IF(J62="","",(K62/J62)/LOOKUP(RIGHT($D$2,3),定数!$A$6:$A$13,定数!$B$6:$B$13))</f>
        <v>0.62222662715443255</v>
      </c>
      <c r="N62" s="47"/>
      <c r="O62" s="46">
        <v>42530.5</v>
      </c>
      <c r="P62" s="52">
        <v>1.1336999999999999</v>
      </c>
      <c r="Q62" s="52"/>
      <c r="R62" s="55">
        <f>IF(P62="","",T62*M62*LOOKUP(RIGHT($D$2,3),定数!$A$6:$A$13,定数!$B$6:$B$13))</f>
        <v>-3210.6893961168498</v>
      </c>
      <c r="S62" s="55"/>
      <c r="T62" s="56">
        <f t="shared" si="4"/>
        <v>-42.999999999999702</v>
      </c>
      <c r="U62" s="56"/>
      <c r="V62" t="str">
        <f t="shared" si="7"/>
        <v/>
      </c>
      <c r="W62">
        <f t="shared" si="2"/>
        <v>2</v>
      </c>
      <c r="X62" s="41">
        <f t="shared" si="5"/>
        <v>120091.02333026275</v>
      </c>
      <c r="Y62" s="42">
        <f t="shared" si="6"/>
        <v>0.10881782082713942</v>
      </c>
    </row>
    <row r="63" spans="2:25" x14ac:dyDescent="0.15">
      <c r="B63" s="40">
        <v>55</v>
      </c>
      <c r="C63" s="51">
        <f t="shared" si="0"/>
        <v>103812.29047444554</v>
      </c>
      <c r="D63" s="51"/>
      <c r="E63" s="48"/>
      <c r="F63" s="46">
        <v>42538.5</v>
      </c>
      <c r="G63" s="47" t="s">
        <v>4</v>
      </c>
      <c r="H63" s="52">
        <v>1.1263000000000001</v>
      </c>
      <c r="I63" s="52"/>
      <c r="J63" s="47">
        <v>41</v>
      </c>
      <c r="K63" s="53">
        <f t="shared" si="8"/>
        <v>3114.3687142333661</v>
      </c>
      <c r="L63" s="54"/>
      <c r="M63" s="6">
        <f>IF(J63="","",(K63/J63)/LOOKUP(RIGHT($D$2,3),定数!$A$6:$A$13,定数!$B$6:$B$13))</f>
        <v>0.63300177118564349</v>
      </c>
      <c r="N63" s="47"/>
      <c r="O63" s="46">
        <v>42541</v>
      </c>
      <c r="P63" s="52">
        <v>1.1324000000000001</v>
      </c>
      <c r="Q63" s="52"/>
      <c r="R63" s="55">
        <f>IF(P63="","",T63*M63*LOOKUP(RIGHT($D$2,3),定数!$A$6:$A$13,定数!$B$6:$B$13))</f>
        <v>4633.5729650789053</v>
      </c>
      <c r="S63" s="55"/>
      <c r="T63" s="56">
        <f t="shared" si="4"/>
        <v>60.999999999999943</v>
      </c>
      <c r="U63" s="56"/>
      <c r="V63" t="str">
        <f t="shared" si="7"/>
        <v/>
      </c>
      <c r="W63">
        <f t="shared" si="2"/>
        <v>0</v>
      </c>
      <c r="X63" s="41">
        <f t="shared" si="5"/>
        <v>120091.02333026275</v>
      </c>
      <c r="Y63" s="42">
        <f t="shared" si="6"/>
        <v>0.1355532862023251</v>
      </c>
    </row>
    <row r="64" spans="2:25" x14ac:dyDescent="0.15">
      <c r="B64" s="40">
        <v>56</v>
      </c>
      <c r="C64" s="51">
        <f t="shared" si="0"/>
        <v>108445.86343952444</v>
      </c>
      <c r="D64" s="51"/>
      <c r="E64" s="48"/>
      <c r="F64" s="46">
        <v>42542</v>
      </c>
      <c r="G64" s="47" t="s">
        <v>4</v>
      </c>
      <c r="H64" s="52">
        <v>1.1322000000000001</v>
      </c>
      <c r="I64" s="52"/>
      <c r="J64" s="47">
        <v>21</v>
      </c>
      <c r="K64" s="53">
        <f t="shared" si="8"/>
        <v>3253.375903185733</v>
      </c>
      <c r="L64" s="54"/>
      <c r="M64" s="6">
        <f>IF(J64="","",(K64/J64)/LOOKUP(RIGHT($D$2,3),定数!$A$6:$A$13,定数!$B$6:$B$13))</f>
        <v>1.2910221838038622</v>
      </c>
      <c r="N64" s="47"/>
      <c r="O64" s="46">
        <v>42542.5</v>
      </c>
      <c r="P64" s="52">
        <v>1.1301000000000001</v>
      </c>
      <c r="Q64" s="52"/>
      <c r="R64" s="55">
        <f>IF(P64="","",T64*M64*LOOKUP(RIGHT($D$2,3),定数!$A$6:$A$13,定数!$B$6:$B$13))</f>
        <v>-3253.3759031857185</v>
      </c>
      <c r="S64" s="55"/>
      <c r="T64" s="56">
        <f t="shared" si="4"/>
        <v>-20.999999999999908</v>
      </c>
      <c r="U64" s="56"/>
      <c r="V64" t="str">
        <f t="shared" si="7"/>
        <v/>
      </c>
      <c r="W64">
        <f t="shared" si="2"/>
        <v>1</v>
      </c>
      <c r="X64" s="41">
        <f t="shared" si="5"/>
        <v>120091.02333026275</v>
      </c>
      <c r="Y64" s="42">
        <f t="shared" si="6"/>
        <v>9.6969445074282623E-2</v>
      </c>
    </row>
    <row r="65" spans="2:25" x14ac:dyDescent="0.15">
      <c r="B65" s="40">
        <v>57</v>
      </c>
      <c r="C65" s="51">
        <f t="shared" si="0"/>
        <v>105192.48753633873</v>
      </c>
      <c r="D65" s="51"/>
      <c r="E65" s="47"/>
      <c r="F65" s="46">
        <v>42599.833333333336</v>
      </c>
      <c r="G65" s="47" t="s">
        <v>4</v>
      </c>
      <c r="H65" s="52">
        <v>1.1277999999999999</v>
      </c>
      <c r="I65" s="52"/>
      <c r="J65" s="47">
        <v>20</v>
      </c>
      <c r="K65" s="53">
        <f t="shared" si="8"/>
        <v>3155.7746260901617</v>
      </c>
      <c r="L65" s="54"/>
      <c r="M65" s="6">
        <f>IF(J65="","",(K65/J65)/LOOKUP(RIGHT($D$2,3),定数!$A$6:$A$13,定数!$B$6:$B$13))</f>
        <v>1.3149060942042339</v>
      </c>
      <c r="N65" s="47"/>
      <c r="O65" s="46">
        <v>42599.833333333336</v>
      </c>
      <c r="P65" s="52">
        <v>1.1307</v>
      </c>
      <c r="Q65" s="52"/>
      <c r="R65" s="55">
        <f>IF(P65="","",T65*M65*LOOKUP(RIGHT($D$2,3),定数!$A$6:$A$13,定数!$B$6:$B$13))</f>
        <v>4575.8732078309304</v>
      </c>
      <c r="S65" s="55"/>
      <c r="T65" s="56">
        <f t="shared" si="4"/>
        <v>29.000000000001247</v>
      </c>
      <c r="U65" s="56"/>
      <c r="V65" t="str">
        <f t="shared" si="7"/>
        <v/>
      </c>
      <c r="W65">
        <f t="shared" si="2"/>
        <v>0</v>
      </c>
      <c r="X65" s="41">
        <f t="shared" si="5"/>
        <v>120091.02333026275</v>
      </c>
      <c r="Y65" s="42">
        <f t="shared" si="6"/>
        <v>0.12406036172205404</v>
      </c>
    </row>
    <row r="66" spans="2:25" x14ac:dyDescent="0.15">
      <c r="B66" s="40">
        <v>58</v>
      </c>
      <c r="C66" s="51">
        <f t="shared" si="0"/>
        <v>109768.36074416965</v>
      </c>
      <c r="D66" s="51"/>
      <c r="E66" s="47"/>
      <c r="F66" s="46">
        <v>42625.5</v>
      </c>
      <c r="G66" s="47" t="s">
        <v>3</v>
      </c>
      <c r="H66" s="52">
        <v>1.1234999999999999</v>
      </c>
      <c r="I66" s="52"/>
      <c r="J66" s="47">
        <v>30</v>
      </c>
      <c r="K66" s="53">
        <f t="shared" si="8"/>
        <v>3293.0508223250895</v>
      </c>
      <c r="L66" s="54"/>
      <c r="M66" s="6">
        <f>IF(J66="","",(K66/J66)/LOOKUP(RIGHT($D$2,3),定数!$A$6:$A$13,定数!$B$6:$B$13))</f>
        <v>0.91473633953474709</v>
      </c>
      <c r="N66" s="47"/>
      <c r="O66" s="46">
        <v>42625.833333333336</v>
      </c>
      <c r="P66" s="52">
        <v>1.1265000000000001</v>
      </c>
      <c r="Q66" s="52"/>
      <c r="R66" s="55">
        <f>IF(P66="","",T66*M66*LOOKUP(RIGHT($D$2,3),定数!$A$6:$A$13,定数!$B$6:$B$13))</f>
        <v>-3293.0508223252141</v>
      </c>
      <c r="S66" s="55"/>
      <c r="T66" s="56">
        <f t="shared" si="4"/>
        <v>-30.000000000001137</v>
      </c>
      <c r="U66" s="56"/>
      <c r="V66" t="str">
        <f t="shared" si="7"/>
        <v/>
      </c>
      <c r="W66">
        <f t="shared" si="2"/>
        <v>1</v>
      </c>
      <c r="X66" s="41">
        <f t="shared" si="5"/>
        <v>120091.02333026275</v>
      </c>
      <c r="Y66" s="42">
        <f t="shared" si="6"/>
        <v>8.5956987456961786E-2</v>
      </c>
    </row>
    <row r="67" spans="2:25" x14ac:dyDescent="0.15">
      <c r="B67" s="40">
        <v>59</v>
      </c>
      <c r="C67" s="51">
        <f t="shared" si="0"/>
        <v>106475.30992184444</v>
      </c>
      <c r="D67" s="51"/>
      <c r="E67" s="47"/>
      <c r="F67" s="46">
        <v>42626.333333333336</v>
      </c>
      <c r="G67" s="47" t="s">
        <v>3</v>
      </c>
      <c r="H67" s="52">
        <v>1.1217999999999999</v>
      </c>
      <c r="I67" s="52"/>
      <c r="J67" s="47">
        <v>51</v>
      </c>
      <c r="K67" s="53">
        <f t="shared" si="8"/>
        <v>3194.2592976553333</v>
      </c>
      <c r="L67" s="54"/>
      <c r="M67" s="6">
        <f>IF(J67="","",(K67/J67)/LOOKUP(RIGHT($D$2,3),定数!$A$6:$A$13,定数!$B$6:$B$13))</f>
        <v>0.52193779373453153</v>
      </c>
      <c r="N67" s="47"/>
      <c r="O67" s="46">
        <v>42627.666666666664</v>
      </c>
      <c r="P67" s="52">
        <v>1.1269</v>
      </c>
      <c r="Q67" s="52"/>
      <c r="R67" s="55">
        <f>IF(P67="","",T67*M67*LOOKUP(RIGHT($D$2,3),定数!$A$6:$A$13,定数!$B$6:$B$13))</f>
        <v>-3194.2592976553983</v>
      </c>
      <c r="S67" s="55"/>
      <c r="T67" s="56">
        <f t="shared" si="4"/>
        <v>-51.000000000001044</v>
      </c>
      <c r="U67" s="56"/>
      <c r="V67" t="str">
        <f t="shared" si="7"/>
        <v/>
      </c>
      <c r="W67">
        <f t="shared" si="2"/>
        <v>2</v>
      </c>
      <c r="X67" s="41">
        <f t="shared" si="5"/>
        <v>120091.02333026275</v>
      </c>
      <c r="Y67" s="42">
        <f t="shared" si="6"/>
        <v>0.11337827783325394</v>
      </c>
    </row>
    <row r="68" spans="2:25" x14ac:dyDescent="0.15">
      <c r="B68" s="40">
        <v>60</v>
      </c>
      <c r="C68" s="51">
        <f t="shared" si="0"/>
        <v>103281.05062418904</v>
      </c>
      <c r="D68" s="51"/>
      <c r="E68" s="47"/>
      <c r="F68" s="46">
        <v>42649.166666666664</v>
      </c>
      <c r="G68" s="47" t="s">
        <v>3</v>
      </c>
      <c r="H68" s="52">
        <v>1.1201000000000001</v>
      </c>
      <c r="I68" s="52"/>
      <c r="J68" s="47">
        <v>12</v>
      </c>
      <c r="K68" s="53">
        <f t="shared" si="8"/>
        <v>3098.4315187256711</v>
      </c>
      <c r="L68" s="54"/>
      <c r="M68" s="6">
        <f>IF(J68="","",(K68/J68)/LOOKUP(RIGHT($D$2,3),定数!$A$6:$A$13,定数!$B$6:$B$13))</f>
        <v>2.151688554670605</v>
      </c>
      <c r="N68" s="47"/>
      <c r="O68" s="46">
        <v>42649.333333333336</v>
      </c>
      <c r="P68" s="52">
        <v>1.1184000000000001</v>
      </c>
      <c r="Q68" s="52"/>
      <c r="R68" s="55">
        <f>IF(P68="","",T68*M68*LOOKUP(RIGHT($D$2,3),定数!$A$6:$A$13,定数!$B$6:$B$13))</f>
        <v>4389.4446515281243</v>
      </c>
      <c r="S68" s="55"/>
      <c r="T68" s="56">
        <f t="shared" si="4"/>
        <v>17.000000000000348</v>
      </c>
      <c r="U68" s="56"/>
      <c r="V68" t="str">
        <f t="shared" si="7"/>
        <v/>
      </c>
      <c r="W68">
        <f t="shared" si="2"/>
        <v>0</v>
      </c>
      <c r="X68" s="41">
        <f t="shared" si="5"/>
        <v>120091.02333026275</v>
      </c>
      <c r="Y68" s="42">
        <f t="shared" si="6"/>
        <v>0.1399769294982568</v>
      </c>
    </row>
    <row r="69" spans="2:25" x14ac:dyDescent="0.15">
      <c r="B69" s="40">
        <v>61</v>
      </c>
      <c r="C69" s="51">
        <f t="shared" si="0"/>
        <v>107670.49527571717</v>
      </c>
      <c r="D69" s="51"/>
      <c r="E69" s="47"/>
      <c r="F69" s="46">
        <v>42678.666666666664</v>
      </c>
      <c r="G69" s="47" t="s">
        <v>4</v>
      </c>
      <c r="H69" s="52">
        <v>1.1113999999999999</v>
      </c>
      <c r="I69" s="52"/>
      <c r="J69" s="47">
        <v>35</v>
      </c>
      <c r="K69" s="53">
        <f t="shared" si="8"/>
        <v>3230.114858271515</v>
      </c>
      <c r="L69" s="54"/>
      <c r="M69" s="6">
        <f>IF(J69="","",(K69/J69)/LOOKUP(RIGHT($D$2,3),定数!$A$6:$A$13,定数!$B$6:$B$13))</f>
        <v>0.76907496625512262</v>
      </c>
      <c r="N69" s="47"/>
      <c r="O69" s="46">
        <v>42650</v>
      </c>
      <c r="P69" s="52">
        <v>1.1079000000000001</v>
      </c>
      <c r="Q69" s="52"/>
      <c r="R69" s="55">
        <f>IF(P69="","",T69*M69*LOOKUP(RIGHT($D$2,3),定数!$A$6:$A$13,定数!$B$6:$B$13))</f>
        <v>-3230.114858271364</v>
      </c>
      <c r="S69" s="55"/>
      <c r="T69" s="56">
        <f t="shared" si="4"/>
        <v>-34.999999999998366</v>
      </c>
      <c r="U69" s="56"/>
      <c r="V69" t="str">
        <f t="shared" si="7"/>
        <v/>
      </c>
      <c r="W69">
        <f t="shared" si="2"/>
        <v>1</v>
      </c>
      <c r="X69" s="41">
        <f t="shared" si="5"/>
        <v>120091.02333026275</v>
      </c>
      <c r="Y69" s="42">
        <f t="shared" si="6"/>
        <v>0.10342594900193192</v>
      </c>
    </row>
    <row r="70" spans="2:25" x14ac:dyDescent="0.15">
      <c r="B70" s="40">
        <v>62</v>
      </c>
      <c r="C70" s="51">
        <f t="shared" si="0"/>
        <v>104440.38041744581</v>
      </c>
      <c r="D70" s="51"/>
      <c r="E70" s="47"/>
      <c r="F70" s="46">
        <v>42705.833333333336</v>
      </c>
      <c r="G70" s="47" t="s">
        <v>4</v>
      </c>
      <c r="H70" s="52">
        <v>1.0636000000000001</v>
      </c>
      <c r="I70" s="52"/>
      <c r="J70" s="47">
        <v>53</v>
      </c>
      <c r="K70" s="53">
        <f t="shared" si="8"/>
        <v>3133.2114125233738</v>
      </c>
      <c r="L70" s="54"/>
      <c r="M70" s="6">
        <f>IF(J70="","",(K70/J70)/LOOKUP(RIGHT($D$2,3),定数!$A$6:$A$13,定数!$B$6:$B$13))</f>
        <v>0.4926433038558764</v>
      </c>
      <c r="N70" s="47"/>
      <c r="O70" s="46">
        <v>42709</v>
      </c>
      <c r="P70" s="52">
        <v>1.0583</v>
      </c>
      <c r="Q70" s="52"/>
      <c r="R70" s="55">
        <f>IF(P70="","",T70*M70*LOOKUP(RIGHT($D$2,3),定数!$A$6:$A$13,定数!$B$6:$B$13))</f>
        <v>-3133.2114125234225</v>
      </c>
      <c r="S70" s="55"/>
      <c r="T70" s="56">
        <f t="shared" si="4"/>
        <v>-53.000000000000824</v>
      </c>
      <c r="U70" s="56"/>
      <c r="V70" t="str">
        <f t="shared" si="7"/>
        <v/>
      </c>
      <c r="W70">
        <f t="shared" si="2"/>
        <v>2</v>
      </c>
      <c r="X70" s="41">
        <f t="shared" si="5"/>
        <v>120091.02333026275</v>
      </c>
      <c r="Y70" s="42">
        <f t="shared" si="6"/>
        <v>0.1303231705318727</v>
      </c>
    </row>
    <row r="71" spans="2:25" x14ac:dyDescent="0.15">
      <c r="B71" s="40">
        <v>63</v>
      </c>
      <c r="C71" s="51">
        <f t="shared" si="0"/>
        <v>101307.16900492238</v>
      </c>
      <c r="D71" s="51"/>
      <c r="E71" s="47"/>
      <c r="F71" s="46">
        <v>42718</v>
      </c>
      <c r="G71" s="47" t="s">
        <v>4</v>
      </c>
      <c r="H71" s="52">
        <v>1.0629999999999999</v>
      </c>
      <c r="I71" s="52"/>
      <c r="J71" s="47">
        <v>17</v>
      </c>
      <c r="K71" s="53">
        <f t="shared" si="8"/>
        <v>3039.2150701476712</v>
      </c>
      <c r="L71" s="54"/>
      <c r="M71" s="6">
        <f>IF(J71="","",(K71/J71)/LOOKUP(RIGHT($D$2,3),定数!$A$6:$A$13,定数!$B$6:$B$13))</f>
        <v>1.4898113088959173</v>
      </c>
      <c r="N71" s="47"/>
      <c r="O71" s="46">
        <v>42718.333333333336</v>
      </c>
      <c r="P71" s="52">
        <v>1.0653999999999999</v>
      </c>
      <c r="Q71" s="52"/>
      <c r="R71" s="55">
        <f>IF(P71="","",T71*M71*LOOKUP(RIGHT($D$2,3),定数!$A$6:$A$13,定数!$B$6:$B$13))</f>
        <v>4290.656569620166</v>
      </c>
      <c r="S71" s="55"/>
      <c r="T71" s="56">
        <f t="shared" si="4"/>
        <v>23.999999999999577</v>
      </c>
      <c r="U71" s="56"/>
      <c r="V71" t="str">
        <f t="shared" si="7"/>
        <v/>
      </c>
      <c r="W71">
        <f t="shared" si="2"/>
        <v>0</v>
      </c>
      <c r="X71" s="41">
        <f t="shared" si="5"/>
        <v>120091.02333026275</v>
      </c>
      <c r="Y71" s="42">
        <f t="shared" si="6"/>
        <v>0.15641347541591699</v>
      </c>
    </row>
    <row r="72" spans="2:25" x14ac:dyDescent="0.15">
      <c r="B72" s="40">
        <v>64</v>
      </c>
      <c r="C72" s="51">
        <f t="shared" si="0"/>
        <v>105597.82557454256</v>
      </c>
      <c r="D72" s="51"/>
      <c r="E72" s="47"/>
      <c r="F72" s="46">
        <v>42730.666666666664</v>
      </c>
      <c r="G72" s="47" t="s">
        <v>4</v>
      </c>
      <c r="H72" s="52">
        <v>1.046</v>
      </c>
      <c r="I72" s="52"/>
      <c r="J72" s="47">
        <v>136</v>
      </c>
      <c r="K72" s="53">
        <f t="shared" si="8"/>
        <v>3167.9347672362765</v>
      </c>
      <c r="L72" s="54"/>
      <c r="M72" s="6">
        <f>IF(J72="","",(K72/J72)/LOOKUP(RIGHT($D$2,3),定数!$A$6:$A$13,定数!$B$6:$B$13))</f>
        <v>0.19411364995320321</v>
      </c>
      <c r="N72" s="47"/>
      <c r="O72" s="46">
        <v>42734</v>
      </c>
      <c r="P72" s="52">
        <v>1.0664</v>
      </c>
      <c r="Q72" s="52"/>
      <c r="R72" s="55">
        <f>IF(P72="","",T72*M72*LOOKUP(RIGHT($D$2,3),定数!$A$6:$A$13,定数!$B$6:$B$13))</f>
        <v>4751.9021508544083</v>
      </c>
      <c r="S72" s="55"/>
      <c r="T72" s="56">
        <f t="shared" si="4"/>
        <v>203.99999999999974</v>
      </c>
      <c r="U72" s="56"/>
      <c r="V72" t="str">
        <f t="shared" si="7"/>
        <v/>
      </c>
      <c r="W72">
        <f t="shared" si="2"/>
        <v>0</v>
      </c>
      <c r="X72" s="41">
        <f t="shared" si="5"/>
        <v>120091.02333026275</v>
      </c>
      <c r="Y72" s="42">
        <f t="shared" si="6"/>
        <v>0.1206851049629446</v>
      </c>
    </row>
    <row r="73" spans="2:25" x14ac:dyDescent="0.15">
      <c r="B73" s="40">
        <v>65</v>
      </c>
      <c r="C73" s="51">
        <f t="shared" si="0"/>
        <v>110349.72772539697</v>
      </c>
      <c r="D73" s="51"/>
      <c r="E73" s="47">
        <v>2017</v>
      </c>
      <c r="F73" s="46">
        <v>42748.333333333336</v>
      </c>
      <c r="G73" s="47" t="s">
        <v>4</v>
      </c>
      <c r="H73" s="52">
        <v>1.0619000000000001</v>
      </c>
      <c r="I73" s="52"/>
      <c r="J73" s="47">
        <v>17</v>
      </c>
      <c r="K73" s="53">
        <f t="shared" si="8"/>
        <v>3310.491831761909</v>
      </c>
      <c r="L73" s="54"/>
      <c r="M73" s="6">
        <f>IF(J73="","",(K73/J73)/LOOKUP(RIGHT($D$2,3),定数!$A$6:$A$13,定数!$B$6:$B$13))</f>
        <v>1.622790113608779</v>
      </c>
      <c r="N73" s="47">
        <v>2017</v>
      </c>
      <c r="O73" s="46">
        <v>42748.5</v>
      </c>
      <c r="P73" s="52">
        <v>1.0641</v>
      </c>
      <c r="Q73" s="52"/>
      <c r="R73" s="55">
        <f>IF(P73="","",T73*M73*LOOKUP(RIGHT($D$2,3),定数!$A$6:$A$13,定数!$B$6:$B$13))</f>
        <v>4284.1658999271367</v>
      </c>
      <c r="S73" s="55"/>
      <c r="T73" s="56">
        <f t="shared" si="4"/>
        <v>21.999999999999797</v>
      </c>
      <c r="U73" s="56"/>
      <c r="V73" t="str">
        <f t="shared" si="7"/>
        <v/>
      </c>
      <c r="W73">
        <f t="shared" si="2"/>
        <v>0</v>
      </c>
      <c r="X73" s="41">
        <f t="shared" si="5"/>
        <v>120091.02333026275</v>
      </c>
      <c r="Y73" s="42">
        <f t="shared" si="6"/>
        <v>8.1115934686277202E-2</v>
      </c>
    </row>
    <row r="74" spans="2:25" x14ac:dyDescent="0.15">
      <c r="B74" s="40">
        <v>66</v>
      </c>
      <c r="C74" s="51">
        <f t="shared" ref="C74:C108" si="9">IF(R73="","",C73+R73)</f>
        <v>114633.8936253241</v>
      </c>
      <c r="D74" s="51"/>
      <c r="E74" s="47"/>
      <c r="F74" s="46">
        <v>42748.833333333336</v>
      </c>
      <c r="G74" s="47" t="s">
        <v>4</v>
      </c>
      <c r="H74" s="52">
        <v>1.0651999999999999</v>
      </c>
      <c r="I74" s="52"/>
      <c r="J74" s="47">
        <v>57</v>
      </c>
      <c r="K74" s="53">
        <f t="shared" si="8"/>
        <v>3439.0168087597226</v>
      </c>
      <c r="L74" s="54"/>
      <c r="M74" s="6">
        <f>IF(J74="","",(K74/J74)/LOOKUP(RIGHT($D$2,3),定数!$A$6:$A$13,定数!$B$6:$B$13))</f>
        <v>0.50278023519878989</v>
      </c>
      <c r="N74" s="47"/>
      <c r="O74" s="46">
        <v>42751.333333333336</v>
      </c>
      <c r="P74" s="52">
        <v>1.0595000000000001</v>
      </c>
      <c r="Q74" s="52"/>
      <c r="R74" s="55">
        <f>IF(P74="","",T74*M74*LOOKUP(RIGHT($D$2,3),定数!$A$6:$A$13,定数!$B$6:$B$13))</f>
        <v>-3439.0168087596121</v>
      </c>
      <c r="S74" s="55"/>
      <c r="T74" s="56">
        <f t="shared" si="4"/>
        <v>-56.999999999998167</v>
      </c>
      <c r="U74" s="56"/>
      <c r="V74" t="str">
        <f t="shared" si="7"/>
        <v/>
      </c>
      <c r="W74">
        <f t="shared" si="7"/>
        <v>1</v>
      </c>
      <c r="X74" s="41">
        <f t="shared" si="5"/>
        <v>120091.02333026275</v>
      </c>
      <c r="Y74" s="42">
        <f t="shared" si="6"/>
        <v>4.54416121505683E-2</v>
      </c>
    </row>
    <row r="75" spans="2:25" x14ac:dyDescent="0.15">
      <c r="B75" s="40">
        <v>67</v>
      </c>
      <c r="C75" s="51">
        <f t="shared" si="9"/>
        <v>111194.87681656449</v>
      </c>
      <c r="D75" s="51"/>
      <c r="E75" s="47"/>
      <c r="F75" s="46">
        <v>42766.166666666664</v>
      </c>
      <c r="G75" s="47" t="s">
        <v>3</v>
      </c>
      <c r="H75" s="52">
        <v>1.0690999999999999</v>
      </c>
      <c r="I75" s="52"/>
      <c r="J75" s="47">
        <v>19</v>
      </c>
      <c r="K75" s="53">
        <f t="shared" ref="K75:K108" si="10">IF(J75="","",C75*0.03)</f>
        <v>3335.8463044969344</v>
      </c>
      <c r="L75" s="54"/>
      <c r="M75" s="6">
        <f>IF(J75="","",(K75/J75)/LOOKUP(RIGHT($D$2,3),定数!$A$6:$A$13,定数!$B$6:$B$13))</f>
        <v>1.46309048442848</v>
      </c>
      <c r="N75" s="47"/>
      <c r="O75" s="46">
        <v>42766.166666666664</v>
      </c>
      <c r="P75" s="52">
        <v>1.071</v>
      </c>
      <c r="Q75" s="52"/>
      <c r="R75" s="55">
        <f>IF(P75="","",T75*M75*LOOKUP(RIGHT($D$2,3),定数!$A$6:$A$13,定数!$B$6:$B$13))</f>
        <v>-3335.8463044969567</v>
      </c>
      <c r="S75" s="55"/>
      <c r="T75" s="56">
        <f t="shared" si="4"/>
        <v>-19.000000000000128</v>
      </c>
      <c r="U75" s="56"/>
      <c r="V75" t="str">
        <f t="shared" ref="V75:W90" si="11">IF(S75&lt;&gt;"",IF(S75&lt;0,1+V74,0),"")</f>
        <v/>
      </c>
      <c r="W75">
        <f t="shared" si="11"/>
        <v>2</v>
      </c>
      <c r="X75" s="41">
        <f t="shared" si="5"/>
        <v>120091.02333026275</v>
      </c>
      <c r="Y75" s="42">
        <f t="shared" si="6"/>
        <v>7.4078363786050261E-2</v>
      </c>
    </row>
    <row r="76" spans="2:25" x14ac:dyDescent="0.15">
      <c r="B76" s="40">
        <v>68</v>
      </c>
      <c r="C76" s="51">
        <f t="shared" si="9"/>
        <v>107859.03051206753</v>
      </c>
      <c r="D76" s="51"/>
      <c r="E76" s="47"/>
      <c r="F76" s="46">
        <v>42780.666666666664</v>
      </c>
      <c r="G76" s="47" t="s">
        <v>3</v>
      </c>
      <c r="H76" s="52">
        <v>1.0608</v>
      </c>
      <c r="I76" s="52"/>
      <c r="J76" s="47">
        <v>26</v>
      </c>
      <c r="K76" s="53">
        <f t="shared" si="10"/>
        <v>3235.7709153620258</v>
      </c>
      <c r="L76" s="54"/>
      <c r="M76" s="6">
        <f>IF(J76="","",(K76/J76)/LOOKUP(RIGHT($D$2,3),定数!$A$6:$A$13,定数!$B$6:$B$13))</f>
        <v>1.037106062616034</v>
      </c>
      <c r="N76" s="47"/>
      <c r="O76" s="46">
        <v>42780.666666666664</v>
      </c>
      <c r="P76" s="52">
        <v>1.0564</v>
      </c>
      <c r="Q76" s="52"/>
      <c r="R76" s="55">
        <f>IF(P76="","",T76*M76*LOOKUP(RIGHT($D$2,3),定数!$A$6:$A$13,定数!$B$6:$B$13))</f>
        <v>5475.9200106126091</v>
      </c>
      <c r="S76" s="55"/>
      <c r="T76" s="56">
        <f t="shared" ref="T76:T108" si="12">IF(P76="","",IF(G76="買",(P76-H76),(H76-P76))*IF(RIGHT($D$2,3)="JPY",100,10000))</f>
        <v>43.999999999999595</v>
      </c>
      <c r="U76" s="56"/>
      <c r="V76" t="str">
        <f t="shared" si="11"/>
        <v/>
      </c>
      <c r="W76">
        <f t="shared" si="11"/>
        <v>0</v>
      </c>
      <c r="X76" s="41">
        <f t="shared" ref="X76:X108" si="13">IF(C76&lt;&gt;"",MAX(X75,C76),"")</f>
        <v>120091.02333026275</v>
      </c>
      <c r="Y76" s="42">
        <f t="shared" ref="Y76:Y108" si="14">IF(X76&lt;&gt;"",1-(C76/X76),"")</f>
        <v>0.10185601287246893</v>
      </c>
    </row>
    <row r="77" spans="2:25" x14ac:dyDescent="0.15">
      <c r="B77" s="40">
        <v>69</v>
      </c>
      <c r="C77" s="51">
        <f t="shared" si="9"/>
        <v>113334.95052268014</v>
      </c>
      <c r="D77" s="51"/>
      <c r="E77" s="47"/>
      <c r="F77" s="46">
        <v>42784.166666666664</v>
      </c>
      <c r="G77" s="47" t="s">
        <v>4</v>
      </c>
      <c r="H77" s="52">
        <v>1.0589999999999999</v>
      </c>
      <c r="I77" s="52"/>
      <c r="J77" s="47">
        <v>23</v>
      </c>
      <c r="K77" s="53">
        <f t="shared" si="10"/>
        <v>3400.0485156804043</v>
      </c>
      <c r="L77" s="54"/>
      <c r="M77" s="6">
        <f>IF(J77="","",(K77/J77)/LOOKUP(RIGHT($D$2,3),定数!$A$6:$A$13,定数!$B$6:$B$13))</f>
        <v>1.2319016361160886</v>
      </c>
      <c r="N77" s="47"/>
      <c r="O77" s="46">
        <v>42794.666666666664</v>
      </c>
      <c r="P77" s="52">
        <v>1.0623</v>
      </c>
      <c r="Q77" s="52"/>
      <c r="R77" s="55">
        <f>IF(P77="","",T77*M77*LOOKUP(RIGHT($D$2,3),定数!$A$6:$A$13,定数!$B$6:$B$13))</f>
        <v>4878.3304790198308</v>
      </c>
      <c r="S77" s="55"/>
      <c r="T77" s="56">
        <f t="shared" si="12"/>
        <v>33.00000000000081</v>
      </c>
      <c r="U77" s="56"/>
      <c r="V77" t="str">
        <f t="shared" si="11"/>
        <v/>
      </c>
      <c r="W77">
        <f t="shared" si="11"/>
        <v>0</v>
      </c>
      <c r="X77" s="41">
        <f t="shared" si="13"/>
        <v>120091.02333026275</v>
      </c>
      <c r="Y77" s="42">
        <f t="shared" si="14"/>
        <v>5.625793352599473E-2</v>
      </c>
    </row>
    <row r="78" spans="2:25" x14ac:dyDescent="0.15">
      <c r="B78" s="40">
        <v>70</v>
      </c>
      <c r="C78" s="51">
        <f t="shared" si="9"/>
        <v>118213.28100169997</v>
      </c>
      <c r="D78" s="51"/>
      <c r="E78" s="47"/>
      <c r="F78" s="46">
        <v>42832.333333333336</v>
      </c>
      <c r="G78" s="47" t="s">
        <v>3</v>
      </c>
      <c r="H78" s="52">
        <v>1.0638000000000001</v>
      </c>
      <c r="I78" s="52"/>
      <c r="J78" s="47">
        <v>23</v>
      </c>
      <c r="K78" s="53">
        <f t="shared" si="10"/>
        <v>3546.3984300509992</v>
      </c>
      <c r="L78" s="54"/>
      <c r="M78" s="6">
        <f>IF(J78="","",(K78/J78)/LOOKUP(RIGHT($D$2,3),定数!$A$6:$A$13,定数!$B$6:$B$13))</f>
        <v>1.2849269674097823</v>
      </c>
      <c r="N78" s="47"/>
      <c r="O78" s="46">
        <v>42795.666666608799</v>
      </c>
      <c r="P78" s="52">
        <v>1.0661</v>
      </c>
      <c r="Q78" s="52"/>
      <c r="R78" s="55">
        <f>IF(P78="","",T78*M78*LOOKUP(RIGHT($D$2,3),定数!$A$6:$A$13,定数!$B$6:$B$13))</f>
        <v>-3546.398430050951</v>
      </c>
      <c r="S78" s="55"/>
      <c r="T78" s="56">
        <f t="shared" si="12"/>
        <v>-22.999999999999687</v>
      </c>
      <c r="U78" s="56"/>
      <c r="V78" t="str">
        <f t="shared" si="11"/>
        <v/>
      </c>
      <c r="W78">
        <f t="shared" si="11"/>
        <v>1</v>
      </c>
      <c r="X78" s="41">
        <f t="shared" si="13"/>
        <v>120091.02333026275</v>
      </c>
      <c r="Y78" s="42">
        <f t="shared" si="14"/>
        <v>1.5635992403851717E-2</v>
      </c>
    </row>
    <row r="79" spans="2:25" x14ac:dyDescent="0.15">
      <c r="B79" s="40">
        <v>71</v>
      </c>
      <c r="C79" s="51">
        <f t="shared" si="9"/>
        <v>114666.88257164902</v>
      </c>
      <c r="D79" s="51"/>
      <c r="E79" s="47"/>
      <c r="F79" s="46">
        <v>42857.833333333336</v>
      </c>
      <c r="G79" s="47" t="s">
        <v>4</v>
      </c>
      <c r="H79" s="52">
        <v>1.0916999999999999</v>
      </c>
      <c r="I79" s="52"/>
      <c r="J79" s="47">
        <v>30</v>
      </c>
      <c r="K79" s="53">
        <f t="shared" si="10"/>
        <v>3440.0064771494708</v>
      </c>
      <c r="L79" s="54"/>
      <c r="M79" s="6">
        <f>IF(J79="","",(K79/J79)/LOOKUP(RIGHT($D$2,3),定数!$A$6:$A$13,定数!$B$6:$B$13))</f>
        <v>0.95555735476374193</v>
      </c>
      <c r="N79" s="47"/>
      <c r="O79" s="46">
        <v>42858.833333333336</v>
      </c>
      <c r="P79" s="52">
        <v>1.0887</v>
      </c>
      <c r="Q79" s="52"/>
      <c r="R79" s="55">
        <f>IF(P79="","",T79*M79*LOOKUP(RIGHT($D$2,3),定数!$A$6:$A$13,定数!$B$6:$B$13))</f>
        <v>-3440.0064771493467</v>
      </c>
      <c r="S79" s="55"/>
      <c r="T79" s="56">
        <f t="shared" si="12"/>
        <v>-29.999999999998916</v>
      </c>
      <c r="U79" s="56"/>
      <c r="V79" t="str">
        <f t="shared" si="11"/>
        <v/>
      </c>
      <c r="W79">
        <f t="shared" si="11"/>
        <v>2</v>
      </c>
      <c r="X79" s="41">
        <f t="shared" si="13"/>
        <v>120091.02333026275</v>
      </c>
      <c r="Y79" s="42">
        <f t="shared" si="14"/>
        <v>4.5166912631735778E-2</v>
      </c>
    </row>
    <row r="80" spans="2:25" x14ac:dyDescent="0.15">
      <c r="B80" s="40">
        <v>72</v>
      </c>
      <c r="C80" s="51">
        <f t="shared" si="9"/>
        <v>111226.87609449968</v>
      </c>
      <c r="D80" s="51"/>
      <c r="E80" s="47"/>
      <c r="F80" s="46">
        <v>42923.833333333336</v>
      </c>
      <c r="G80" s="47" t="s">
        <v>4</v>
      </c>
      <c r="H80" s="52">
        <v>1.1408</v>
      </c>
      <c r="I80" s="52"/>
      <c r="J80" s="47">
        <v>30</v>
      </c>
      <c r="K80" s="53">
        <f t="shared" si="10"/>
        <v>3336.8062828349903</v>
      </c>
      <c r="L80" s="54"/>
      <c r="M80" s="6">
        <f>IF(J80="","",(K80/J80)/LOOKUP(RIGHT($D$2,3),定数!$A$6:$A$13,定数!$B$6:$B$13))</f>
        <v>0.92689063412083061</v>
      </c>
      <c r="N80" s="47"/>
      <c r="O80" s="46">
        <v>42923.833333333336</v>
      </c>
      <c r="P80" s="52">
        <v>1.1452</v>
      </c>
      <c r="Q80" s="52"/>
      <c r="R80" s="55">
        <f>IF(P80="","",T80*M80*LOOKUP(RIGHT($D$2,3),定数!$A$6:$A$13,定数!$B$6:$B$13))</f>
        <v>4893.9825481579401</v>
      </c>
      <c r="S80" s="55"/>
      <c r="T80" s="56">
        <f t="shared" si="12"/>
        <v>43.999999999999595</v>
      </c>
      <c r="U80" s="56"/>
      <c r="V80" t="str">
        <f t="shared" si="11"/>
        <v/>
      </c>
      <c r="W80">
        <f t="shared" si="11"/>
        <v>0</v>
      </c>
      <c r="X80" s="41">
        <f t="shared" si="13"/>
        <v>120091.02333026275</v>
      </c>
      <c r="Y80" s="42">
        <f t="shared" si="14"/>
        <v>7.3811905252782695E-2</v>
      </c>
    </row>
    <row r="81" spans="2:25" x14ac:dyDescent="0.15">
      <c r="B81" s="40">
        <v>73</v>
      </c>
      <c r="C81" s="51">
        <f t="shared" si="9"/>
        <v>116120.85864265762</v>
      </c>
      <c r="D81" s="51"/>
      <c r="E81" s="47"/>
      <c r="F81" s="46">
        <v>42950.5</v>
      </c>
      <c r="G81" s="47" t="s">
        <v>4</v>
      </c>
      <c r="H81" s="52">
        <v>1.1857</v>
      </c>
      <c r="I81" s="52"/>
      <c r="J81" s="47">
        <v>28</v>
      </c>
      <c r="K81" s="53">
        <f t="shared" si="10"/>
        <v>3483.6257592797288</v>
      </c>
      <c r="L81" s="54"/>
      <c r="M81" s="6">
        <f>IF(J81="","",(K81/J81)/LOOKUP(RIGHT($D$2,3),定数!$A$6:$A$13,定数!$B$6:$B$13))</f>
        <v>1.0367933807380145</v>
      </c>
      <c r="N81" s="47"/>
      <c r="O81" s="46">
        <v>42950.666666666664</v>
      </c>
      <c r="P81" s="52">
        <v>1.1829000000000001</v>
      </c>
      <c r="Q81" s="52"/>
      <c r="R81" s="55">
        <f>IF(P81="","",T81*M81*LOOKUP(RIGHT($D$2,3),定数!$A$6:$A$13,定数!$B$6:$B$13))</f>
        <v>-3483.6257592796214</v>
      </c>
      <c r="S81" s="55"/>
      <c r="T81" s="56">
        <f t="shared" si="12"/>
        <v>-27.999999999999137</v>
      </c>
      <c r="U81" s="56"/>
      <c r="V81" t="str">
        <f t="shared" si="11"/>
        <v/>
      </c>
      <c r="W81">
        <f t="shared" si="11"/>
        <v>1</v>
      </c>
      <c r="X81" s="41">
        <f t="shared" si="13"/>
        <v>120091.02333026275</v>
      </c>
      <c r="Y81" s="42">
        <f t="shared" si="14"/>
        <v>3.3059629083905473E-2</v>
      </c>
    </row>
    <row r="82" spans="2:25" x14ac:dyDescent="0.15">
      <c r="B82" s="40">
        <v>74</v>
      </c>
      <c r="C82" s="51">
        <f t="shared" si="9"/>
        <v>112637.232883378</v>
      </c>
      <c r="D82" s="51"/>
      <c r="E82" s="47"/>
      <c r="F82" s="46">
        <v>42965.833333333336</v>
      </c>
      <c r="G82" s="47" t="s">
        <v>4</v>
      </c>
      <c r="H82" s="52">
        <v>1.1760999999999999</v>
      </c>
      <c r="I82" s="52"/>
      <c r="J82" s="47">
        <v>33</v>
      </c>
      <c r="K82" s="53">
        <f t="shared" si="10"/>
        <v>3379.1169865013399</v>
      </c>
      <c r="L82" s="54"/>
      <c r="M82" s="6">
        <f>IF(J82="","",(K82/J82)/LOOKUP(RIGHT($D$2,3),定数!$A$6:$A$13,定数!$B$6:$B$13))</f>
        <v>0.85331237032862117</v>
      </c>
      <c r="N82" s="47"/>
      <c r="O82" s="46">
        <v>42968.666666666664</v>
      </c>
      <c r="P82" s="52">
        <v>1.1808000000000001</v>
      </c>
      <c r="Q82" s="52"/>
      <c r="R82" s="55">
        <f>IF(P82="","",T82*M82*LOOKUP(RIGHT($D$2,3),定数!$A$6:$A$13,定数!$B$6:$B$13))</f>
        <v>4812.6817686535751</v>
      </c>
      <c r="S82" s="55"/>
      <c r="T82" s="56">
        <f t="shared" si="12"/>
        <v>47.000000000001485</v>
      </c>
      <c r="U82" s="56"/>
      <c r="V82" t="str">
        <f t="shared" si="11"/>
        <v/>
      </c>
      <c r="W82">
        <f t="shared" si="11"/>
        <v>0</v>
      </c>
      <c r="X82" s="41">
        <f t="shared" si="13"/>
        <v>120091.02333026275</v>
      </c>
      <c r="Y82" s="42">
        <f t="shared" si="14"/>
        <v>6.2067840211387337E-2</v>
      </c>
    </row>
    <row r="83" spans="2:25" x14ac:dyDescent="0.15">
      <c r="B83" s="40">
        <v>75</v>
      </c>
      <c r="C83" s="51">
        <f t="shared" si="9"/>
        <v>117449.91465203158</v>
      </c>
      <c r="D83" s="51"/>
      <c r="E83" s="47"/>
      <c r="F83" s="46">
        <v>42996.5</v>
      </c>
      <c r="G83" s="47" t="s">
        <v>4</v>
      </c>
      <c r="H83" s="52">
        <v>1.1956</v>
      </c>
      <c r="I83" s="52"/>
      <c r="J83" s="47">
        <v>42</v>
      </c>
      <c r="K83" s="53">
        <f t="shared" si="10"/>
        <v>3523.4974395609474</v>
      </c>
      <c r="L83" s="54"/>
      <c r="M83" s="6">
        <f>IF(J83="","",(K83/J83)/LOOKUP(RIGHT($D$2,3),定数!$A$6:$A$13,定数!$B$6:$B$13))</f>
        <v>0.69910663483352131</v>
      </c>
      <c r="N83" s="47"/>
      <c r="O83" s="46">
        <v>42998.666666666664</v>
      </c>
      <c r="P83" s="52">
        <v>1.2018</v>
      </c>
      <c r="Q83" s="52"/>
      <c r="R83" s="55">
        <f>IF(P83="","",T83*M83*LOOKUP(RIGHT($D$2,3),定数!$A$6:$A$13,定数!$B$6:$B$13))</f>
        <v>5201.3533631613846</v>
      </c>
      <c r="S83" s="55"/>
      <c r="T83" s="56">
        <f t="shared" si="12"/>
        <v>61.999999999999829</v>
      </c>
      <c r="U83" s="56"/>
      <c r="V83" t="str">
        <f t="shared" si="11"/>
        <v/>
      </c>
      <c r="W83">
        <f t="shared" si="11"/>
        <v>0</v>
      </c>
      <c r="X83" s="41">
        <f t="shared" si="13"/>
        <v>120091.02333026275</v>
      </c>
      <c r="Y83" s="42">
        <f t="shared" si="14"/>
        <v>2.1992557020418024E-2</v>
      </c>
    </row>
    <row r="84" spans="2:25" x14ac:dyDescent="0.15">
      <c r="B84" s="40">
        <v>76</v>
      </c>
      <c r="C84" s="51">
        <f t="shared" si="9"/>
        <v>122651.26801519297</v>
      </c>
      <c r="D84" s="51"/>
      <c r="E84" s="47"/>
      <c r="F84" s="46">
        <v>43811.166666666664</v>
      </c>
      <c r="G84" s="47" t="s">
        <v>3</v>
      </c>
      <c r="H84" s="52">
        <v>1.1768000000000001</v>
      </c>
      <c r="I84" s="52"/>
      <c r="J84" s="47">
        <v>13</v>
      </c>
      <c r="K84" s="53">
        <f t="shared" si="10"/>
        <v>3679.5380404557891</v>
      </c>
      <c r="L84" s="54"/>
      <c r="M84" s="6">
        <f>IF(J84="","",(K84/J84)/LOOKUP(RIGHT($D$2,3),定数!$A$6:$A$13,定数!$B$6:$B$13))</f>
        <v>2.3586782310614032</v>
      </c>
      <c r="N84" s="47"/>
      <c r="O84" s="46">
        <v>43811.333333333336</v>
      </c>
      <c r="P84" s="52">
        <v>1.1780999999999999</v>
      </c>
      <c r="Q84" s="52"/>
      <c r="R84" s="55">
        <f>IF(P84="","",T84*M84*LOOKUP(RIGHT($D$2,3),定数!$A$6:$A$13,定数!$B$6:$B$13))</f>
        <v>-3679.5380404553835</v>
      </c>
      <c r="S84" s="55"/>
      <c r="T84" s="56">
        <f t="shared" si="12"/>
        <v>-12.999999999998568</v>
      </c>
      <c r="U84" s="56"/>
      <c r="V84" t="str">
        <f t="shared" si="11"/>
        <v/>
      </c>
      <c r="W84">
        <f t="shared" si="11"/>
        <v>1</v>
      </c>
      <c r="X84" s="41">
        <f t="shared" si="13"/>
        <v>122651.26801519297</v>
      </c>
      <c r="Y84" s="42">
        <f t="shared" si="14"/>
        <v>0</v>
      </c>
    </row>
    <row r="85" spans="2:25" x14ac:dyDescent="0.15">
      <c r="B85" s="40">
        <v>77</v>
      </c>
      <c r="C85" s="51">
        <f t="shared" si="9"/>
        <v>118971.72997473758</v>
      </c>
      <c r="D85" s="51"/>
      <c r="E85" s="47">
        <v>2018</v>
      </c>
      <c r="F85" s="46">
        <v>43132.666666666664</v>
      </c>
      <c r="G85" s="47" t="s">
        <v>4</v>
      </c>
      <c r="H85" s="52">
        <v>1.2462</v>
      </c>
      <c r="I85" s="52"/>
      <c r="J85" s="47">
        <v>38</v>
      </c>
      <c r="K85" s="53">
        <f t="shared" si="10"/>
        <v>3569.1518992421275</v>
      </c>
      <c r="L85" s="54"/>
      <c r="M85" s="6">
        <f>IF(J85="","",(K85/J85)/LOOKUP(RIGHT($D$2,3),定数!$A$6:$A$13,定数!$B$6:$B$13))</f>
        <v>0.7827087498337999</v>
      </c>
      <c r="N85" s="47">
        <v>2018</v>
      </c>
      <c r="O85" s="46">
        <v>43132.833333333336</v>
      </c>
      <c r="P85" s="52">
        <v>1.2519</v>
      </c>
      <c r="Q85" s="52"/>
      <c r="R85" s="55">
        <f>IF(P85="","",T85*M85*LOOKUP(RIGHT($D$2,3),定数!$A$6:$A$13,定数!$B$6:$B$13))</f>
        <v>5353.7278488632273</v>
      </c>
      <c r="S85" s="55"/>
      <c r="T85" s="56">
        <f t="shared" si="12"/>
        <v>57.000000000000384</v>
      </c>
      <c r="U85" s="56"/>
      <c r="V85" t="str">
        <f t="shared" si="11"/>
        <v/>
      </c>
      <c r="W85">
        <f t="shared" si="11"/>
        <v>0</v>
      </c>
      <c r="X85" s="41">
        <f t="shared" si="13"/>
        <v>122651.26801519297</v>
      </c>
      <c r="Y85" s="42">
        <f t="shared" si="14"/>
        <v>2.9999999999996696E-2</v>
      </c>
    </row>
    <row r="86" spans="2:25" x14ac:dyDescent="0.15">
      <c r="B86" s="40">
        <v>78</v>
      </c>
      <c r="C86" s="51">
        <f t="shared" si="9"/>
        <v>124325.45782360081</v>
      </c>
      <c r="D86" s="51"/>
      <c r="E86" s="47"/>
      <c r="F86" s="46">
        <v>43164.75</v>
      </c>
      <c r="G86" s="47" t="s">
        <v>4</v>
      </c>
      <c r="H86" s="52">
        <v>1.2335</v>
      </c>
      <c r="I86" s="52"/>
      <c r="J86" s="47">
        <v>68</v>
      </c>
      <c r="K86" s="53">
        <f t="shared" si="10"/>
        <v>3729.763734708024</v>
      </c>
      <c r="L86" s="54"/>
      <c r="M86" s="6">
        <f>IF(J86="","",(K86/J86)/LOOKUP(RIGHT($D$2,3),定数!$A$6:$A$13,定数!$B$6:$B$13))</f>
        <v>0.45707888905735589</v>
      </c>
      <c r="N86" s="47"/>
      <c r="O86" s="46">
        <v>43166.5</v>
      </c>
      <c r="P86" s="52">
        <v>1.2433000000000001</v>
      </c>
      <c r="Q86" s="52"/>
      <c r="R86" s="55">
        <f>IF(P86="","",T86*M86*LOOKUP(RIGHT($D$2,3),定数!$A$6:$A$13,定数!$B$6:$B$13))</f>
        <v>5375.2477353145223</v>
      </c>
      <c r="S86" s="55"/>
      <c r="T86" s="56">
        <f t="shared" si="12"/>
        <v>98.000000000000313</v>
      </c>
      <c r="U86" s="56"/>
      <c r="V86" t="str">
        <f t="shared" si="11"/>
        <v/>
      </c>
      <c r="W86">
        <f t="shared" si="11"/>
        <v>0</v>
      </c>
      <c r="X86" s="41">
        <f t="shared" si="13"/>
        <v>124325.45782360081</v>
      </c>
      <c r="Y86" s="42">
        <f t="shared" si="14"/>
        <v>0</v>
      </c>
    </row>
    <row r="87" spans="2:25" x14ac:dyDescent="0.15">
      <c r="B87" s="40">
        <v>79</v>
      </c>
      <c r="C87" s="51">
        <f t="shared" si="9"/>
        <v>129700.70555891533</v>
      </c>
      <c r="D87" s="51"/>
      <c r="E87" s="47"/>
      <c r="F87" s="46">
        <v>43202</v>
      </c>
      <c r="G87" s="47" t="s">
        <v>4</v>
      </c>
      <c r="H87" s="52">
        <v>1.2378</v>
      </c>
      <c r="I87" s="52"/>
      <c r="J87" s="47">
        <v>32</v>
      </c>
      <c r="K87" s="53">
        <f t="shared" si="10"/>
        <v>3891.0211667674598</v>
      </c>
      <c r="L87" s="54"/>
      <c r="M87" s="6">
        <f>IF(J87="","",(K87/J87)/LOOKUP(RIGHT($D$2,3),定数!$A$6:$A$13,定数!$B$6:$B$13))</f>
        <v>1.013286762179026</v>
      </c>
      <c r="N87" s="47"/>
      <c r="O87" s="46">
        <v>43202.333333333336</v>
      </c>
      <c r="P87" s="52">
        <v>1.2345999999999999</v>
      </c>
      <c r="Q87" s="52"/>
      <c r="R87" s="55">
        <f>IF(P87="","",T87*M87*LOOKUP(RIGHT($D$2,3),定数!$A$6:$A$13,定数!$B$6:$B$13))</f>
        <v>-3891.0211667675717</v>
      </c>
      <c r="S87" s="55"/>
      <c r="T87" s="56">
        <f t="shared" si="12"/>
        <v>-32.000000000000917</v>
      </c>
      <c r="U87" s="56"/>
      <c r="V87" t="str">
        <f t="shared" si="11"/>
        <v/>
      </c>
      <c r="W87">
        <f t="shared" si="11"/>
        <v>1</v>
      </c>
      <c r="X87" s="41">
        <f t="shared" si="13"/>
        <v>129700.70555891533</v>
      </c>
      <c r="Y87" s="42">
        <f t="shared" si="14"/>
        <v>0</v>
      </c>
    </row>
    <row r="88" spans="2:25" x14ac:dyDescent="0.15">
      <c r="B88" s="40">
        <v>80</v>
      </c>
      <c r="C88" s="51">
        <f t="shared" si="9"/>
        <v>125809.68439214776</v>
      </c>
      <c r="D88" s="51"/>
      <c r="E88" s="47"/>
      <c r="F88" s="46">
        <v>43222.666666666664</v>
      </c>
      <c r="G88" s="47" t="s">
        <v>3</v>
      </c>
      <c r="H88" s="52">
        <v>1.1990000000000001</v>
      </c>
      <c r="I88" s="52"/>
      <c r="J88" s="47">
        <v>43</v>
      </c>
      <c r="K88" s="53">
        <f t="shared" si="10"/>
        <v>3774.2905317644327</v>
      </c>
      <c r="L88" s="54"/>
      <c r="M88" s="6">
        <f>IF(J88="","",(K88/J88)/LOOKUP(RIGHT($D$2,3),定数!$A$6:$A$13,定数!$B$6:$B$13))</f>
        <v>0.73145165344271956</v>
      </c>
      <c r="N88" s="47"/>
      <c r="O88" s="46">
        <v>43224.666666666664</v>
      </c>
      <c r="P88" s="52">
        <v>1.1928000000000001</v>
      </c>
      <c r="Q88" s="52"/>
      <c r="R88" s="55">
        <f>IF(P88="","",T88*M88*LOOKUP(RIGHT($D$2,3),定数!$A$6:$A$13,定数!$B$6:$B$13))</f>
        <v>5442.000301613818</v>
      </c>
      <c r="S88" s="55"/>
      <c r="T88" s="56">
        <f t="shared" si="12"/>
        <v>61.999999999999829</v>
      </c>
      <c r="U88" s="56"/>
      <c r="V88" t="str">
        <f t="shared" si="11"/>
        <v/>
      </c>
      <c r="W88">
        <f t="shared" si="11"/>
        <v>0</v>
      </c>
      <c r="X88" s="41">
        <f t="shared" si="13"/>
        <v>129700.70555891533</v>
      </c>
      <c r="Y88" s="42">
        <f t="shared" si="14"/>
        <v>3.0000000000000915E-2</v>
      </c>
    </row>
    <row r="89" spans="2:25" x14ac:dyDescent="0.15">
      <c r="B89" s="40">
        <v>81</v>
      </c>
      <c r="C89" s="51">
        <f t="shared" si="9"/>
        <v>131251.68469376158</v>
      </c>
      <c r="D89" s="51"/>
      <c r="E89" s="47"/>
      <c r="F89" s="46">
        <v>43231.5</v>
      </c>
      <c r="G89" s="47" t="s">
        <v>4</v>
      </c>
      <c r="H89" s="52">
        <v>1.1927000000000001</v>
      </c>
      <c r="I89" s="52"/>
      <c r="J89" s="47">
        <v>24</v>
      </c>
      <c r="K89" s="53">
        <f t="shared" si="10"/>
        <v>3937.550540812847</v>
      </c>
      <c r="L89" s="54"/>
      <c r="M89" s="6">
        <f>IF(J89="","",(K89/J89)/LOOKUP(RIGHT($D$2,3),定数!$A$6:$A$13,定数!$B$6:$B$13))</f>
        <v>1.3672050488933496</v>
      </c>
      <c r="N89" s="47"/>
      <c r="O89" s="46">
        <v>43234.333333333336</v>
      </c>
      <c r="P89" s="52">
        <v>1.1978</v>
      </c>
      <c r="Q89" s="52"/>
      <c r="R89" s="55">
        <f>IF(P89="","",T89*M89*LOOKUP(RIGHT($D$2,3),定数!$A$6:$A$13,定数!$B$6:$B$13))</f>
        <v>8367.2948992271049</v>
      </c>
      <c r="S89" s="55"/>
      <c r="T89" s="56">
        <f t="shared" si="12"/>
        <v>50.99999999999882</v>
      </c>
      <c r="U89" s="56"/>
      <c r="V89" t="str">
        <f t="shared" si="11"/>
        <v/>
      </c>
      <c r="W89">
        <f t="shared" si="11"/>
        <v>0</v>
      </c>
      <c r="X89" s="41">
        <f t="shared" si="13"/>
        <v>131251.68469376158</v>
      </c>
      <c r="Y89" s="42">
        <f t="shared" si="14"/>
        <v>0</v>
      </c>
    </row>
    <row r="90" spans="2:25" x14ac:dyDescent="0.15">
      <c r="B90" s="40">
        <v>82</v>
      </c>
      <c r="C90" s="51">
        <f t="shared" si="9"/>
        <v>139618.97959298867</v>
      </c>
      <c r="D90" s="51"/>
      <c r="E90" s="47"/>
      <c r="F90" s="46">
        <v>43238.5</v>
      </c>
      <c r="G90" s="47" t="s">
        <v>3</v>
      </c>
      <c r="H90" s="52">
        <v>1.1802999999999999</v>
      </c>
      <c r="I90" s="52"/>
      <c r="J90" s="47">
        <v>20</v>
      </c>
      <c r="K90" s="53">
        <f t="shared" si="10"/>
        <v>4188.5693877896601</v>
      </c>
      <c r="L90" s="54"/>
      <c r="M90" s="6">
        <f>IF(J90="","",(K90/J90)/LOOKUP(RIGHT($D$2,3),定数!$A$6:$A$13,定数!$B$6:$B$13))</f>
        <v>1.7452372449123585</v>
      </c>
      <c r="N90" s="47"/>
      <c r="O90" s="46">
        <v>43238.333333333336</v>
      </c>
      <c r="P90" s="52">
        <v>1.1775</v>
      </c>
      <c r="Q90" s="52"/>
      <c r="R90" s="55">
        <f>IF(P90="","",T90*M90*LOOKUP(RIGHT($D$2,3),定数!$A$6:$A$13,定数!$B$6:$B$13))</f>
        <v>5863.9971429053439</v>
      </c>
      <c r="S90" s="55"/>
      <c r="T90" s="56">
        <f t="shared" si="12"/>
        <v>27.999999999999137</v>
      </c>
      <c r="U90" s="56"/>
      <c r="V90" t="str">
        <f t="shared" si="11"/>
        <v/>
      </c>
      <c r="W90">
        <f t="shared" si="11"/>
        <v>0</v>
      </c>
      <c r="X90" s="41">
        <f t="shared" si="13"/>
        <v>139618.97959298867</v>
      </c>
      <c r="Y90" s="42">
        <f t="shared" si="14"/>
        <v>0</v>
      </c>
    </row>
    <row r="91" spans="2:25" x14ac:dyDescent="0.15">
      <c r="B91" s="40">
        <v>83</v>
      </c>
      <c r="C91" s="51">
        <f t="shared" si="9"/>
        <v>145482.97673589402</v>
      </c>
      <c r="D91" s="51"/>
      <c r="E91" s="47"/>
      <c r="F91" s="46">
        <v>43252.5</v>
      </c>
      <c r="G91" s="47" t="s">
        <v>4</v>
      </c>
      <c r="H91" s="52">
        <v>1.1698999999999999</v>
      </c>
      <c r="I91" s="52"/>
      <c r="J91" s="47">
        <v>59</v>
      </c>
      <c r="K91" s="53">
        <f t="shared" si="10"/>
        <v>4364.4893020768204</v>
      </c>
      <c r="L91" s="54"/>
      <c r="M91" s="6">
        <f>IF(J91="","",(K91/J91)/LOOKUP(RIGHT($D$2,3),定数!$A$6:$A$13,定数!$B$6:$B$13))</f>
        <v>0.61645329125378823</v>
      </c>
      <c r="N91" s="47"/>
      <c r="O91" s="46">
        <v>43252.666666666664</v>
      </c>
      <c r="P91" s="52">
        <v>1.1639999999999999</v>
      </c>
      <c r="Q91" s="52"/>
      <c r="R91" s="55">
        <f>IF(P91="","",T91*M91*LOOKUP(RIGHT($D$2,3),定数!$A$6:$A$13,定数!$B$6:$B$13))</f>
        <v>-4364.4893020768332</v>
      </c>
      <c r="S91" s="55"/>
      <c r="T91" s="56">
        <f t="shared" si="12"/>
        <v>-59.000000000000163</v>
      </c>
      <c r="U91" s="56"/>
      <c r="V91" t="str">
        <f t="shared" ref="V91:W106" si="15">IF(S91&lt;&gt;"",IF(S91&lt;0,1+V90,0),"")</f>
        <v/>
      </c>
      <c r="W91">
        <f t="shared" si="15"/>
        <v>1</v>
      </c>
      <c r="X91" s="41">
        <f t="shared" si="13"/>
        <v>145482.97673589402</v>
      </c>
      <c r="Y91" s="42">
        <f t="shared" si="14"/>
        <v>0</v>
      </c>
    </row>
    <row r="92" spans="2:25" x14ac:dyDescent="0.15">
      <c r="B92" s="40">
        <v>84</v>
      </c>
      <c r="C92" s="51">
        <f t="shared" si="9"/>
        <v>141118.48743381718</v>
      </c>
      <c r="D92" s="51"/>
      <c r="E92" s="47"/>
      <c r="F92" s="46">
        <v>43276.5</v>
      </c>
      <c r="G92" s="47" t="s">
        <v>4</v>
      </c>
      <c r="H92" s="52">
        <v>1.1671</v>
      </c>
      <c r="I92" s="52"/>
      <c r="J92" s="47">
        <v>44</v>
      </c>
      <c r="K92" s="53">
        <f t="shared" si="10"/>
        <v>4233.5546230145155</v>
      </c>
      <c r="L92" s="54"/>
      <c r="M92" s="6">
        <f>IF(J92="","",(K92/J92)/LOOKUP(RIGHT($D$2,3),定数!$A$6:$A$13,定数!$B$6:$B$13))</f>
        <v>0.80180958769214306</v>
      </c>
      <c r="N92" s="47"/>
      <c r="O92" s="46">
        <v>43278.333333333336</v>
      </c>
      <c r="P92" s="52">
        <v>1.1627000000000001</v>
      </c>
      <c r="Q92" s="52"/>
      <c r="R92" s="55">
        <f>IF(P92="","",T92*M92*LOOKUP(RIGHT($D$2,3),定数!$A$6:$A$13,定数!$B$6:$B$13))</f>
        <v>-4233.5546230144764</v>
      </c>
      <c r="S92" s="55"/>
      <c r="T92" s="56">
        <f t="shared" si="12"/>
        <v>-43.999999999999595</v>
      </c>
      <c r="U92" s="56"/>
      <c r="V92" t="str">
        <f t="shared" si="15"/>
        <v/>
      </c>
      <c r="W92">
        <f t="shared" si="15"/>
        <v>2</v>
      </c>
      <c r="X92" s="41">
        <f t="shared" si="13"/>
        <v>145482.97673589402</v>
      </c>
      <c r="Y92" s="42">
        <f t="shared" si="14"/>
        <v>3.0000000000000138E-2</v>
      </c>
    </row>
    <row r="93" spans="2:25" x14ac:dyDescent="0.15">
      <c r="B93" s="40">
        <v>85</v>
      </c>
      <c r="C93" s="51">
        <f t="shared" si="9"/>
        <v>136884.93281080271</v>
      </c>
      <c r="D93" s="51"/>
      <c r="E93" s="47"/>
      <c r="F93" s="46">
        <v>43279.666666666664</v>
      </c>
      <c r="G93" s="47" t="s">
        <v>3</v>
      </c>
      <c r="H93" s="52">
        <v>1.1553</v>
      </c>
      <c r="I93" s="52"/>
      <c r="J93" s="47">
        <v>49</v>
      </c>
      <c r="K93" s="53">
        <f t="shared" si="10"/>
        <v>4106.547984324081</v>
      </c>
      <c r="L93" s="54"/>
      <c r="M93" s="6">
        <f>IF(J93="","",(K93/J93)/LOOKUP(RIGHT($D$2,3),定数!$A$6:$A$13,定数!$B$6:$B$13))</f>
        <v>0.69839251434083005</v>
      </c>
      <c r="N93" s="47"/>
      <c r="O93" s="46">
        <v>43280.166666666664</v>
      </c>
      <c r="P93" s="52">
        <v>1.1601999999999999</v>
      </c>
      <c r="Q93" s="52"/>
      <c r="R93" s="55">
        <f>IF(P93="","",T93*M93*LOOKUP(RIGHT($D$2,3),定数!$A$6:$A$13,定数!$B$6:$B$13))</f>
        <v>-4106.5479843240009</v>
      </c>
      <c r="S93" s="55"/>
      <c r="T93" s="56">
        <f t="shared" si="12"/>
        <v>-48.999999999999048</v>
      </c>
      <c r="U93" s="56"/>
      <c r="V93" t="str">
        <f t="shared" si="15"/>
        <v/>
      </c>
      <c r="W93">
        <f t="shared" si="15"/>
        <v>3</v>
      </c>
      <c r="X93" s="41">
        <f t="shared" si="13"/>
        <v>145482.97673589402</v>
      </c>
      <c r="Y93" s="42">
        <f t="shared" si="14"/>
        <v>5.9099999999999819E-2</v>
      </c>
    </row>
    <row r="94" spans="2:25" x14ac:dyDescent="0.15">
      <c r="B94" s="40">
        <v>86</v>
      </c>
      <c r="C94" s="51">
        <f t="shared" si="9"/>
        <v>132778.38482647872</v>
      </c>
      <c r="D94" s="51"/>
      <c r="E94" s="47"/>
      <c r="F94" s="46">
        <v>43326.666666666664</v>
      </c>
      <c r="G94" s="47" t="s">
        <v>3</v>
      </c>
      <c r="H94" s="52">
        <v>1.1379999999999999</v>
      </c>
      <c r="I94" s="52"/>
      <c r="J94" s="47">
        <v>39</v>
      </c>
      <c r="K94" s="53">
        <f t="shared" si="10"/>
        <v>3983.3515447943614</v>
      </c>
      <c r="L94" s="54"/>
      <c r="M94" s="6">
        <f>IF(J94="","",(K94/J94)/LOOKUP(RIGHT($D$2,3),定数!$A$6:$A$13,定数!$B$6:$B$13))</f>
        <v>0.85114349247742771</v>
      </c>
      <c r="N94" s="47"/>
      <c r="O94" s="46">
        <v>43327.166666666664</v>
      </c>
      <c r="P94" s="52">
        <v>1.1322000000000001</v>
      </c>
      <c r="Q94" s="52"/>
      <c r="R94" s="55">
        <f>IF(P94="","",T94*M94*LOOKUP(RIGHT($D$2,3),定数!$A$6:$A$13,定数!$B$6:$B$13))</f>
        <v>5923.9587076426978</v>
      </c>
      <c r="S94" s="55"/>
      <c r="T94" s="56">
        <f t="shared" si="12"/>
        <v>57.999999999998053</v>
      </c>
      <c r="U94" s="56"/>
      <c r="V94" t="str">
        <f t="shared" si="15"/>
        <v/>
      </c>
      <c r="W94">
        <f t="shared" si="15"/>
        <v>0</v>
      </c>
      <c r="X94" s="41">
        <f t="shared" si="13"/>
        <v>145482.97673589402</v>
      </c>
      <c r="Y94" s="42">
        <f t="shared" si="14"/>
        <v>8.7326999999999155E-2</v>
      </c>
    </row>
    <row r="95" spans="2:25" x14ac:dyDescent="0.15">
      <c r="B95" s="40">
        <v>87</v>
      </c>
      <c r="C95" s="51">
        <f t="shared" si="9"/>
        <v>138702.34353412141</v>
      </c>
      <c r="D95" s="51"/>
      <c r="E95" s="47"/>
      <c r="F95" s="46">
        <v>43342</v>
      </c>
      <c r="G95" s="47" t="s">
        <v>4</v>
      </c>
      <c r="H95" s="52">
        <v>1.171</v>
      </c>
      <c r="I95" s="52"/>
      <c r="J95" s="47">
        <v>22</v>
      </c>
      <c r="K95" s="53">
        <f t="shared" si="10"/>
        <v>4161.0703060236419</v>
      </c>
      <c r="L95" s="54"/>
      <c r="M95" s="6">
        <f>IF(J95="","",(K95/J95)/LOOKUP(RIGHT($D$2,3),定数!$A$6:$A$13,定数!$B$6:$B$13))</f>
        <v>1.576162994705925</v>
      </c>
      <c r="N95" s="47"/>
      <c r="O95" s="46">
        <v>43342.333333333336</v>
      </c>
      <c r="P95" s="52">
        <v>1.1688000000000001</v>
      </c>
      <c r="Q95" s="52"/>
      <c r="R95" s="55">
        <f>IF(P95="","",T95*M95*LOOKUP(RIGHT($D$2,3),定数!$A$6:$A$13,定数!$B$6:$B$13))</f>
        <v>-4161.0703060236037</v>
      </c>
      <c r="S95" s="55"/>
      <c r="T95" s="56">
        <f t="shared" si="12"/>
        <v>-21.999999999999797</v>
      </c>
      <c r="U95" s="56"/>
      <c r="V95" t="str">
        <f t="shared" si="15"/>
        <v/>
      </c>
      <c r="W95">
        <f t="shared" si="15"/>
        <v>1</v>
      </c>
      <c r="X95" s="41">
        <f t="shared" si="13"/>
        <v>145482.97673589402</v>
      </c>
      <c r="Y95" s="42">
        <f t="shared" si="14"/>
        <v>4.6607743076923613E-2</v>
      </c>
    </row>
    <row r="96" spans="2:25" x14ac:dyDescent="0.15">
      <c r="B96" s="40">
        <v>88</v>
      </c>
      <c r="C96" s="51">
        <f t="shared" si="9"/>
        <v>134541.27322809779</v>
      </c>
      <c r="D96" s="51"/>
      <c r="E96" s="47"/>
      <c r="F96" s="46">
        <v>43343.5</v>
      </c>
      <c r="G96" s="47" t="s">
        <v>3</v>
      </c>
      <c r="H96" s="52">
        <v>1.1667000000000001</v>
      </c>
      <c r="I96" s="52"/>
      <c r="J96" s="47">
        <v>23</v>
      </c>
      <c r="K96" s="53">
        <f t="shared" si="10"/>
        <v>4036.2381968429336</v>
      </c>
      <c r="L96" s="54"/>
      <c r="M96" s="6">
        <f>IF(J96="","",(K96/J96)/LOOKUP(RIGHT($D$2,3),定数!$A$6:$A$13,定数!$B$6:$B$13))</f>
        <v>1.4624051437836714</v>
      </c>
      <c r="N96" s="47"/>
      <c r="O96" s="46">
        <v>43343.666666666664</v>
      </c>
      <c r="P96" s="57">
        <v>1.16317</v>
      </c>
      <c r="Q96" s="57"/>
      <c r="R96" s="55">
        <f>IF(P96="","",T96*M96*LOOKUP(RIGHT($D$2,3),定数!$A$6:$A$13,定数!$B$6:$B$13))</f>
        <v>6194.74818906769</v>
      </c>
      <c r="S96" s="55"/>
      <c r="T96" s="56">
        <f t="shared" si="12"/>
        <v>35.300000000000331</v>
      </c>
      <c r="U96" s="56"/>
      <c r="V96" t="str">
        <f t="shared" si="15"/>
        <v/>
      </c>
      <c r="W96">
        <f t="shared" si="15"/>
        <v>0</v>
      </c>
      <c r="X96" s="41">
        <f t="shared" si="13"/>
        <v>145482.97673589402</v>
      </c>
      <c r="Y96" s="42">
        <f t="shared" si="14"/>
        <v>7.5209510784615685E-2</v>
      </c>
    </row>
    <row r="97" spans="2:25" x14ac:dyDescent="0.15">
      <c r="B97" s="40">
        <v>89</v>
      </c>
      <c r="C97" s="51">
        <f t="shared" si="9"/>
        <v>140736.0214171655</v>
      </c>
      <c r="D97" s="51"/>
      <c r="E97" s="47"/>
      <c r="F97" s="46">
        <v>43350.333333333336</v>
      </c>
      <c r="G97" s="47" t="s">
        <v>4</v>
      </c>
      <c r="H97" s="52">
        <v>1.1633</v>
      </c>
      <c r="I97" s="52"/>
      <c r="J97" s="47">
        <v>20</v>
      </c>
      <c r="K97" s="53">
        <f t="shared" si="10"/>
        <v>4222.0806425149649</v>
      </c>
      <c r="L97" s="54"/>
      <c r="M97" s="6">
        <f>IF(J97="","",(K97/J97)/LOOKUP(RIGHT($D$2,3),定数!$A$6:$A$13,定数!$B$6:$B$13))</f>
        <v>1.7592002677145686</v>
      </c>
      <c r="N97" s="47"/>
      <c r="O97" s="46">
        <v>43350.5</v>
      </c>
      <c r="P97" s="52">
        <v>1.1613</v>
      </c>
      <c r="Q97" s="52"/>
      <c r="R97" s="55">
        <f>IF(P97="","",T97*M97*LOOKUP(RIGHT($D$2,3),定数!$A$6:$A$13,定数!$B$6:$B$13))</f>
        <v>-4222.0806425149676</v>
      </c>
      <c r="S97" s="55"/>
      <c r="T97" s="56">
        <f t="shared" si="12"/>
        <v>-20.000000000000018</v>
      </c>
      <c r="U97" s="56"/>
      <c r="V97" t="str">
        <f t="shared" si="15"/>
        <v/>
      </c>
      <c r="W97">
        <f t="shared" si="15"/>
        <v>1</v>
      </c>
      <c r="X97" s="41">
        <f t="shared" si="13"/>
        <v>145482.97673589402</v>
      </c>
      <c r="Y97" s="42">
        <f t="shared" si="14"/>
        <v>3.2628939998567752E-2</v>
      </c>
    </row>
    <row r="98" spans="2:25" x14ac:dyDescent="0.15">
      <c r="B98" s="40">
        <v>90</v>
      </c>
      <c r="C98" s="51">
        <f t="shared" si="9"/>
        <v>136513.94077465052</v>
      </c>
      <c r="D98" s="51"/>
      <c r="E98" s="47"/>
      <c r="F98" s="46">
        <v>43377.333333333336</v>
      </c>
      <c r="G98" s="47" t="s">
        <v>3</v>
      </c>
      <c r="H98" s="52">
        <v>1.1498999999999999</v>
      </c>
      <c r="I98" s="52"/>
      <c r="J98" s="47">
        <v>44</v>
      </c>
      <c r="K98" s="53">
        <f t="shared" si="10"/>
        <v>4095.4182232395156</v>
      </c>
      <c r="L98" s="54"/>
      <c r="M98" s="6">
        <f>IF(J98="","",(K98/J98)/LOOKUP(RIGHT($D$2,3),定数!$A$6:$A$13,定数!$B$6:$B$13))</f>
        <v>0.77564739076505984</v>
      </c>
      <c r="N98" s="47"/>
      <c r="O98" s="46">
        <v>43378.666666666664</v>
      </c>
      <c r="P98" s="52">
        <v>1.1543000000000001</v>
      </c>
      <c r="Q98" s="52"/>
      <c r="R98" s="55">
        <f>IF(P98="","",T98*M98*LOOKUP(RIGHT($D$2,3),定数!$A$6:$A$13,定数!$B$6:$B$13))</f>
        <v>-4095.4182232396847</v>
      </c>
      <c r="S98" s="55"/>
      <c r="T98" s="56">
        <f t="shared" si="12"/>
        <v>-44.000000000001819</v>
      </c>
      <c r="U98" s="56"/>
      <c r="V98" t="str">
        <f t="shared" si="15"/>
        <v/>
      </c>
      <c r="W98">
        <f t="shared" si="15"/>
        <v>2</v>
      </c>
      <c r="X98" s="41">
        <f t="shared" si="13"/>
        <v>145482.97673589402</v>
      </c>
      <c r="Y98" s="42">
        <f t="shared" si="14"/>
        <v>6.1650071798610817E-2</v>
      </c>
    </row>
    <row r="99" spans="2:25" x14ac:dyDescent="0.15">
      <c r="B99" s="40">
        <v>91</v>
      </c>
      <c r="C99" s="51">
        <f t="shared" si="9"/>
        <v>132418.52255141083</v>
      </c>
      <c r="D99" s="51"/>
      <c r="E99" s="47"/>
      <c r="F99" s="46">
        <v>43402.666666666664</v>
      </c>
      <c r="G99" s="47" t="s">
        <v>3</v>
      </c>
      <c r="H99" s="52">
        <v>1.1369</v>
      </c>
      <c r="I99" s="52"/>
      <c r="J99" s="47">
        <v>48</v>
      </c>
      <c r="K99" s="53">
        <f t="shared" si="10"/>
        <v>3972.5556765423248</v>
      </c>
      <c r="L99" s="54"/>
      <c r="M99" s="6">
        <f>IF(J99="","",(K99/J99)/LOOKUP(RIGHT($D$2,3),定数!$A$6:$A$13,定数!$B$6:$B$13))</f>
        <v>0.68967980495526471</v>
      </c>
      <c r="N99" s="47"/>
      <c r="O99" s="46">
        <v>43404.666666666664</v>
      </c>
      <c r="P99" s="52">
        <v>1.1416999999999999</v>
      </c>
      <c r="Q99" s="52"/>
      <c r="R99" s="55">
        <f>IF(P99="","",T99*M99*LOOKUP(RIGHT($D$2,3),定数!$A$6:$A$13,定数!$B$6:$B$13))</f>
        <v>-3972.5556765422552</v>
      </c>
      <c r="S99" s="55"/>
      <c r="T99" s="56">
        <f t="shared" si="12"/>
        <v>-47.999999999999154</v>
      </c>
      <c r="U99" s="56"/>
      <c r="V99" t="str">
        <f t="shared" si="15"/>
        <v/>
      </c>
      <c r="W99">
        <f t="shared" si="15"/>
        <v>3</v>
      </c>
      <c r="X99" s="41">
        <f t="shared" si="13"/>
        <v>145482.97673589402</v>
      </c>
      <c r="Y99" s="42">
        <f t="shared" si="14"/>
        <v>8.9800569644653661E-2</v>
      </c>
    </row>
    <row r="100" spans="2:25" x14ac:dyDescent="0.15">
      <c r="B100" s="40">
        <v>92</v>
      </c>
      <c r="C100" s="51">
        <f t="shared" si="9"/>
        <v>128445.96687486858</v>
      </c>
      <c r="D100" s="51"/>
      <c r="E100" s="47"/>
      <c r="F100" s="46">
        <v>43454.833333333336</v>
      </c>
      <c r="G100" s="47" t="s">
        <v>4</v>
      </c>
      <c r="H100" s="52">
        <v>1.1464000000000001</v>
      </c>
      <c r="I100" s="52"/>
      <c r="J100" s="47">
        <v>63</v>
      </c>
      <c r="K100" s="53">
        <f t="shared" si="10"/>
        <v>3853.3790062460571</v>
      </c>
      <c r="L100" s="54"/>
      <c r="M100" s="6">
        <f>IF(J100="","",(K100/J100)/LOOKUP(RIGHT($D$2,3),定数!$A$6:$A$13,定数!$B$6:$B$13))</f>
        <v>0.50970621775741498</v>
      </c>
      <c r="N100" s="47"/>
      <c r="O100" s="46">
        <v>43455.5</v>
      </c>
      <c r="P100" s="52">
        <v>1.1400999999999999</v>
      </c>
      <c r="Q100" s="52"/>
      <c r="R100" s="55">
        <f>IF(P100="","",T100*M100*LOOKUP(RIGHT($D$2,3),定数!$A$6:$A$13,定数!$B$6:$B$13))</f>
        <v>-3853.3790062461762</v>
      </c>
      <c r="S100" s="55"/>
      <c r="T100" s="56">
        <f t="shared" si="12"/>
        <v>-63.000000000001947</v>
      </c>
      <c r="U100" s="56"/>
      <c r="V100" t="str">
        <f t="shared" si="15"/>
        <v/>
      </c>
      <c r="W100">
        <f t="shared" si="15"/>
        <v>4</v>
      </c>
      <c r="X100" s="41">
        <f t="shared" si="13"/>
        <v>145482.97673589402</v>
      </c>
      <c r="Y100" s="42">
        <f t="shared" si="14"/>
        <v>0.11710655255531355</v>
      </c>
    </row>
    <row r="101" spans="2:25" x14ac:dyDescent="0.15">
      <c r="B101" s="40">
        <v>93</v>
      </c>
      <c r="C101" s="51">
        <f t="shared" si="9"/>
        <v>124592.5878686224</v>
      </c>
      <c r="D101" s="51"/>
      <c r="E101" s="47">
        <v>2019</v>
      </c>
      <c r="F101" s="46">
        <v>43467.333333333336</v>
      </c>
      <c r="G101" s="47" t="s">
        <v>4</v>
      </c>
      <c r="H101" s="52">
        <v>1.1458999999999999</v>
      </c>
      <c r="I101" s="52"/>
      <c r="J101" s="47">
        <v>35</v>
      </c>
      <c r="K101" s="53">
        <f t="shared" si="10"/>
        <v>3737.7776360586718</v>
      </c>
      <c r="L101" s="54"/>
      <c r="M101" s="6">
        <f>IF(J101="","",(K101/J101)/LOOKUP(RIGHT($D$2,3),定数!$A$6:$A$13,定数!$B$6:$B$13))</f>
        <v>0.88994705620444559</v>
      </c>
      <c r="N101" s="47">
        <v>2019</v>
      </c>
      <c r="O101" s="46">
        <v>43467.333333333336</v>
      </c>
      <c r="P101" s="52">
        <v>1.1424000000000001</v>
      </c>
      <c r="Q101" s="52"/>
      <c r="R101" s="55">
        <f>IF(P101="","",T101*M101*LOOKUP(RIGHT($D$2,3),定数!$A$6:$A$13,定数!$B$6:$B$13))</f>
        <v>-3737.7776360584967</v>
      </c>
      <c r="S101" s="55"/>
      <c r="T101" s="56">
        <f t="shared" si="12"/>
        <v>-34.999999999998366</v>
      </c>
      <c r="U101" s="56"/>
      <c r="V101" t="str">
        <f t="shared" si="15"/>
        <v/>
      </c>
      <c r="W101">
        <f t="shared" si="15"/>
        <v>5</v>
      </c>
      <c r="X101" s="41">
        <f t="shared" si="13"/>
        <v>145482.97673589402</v>
      </c>
      <c r="Y101" s="42">
        <f t="shared" si="14"/>
        <v>0.14359335597865497</v>
      </c>
    </row>
    <row r="102" spans="2:25" x14ac:dyDescent="0.15">
      <c r="B102" s="40">
        <v>94</v>
      </c>
      <c r="C102" s="51">
        <f t="shared" si="9"/>
        <v>120854.8102325639</v>
      </c>
      <c r="D102" s="51"/>
      <c r="E102" s="47"/>
      <c r="F102" s="46">
        <v>43474.666666666664</v>
      </c>
      <c r="G102" s="47" t="s">
        <v>4</v>
      </c>
      <c r="H102" s="52">
        <v>1.1464000000000001</v>
      </c>
      <c r="I102" s="52"/>
      <c r="J102" s="47">
        <v>26</v>
      </c>
      <c r="K102" s="53">
        <f t="shared" si="10"/>
        <v>3625.6443069769171</v>
      </c>
      <c r="L102" s="54"/>
      <c r="M102" s="6">
        <f>IF(J102="","",(K102/J102)/LOOKUP(RIGHT($D$2,3),定数!$A$6:$A$13,定数!$B$6:$B$13))</f>
        <v>1.162065483005422</v>
      </c>
      <c r="N102" s="47"/>
      <c r="O102" s="46">
        <v>43474.666666666664</v>
      </c>
      <c r="P102" s="52">
        <v>1.1503000000000001</v>
      </c>
      <c r="Q102" s="52"/>
      <c r="R102" s="55">
        <f>IF(P102="","",T102*M102*LOOKUP(RIGHT($D$2,3),定数!$A$6:$A$13,定数!$B$6:$B$13))</f>
        <v>5438.4664604653954</v>
      </c>
      <c r="S102" s="55"/>
      <c r="T102" s="56">
        <f t="shared" si="12"/>
        <v>39.000000000000142</v>
      </c>
      <c r="U102" s="56"/>
      <c r="V102" t="str">
        <f t="shared" si="15"/>
        <v/>
      </c>
      <c r="W102">
        <f t="shared" si="15"/>
        <v>0</v>
      </c>
      <c r="X102" s="41">
        <f t="shared" si="13"/>
        <v>145482.97673589402</v>
      </c>
      <c r="Y102" s="42">
        <f t="shared" si="14"/>
        <v>0.16928555529929412</v>
      </c>
    </row>
    <row r="103" spans="2:25" x14ac:dyDescent="0.15">
      <c r="B103" s="40">
        <v>95</v>
      </c>
      <c r="C103" s="51">
        <f t="shared" si="9"/>
        <v>126293.2766930293</v>
      </c>
      <c r="D103" s="51"/>
      <c r="E103" s="47"/>
      <c r="F103" s="46">
        <v>43494.833333333336</v>
      </c>
      <c r="G103" s="47" t="s">
        <v>4</v>
      </c>
      <c r="H103" s="52">
        <v>1.1438999999999999</v>
      </c>
      <c r="I103" s="52"/>
      <c r="J103" s="47">
        <v>29</v>
      </c>
      <c r="K103" s="53">
        <f t="shared" si="10"/>
        <v>3788.7983007908788</v>
      </c>
      <c r="L103" s="54"/>
      <c r="M103" s="6">
        <f>IF(J103="","",(K103/J103)/LOOKUP(RIGHT($D$2,3),定数!$A$6:$A$13,定数!$B$6:$B$13))</f>
        <v>1.0887351439054249</v>
      </c>
      <c r="N103" s="47"/>
      <c r="O103" s="46">
        <v>43495.666666666664</v>
      </c>
      <c r="P103" s="52">
        <v>1.141</v>
      </c>
      <c r="Q103" s="52"/>
      <c r="R103" s="55">
        <f>IF(P103="","",T103*M103*LOOKUP(RIGHT($D$2,3),定数!$A$6:$A$13,定数!$B$6:$B$13))</f>
        <v>-3788.7983007907515</v>
      </c>
      <c r="S103" s="55"/>
      <c r="T103" s="56">
        <f t="shared" si="12"/>
        <v>-28.999999999999027</v>
      </c>
      <c r="U103" s="56"/>
      <c r="V103" t="str">
        <f t="shared" si="15"/>
        <v/>
      </c>
      <c r="W103">
        <f t="shared" si="15"/>
        <v>1</v>
      </c>
      <c r="X103" s="41">
        <f t="shared" si="13"/>
        <v>145482.97673589402</v>
      </c>
      <c r="Y103" s="42">
        <f t="shared" si="14"/>
        <v>0.13190340528776223</v>
      </c>
    </row>
    <row r="104" spans="2:25" x14ac:dyDescent="0.15">
      <c r="B104" s="40">
        <v>96</v>
      </c>
      <c r="C104" s="51">
        <f t="shared" si="9"/>
        <v>122504.47839223855</v>
      </c>
      <c r="D104" s="51"/>
      <c r="E104" s="47"/>
      <c r="F104" s="46">
        <v>43522.833333333336</v>
      </c>
      <c r="G104" s="47" t="s">
        <v>4</v>
      </c>
      <c r="H104" s="52">
        <v>1.1379999999999999</v>
      </c>
      <c r="I104" s="52"/>
      <c r="J104" s="47">
        <v>36</v>
      </c>
      <c r="K104" s="53">
        <f t="shared" si="10"/>
        <v>3675.1343517671567</v>
      </c>
      <c r="L104" s="54"/>
      <c r="M104" s="6">
        <f>IF(J104="","",(K104/J104)/LOOKUP(RIGHT($D$2,3),定数!$A$6:$A$13,定数!$B$6:$B$13))</f>
        <v>0.85072554439054549</v>
      </c>
      <c r="N104" s="47"/>
      <c r="O104" s="46">
        <v>43528.333333333336</v>
      </c>
      <c r="P104" s="52">
        <v>1.1344000000000001</v>
      </c>
      <c r="Q104" s="52"/>
      <c r="R104" s="55">
        <f>IF(P104="","",T104*M104*LOOKUP(RIGHT($D$2,3),定数!$A$6:$A$13,定数!$B$6:$B$13))</f>
        <v>-3675.1343517669779</v>
      </c>
      <c r="S104" s="55"/>
      <c r="T104" s="56">
        <f t="shared" si="12"/>
        <v>-35.999999999998252</v>
      </c>
      <c r="U104" s="56"/>
      <c r="V104" t="str">
        <f t="shared" si="15"/>
        <v/>
      </c>
      <c r="W104">
        <f t="shared" si="15"/>
        <v>2</v>
      </c>
      <c r="X104" s="41">
        <f t="shared" si="13"/>
        <v>145482.97673589402</v>
      </c>
      <c r="Y104" s="42">
        <f t="shared" si="14"/>
        <v>0.1579463031291285</v>
      </c>
    </row>
    <row r="105" spans="2:25" x14ac:dyDescent="0.15">
      <c r="B105" s="40">
        <v>97</v>
      </c>
      <c r="C105" s="51">
        <f t="shared" si="9"/>
        <v>118829.34404047158</v>
      </c>
      <c r="D105" s="51"/>
      <c r="E105" s="47"/>
      <c r="F105" s="46">
        <v>43530.833333333336</v>
      </c>
      <c r="G105" s="47" t="s">
        <v>3</v>
      </c>
      <c r="H105" s="52">
        <v>1.1304000000000001</v>
      </c>
      <c r="I105" s="52"/>
      <c r="J105" s="47">
        <v>21</v>
      </c>
      <c r="K105" s="53">
        <f t="shared" si="10"/>
        <v>3564.8803212141474</v>
      </c>
      <c r="L105" s="54"/>
      <c r="M105" s="6">
        <f>IF(J105="","",(K105/J105)/LOOKUP(RIGHT($D$2,3),定数!$A$6:$A$13,定数!$B$6:$B$13))</f>
        <v>1.4146350481008521</v>
      </c>
      <c r="N105" s="47"/>
      <c r="O105" s="46">
        <v>43531.5</v>
      </c>
      <c r="P105" s="52">
        <v>1.1273</v>
      </c>
      <c r="Q105" s="52"/>
      <c r="R105" s="55">
        <f>IF(P105="","",T105*M105*LOOKUP(RIGHT($D$2,3),定数!$A$6:$A$13,定数!$B$6:$B$13))</f>
        <v>5262.4423789353441</v>
      </c>
      <c r="S105" s="55"/>
      <c r="T105" s="56">
        <f t="shared" si="12"/>
        <v>31.000000000001027</v>
      </c>
      <c r="U105" s="56"/>
      <c r="V105" t="str">
        <f t="shared" si="15"/>
        <v/>
      </c>
      <c r="W105">
        <f t="shared" si="15"/>
        <v>0</v>
      </c>
      <c r="X105" s="41">
        <f t="shared" si="13"/>
        <v>145482.97673589402</v>
      </c>
      <c r="Y105" s="42">
        <f t="shared" si="14"/>
        <v>0.18320791403525338</v>
      </c>
    </row>
    <row r="106" spans="2:25" x14ac:dyDescent="0.15">
      <c r="B106" s="40">
        <v>98</v>
      </c>
      <c r="C106" s="51">
        <f t="shared" si="9"/>
        <v>124091.78641940693</v>
      </c>
      <c r="D106" s="51"/>
      <c r="E106" s="47"/>
      <c r="F106" s="46">
        <v>43536.666666666664</v>
      </c>
      <c r="G106" s="47" t="s">
        <v>4</v>
      </c>
      <c r="H106" s="52">
        <v>1.1284000000000001</v>
      </c>
      <c r="I106" s="52"/>
      <c r="J106" s="47">
        <v>36</v>
      </c>
      <c r="K106" s="53">
        <f t="shared" si="10"/>
        <v>3722.7535925822076</v>
      </c>
      <c r="L106" s="54"/>
      <c r="M106" s="6">
        <f>IF(J106="","",(K106/J106)/LOOKUP(RIGHT($D$2,3),定数!$A$6:$A$13,定数!$B$6:$B$13))</f>
        <v>0.86174851680143694</v>
      </c>
      <c r="N106" s="47"/>
      <c r="O106" s="46">
        <v>43539.666666666664</v>
      </c>
      <c r="P106" s="52">
        <v>1.1337999999999999</v>
      </c>
      <c r="Q106" s="52"/>
      <c r="R106" s="55">
        <f>IF(P106="","",T106*M106*LOOKUP(RIGHT($D$2,3),定数!$A$6:$A$13,定数!$B$6:$B$13))</f>
        <v>5584.1303888731554</v>
      </c>
      <c r="S106" s="55"/>
      <c r="T106" s="56">
        <f t="shared" si="12"/>
        <v>53.999999999998494</v>
      </c>
      <c r="U106" s="56"/>
      <c r="V106" t="str">
        <f t="shared" si="15"/>
        <v/>
      </c>
      <c r="W106">
        <f t="shared" si="15"/>
        <v>0</v>
      </c>
      <c r="X106" s="41">
        <f t="shared" si="13"/>
        <v>145482.97673589402</v>
      </c>
      <c r="Y106" s="42">
        <f t="shared" si="14"/>
        <v>0.14703569308538478</v>
      </c>
    </row>
    <row r="107" spans="2:25" x14ac:dyDescent="0.15">
      <c r="B107" s="40">
        <v>99</v>
      </c>
      <c r="C107" s="51">
        <f t="shared" si="9"/>
        <v>129675.91680828008</v>
      </c>
      <c r="D107" s="51"/>
      <c r="E107" s="47"/>
      <c r="F107" s="46">
        <v>43544.333333333336</v>
      </c>
      <c r="G107" s="47" t="s">
        <v>4</v>
      </c>
      <c r="H107" s="52">
        <v>1.1353</v>
      </c>
      <c r="I107" s="52"/>
      <c r="J107" s="47">
        <v>19</v>
      </c>
      <c r="K107" s="53">
        <f t="shared" si="10"/>
        <v>3890.2775042484022</v>
      </c>
      <c r="L107" s="54"/>
      <c r="M107" s="6">
        <f>IF(J107="","",(K107/J107)/LOOKUP(RIGHT($D$2,3),定数!$A$6:$A$13,定数!$B$6:$B$13))</f>
        <v>1.7062620632668433</v>
      </c>
      <c r="N107" s="47"/>
      <c r="O107" s="46">
        <v>43544.833333333336</v>
      </c>
      <c r="P107" s="52">
        <v>1.1379999999999999</v>
      </c>
      <c r="Q107" s="52"/>
      <c r="R107" s="55">
        <f>IF(P107="","",T107*M107*LOOKUP(RIGHT($D$2,3),定数!$A$6:$A$13,定数!$B$6:$B$13))</f>
        <v>5528.289084984418</v>
      </c>
      <c r="S107" s="55"/>
      <c r="T107" s="56">
        <f t="shared" si="12"/>
        <v>26.999999999999247</v>
      </c>
      <c r="U107" s="56"/>
      <c r="V107" t="str">
        <f>IF(S107&lt;&gt;"",IF(S107&lt;0,1+V106,0),"")</f>
        <v/>
      </c>
      <c r="W107">
        <f>IF(T107&lt;&gt;"",IF(T107&lt;0,1+W106,0),"")</f>
        <v>0</v>
      </c>
      <c r="X107" s="41">
        <f t="shared" si="13"/>
        <v>145482.97673589402</v>
      </c>
      <c r="Y107" s="42">
        <f t="shared" si="14"/>
        <v>0.10865229927422826</v>
      </c>
    </row>
    <row r="108" spans="2:25" x14ac:dyDescent="0.15">
      <c r="B108" s="40">
        <v>100</v>
      </c>
      <c r="C108" s="51">
        <f t="shared" si="9"/>
        <v>135204.2058932645</v>
      </c>
      <c r="D108" s="51"/>
      <c r="E108" s="47"/>
      <c r="F108" s="46">
        <v>43566</v>
      </c>
      <c r="G108" s="47" t="s">
        <v>4</v>
      </c>
      <c r="H108" s="52">
        <v>1.1277999999999999</v>
      </c>
      <c r="I108" s="52"/>
      <c r="J108" s="47">
        <v>16</v>
      </c>
      <c r="K108" s="53">
        <f t="shared" si="10"/>
        <v>4056.1261767979349</v>
      </c>
      <c r="L108" s="54"/>
      <c r="M108" s="6">
        <f>IF(J108="","",(K108/J108)/LOOKUP(RIGHT($D$2,3),定数!$A$6:$A$13,定数!$B$6:$B$13))</f>
        <v>2.1125657170822576</v>
      </c>
      <c r="N108" s="47"/>
      <c r="O108" s="46">
        <v>43566.5</v>
      </c>
      <c r="P108" s="52">
        <v>1.1262000000000001</v>
      </c>
      <c r="Q108" s="52"/>
      <c r="R108" s="55">
        <f>IF(P108="","",T108*M108*LOOKUP(RIGHT($D$2,3),定数!$A$6:$A$13,定数!$B$6:$B$13))</f>
        <v>-4056.1261767974879</v>
      </c>
      <c r="S108" s="55"/>
      <c r="T108" s="56">
        <f t="shared" si="12"/>
        <v>-15.999999999998238</v>
      </c>
      <c r="U108" s="56"/>
      <c r="V108" t="str">
        <f>IF(S108&lt;&gt;"",IF(S108&lt;0,1+V107,0),"")</f>
        <v/>
      </c>
      <c r="W108">
        <f>IF(T108&lt;&gt;"",IF(T108&lt;0,1+W107,0),"")</f>
        <v>1</v>
      </c>
      <c r="X108" s="41">
        <f t="shared" si="13"/>
        <v>145482.97673589402</v>
      </c>
      <c r="Y108" s="42">
        <f t="shared" si="14"/>
        <v>7.0652739401183218E-2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9">
    <cfRule type="cellIs" dxfId="377" priority="197" stopIfTrue="1" operator="equal">
      <formula>"買"</formula>
    </cfRule>
    <cfRule type="cellIs" dxfId="376" priority="198" stopIfTrue="1" operator="equal">
      <formula>"売"</formula>
    </cfRule>
  </conditionalFormatting>
  <conditionalFormatting sqref="G10">
    <cfRule type="cellIs" dxfId="375" priority="195" stopIfTrue="1" operator="equal">
      <formula>"買"</formula>
    </cfRule>
    <cfRule type="cellIs" dxfId="374" priority="196" stopIfTrue="1" operator="equal">
      <formula>"売"</formula>
    </cfRule>
  </conditionalFormatting>
  <conditionalFormatting sqref="G11">
    <cfRule type="cellIs" dxfId="373" priority="193" stopIfTrue="1" operator="equal">
      <formula>"買"</formula>
    </cfRule>
    <cfRule type="cellIs" dxfId="372" priority="194" stopIfTrue="1" operator="equal">
      <formula>"売"</formula>
    </cfRule>
  </conditionalFormatting>
  <conditionalFormatting sqref="G14">
    <cfRule type="cellIs" dxfId="371" priority="179" stopIfTrue="1" operator="equal">
      <formula>"買"</formula>
    </cfRule>
    <cfRule type="cellIs" dxfId="370" priority="180" stopIfTrue="1" operator="equal">
      <formula>"売"</formula>
    </cfRule>
  </conditionalFormatting>
  <conditionalFormatting sqref="G12">
    <cfRule type="cellIs" dxfId="369" priority="177" stopIfTrue="1" operator="equal">
      <formula>"買"</formula>
    </cfRule>
    <cfRule type="cellIs" dxfId="368" priority="178" stopIfTrue="1" operator="equal">
      <formula>"売"</formula>
    </cfRule>
  </conditionalFormatting>
  <conditionalFormatting sqref="G13">
    <cfRule type="cellIs" dxfId="367" priority="175" stopIfTrue="1" operator="equal">
      <formula>"買"</formula>
    </cfRule>
    <cfRule type="cellIs" dxfId="366" priority="176" stopIfTrue="1" operator="equal">
      <formula>"売"</formula>
    </cfRule>
  </conditionalFormatting>
  <conditionalFormatting sqref="G15">
    <cfRule type="cellIs" dxfId="365" priority="173" stopIfTrue="1" operator="equal">
      <formula>"買"</formula>
    </cfRule>
    <cfRule type="cellIs" dxfId="364" priority="174" stopIfTrue="1" operator="equal">
      <formula>"売"</formula>
    </cfRule>
  </conditionalFormatting>
  <conditionalFormatting sqref="G16">
    <cfRule type="cellIs" dxfId="363" priority="171" stopIfTrue="1" operator="equal">
      <formula>"買"</formula>
    </cfRule>
    <cfRule type="cellIs" dxfId="362" priority="172" stopIfTrue="1" operator="equal">
      <formula>"売"</formula>
    </cfRule>
  </conditionalFormatting>
  <conditionalFormatting sqref="G17">
    <cfRule type="cellIs" dxfId="361" priority="169" stopIfTrue="1" operator="equal">
      <formula>"買"</formula>
    </cfRule>
    <cfRule type="cellIs" dxfId="360" priority="170" stopIfTrue="1" operator="equal">
      <formula>"売"</formula>
    </cfRule>
  </conditionalFormatting>
  <conditionalFormatting sqref="G18">
    <cfRule type="cellIs" dxfId="359" priority="167" stopIfTrue="1" operator="equal">
      <formula>"買"</formula>
    </cfRule>
    <cfRule type="cellIs" dxfId="358" priority="168" stopIfTrue="1" operator="equal">
      <formula>"売"</formula>
    </cfRule>
  </conditionalFormatting>
  <conditionalFormatting sqref="G19">
    <cfRule type="cellIs" dxfId="357" priority="165" stopIfTrue="1" operator="equal">
      <formula>"買"</formula>
    </cfRule>
    <cfRule type="cellIs" dxfId="356" priority="166" stopIfTrue="1" operator="equal">
      <formula>"売"</formula>
    </cfRule>
  </conditionalFormatting>
  <conditionalFormatting sqref="G20">
    <cfRule type="cellIs" dxfId="355" priority="161" stopIfTrue="1" operator="equal">
      <formula>"買"</formula>
    </cfRule>
    <cfRule type="cellIs" dxfId="354" priority="162" stopIfTrue="1" operator="equal">
      <formula>"売"</formula>
    </cfRule>
  </conditionalFormatting>
  <conditionalFormatting sqref="G21">
    <cfRule type="cellIs" dxfId="353" priority="159" stopIfTrue="1" operator="equal">
      <formula>"買"</formula>
    </cfRule>
    <cfRule type="cellIs" dxfId="352" priority="160" stopIfTrue="1" operator="equal">
      <formula>"売"</formula>
    </cfRule>
  </conditionalFormatting>
  <conditionalFormatting sqref="G22">
    <cfRule type="cellIs" dxfId="351" priority="157" stopIfTrue="1" operator="equal">
      <formula>"買"</formula>
    </cfRule>
    <cfRule type="cellIs" dxfId="350" priority="158" stopIfTrue="1" operator="equal">
      <formula>"売"</formula>
    </cfRule>
  </conditionalFormatting>
  <conditionalFormatting sqref="G23">
    <cfRule type="cellIs" dxfId="349" priority="155" stopIfTrue="1" operator="equal">
      <formula>"買"</formula>
    </cfRule>
    <cfRule type="cellIs" dxfId="348" priority="156" stopIfTrue="1" operator="equal">
      <formula>"売"</formula>
    </cfRule>
  </conditionalFormatting>
  <conditionalFormatting sqref="G24">
    <cfRule type="cellIs" dxfId="347" priority="153" stopIfTrue="1" operator="equal">
      <formula>"買"</formula>
    </cfRule>
    <cfRule type="cellIs" dxfId="346" priority="154" stopIfTrue="1" operator="equal">
      <formula>"売"</formula>
    </cfRule>
  </conditionalFormatting>
  <conditionalFormatting sqref="G25">
    <cfRule type="cellIs" dxfId="345" priority="151" stopIfTrue="1" operator="equal">
      <formula>"買"</formula>
    </cfRule>
    <cfRule type="cellIs" dxfId="344" priority="152" stopIfTrue="1" operator="equal">
      <formula>"売"</formula>
    </cfRule>
  </conditionalFormatting>
  <conditionalFormatting sqref="G46">
    <cfRule type="cellIs" dxfId="343" priority="149" stopIfTrue="1" operator="equal">
      <formula>"買"</formula>
    </cfRule>
    <cfRule type="cellIs" dxfId="342" priority="150" stopIfTrue="1" operator="equal">
      <formula>"売"</formula>
    </cfRule>
  </conditionalFormatting>
  <conditionalFormatting sqref="G26">
    <cfRule type="cellIs" dxfId="341" priority="147" stopIfTrue="1" operator="equal">
      <formula>"買"</formula>
    </cfRule>
    <cfRule type="cellIs" dxfId="340" priority="148" stopIfTrue="1" operator="equal">
      <formula>"売"</formula>
    </cfRule>
  </conditionalFormatting>
  <conditionalFormatting sqref="G27">
    <cfRule type="cellIs" dxfId="339" priority="145" stopIfTrue="1" operator="equal">
      <formula>"買"</formula>
    </cfRule>
    <cfRule type="cellIs" dxfId="338" priority="146" stopIfTrue="1" operator="equal">
      <formula>"売"</formula>
    </cfRule>
  </conditionalFormatting>
  <conditionalFormatting sqref="G28">
    <cfRule type="cellIs" dxfId="337" priority="143" stopIfTrue="1" operator="equal">
      <formula>"買"</formula>
    </cfRule>
    <cfRule type="cellIs" dxfId="336" priority="144" stopIfTrue="1" operator="equal">
      <formula>"売"</formula>
    </cfRule>
  </conditionalFormatting>
  <conditionalFormatting sqref="G29">
    <cfRule type="cellIs" dxfId="335" priority="141" stopIfTrue="1" operator="equal">
      <formula>"買"</formula>
    </cfRule>
    <cfRule type="cellIs" dxfId="334" priority="142" stopIfTrue="1" operator="equal">
      <formula>"売"</formula>
    </cfRule>
  </conditionalFormatting>
  <conditionalFormatting sqref="G30">
    <cfRule type="cellIs" dxfId="333" priority="139" stopIfTrue="1" operator="equal">
      <formula>"買"</formula>
    </cfRule>
    <cfRule type="cellIs" dxfId="332" priority="140" stopIfTrue="1" operator="equal">
      <formula>"売"</formula>
    </cfRule>
  </conditionalFormatting>
  <conditionalFormatting sqref="G31">
    <cfRule type="cellIs" dxfId="331" priority="137" stopIfTrue="1" operator="equal">
      <formula>"買"</formula>
    </cfRule>
    <cfRule type="cellIs" dxfId="330" priority="138" stopIfTrue="1" operator="equal">
      <formula>"売"</formula>
    </cfRule>
  </conditionalFormatting>
  <conditionalFormatting sqref="G32">
    <cfRule type="cellIs" dxfId="329" priority="135" stopIfTrue="1" operator="equal">
      <formula>"買"</formula>
    </cfRule>
    <cfRule type="cellIs" dxfId="328" priority="136" stopIfTrue="1" operator="equal">
      <formula>"売"</formula>
    </cfRule>
  </conditionalFormatting>
  <conditionalFormatting sqref="G33">
    <cfRule type="cellIs" dxfId="327" priority="133" stopIfTrue="1" operator="equal">
      <formula>"買"</formula>
    </cfRule>
    <cfRule type="cellIs" dxfId="326" priority="134" stopIfTrue="1" operator="equal">
      <formula>"売"</formula>
    </cfRule>
  </conditionalFormatting>
  <conditionalFormatting sqref="G34:G35">
    <cfRule type="cellIs" dxfId="325" priority="131" stopIfTrue="1" operator="equal">
      <formula>"買"</formula>
    </cfRule>
    <cfRule type="cellIs" dxfId="324" priority="132" stopIfTrue="1" operator="equal">
      <formula>"売"</formula>
    </cfRule>
  </conditionalFormatting>
  <conditionalFormatting sqref="G36">
    <cfRule type="cellIs" dxfId="323" priority="129" stopIfTrue="1" operator="equal">
      <formula>"買"</formula>
    </cfRule>
    <cfRule type="cellIs" dxfId="322" priority="130" stopIfTrue="1" operator="equal">
      <formula>"売"</formula>
    </cfRule>
  </conditionalFormatting>
  <conditionalFormatting sqref="G37">
    <cfRule type="cellIs" dxfId="321" priority="127" stopIfTrue="1" operator="equal">
      <formula>"買"</formula>
    </cfRule>
    <cfRule type="cellIs" dxfId="320" priority="128" stopIfTrue="1" operator="equal">
      <formula>"売"</formula>
    </cfRule>
  </conditionalFormatting>
  <conditionalFormatting sqref="G38:G39">
    <cfRule type="cellIs" dxfId="319" priority="125" stopIfTrue="1" operator="equal">
      <formula>"買"</formula>
    </cfRule>
    <cfRule type="cellIs" dxfId="318" priority="126" stopIfTrue="1" operator="equal">
      <formula>"売"</formula>
    </cfRule>
  </conditionalFormatting>
  <conditionalFormatting sqref="G40">
    <cfRule type="cellIs" dxfId="317" priority="123" stopIfTrue="1" operator="equal">
      <formula>"買"</formula>
    </cfRule>
    <cfRule type="cellIs" dxfId="316" priority="124" stopIfTrue="1" operator="equal">
      <formula>"売"</formula>
    </cfRule>
  </conditionalFormatting>
  <conditionalFormatting sqref="G41">
    <cfRule type="cellIs" dxfId="315" priority="121" stopIfTrue="1" operator="equal">
      <formula>"買"</formula>
    </cfRule>
    <cfRule type="cellIs" dxfId="314" priority="122" stopIfTrue="1" operator="equal">
      <formula>"売"</formula>
    </cfRule>
  </conditionalFormatting>
  <conditionalFormatting sqref="G42:G43">
    <cfRule type="cellIs" dxfId="313" priority="119" stopIfTrue="1" operator="equal">
      <formula>"買"</formula>
    </cfRule>
    <cfRule type="cellIs" dxfId="312" priority="120" stopIfTrue="1" operator="equal">
      <formula>"売"</formula>
    </cfRule>
  </conditionalFormatting>
  <conditionalFormatting sqref="G44">
    <cfRule type="cellIs" dxfId="311" priority="117" stopIfTrue="1" operator="equal">
      <formula>"買"</formula>
    </cfRule>
    <cfRule type="cellIs" dxfId="310" priority="118" stopIfTrue="1" operator="equal">
      <formula>"売"</formula>
    </cfRule>
  </conditionalFormatting>
  <conditionalFormatting sqref="G45">
    <cfRule type="cellIs" dxfId="309" priority="115" stopIfTrue="1" operator="equal">
      <formula>"買"</formula>
    </cfRule>
    <cfRule type="cellIs" dxfId="308" priority="116" stopIfTrue="1" operator="equal">
      <formula>"売"</formula>
    </cfRule>
  </conditionalFormatting>
  <conditionalFormatting sqref="G47">
    <cfRule type="cellIs" dxfId="307" priority="113" stopIfTrue="1" operator="equal">
      <formula>"買"</formula>
    </cfRule>
    <cfRule type="cellIs" dxfId="306" priority="114" stopIfTrue="1" operator="equal">
      <formula>"売"</formula>
    </cfRule>
  </conditionalFormatting>
  <conditionalFormatting sqref="G48:G50">
    <cfRule type="cellIs" dxfId="305" priority="111" stopIfTrue="1" operator="equal">
      <formula>"買"</formula>
    </cfRule>
    <cfRule type="cellIs" dxfId="304" priority="112" stopIfTrue="1" operator="equal">
      <formula>"売"</formula>
    </cfRule>
  </conditionalFormatting>
  <conditionalFormatting sqref="G51:G52">
    <cfRule type="cellIs" dxfId="303" priority="109" stopIfTrue="1" operator="equal">
      <formula>"買"</formula>
    </cfRule>
    <cfRule type="cellIs" dxfId="302" priority="110" stopIfTrue="1" operator="equal">
      <formula>"売"</formula>
    </cfRule>
  </conditionalFormatting>
  <conditionalFormatting sqref="G53">
    <cfRule type="cellIs" dxfId="301" priority="107" stopIfTrue="1" operator="equal">
      <formula>"買"</formula>
    </cfRule>
    <cfRule type="cellIs" dxfId="300" priority="108" stopIfTrue="1" operator="equal">
      <formula>"売"</formula>
    </cfRule>
  </conditionalFormatting>
  <conditionalFormatting sqref="G54">
    <cfRule type="cellIs" dxfId="299" priority="105" stopIfTrue="1" operator="equal">
      <formula>"買"</formula>
    </cfRule>
    <cfRule type="cellIs" dxfId="298" priority="106" stopIfTrue="1" operator="equal">
      <formula>"売"</formula>
    </cfRule>
  </conditionalFormatting>
  <conditionalFormatting sqref="G55">
    <cfRule type="cellIs" dxfId="297" priority="103" stopIfTrue="1" operator="equal">
      <formula>"買"</formula>
    </cfRule>
    <cfRule type="cellIs" dxfId="296" priority="104" stopIfTrue="1" operator="equal">
      <formula>"売"</formula>
    </cfRule>
  </conditionalFormatting>
  <conditionalFormatting sqref="G56">
    <cfRule type="cellIs" dxfId="295" priority="101" stopIfTrue="1" operator="equal">
      <formula>"買"</formula>
    </cfRule>
    <cfRule type="cellIs" dxfId="294" priority="102" stopIfTrue="1" operator="equal">
      <formula>"売"</formula>
    </cfRule>
  </conditionalFormatting>
  <conditionalFormatting sqref="G57">
    <cfRule type="cellIs" dxfId="293" priority="99" stopIfTrue="1" operator="equal">
      <formula>"買"</formula>
    </cfRule>
    <cfRule type="cellIs" dxfId="292" priority="100" stopIfTrue="1" operator="equal">
      <formula>"売"</formula>
    </cfRule>
  </conditionalFormatting>
  <conditionalFormatting sqref="G58">
    <cfRule type="cellIs" dxfId="291" priority="97" stopIfTrue="1" operator="equal">
      <formula>"買"</formula>
    </cfRule>
    <cfRule type="cellIs" dxfId="290" priority="98" stopIfTrue="1" operator="equal">
      <formula>"売"</formula>
    </cfRule>
  </conditionalFormatting>
  <conditionalFormatting sqref="G59">
    <cfRule type="cellIs" dxfId="289" priority="95" stopIfTrue="1" operator="equal">
      <formula>"買"</formula>
    </cfRule>
    <cfRule type="cellIs" dxfId="288" priority="96" stopIfTrue="1" operator="equal">
      <formula>"売"</formula>
    </cfRule>
  </conditionalFormatting>
  <conditionalFormatting sqref="G60">
    <cfRule type="cellIs" dxfId="287" priority="93" stopIfTrue="1" operator="equal">
      <formula>"買"</formula>
    </cfRule>
    <cfRule type="cellIs" dxfId="286" priority="94" stopIfTrue="1" operator="equal">
      <formula>"売"</formula>
    </cfRule>
  </conditionalFormatting>
  <conditionalFormatting sqref="G62">
    <cfRule type="cellIs" dxfId="285" priority="89" stopIfTrue="1" operator="equal">
      <formula>"買"</formula>
    </cfRule>
    <cfRule type="cellIs" dxfId="284" priority="90" stopIfTrue="1" operator="equal">
      <formula>"売"</formula>
    </cfRule>
  </conditionalFormatting>
  <conditionalFormatting sqref="G63">
    <cfRule type="cellIs" dxfId="283" priority="91" stopIfTrue="1" operator="equal">
      <formula>"買"</formula>
    </cfRule>
    <cfRule type="cellIs" dxfId="282" priority="92" stopIfTrue="1" operator="equal">
      <formula>"売"</formula>
    </cfRule>
  </conditionalFormatting>
  <conditionalFormatting sqref="G64">
    <cfRule type="cellIs" dxfId="281" priority="87" stopIfTrue="1" operator="equal">
      <formula>"買"</formula>
    </cfRule>
    <cfRule type="cellIs" dxfId="280" priority="88" stopIfTrue="1" operator="equal">
      <formula>"売"</formula>
    </cfRule>
  </conditionalFormatting>
  <conditionalFormatting sqref="G61">
    <cfRule type="cellIs" dxfId="279" priority="85" stopIfTrue="1" operator="equal">
      <formula>"買"</formula>
    </cfRule>
    <cfRule type="cellIs" dxfId="278" priority="86" stopIfTrue="1" operator="equal">
      <formula>"売"</formula>
    </cfRule>
  </conditionalFormatting>
  <conditionalFormatting sqref="G65">
    <cfRule type="cellIs" dxfId="277" priority="83" stopIfTrue="1" operator="equal">
      <formula>"買"</formula>
    </cfRule>
    <cfRule type="cellIs" dxfId="276" priority="84" stopIfTrue="1" operator="equal">
      <formula>"売"</formula>
    </cfRule>
  </conditionalFormatting>
  <conditionalFormatting sqref="G66">
    <cfRule type="cellIs" dxfId="275" priority="81" stopIfTrue="1" operator="equal">
      <formula>"買"</formula>
    </cfRule>
    <cfRule type="cellIs" dxfId="274" priority="82" stopIfTrue="1" operator="equal">
      <formula>"売"</formula>
    </cfRule>
  </conditionalFormatting>
  <conditionalFormatting sqref="G67">
    <cfRule type="cellIs" dxfId="273" priority="79" stopIfTrue="1" operator="equal">
      <formula>"買"</formula>
    </cfRule>
    <cfRule type="cellIs" dxfId="272" priority="80" stopIfTrue="1" operator="equal">
      <formula>"売"</formula>
    </cfRule>
  </conditionalFormatting>
  <conditionalFormatting sqref="G68">
    <cfRule type="cellIs" dxfId="271" priority="77" stopIfTrue="1" operator="equal">
      <formula>"買"</formula>
    </cfRule>
    <cfRule type="cellIs" dxfId="270" priority="78" stopIfTrue="1" operator="equal">
      <formula>"売"</formula>
    </cfRule>
  </conditionalFormatting>
  <conditionalFormatting sqref="G69">
    <cfRule type="cellIs" dxfId="269" priority="75" stopIfTrue="1" operator="equal">
      <formula>"買"</formula>
    </cfRule>
    <cfRule type="cellIs" dxfId="268" priority="76" stopIfTrue="1" operator="equal">
      <formula>"売"</formula>
    </cfRule>
  </conditionalFormatting>
  <conditionalFormatting sqref="G70">
    <cfRule type="cellIs" dxfId="267" priority="73" stopIfTrue="1" operator="equal">
      <formula>"買"</formula>
    </cfRule>
    <cfRule type="cellIs" dxfId="266" priority="74" stopIfTrue="1" operator="equal">
      <formula>"売"</formula>
    </cfRule>
  </conditionalFormatting>
  <conditionalFormatting sqref="G71">
    <cfRule type="cellIs" dxfId="265" priority="71" stopIfTrue="1" operator="equal">
      <formula>"買"</formula>
    </cfRule>
    <cfRule type="cellIs" dxfId="264" priority="72" stopIfTrue="1" operator="equal">
      <formula>"売"</formula>
    </cfRule>
  </conditionalFormatting>
  <conditionalFormatting sqref="G72">
    <cfRule type="cellIs" dxfId="263" priority="69" stopIfTrue="1" operator="equal">
      <formula>"買"</formula>
    </cfRule>
    <cfRule type="cellIs" dxfId="262" priority="70" stopIfTrue="1" operator="equal">
      <formula>"売"</formula>
    </cfRule>
  </conditionalFormatting>
  <conditionalFormatting sqref="G73">
    <cfRule type="cellIs" dxfId="261" priority="67" stopIfTrue="1" operator="equal">
      <formula>"買"</formula>
    </cfRule>
    <cfRule type="cellIs" dxfId="260" priority="68" stopIfTrue="1" operator="equal">
      <formula>"売"</formula>
    </cfRule>
  </conditionalFormatting>
  <conditionalFormatting sqref="G74">
    <cfRule type="cellIs" dxfId="259" priority="65" stopIfTrue="1" operator="equal">
      <formula>"買"</formula>
    </cfRule>
    <cfRule type="cellIs" dxfId="258" priority="66" stopIfTrue="1" operator="equal">
      <formula>"売"</formula>
    </cfRule>
  </conditionalFormatting>
  <conditionalFormatting sqref="G75">
    <cfRule type="cellIs" dxfId="257" priority="63" stopIfTrue="1" operator="equal">
      <formula>"買"</formula>
    </cfRule>
    <cfRule type="cellIs" dxfId="256" priority="64" stopIfTrue="1" operator="equal">
      <formula>"売"</formula>
    </cfRule>
  </conditionalFormatting>
  <conditionalFormatting sqref="G76">
    <cfRule type="cellIs" dxfId="255" priority="61" stopIfTrue="1" operator="equal">
      <formula>"買"</formula>
    </cfRule>
    <cfRule type="cellIs" dxfId="254" priority="62" stopIfTrue="1" operator="equal">
      <formula>"売"</formula>
    </cfRule>
  </conditionalFormatting>
  <conditionalFormatting sqref="G77">
    <cfRule type="cellIs" dxfId="253" priority="59" stopIfTrue="1" operator="equal">
      <formula>"買"</formula>
    </cfRule>
    <cfRule type="cellIs" dxfId="252" priority="60" stopIfTrue="1" operator="equal">
      <formula>"売"</formula>
    </cfRule>
  </conditionalFormatting>
  <conditionalFormatting sqref="G78">
    <cfRule type="cellIs" dxfId="251" priority="57" stopIfTrue="1" operator="equal">
      <formula>"買"</formula>
    </cfRule>
    <cfRule type="cellIs" dxfId="250" priority="58" stopIfTrue="1" operator="equal">
      <formula>"売"</formula>
    </cfRule>
  </conditionalFormatting>
  <conditionalFormatting sqref="G79">
    <cfRule type="cellIs" dxfId="249" priority="55" stopIfTrue="1" operator="equal">
      <formula>"買"</formula>
    </cfRule>
    <cfRule type="cellIs" dxfId="248" priority="56" stopIfTrue="1" operator="equal">
      <formula>"売"</formula>
    </cfRule>
  </conditionalFormatting>
  <conditionalFormatting sqref="G80">
    <cfRule type="cellIs" dxfId="247" priority="53" stopIfTrue="1" operator="equal">
      <formula>"買"</formula>
    </cfRule>
    <cfRule type="cellIs" dxfId="246" priority="54" stopIfTrue="1" operator="equal">
      <formula>"売"</formula>
    </cfRule>
  </conditionalFormatting>
  <conditionalFormatting sqref="G81">
    <cfRule type="cellIs" dxfId="245" priority="51" stopIfTrue="1" operator="equal">
      <formula>"買"</formula>
    </cfRule>
    <cfRule type="cellIs" dxfId="244" priority="52" stopIfTrue="1" operator="equal">
      <formula>"売"</formula>
    </cfRule>
  </conditionalFormatting>
  <conditionalFormatting sqref="G82">
    <cfRule type="cellIs" dxfId="243" priority="49" stopIfTrue="1" operator="equal">
      <formula>"買"</formula>
    </cfRule>
    <cfRule type="cellIs" dxfId="242" priority="50" stopIfTrue="1" operator="equal">
      <formula>"売"</formula>
    </cfRule>
  </conditionalFormatting>
  <conditionalFormatting sqref="G83">
    <cfRule type="cellIs" dxfId="241" priority="47" stopIfTrue="1" operator="equal">
      <formula>"買"</formula>
    </cfRule>
    <cfRule type="cellIs" dxfId="240" priority="48" stopIfTrue="1" operator="equal">
      <formula>"売"</formula>
    </cfRule>
  </conditionalFormatting>
  <conditionalFormatting sqref="G84">
    <cfRule type="cellIs" dxfId="239" priority="45" stopIfTrue="1" operator="equal">
      <formula>"買"</formula>
    </cfRule>
    <cfRule type="cellIs" dxfId="238" priority="46" stopIfTrue="1" operator="equal">
      <formula>"売"</formula>
    </cfRule>
  </conditionalFormatting>
  <conditionalFormatting sqref="G85">
    <cfRule type="cellIs" dxfId="237" priority="43" stopIfTrue="1" operator="equal">
      <formula>"買"</formula>
    </cfRule>
    <cfRule type="cellIs" dxfId="236" priority="44" stopIfTrue="1" operator="equal">
      <formula>"売"</formula>
    </cfRule>
  </conditionalFormatting>
  <conditionalFormatting sqref="G86">
    <cfRule type="cellIs" dxfId="235" priority="41" stopIfTrue="1" operator="equal">
      <formula>"買"</formula>
    </cfRule>
    <cfRule type="cellIs" dxfId="234" priority="42" stopIfTrue="1" operator="equal">
      <formula>"売"</formula>
    </cfRule>
  </conditionalFormatting>
  <conditionalFormatting sqref="G87">
    <cfRule type="cellIs" dxfId="233" priority="39" stopIfTrue="1" operator="equal">
      <formula>"買"</formula>
    </cfRule>
    <cfRule type="cellIs" dxfId="232" priority="40" stopIfTrue="1" operator="equal">
      <formula>"売"</formula>
    </cfRule>
  </conditionalFormatting>
  <conditionalFormatting sqref="G88">
    <cfRule type="cellIs" dxfId="231" priority="37" stopIfTrue="1" operator="equal">
      <formula>"買"</formula>
    </cfRule>
    <cfRule type="cellIs" dxfId="230" priority="38" stopIfTrue="1" operator="equal">
      <formula>"売"</formula>
    </cfRule>
  </conditionalFormatting>
  <conditionalFormatting sqref="G91 G93">
    <cfRule type="cellIs" dxfId="229" priority="35" stopIfTrue="1" operator="equal">
      <formula>"買"</formula>
    </cfRule>
    <cfRule type="cellIs" dxfId="228" priority="36" stopIfTrue="1" operator="equal">
      <formula>"売"</formula>
    </cfRule>
  </conditionalFormatting>
  <conditionalFormatting sqref="G89">
    <cfRule type="cellIs" dxfId="227" priority="33" stopIfTrue="1" operator="equal">
      <formula>"買"</formula>
    </cfRule>
    <cfRule type="cellIs" dxfId="226" priority="34" stopIfTrue="1" operator="equal">
      <formula>"売"</formula>
    </cfRule>
  </conditionalFormatting>
  <conditionalFormatting sqref="G90">
    <cfRule type="cellIs" dxfId="225" priority="31" stopIfTrue="1" operator="equal">
      <formula>"買"</formula>
    </cfRule>
    <cfRule type="cellIs" dxfId="224" priority="32" stopIfTrue="1" operator="equal">
      <formula>"売"</formula>
    </cfRule>
  </conditionalFormatting>
  <conditionalFormatting sqref="G92">
    <cfRule type="cellIs" dxfId="223" priority="29" stopIfTrue="1" operator="equal">
      <formula>"買"</formula>
    </cfRule>
    <cfRule type="cellIs" dxfId="222" priority="30" stopIfTrue="1" operator="equal">
      <formula>"売"</formula>
    </cfRule>
  </conditionalFormatting>
  <conditionalFormatting sqref="G94">
    <cfRule type="cellIs" dxfId="221" priority="27" stopIfTrue="1" operator="equal">
      <formula>"買"</formula>
    </cfRule>
    <cfRule type="cellIs" dxfId="220" priority="28" stopIfTrue="1" operator="equal">
      <formula>"売"</formula>
    </cfRule>
  </conditionalFormatting>
  <conditionalFormatting sqref="G97">
    <cfRule type="cellIs" dxfId="219" priority="25" stopIfTrue="1" operator="equal">
      <formula>"買"</formula>
    </cfRule>
    <cfRule type="cellIs" dxfId="218" priority="26" stopIfTrue="1" operator="equal">
      <formula>"売"</formula>
    </cfRule>
  </conditionalFormatting>
  <conditionalFormatting sqref="G98">
    <cfRule type="cellIs" dxfId="217" priority="23" stopIfTrue="1" operator="equal">
      <formula>"買"</formula>
    </cfRule>
    <cfRule type="cellIs" dxfId="216" priority="24" stopIfTrue="1" operator="equal">
      <formula>"売"</formula>
    </cfRule>
  </conditionalFormatting>
  <conditionalFormatting sqref="G95:G96">
    <cfRule type="cellIs" dxfId="215" priority="21" stopIfTrue="1" operator="equal">
      <formula>"買"</formula>
    </cfRule>
    <cfRule type="cellIs" dxfId="214" priority="22" stopIfTrue="1" operator="equal">
      <formula>"売"</formula>
    </cfRule>
  </conditionalFormatting>
  <conditionalFormatting sqref="G99">
    <cfRule type="cellIs" dxfId="213" priority="19" stopIfTrue="1" operator="equal">
      <formula>"買"</formula>
    </cfRule>
    <cfRule type="cellIs" dxfId="212" priority="20" stopIfTrue="1" operator="equal">
      <formula>"売"</formula>
    </cfRule>
  </conditionalFormatting>
  <conditionalFormatting sqref="G100">
    <cfRule type="cellIs" dxfId="211" priority="17" stopIfTrue="1" operator="equal">
      <formula>"買"</formula>
    </cfRule>
    <cfRule type="cellIs" dxfId="210" priority="18" stopIfTrue="1" operator="equal">
      <formula>"売"</formula>
    </cfRule>
  </conditionalFormatting>
  <conditionalFormatting sqref="G101">
    <cfRule type="cellIs" dxfId="209" priority="15" stopIfTrue="1" operator="equal">
      <formula>"買"</formula>
    </cfRule>
    <cfRule type="cellIs" dxfId="208" priority="16" stopIfTrue="1" operator="equal">
      <formula>"売"</formula>
    </cfRule>
  </conditionalFormatting>
  <conditionalFormatting sqref="G102">
    <cfRule type="cellIs" dxfId="207" priority="13" stopIfTrue="1" operator="equal">
      <formula>"買"</formula>
    </cfRule>
    <cfRule type="cellIs" dxfId="206" priority="14" stopIfTrue="1" operator="equal">
      <formula>"売"</formula>
    </cfRule>
  </conditionalFormatting>
  <conditionalFormatting sqref="G103">
    <cfRule type="cellIs" dxfId="205" priority="11" stopIfTrue="1" operator="equal">
      <formula>"買"</formula>
    </cfRule>
    <cfRule type="cellIs" dxfId="204" priority="12" stopIfTrue="1" operator="equal">
      <formula>"売"</formula>
    </cfRule>
  </conditionalFormatting>
  <conditionalFormatting sqref="G104">
    <cfRule type="cellIs" dxfId="203" priority="9" stopIfTrue="1" operator="equal">
      <formula>"買"</formula>
    </cfRule>
    <cfRule type="cellIs" dxfId="202" priority="10" stopIfTrue="1" operator="equal">
      <formula>"売"</formula>
    </cfRule>
  </conditionalFormatting>
  <conditionalFormatting sqref="G105">
    <cfRule type="cellIs" dxfId="201" priority="7" stopIfTrue="1" operator="equal">
      <formula>"買"</formula>
    </cfRule>
    <cfRule type="cellIs" dxfId="200" priority="8" stopIfTrue="1" operator="equal">
      <formula>"売"</formula>
    </cfRule>
  </conditionalFormatting>
  <conditionalFormatting sqref="G106">
    <cfRule type="cellIs" dxfId="199" priority="5" stopIfTrue="1" operator="equal">
      <formula>"買"</formula>
    </cfRule>
    <cfRule type="cellIs" dxfId="198" priority="6" stopIfTrue="1" operator="equal">
      <formula>"売"</formula>
    </cfRule>
  </conditionalFormatting>
  <conditionalFormatting sqref="G107">
    <cfRule type="cellIs" dxfId="197" priority="3" stopIfTrue="1" operator="equal">
      <formula>"買"</formula>
    </cfRule>
    <cfRule type="cellIs" dxfId="196" priority="4" stopIfTrue="1" operator="equal">
      <formula>"売"</formula>
    </cfRule>
  </conditionalFormatting>
  <conditionalFormatting sqref="G108">
    <cfRule type="cellIs" dxfId="195" priority="1" stopIfTrue="1" operator="equal">
      <formula>"買"</formula>
    </cfRule>
    <cfRule type="cellIs" dxfId="19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9"/>
  <sheetViews>
    <sheetView zoomScale="90" zoomScaleNormal="90" workbookViewId="0">
      <pane ySplit="8" topLeftCell="A9" activePane="bottomLeft" state="frozen"/>
      <selection pane="bottomLeft" activeCell="AE19" sqref="AE19"/>
    </sheetView>
  </sheetViews>
  <sheetFormatPr defaultRowHeight="13.5" x14ac:dyDescent="0.15"/>
  <cols>
    <col min="1" max="1" width="2.875" customWidth="1"/>
    <col min="2" max="5" width="6.625" customWidth="1"/>
    <col min="6" max="6" width="10.75" customWidth="1"/>
    <col min="7" max="14" width="6.625" customWidth="1"/>
    <col min="15" max="15" width="11.5" customWidth="1"/>
    <col min="16" max="18" width="6.625" customWidth="1"/>
    <col min="22" max="22" width="10.875" style="22" hidden="1" customWidth="1"/>
    <col min="23" max="23" width="0" hidden="1" customWidth="1"/>
  </cols>
  <sheetData>
    <row r="2" spans="2:29" x14ac:dyDescent="0.15">
      <c r="B2" s="75" t="s">
        <v>5</v>
      </c>
      <c r="C2" s="75"/>
      <c r="D2" s="86" t="s">
        <v>48</v>
      </c>
      <c r="E2" s="86"/>
      <c r="F2" s="75" t="s">
        <v>6</v>
      </c>
      <c r="G2" s="75"/>
      <c r="H2" s="78" t="s">
        <v>36</v>
      </c>
      <c r="I2" s="78"/>
      <c r="J2" s="75" t="s">
        <v>7</v>
      </c>
      <c r="K2" s="75"/>
      <c r="L2" s="85">
        <v>100000</v>
      </c>
      <c r="M2" s="86"/>
      <c r="N2" s="75" t="s">
        <v>8</v>
      </c>
      <c r="O2" s="75"/>
      <c r="P2" s="87">
        <f>SUM(L2,D4)</f>
        <v>105251.51965522314</v>
      </c>
      <c r="Q2" s="78"/>
      <c r="R2" s="1"/>
      <c r="S2" s="1"/>
      <c r="T2" s="1"/>
    </row>
    <row r="3" spans="2:29" ht="57" customHeight="1" x14ac:dyDescent="0.15">
      <c r="B3" s="75" t="s">
        <v>9</v>
      </c>
      <c r="C3" s="75"/>
      <c r="D3" s="88" t="s">
        <v>38</v>
      </c>
      <c r="E3" s="88"/>
      <c r="F3" s="88"/>
      <c r="G3" s="88"/>
      <c r="H3" s="88"/>
      <c r="I3" s="88"/>
      <c r="J3" s="75" t="s">
        <v>10</v>
      </c>
      <c r="K3" s="75"/>
      <c r="L3" s="88" t="s">
        <v>64</v>
      </c>
      <c r="M3" s="89"/>
      <c r="N3" s="89"/>
      <c r="O3" s="89"/>
      <c r="P3" s="89"/>
      <c r="Q3" s="89"/>
      <c r="R3" s="1"/>
      <c r="S3" s="1"/>
    </row>
    <row r="4" spans="2:29" x14ac:dyDescent="0.15">
      <c r="B4" s="75" t="s">
        <v>11</v>
      </c>
      <c r="C4" s="75"/>
      <c r="D4" s="83">
        <f>SUM($R$9:$S$993)</f>
        <v>5251.5196552231364</v>
      </c>
      <c r="E4" s="83"/>
      <c r="F4" s="75" t="s">
        <v>12</v>
      </c>
      <c r="G4" s="75"/>
      <c r="H4" s="84">
        <f>SUM($T$9:$U$108)</f>
        <v>51.000000000009798</v>
      </c>
      <c r="I4" s="78"/>
      <c r="J4" s="90" t="s">
        <v>61</v>
      </c>
      <c r="K4" s="90"/>
      <c r="L4" s="87">
        <f>MAX($C$9:$D$990)-C9</f>
        <v>18374.333723570802</v>
      </c>
      <c r="M4" s="87"/>
      <c r="N4" s="90" t="s">
        <v>60</v>
      </c>
      <c r="O4" s="90"/>
      <c r="P4" s="91">
        <f>MAX(Y:Y)</f>
        <v>0.30902434001405887</v>
      </c>
      <c r="Q4" s="91"/>
      <c r="R4" s="1"/>
      <c r="S4" s="1"/>
      <c r="T4" s="1"/>
    </row>
    <row r="5" spans="2:29" x14ac:dyDescent="0.15">
      <c r="B5" s="36" t="s">
        <v>15</v>
      </c>
      <c r="C5" s="2">
        <f>COUNTIF($R$9:$R$990,"&gt;0")</f>
        <v>36</v>
      </c>
      <c r="D5" s="37" t="s">
        <v>16</v>
      </c>
      <c r="E5" s="15">
        <f>COUNTIF($R$9:$R$990,"&lt;0")</f>
        <v>64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0.36</v>
      </c>
      <c r="J5" s="74" t="s">
        <v>19</v>
      </c>
      <c r="K5" s="75"/>
      <c r="L5" s="76">
        <f>MAX(V9:V993)</f>
        <v>2</v>
      </c>
      <c r="M5" s="77"/>
      <c r="N5" s="17" t="s">
        <v>20</v>
      </c>
      <c r="O5" s="9"/>
      <c r="P5" s="76">
        <f>MAX(W9:W993)</f>
        <v>12</v>
      </c>
      <c r="Q5" s="77"/>
      <c r="R5" s="1"/>
      <c r="S5" s="1"/>
      <c r="T5" s="1"/>
    </row>
    <row r="6" spans="2:29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9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9" t="s">
        <v>27</v>
      </c>
      <c r="S7" s="79"/>
      <c r="T7" s="79"/>
      <c r="U7" s="79"/>
    </row>
    <row r="8" spans="2:29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80" t="s">
        <v>31</v>
      </c>
      <c r="I8" s="66"/>
      <c r="J8" s="4" t="s">
        <v>32</v>
      </c>
      <c r="K8" s="81" t="s">
        <v>33</v>
      </c>
      <c r="L8" s="69"/>
      <c r="M8" s="70"/>
      <c r="N8" s="5" t="s">
        <v>28</v>
      </c>
      <c r="O8" s="5" t="s">
        <v>29</v>
      </c>
      <c r="P8" s="82" t="s">
        <v>31</v>
      </c>
      <c r="Q8" s="73"/>
      <c r="R8" s="79" t="s">
        <v>34</v>
      </c>
      <c r="S8" s="79"/>
      <c r="T8" s="79" t="s">
        <v>32</v>
      </c>
      <c r="U8" s="79"/>
      <c r="Y8" t="s">
        <v>59</v>
      </c>
      <c r="AA8" t="s">
        <v>68</v>
      </c>
      <c r="AB8" t="s">
        <v>69</v>
      </c>
    </row>
    <row r="9" spans="2:29" x14ac:dyDescent="0.15">
      <c r="B9" s="35">
        <v>1</v>
      </c>
      <c r="C9" s="51">
        <f>L2</f>
        <v>100000</v>
      </c>
      <c r="D9" s="51"/>
      <c r="E9" s="44">
        <v>2013</v>
      </c>
      <c r="F9" s="46">
        <v>41429.833333333336</v>
      </c>
      <c r="G9" s="44" t="s">
        <v>4</v>
      </c>
      <c r="H9" s="52">
        <v>1.3089</v>
      </c>
      <c r="I9" s="52"/>
      <c r="J9" s="44">
        <v>47</v>
      </c>
      <c r="K9" s="51">
        <f>IF(J9="","",C9*0.03)</f>
        <v>3000</v>
      </c>
      <c r="L9" s="51"/>
      <c r="M9" s="6">
        <f>IF(J9="","",(K9/J9)/LOOKUP(RIGHT($D$2,3),定数!$A$6:$A$13,定数!$B$6:$B$13))</f>
        <v>0.53191489361702127</v>
      </c>
      <c r="N9" s="44">
        <v>2013</v>
      </c>
      <c r="O9" s="46">
        <v>41431.666666666664</v>
      </c>
      <c r="P9" s="52">
        <v>1.3181</v>
      </c>
      <c r="Q9" s="52"/>
      <c r="R9" s="55">
        <f>IF(P9="","",T9*M9*LOOKUP(RIGHT($D$2,3),定数!$A$6:$A$13,定数!$B$6:$B$13))</f>
        <v>5872.3404255319765</v>
      </c>
      <c r="S9" s="55"/>
      <c r="T9" s="56">
        <f>IF(P9="","",IF(G9="買",(P9-H9),(H9-P9))*IF(RIGHT($D$2,3)="JPY",100,10000))</f>
        <v>92.000000000000966</v>
      </c>
      <c r="U9" s="56"/>
      <c r="V9" s="1">
        <f>IF(T9&lt;&gt;"",IF(T9&gt;0,1+V8,0),"")</f>
        <v>1</v>
      </c>
      <c r="W9">
        <f>IF(T9&lt;&gt;"",IF(T9&lt;0,1+W8,0),"")</f>
        <v>0</v>
      </c>
      <c r="AA9">
        <v>2013</v>
      </c>
      <c r="AB9" s="49">
        <f>SUM(R9:S21)</f>
        <v>11378.410600507617</v>
      </c>
      <c r="AC9" t="s">
        <v>70</v>
      </c>
    </row>
    <row r="10" spans="2:29" x14ac:dyDescent="0.15">
      <c r="B10" s="35">
        <v>2</v>
      </c>
      <c r="C10" s="51">
        <f t="shared" ref="C10:C73" si="0">IF(R9="","",C9+R9)</f>
        <v>105872.34042553198</v>
      </c>
      <c r="D10" s="51"/>
      <c r="E10" s="35"/>
      <c r="F10" s="46">
        <v>41440.666666666664</v>
      </c>
      <c r="G10" s="44" t="s">
        <v>4</v>
      </c>
      <c r="H10" s="52">
        <v>1.3297000000000001</v>
      </c>
      <c r="I10" s="52"/>
      <c r="J10" s="44">
        <v>32</v>
      </c>
      <c r="K10" s="53">
        <f>IF(J10="","",C10*0.03)</f>
        <v>3176.1702127659591</v>
      </c>
      <c r="L10" s="54"/>
      <c r="M10" s="6">
        <f>IF(J10="","",(K10/J10)/LOOKUP(RIGHT($D$2,3),定数!$A$6:$A$13,定数!$B$6:$B$13))</f>
        <v>0.82712765957446854</v>
      </c>
      <c r="N10" s="44"/>
      <c r="O10" s="46">
        <v>41438</v>
      </c>
      <c r="P10" s="52">
        <v>1.3361000000000001</v>
      </c>
      <c r="Q10" s="52"/>
      <c r="R10" s="55">
        <f>IF(P10="","",T10*M10*LOOKUP(RIGHT($D$2,3),定数!$A$6:$A$13,定数!$B$6:$B$13))</f>
        <v>6352.3404255318801</v>
      </c>
      <c r="S10" s="55"/>
      <c r="T10" s="56">
        <f>IF(P10="","",IF(G10="買",(P10-H10),(H10-P10))*IF(RIGHT($D$2,3)="JPY",100,10000))</f>
        <v>63.999999999999616</v>
      </c>
      <c r="U10" s="56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105872.34042553198</v>
      </c>
      <c r="AA10">
        <v>2014</v>
      </c>
      <c r="AB10" s="49">
        <f>SUM(R22:S36)</f>
        <v>-27350.169784767553</v>
      </c>
    </row>
    <row r="11" spans="2:29" x14ac:dyDescent="0.15">
      <c r="B11" s="35">
        <v>3</v>
      </c>
      <c r="C11" s="51">
        <f t="shared" ref="C11:C16" si="3">IF(R10="","",C10+R10)</f>
        <v>112224.68085106385</v>
      </c>
      <c r="D11" s="51"/>
      <c r="E11" s="35"/>
      <c r="F11" s="46">
        <v>41443.666666666664</v>
      </c>
      <c r="G11" s="44" t="s">
        <v>4</v>
      </c>
      <c r="H11" s="52">
        <v>1.34</v>
      </c>
      <c r="I11" s="52"/>
      <c r="J11" s="44">
        <v>63</v>
      </c>
      <c r="K11" s="53">
        <f t="shared" ref="K11:K17" si="4">IF(J11="","",C11*0.03)</f>
        <v>3366.7404255319152</v>
      </c>
      <c r="L11" s="54"/>
      <c r="M11" s="6">
        <f>IF(J11="","",(K11/J11)/LOOKUP(RIGHT($D$2,3),定数!$A$6:$A$13,定数!$B$6:$B$13))</f>
        <v>0.44533603512326919</v>
      </c>
      <c r="N11" s="44"/>
      <c r="O11" s="46">
        <v>41444.833333333336</v>
      </c>
      <c r="P11" s="52">
        <v>1.3337000000000001</v>
      </c>
      <c r="Q11" s="52"/>
      <c r="R11" s="55">
        <f>IF(P11="","",T11*M11*LOOKUP(RIGHT($D$2,3),定数!$A$6:$A$13,定数!$B$6:$B$13))</f>
        <v>-3366.7404255319002</v>
      </c>
      <c r="S11" s="55"/>
      <c r="T11" s="56">
        <f>IF(P11="","",IF(G11="買",(P11-H11),(H11-P11))*IF(RIGHT($D$2,3)="JPY",100,10000))</f>
        <v>-62.999999999999723</v>
      </c>
      <c r="U11" s="56"/>
      <c r="V11" s="22">
        <f t="shared" si="1"/>
        <v>0</v>
      </c>
      <c r="W11">
        <f t="shared" si="2"/>
        <v>1</v>
      </c>
      <c r="X11" s="41">
        <f>IF(C11&lt;&gt;"",MAX(X10,C11),"")</f>
        <v>112224.68085106385</v>
      </c>
      <c r="Y11" s="42">
        <f>IF(X11&lt;&gt;"",1-(C11/X11),"")</f>
        <v>0</v>
      </c>
      <c r="AA11">
        <v>2015</v>
      </c>
      <c r="AB11" s="49">
        <f>SUM(R37:S52)</f>
        <v>10857.909768953807</v>
      </c>
    </row>
    <row r="12" spans="2:29" x14ac:dyDescent="0.15">
      <c r="B12" s="35">
        <v>4</v>
      </c>
      <c r="C12" s="51">
        <f t="shared" si="3"/>
        <v>108857.94042553195</v>
      </c>
      <c r="D12" s="51"/>
      <c r="E12" s="35"/>
      <c r="F12" s="46">
        <v>41450.166666666664</v>
      </c>
      <c r="G12" s="44" t="s">
        <v>3</v>
      </c>
      <c r="H12" s="52">
        <v>1.3113999999999999</v>
      </c>
      <c r="I12" s="52"/>
      <c r="J12" s="44">
        <v>31</v>
      </c>
      <c r="K12" s="53">
        <f t="shared" si="4"/>
        <v>3265.7382127659585</v>
      </c>
      <c r="L12" s="54"/>
      <c r="M12" s="6">
        <f>IF(J12="","",(K12/J12)/LOOKUP(RIGHT($D$2,3),定数!$A$6:$A$13,定数!$B$6:$B$13))</f>
        <v>0.87788661633493503</v>
      </c>
      <c r="N12" s="44"/>
      <c r="O12" s="46">
        <v>41450.333333333336</v>
      </c>
      <c r="P12" s="52">
        <v>1.3145</v>
      </c>
      <c r="Q12" s="52"/>
      <c r="R12" s="55">
        <f>IF(P12="","",T12*M12*LOOKUP(RIGHT($D$2,3),定数!$A$6:$A$13,定数!$B$6:$B$13))</f>
        <v>-3265.7382127660662</v>
      </c>
      <c r="S12" s="55"/>
      <c r="T12" s="56">
        <f t="shared" ref="T12:T75" si="5">IF(P12="","",IF(G12="買",(P12-H12),(H12-P12))*IF(RIGHT($D$2,3)="JPY",100,10000))</f>
        <v>-31.000000000001027</v>
      </c>
      <c r="U12" s="56"/>
      <c r="V12" s="22">
        <f t="shared" si="1"/>
        <v>0</v>
      </c>
      <c r="W12">
        <f t="shared" si="2"/>
        <v>2</v>
      </c>
      <c r="X12" s="41">
        <f t="shared" ref="X12:X75" si="6">IF(C12&lt;&gt;"",MAX(X11,C12),"")</f>
        <v>112224.68085106385</v>
      </c>
      <c r="Y12" s="42">
        <f t="shared" ref="Y12:Y75" si="7">IF(X12&lt;&gt;"",1-(C12/X12),"")</f>
        <v>2.9999999999999805E-2</v>
      </c>
      <c r="AA12">
        <v>2016</v>
      </c>
      <c r="AB12" s="49">
        <f>SUM(R53:S72)</f>
        <v>12569.833137654061</v>
      </c>
    </row>
    <row r="13" spans="2:29" x14ac:dyDescent="0.15">
      <c r="B13" s="35">
        <v>5</v>
      </c>
      <c r="C13" s="51">
        <f t="shared" si="3"/>
        <v>105592.20221276589</v>
      </c>
      <c r="D13" s="51"/>
      <c r="E13" s="44"/>
      <c r="F13" s="46">
        <v>41492.666666666664</v>
      </c>
      <c r="G13" s="44" t="s">
        <v>4</v>
      </c>
      <c r="H13" s="52">
        <v>1.3306</v>
      </c>
      <c r="I13" s="52"/>
      <c r="J13" s="44">
        <v>41</v>
      </c>
      <c r="K13" s="53">
        <f t="shared" si="4"/>
        <v>3167.7660663829765</v>
      </c>
      <c r="L13" s="54"/>
      <c r="M13" s="6">
        <f>IF(J13="","",(K13/J13)/LOOKUP(RIGHT($D$2,3),定数!$A$6:$A$13,定数!$B$6:$B$13))</f>
        <v>0.64385489154125541</v>
      </c>
      <c r="N13" s="44"/>
      <c r="O13" s="46">
        <v>41494.333333333336</v>
      </c>
      <c r="P13" s="52">
        <v>1.3386</v>
      </c>
      <c r="Q13" s="52"/>
      <c r="R13" s="55">
        <f>IF(P13="","",T13*M13*LOOKUP(RIGHT($D$2,3),定数!$A$6:$A$13,定数!$B$6:$B$13))</f>
        <v>6181.0069587960579</v>
      </c>
      <c r="S13" s="55"/>
      <c r="T13" s="56">
        <f t="shared" si="5"/>
        <v>80.000000000000071</v>
      </c>
      <c r="U13" s="56"/>
      <c r="V13" s="22">
        <f t="shared" si="1"/>
        <v>1</v>
      </c>
      <c r="W13">
        <f t="shared" si="2"/>
        <v>0</v>
      </c>
      <c r="X13" s="41">
        <f t="shared" si="6"/>
        <v>112224.68085106385</v>
      </c>
      <c r="Y13" s="42">
        <f t="shared" si="7"/>
        <v>5.9100000000000819E-2</v>
      </c>
      <c r="AA13">
        <v>2017</v>
      </c>
      <c r="AB13" s="49">
        <f>SUM(R73:S84)</f>
        <v>-10655.115002975279</v>
      </c>
    </row>
    <row r="14" spans="2:29" x14ac:dyDescent="0.15">
      <c r="B14" s="35">
        <v>6</v>
      </c>
      <c r="C14" s="51">
        <f t="shared" si="3"/>
        <v>111773.20917156195</v>
      </c>
      <c r="D14" s="51"/>
      <c r="E14" s="35"/>
      <c r="F14" s="46">
        <v>41505.166666666664</v>
      </c>
      <c r="G14" s="44" t="s">
        <v>4</v>
      </c>
      <c r="H14" s="52">
        <v>1.3340000000000001</v>
      </c>
      <c r="I14" s="52"/>
      <c r="J14" s="44">
        <v>20</v>
      </c>
      <c r="K14" s="53">
        <f t="shared" si="4"/>
        <v>3353.1962751468582</v>
      </c>
      <c r="L14" s="54"/>
      <c r="M14" s="6">
        <f>IF(J14="","",(K14/J14)/LOOKUP(RIGHT($D$2,3),定数!$A$6:$A$13,定数!$B$6:$B$13))</f>
        <v>1.3971651146445241</v>
      </c>
      <c r="N14" s="44"/>
      <c r="O14" s="46">
        <v>41505.333333333336</v>
      </c>
      <c r="P14" s="52">
        <v>1.3320000000000001</v>
      </c>
      <c r="Q14" s="52"/>
      <c r="R14" s="55">
        <f>IF(P14="","",T14*M14*LOOKUP(RIGHT($D$2,3),定数!$A$6:$A$13,定数!$B$6:$B$13))</f>
        <v>-3353.1962751468609</v>
      </c>
      <c r="S14" s="55"/>
      <c r="T14" s="56">
        <f t="shared" si="5"/>
        <v>-20.000000000000018</v>
      </c>
      <c r="U14" s="56"/>
      <c r="V14" s="22">
        <f t="shared" si="1"/>
        <v>0</v>
      </c>
      <c r="W14">
        <f t="shared" si="2"/>
        <v>1</v>
      </c>
      <c r="X14" s="41">
        <f t="shared" si="6"/>
        <v>112224.68085106385</v>
      </c>
      <c r="Y14" s="42">
        <f t="shared" si="7"/>
        <v>4.0229268292690801E-3</v>
      </c>
      <c r="AA14">
        <v>2018</v>
      </c>
      <c r="AB14" s="49">
        <f>SUM(R85:S100)</f>
        <v>6400.4390773934256</v>
      </c>
    </row>
    <row r="15" spans="2:29" x14ac:dyDescent="0.15">
      <c r="B15" s="35">
        <v>7</v>
      </c>
      <c r="C15" s="51">
        <f t="shared" si="3"/>
        <v>108420.01289641508</v>
      </c>
      <c r="D15" s="51"/>
      <c r="E15" s="35"/>
      <c r="F15" s="46">
        <v>41556.166666666664</v>
      </c>
      <c r="G15" s="44" t="s">
        <v>3</v>
      </c>
      <c r="H15" s="52">
        <v>1.3563000000000001</v>
      </c>
      <c r="I15" s="52"/>
      <c r="J15" s="44">
        <v>42</v>
      </c>
      <c r="K15" s="53">
        <f t="shared" si="4"/>
        <v>3252.6003868924522</v>
      </c>
      <c r="L15" s="54"/>
      <c r="M15" s="6">
        <f>IF(J15="","",(K15/J15)/LOOKUP(RIGHT($D$2,3),定数!$A$6:$A$13,定数!$B$6:$B$13))</f>
        <v>0.64535721962151826</v>
      </c>
      <c r="N15" s="44"/>
      <c r="O15" s="46">
        <v>41562.5</v>
      </c>
      <c r="P15" s="52">
        <v>1.3511</v>
      </c>
      <c r="Q15" s="52"/>
      <c r="R15" s="55">
        <f>IF(P15="","",T15*M15*LOOKUP(RIGHT($D$2,3),定数!$A$6:$A$13,定数!$B$6:$B$13))</f>
        <v>4027.0290504383465</v>
      </c>
      <c r="S15" s="55"/>
      <c r="T15" s="56">
        <f t="shared" si="5"/>
        <v>52.000000000000938</v>
      </c>
      <c r="U15" s="56"/>
      <c r="V15" s="22">
        <f t="shared" si="1"/>
        <v>1</v>
      </c>
      <c r="W15">
        <f t="shared" si="2"/>
        <v>0</v>
      </c>
      <c r="X15" s="41">
        <f t="shared" si="6"/>
        <v>112224.68085106385</v>
      </c>
      <c r="Y15" s="42">
        <f t="shared" si="7"/>
        <v>3.3902239024391045E-2</v>
      </c>
      <c r="AA15">
        <v>2019</v>
      </c>
      <c r="AB15" s="49">
        <f>SUM(R101:S108)</f>
        <v>2050.2118584570462</v>
      </c>
      <c r="AC15" t="s">
        <v>71</v>
      </c>
    </row>
    <row r="16" spans="2:29" x14ac:dyDescent="0.15">
      <c r="B16" s="35">
        <v>8</v>
      </c>
      <c r="C16" s="51">
        <f t="shared" si="3"/>
        <v>112447.04194685342</v>
      </c>
      <c r="D16" s="51"/>
      <c r="E16" s="35"/>
      <c r="F16" s="46">
        <v>41571.5</v>
      </c>
      <c r="G16" s="44" t="s">
        <v>4</v>
      </c>
      <c r="H16" s="52">
        <v>1.3822000000000001</v>
      </c>
      <c r="I16" s="52"/>
      <c r="J16" s="44">
        <v>58</v>
      </c>
      <c r="K16" s="53">
        <f t="shared" si="4"/>
        <v>3373.4112584056024</v>
      </c>
      <c r="L16" s="54"/>
      <c r="M16" s="6">
        <f>IF(J16="","",(K16/J16)/LOOKUP(RIGHT($D$2,3),定数!$A$6:$A$13,定数!$B$6:$B$13))</f>
        <v>0.48468552563298883</v>
      </c>
      <c r="N16" s="44"/>
      <c r="O16" s="46">
        <v>41576.333333333336</v>
      </c>
      <c r="P16" s="52">
        <v>1.3764000000000001</v>
      </c>
      <c r="Q16" s="52"/>
      <c r="R16" s="55">
        <f>IF(P16="","",T16*M16*LOOKUP(RIGHT($D$2,3),定数!$A$6:$A$13,定数!$B$6:$B$13))</f>
        <v>-3373.4112584056179</v>
      </c>
      <c r="S16" s="55"/>
      <c r="T16" s="56">
        <f t="shared" si="5"/>
        <v>-58.00000000000027</v>
      </c>
      <c r="U16" s="56"/>
      <c r="V16" s="22">
        <f t="shared" si="1"/>
        <v>0</v>
      </c>
      <c r="W16">
        <f t="shared" si="2"/>
        <v>1</v>
      </c>
      <c r="X16" s="41">
        <f t="shared" si="6"/>
        <v>112447.04194685342</v>
      </c>
      <c r="Y16" s="42">
        <f t="shared" si="7"/>
        <v>0</v>
      </c>
      <c r="AA16" s="50" t="s">
        <v>72</v>
      </c>
      <c r="AB16" s="49">
        <f>SUM(AB9:AB15)</f>
        <v>5251.5196552231246</v>
      </c>
    </row>
    <row r="17" spans="2:25" x14ac:dyDescent="0.15">
      <c r="B17" s="35">
        <v>9</v>
      </c>
      <c r="C17" s="51">
        <f t="shared" si="0"/>
        <v>109073.63068844781</v>
      </c>
      <c r="D17" s="51"/>
      <c r="E17" s="35"/>
      <c r="F17" s="46">
        <v>41597.333333333336</v>
      </c>
      <c r="G17" s="44" t="s">
        <v>4</v>
      </c>
      <c r="H17" s="52">
        <v>1.3517999999999999</v>
      </c>
      <c r="I17" s="52"/>
      <c r="J17" s="44">
        <v>15</v>
      </c>
      <c r="K17" s="53">
        <f t="shared" si="4"/>
        <v>3272.2089206534342</v>
      </c>
      <c r="L17" s="54"/>
      <c r="M17" s="6">
        <f>IF(J17="","",(K17/J17)/LOOKUP(RIGHT($D$2,3),定数!$A$6:$A$13,定数!$B$6:$B$13))</f>
        <v>1.8178938448074635</v>
      </c>
      <c r="N17" s="44"/>
      <c r="O17" s="46">
        <v>41597.333333333336</v>
      </c>
      <c r="P17" s="52">
        <v>1.3503000000000001</v>
      </c>
      <c r="Q17" s="52"/>
      <c r="R17" s="55">
        <f>IF(P17="","",T17*M17*LOOKUP(RIGHT($D$2,3),定数!$A$6:$A$13,定数!$B$6:$B$13))</f>
        <v>-3272.2089206530741</v>
      </c>
      <c r="S17" s="55"/>
      <c r="T17" s="56">
        <f t="shared" si="5"/>
        <v>-14.999999999998348</v>
      </c>
      <c r="U17" s="56"/>
      <c r="V17" s="22">
        <f t="shared" si="1"/>
        <v>0</v>
      </c>
      <c r="W17">
        <f t="shared" si="2"/>
        <v>2</v>
      </c>
      <c r="X17" s="41">
        <f t="shared" si="6"/>
        <v>112447.04194685342</v>
      </c>
      <c r="Y17" s="42">
        <f t="shared" si="7"/>
        <v>3.0000000000000138E-2</v>
      </c>
    </row>
    <row r="18" spans="2:25" x14ac:dyDescent="0.15">
      <c r="B18" s="35">
        <v>10</v>
      </c>
      <c r="C18" s="51">
        <f t="shared" si="0"/>
        <v>105801.42176779473</v>
      </c>
      <c r="D18" s="51"/>
      <c r="E18" s="35"/>
      <c r="F18" s="46">
        <v>41606.166666666664</v>
      </c>
      <c r="G18" s="35" t="s">
        <v>4</v>
      </c>
      <c r="H18" s="52">
        <v>1.3577999999999999</v>
      </c>
      <c r="I18" s="52"/>
      <c r="J18" s="35">
        <v>15</v>
      </c>
      <c r="K18" s="53">
        <f t="shared" ref="K18:K74" si="8">IF(J18="","",C18*0.03)</f>
        <v>3174.0426530338418</v>
      </c>
      <c r="L18" s="54"/>
      <c r="M18" s="6">
        <f>IF(J18="","",(K18/J18)/LOOKUP(RIGHT($D$2,3),定数!$A$6:$A$13,定数!$B$6:$B$13))</f>
        <v>1.7633570294632455</v>
      </c>
      <c r="N18" s="35"/>
      <c r="O18" s="46">
        <v>41606.333333333336</v>
      </c>
      <c r="P18" s="52">
        <v>1.3607</v>
      </c>
      <c r="Q18" s="52"/>
      <c r="R18" s="55">
        <f>IF(P18="","",T18*M18*LOOKUP(RIGHT($D$2,3),定数!$A$6:$A$13,定数!$B$6:$B$13))</f>
        <v>6136.4824625323581</v>
      </c>
      <c r="S18" s="55"/>
      <c r="T18" s="56">
        <f t="shared" si="5"/>
        <v>29.000000000001247</v>
      </c>
      <c r="U18" s="56"/>
      <c r="V18" s="22">
        <f t="shared" si="1"/>
        <v>1</v>
      </c>
      <c r="W18">
        <f t="shared" si="2"/>
        <v>0</v>
      </c>
      <c r="X18" s="41">
        <f t="shared" si="6"/>
        <v>112447.04194685342</v>
      </c>
      <c r="Y18" s="42">
        <f t="shared" si="7"/>
        <v>5.9099999999996933E-2</v>
      </c>
    </row>
    <row r="19" spans="2:25" x14ac:dyDescent="0.15">
      <c r="B19" s="35">
        <v>11</v>
      </c>
      <c r="C19" s="51">
        <f t="shared" si="0"/>
        <v>111937.90423032708</v>
      </c>
      <c r="D19" s="51"/>
      <c r="E19" s="35"/>
      <c r="F19" s="46">
        <v>41613.166666666664</v>
      </c>
      <c r="G19" s="44" t="s">
        <v>4</v>
      </c>
      <c r="H19" s="52">
        <v>1.3591</v>
      </c>
      <c r="I19" s="52"/>
      <c r="J19" s="44">
        <v>12</v>
      </c>
      <c r="K19" s="53">
        <f t="shared" si="8"/>
        <v>3358.1371269098122</v>
      </c>
      <c r="L19" s="54"/>
      <c r="M19" s="6">
        <f>IF(J19="","",(K19/J19)/LOOKUP(RIGHT($D$2,3),定数!$A$6:$A$13,定数!$B$6:$B$13))</f>
        <v>2.3320396714651475</v>
      </c>
      <c r="N19" s="44"/>
      <c r="O19" s="46">
        <v>41613.166666666664</v>
      </c>
      <c r="P19" s="52">
        <v>1.3613999999999999</v>
      </c>
      <c r="Q19" s="52"/>
      <c r="R19" s="55">
        <f>IF(P19="","",T19*M19*LOOKUP(RIGHT($D$2,3),定数!$A$6:$A$13,定数!$B$6:$B$13))</f>
        <v>6436.4294932437197</v>
      </c>
      <c r="S19" s="55"/>
      <c r="T19" s="56">
        <f t="shared" si="5"/>
        <v>22.999999999999687</v>
      </c>
      <c r="U19" s="56"/>
      <c r="V19" s="22">
        <f t="shared" si="1"/>
        <v>2</v>
      </c>
      <c r="W19">
        <f t="shared" si="2"/>
        <v>0</v>
      </c>
      <c r="X19" s="41">
        <f t="shared" si="6"/>
        <v>112447.04194685342</v>
      </c>
      <c r="Y19" s="42">
        <f t="shared" si="7"/>
        <v>4.5277999999944196E-3</v>
      </c>
    </row>
    <row r="20" spans="2:25" x14ac:dyDescent="0.15">
      <c r="B20" s="35">
        <v>12</v>
      </c>
      <c r="C20" s="51">
        <f t="shared" si="0"/>
        <v>118374.3337235708</v>
      </c>
      <c r="D20" s="51"/>
      <c r="E20" s="35"/>
      <c r="F20" s="46">
        <v>41619.5</v>
      </c>
      <c r="G20" s="45" t="s">
        <v>4</v>
      </c>
      <c r="H20" s="52">
        <v>1.3773</v>
      </c>
      <c r="I20" s="52"/>
      <c r="J20" s="45">
        <v>33</v>
      </c>
      <c r="K20" s="53">
        <f t="shared" si="8"/>
        <v>3551.230011707124</v>
      </c>
      <c r="L20" s="54"/>
      <c r="M20" s="6">
        <f>IF(J20="","",(K20/J20)/LOOKUP(RIGHT($D$2,3),定数!$A$6:$A$13,定数!$B$6:$B$13))</f>
        <v>0.89677525548159698</v>
      </c>
      <c r="N20" s="45"/>
      <c r="O20" s="46">
        <v>41620.666666666664</v>
      </c>
      <c r="P20" s="52">
        <v>1.3740000000000001</v>
      </c>
      <c r="Q20" s="52"/>
      <c r="R20" s="55">
        <f>IF(P20="","",T20*M20*LOOKUP(RIGHT($D$2,3),定数!$A$6:$A$13,定数!$B$6:$B$13))</f>
        <v>-3551.2300117069717</v>
      </c>
      <c r="S20" s="55"/>
      <c r="T20" s="56">
        <f t="shared" si="5"/>
        <v>-32.999999999998586</v>
      </c>
      <c r="U20" s="56"/>
      <c r="V20" s="22">
        <f t="shared" si="1"/>
        <v>0</v>
      </c>
      <c r="W20">
        <f t="shared" si="2"/>
        <v>1</v>
      </c>
      <c r="X20" s="41">
        <f t="shared" si="6"/>
        <v>118374.3337235708</v>
      </c>
      <c r="Y20" s="42">
        <f t="shared" si="7"/>
        <v>0</v>
      </c>
    </row>
    <row r="21" spans="2:25" x14ac:dyDescent="0.15">
      <c r="B21" s="35">
        <v>13</v>
      </c>
      <c r="C21" s="51">
        <f t="shared" si="0"/>
        <v>114823.10371186383</v>
      </c>
      <c r="D21" s="51"/>
      <c r="E21" s="35"/>
      <c r="F21" s="46">
        <v>41632.333333333336</v>
      </c>
      <c r="G21" s="45" t="s">
        <v>4</v>
      </c>
      <c r="H21" s="52">
        <v>1.3686</v>
      </c>
      <c r="I21" s="52"/>
      <c r="J21" s="45">
        <v>11</v>
      </c>
      <c r="K21" s="53">
        <f t="shared" si="8"/>
        <v>3444.6931113559149</v>
      </c>
      <c r="L21" s="54"/>
      <c r="M21" s="6">
        <f>IF(J21="","",(K21/J21)/LOOKUP(RIGHT($D$2,3),定数!$A$6:$A$13,定数!$B$6:$B$13))</f>
        <v>2.6096159934514507</v>
      </c>
      <c r="N21" s="45"/>
      <c r="O21" s="46">
        <v>41632.333333333336</v>
      </c>
      <c r="P21" s="52">
        <v>1.3674999999999999</v>
      </c>
      <c r="Q21" s="52"/>
      <c r="R21" s="55">
        <f>IF(P21="","",T21*M21*LOOKUP(RIGHT($D$2,3),定数!$A$6:$A$13,定数!$B$6:$B$13))</f>
        <v>-3444.6931113562309</v>
      </c>
      <c r="S21" s="55"/>
      <c r="T21" s="56">
        <f t="shared" si="5"/>
        <v>-11.000000000001009</v>
      </c>
      <c r="U21" s="56"/>
      <c r="V21" s="22">
        <f t="shared" si="1"/>
        <v>0</v>
      </c>
      <c r="W21">
        <f t="shared" si="2"/>
        <v>2</v>
      </c>
      <c r="X21" s="41">
        <f t="shared" si="6"/>
        <v>118374.3337235708</v>
      </c>
      <c r="Y21" s="42">
        <f t="shared" si="7"/>
        <v>2.9999999999998694E-2</v>
      </c>
    </row>
    <row r="22" spans="2:25" x14ac:dyDescent="0.15">
      <c r="B22" s="35">
        <v>14</v>
      </c>
      <c r="C22" s="51">
        <f t="shared" si="0"/>
        <v>111378.4106005076</v>
      </c>
      <c r="D22" s="51"/>
      <c r="E22" s="35">
        <v>2014</v>
      </c>
      <c r="F22" s="46">
        <v>41688.166666666664</v>
      </c>
      <c r="G22" s="45" t="s">
        <v>4</v>
      </c>
      <c r="H22" s="52">
        <v>1.371</v>
      </c>
      <c r="I22" s="52"/>
      <c r="J22" s="45">
        <v>19</v>
      </c>
      <c r="K22" s="53">
        <f t="shared" si="8"/>
        <v>3341.3523180152279</v>
      </c>
      <c r="L22" s="54"/>
      <c r="M22" s="6">
        <f>IF(J22="","",(K22/J22)/LOOKUP(RIGHT($D$2,3),定数!$A$6:$A$13,定数!$B$6:$B$13))</f>
        <v>1.4655054026382579</v>
      </c>
      <c r="N22" s="45">
        <v>2014</v>
      </c>
      <c r="O22" s="46">
        <v>41688.333333333336</v>
      </c>
      <c r="P22" s="52">
        <v>1.3747</v>
      </c>
      <c r="Q22" s="52"/>
      <c r="R22" s="55">
        <f>IF(P22="","",T22*M22*LOOKUP(RIGHT($D$2,3),定数!$A$6:$A$13,定数!$B$6:$B$13))</f>
        <v>6506.8439877139299</v>
      </c>
      <c r="S22" s="55"/>
      <c r="T22" s="56">
        <f t="shared" si="5"/>
        <v>37.000000000000369</v>
      </c>
      <c r="U22" s="56"/>
      <c r="V22" s="22">
        <f t="shared" si="1"/>
        <v>1</v>
      </c>
      <c r="W22">
        <f t="shared" si="2"/>
        <v>0</v>
      </c>
      <c r="X22" s="41">
        <f t="shared" si="6"/>
        <v>118374.3337235708</v>
      </c>
      <c r="Y22" s="42">
        <f t="shared" si="7"/>
        <v>5.9100000000001374E-2</v>
      </c>
    </row>
    <row r="23" spans="2:25" x14ac:dyDescent="0.15">
      <c r="B23" s="35">
        <v>15</v>
      </c>
      <c r="C23" s="51">
        <f t="shared" si="0"/>
        <v>117885.25458822153</v>
      </c>
      <c r="D23" s="51"/>
      <c r="E23" s="35"/>
      <c r="F23" s="46">
        <v>41704</v>
      </c>
      <c r="G23" s="45" t="s">
        <v>3</v>
      </c>
      <c r="H23" s="52">
        <v>1.3725000000000001</v>
      </c>
      <c r="I23" s="52"/>
      <c r="J23" s="45">
        <v>22</v>
      </c>
      <c r="K23" s="53">
        <f t="shared" si="8"/>
        <v>3536.5576376466461</v>
      </c>
      <c r="L23" s="54"/>
      <c r="M23" s="6">
        <f>IF(J23="","",(K23/J23)/LOOKUP(RIGHT($D$2,3),定数!$A$6:$A$13,定数!$B$6:$B$13))</f>
        <v>1.3396051657752446</v>
      </c>
      <c r="N23" s="45"/>
      <c r="O23" s="46">
        <v>41704.5</v>
      </c>
      <c r="P23" s="52">
        <v>1.3747</v>
      </c>
      <c r="Q23" s="52"/>
      <c r="R23" s="55">
        <f>IF(P23="","",T23*M23*LOOKUP(RIGHT($D$2,3),定数!$A$6:$A$13,定数!$B$6:$B$13))</f>
        <v>-3536.5576376466129</v>
      </c>
      <c r="S23" s="55"/>
      <c r="T23" s="56">
        <f t="shared" si="5"/>
        <v>-21.999999999999797</v>
      </c>
      <c r="U23" s="56"/>
      <c r="V23" t="str">
        <f t="shared" ref="V23:W74" si="9">IF(S23&lt;&gt;"",IF(S23&lt;0,1+V22,0),"")</f>
        <v/>
      </c>
      <c r="W23">
        <f t="shared" si="2"/>
        <v>1</v>
      </c>
      <c r="X23" s="41">
        <f t="shared" si="6"/>
        <v>118374.3337235708</v>
      </c>
      <c r="Y23" s="42">
        <f t="shared" si="7"/>
        <v>4.1316315789482472E-3</v>
      </c>
    </row>
    <row r="24" spans="2:25" x14ac:dyDescent="0.15">
      <c r="B24" s="35">
        <v>16</v>
      </c>
      <c r="C24" s="51">
        <f t="shared" si="0"/>
        <v>114348.69695057491</v>
      </c>
      <c r="D24" s="51"/>
      <c r="E24" s="35"/>
      <c r="F24" s="46">
        <v>41717.333333333336</v>
      </c>
      <c r="G24" s="45" t="s">
        <v>4</v>
      </c>
      <c r="H24" s="52">
        <v>1.393</v>
      </c>
      <c r="I24" s="52"/>
      <c r="J24" s="45">
        <v>16</v>
      </c>
      <c r="K24" s="53">
        <f t="shared" si="8"/>
        <v>3430.4609085172474</v>
      </c>
      <c r="L24" s="54"/>
      <c r="M24" s="6">
        <f>IF(J24="","",(K24/J24)/LOOKUP(RIGHT($D$2,3),定数!$A$6:$A$13,定数!$B$6:$B$13))</f>
        <v>1.7866983898527331</v>
      </c>
      <c r="N24" s="45"/>
      <c r="O24" s="46">
        <v>41717.333333333336</v>
      </c>
      <c r="P24" s="52">
        <v>1.3914</v>
      </c>
      <c r="Q24" s="52"/>
      <c r="R24" s="55">
        <f>IF(P24="","",T24*M24*LOOKUP(RIGHT($D$2,3),定数!$A$6:$A$13,定数!$B$6:$B$13))</f>
        <v>-3430.4609085173456</v>
      </c>
      <c r="S24" s="55"/>
      <c r="T24" s="56">
        <f t="shared" si="5"/>
        <v>-16.000000000000458</v>
      </c>
      <c r="U24" s="56"/>
      <c r="V24" t="str">
        <f t="shared" si="9"/>
        <v/>
      </c>
      <c r="W24">
        <f t="shared" si="2"/>
        <v>2</v>
      </c>
      <c r="X24" s="41">
        <f t="shared" si="6"/>
        <v>118374.3337235708</v>
      </c>
      <c r="Y24" s="42">
        <f t="shared" si="7"/>
        <v>3.4007682631579605E-2</v>
      </c>
    </row>
    <row r="25" spans="2:25" x14ac:dyDescent="0.15">
      <c r="B25" s="35">
        <v>17</v>
      </c>
      <c r="C25" s="51">
        <f t="shared" si="0"/>
        <v>110918.23604205757</v>
      </c>
      <c r="D25" s="51"/>
      <c r="E25" s="35"/>
      <c r="F25" s="46">
        <v>41773.833333333336</v>
      </c>
      <c r="G25" s="45" t="s">
        <v>3</v>
      </c>
      <c r="H25" s="52">
        <v>1.3703000000000001</v>
      </c>
      <c r="I25" s="52"/>
      <c r="J25" s="45">
        <v>28</v>
      </c>
      <c r="K25" s="53">
        <f t="shared" si="8"/>
        <v>3327.5470812617268</v>
      </c>
      <c r="L25" s="54"/>
      <c r="M25" s="6">
        <f>IF(J25="","",(K25/J25)/LOOKUP(RIGHT($D$2,3),定数!$A$6:$A$13,定数!$B$6:$B$13))</f>
        <v>0.9903413932326568</v>
      </c>
      <c r="N25" s="45"/>
      <c r="O25" s="46">
        <v>41774.666666666664</v>
      </c>
      <c r="P25" s="52">
        <v>1.3731</v>
      </c>
      <c r="Q25" s="52"/>
      <c r="R25" s="55">
        <f>IF(P25="","",T25*M25*LOOKUP(RIGHT($D$2,3),定数!$A$6:$A$13,定数!$B$6:$B$13))</f>
        <v>-3327.5470812616245</v>
      </c>
      <c r="S25" s="55"/>
      <c r="T25" s="56">
        <f t="shared" si="5"/>
        <v>-27.999999999999137</v>
      </c>
      <c r="U25" s="56"/>
      <c r="V25" t="str">
        <f t="shared" si="9"/>
        <v/>
      </c>
      <c r="W25">
        <f t="shared" si="2"/>
        <v>3</v>
      </c>
      <c r="X25" s="41">
        <f t="shared" si="6"/>
        <v>118374.3337235708</v>
      </c>
      <c r="Y25" s="42">
        <f t="shared" si="7"/>
        <v>6.2987452152633017E-2</v>
      </c>
    </row>
    <row r="26" spans="2:25" x14ac:dyDescent="0.15">
      <c r="B26" s="35">
        <v>18</v>
      </c>
      <c r="C26" s="51">
        <f t="shared" si="0"/>
        <v>107590.68896079595</v>
      </c>
      <c r="D26" s="51"/>
      <c r="E26" s="47"/>
      <c r="F26" s="46">
        <v>41838.333333333336</v>
      </c>
      <c r="G26" s="47" t="s">
        <v>3</v>
      </c>
      <c r="H26" s="52">
        <v>1.3519000000000001</v>
      </c>
      <c r="I26" s="52"/>
      <c r="J26" s="47">
        <v>18</v>
      </c>
      <c r="K26" s="53">
        <f t="shared" si="8"/>
        <v>3227.7206688238784</v>
      </c>
      <c r="L26" s="54"/>
      <c r="M26" s="6">
        <f>IF(J26="","",(K26/J26)/LOOKUP(RIGHT($D$2,3),定数!$A$6:$A$13,定数!$B$6:$B$13))</f>
        <v>1.4943151244554993</v>
      </c>
      <c r="N26" s="47"/>
      <c r="O26" s="46">
        <v>41841.166666666664</v>
      </c>
      <c r="P26" s="52">
        <v>1.3536999999999999</v>
      </c>
      <c r="Q26" s="52"/>
      <c r="R26" s="55">
        <f>IF(P26="","",T26*M26*LOOKUP(RIGHT($D$2,3),定数!$A$6:$A$13,定数!$B$6:$B$13))</f>
        <v>-3227.7206688235233</v>
      </c>
      <c r="S26" s="55"/>
      <c r="T26" s="56">
        <f t="shared" si="5"/>
        <v>-17.999999999998018</v>
      </c>
      <c r="U26" s="56"/>
      <c r="V26" t="str">
        <f t="shared" si="9"/>
        <v/>
      </c>
      <c r="W26">
        <f t="shared" si="2"/>
        <v>4</v>
      </c>
      <c r="X26" s="41">
        <f t="shared" si="6"/>
        <v>118374.3337235708</v>
      </c>
      <c r="Y26" s="42">
        <f t="shared" si="7"/>
        <v>9.1097828588053154E-2</v>
      </c>
    </row>
    <row r="27" spans="2:25" x14ac:dyDescent="0.15">
      <c r="B27" s="35">
        <v>19</v>
      </c>
      <c r="C27" s="51">
        <f t="shared" si="0"/>
        <v>104362.96829197243</v>
      </c>
      <c r="D27" s="51"/>
      <c r="E27" s="47"/>
      <c r="F27" s="46">
        <v>41855.833333333336</v>
      </c>
      <c r="G27" s="47" t="s">
        <v>4</v>
      </c>
      <c r="H27" s="52">
        <v>1.3422000000000001</v>
      </c>
      <c r="I27" s="52"/>
      <c r="J27" s="47">
        <v>14</v>
      </c>
      <c r="K27" s="53">
        <f t="shared" si="8"/>
        <v>3130.889048759173</v>
      </c>
      <c r="L27" s="54"/>
      <c r="M27" s="6">
        <f>IF(J27="","",(K27/J27)/LOOKUP(RIGHT($D$2,3),定数!$A$6:$A$13,定数!$B$6:$B$13))</f>
        <v>1.8636244337852221</v>
      </c>
      <c r="N27" s="47"/>
      <c r="O27" s="46">
        <v>41856.333333333336</v>
      </c>
      <c r="P27" s="52">
        <v>1.3408</v>
      </c>
      <c r="Q27" s="52"/>
      <c r="R27" s="55">
        <f>IF(P27="","",T27*M27*LOOKUP(RIGHT($D$2,3),定数!$A$6:$A$13,定数!$B$6:$B$13))</f>
        <v>-3130.8890487593249</v>
      </c>
      <c r="S27" s="55"/>
      <c r="T27" s="56">
        <f t="shared" si="5"/>
        <v>-14.000000000000679</v>
      </c>
      <c r="U27" s="56"/>
      <c r="V27" t="str">
        <f t="shared" si="9"/>
        <v/>
      </c>
      <c r="W27">
        <f t="shared" si="2"/>
        <v>5</v>
      </c>
      <c r="X27" s="41">
        <f t="shared" si="6"/>
        <v>118374.3337235708</v>
      </c>
      <c r="Y27" s="42">
        <f t="shared" si="7"/>
        <v>0.11836489373040848</v>
      </c>
    </row>
    <row r="28" spans="2:25" x14ac:dyDescent="0.15">
      <c r="B28" s="35">
        <v>20</v>
      </c>
      <c r="C28" s="51">
        <f t="shared" si="0"/>
        <v>101232.0792432131</v>
      </c>
      <c r="D28" s="51"/>
      <c r="E28" s="47"/>
      <c r="F28" s="46">
        <v>41865.333333333336</v>
      </c>
      <c r="G28" s="47" t="s">
        <v>3</v>
      </c>
      <c r="H28" s="52">
        <v>1.3355999999999999</v>
      </c>
      <c r="I28" s="52"/>
      <c r="J28" s="47">
        <v>13</v>
      </c>
      <c r="K28" s="53">
        <f t="shared" si="8"/>
        <v>3036.9623772963928</v>
      </c>
      <c r="L28" s="54"/>
      <c r="M28" s="6">
        <f>IF(J28="","",(K28/J28)/LOOKUP(RIGHT($D$2,3),定数!$A$6:$A$13,定数!$B$6:$B$13))</f>
        <v>1.9467707546771749</v>
      </c>
      <c r="N28" s="47"/>
      <c r="O28" s="46">
        <v>41865.333333333336</v>
      </c>
      <c r="P28" s="52">
        <v>1.3369</v>
      </c>
      <c r="Q28" s="52"/>
      <c r="R28" s="55">
        <f>IF(P28="","",T28*M28*LOOKUP(RIGHT($D$2,3),定数!$A$6:$A$13,定数!$B$6:$B$13))</f>
        <v>-3036.962377296577</v>
      </c>
      <c r="S28" s="55"/>
      <c r="T28" s="56">
        <f t="shared" si="5"/>
        <v>-13.000000000000789</v>
      </c>
      <c r="U28" s="56"/>
      <c r="V28" t="str">
        <f t="shared" si="9"/>
        <v/>
      </c>
      <c r="W28">
        <f t="shared" si="2"/>
        <v>6</v>
      </c>
      <c r="X28" s="41">
        <f t="shared" si="6"/>
        <v>118374.3337235708</v>
      </c>
      <c r="Y28" s="42">
        <f t="shared" si="7"/>
        <v>0.14481394691849758</v>
      </c>
    </row>
    <row r="29" spans="2:25" x14ac:dyDescent="0.15">
      <c r="B29" s="35">
        <v>21</v>
      </c>
      <c r="C29" s="51">
        <f t="shared" si="0"/>
        <v>98195.116865916527</v>
      </c>
      <c r="D29" s="51"/>
      <c r="E29" s="47"/>
      <c r="F29" s="46">
        <v>41869.5</v>
      </c>
      <c r="G29" s="47" t="s">
        <v>4</v>
      </c>
      <c r="H29" s="52">
        <v>1.3393999999999999</v>
      </c>
      <c r="I29" s="52"/>
      <c r="J29" s="47">
        <v>14</v>
      </c>
      <c r="K29" s="53">
        <f t="shared" si="8"/>
        <v>2945.8535059774958</v>
      </c>
      <c r="L29" s="54"/>
      <c r="M29" s="6">
        <f>IF(J29="","",(K29/J29)/LOOKUP(RIGHT($D$2,3),定数!$A$6:$A$13,定数!$B$6:$B$13))</f>
        <v>1.7534842297485094</v>
      </c>
      <c r="N29" s="47"/>
      <c r="O29" s="46">
        <v>41869.5</v>
      </c>
      <c r="P29" s="52">
        <v>1.3380000000000001</v>
      </c>
      <c r="Q29" s="52"/>
      <c r="R29" s="55">
        <f>IF(P29="","",T29*M29*LOOKUP(RIGHT($D$2,3),定数!$A$6:$A$13,定数!$B$6:$B$13))</f>
        <v>-2945.8535059771712</v>
      </c>
      <c r="S29" s="55"/>
      <c r="T29" s="56">
        <f t="shared" si="5"/>
        <v>-13.999999999998458</v>
      </c>
      <c r="U29" s="56"/>
      <c r="V29" t="str">
        <f t="shared" si="9"/>
        <v/>
      </c>
      <c r="W29">
        <f t="shared" si="2"/>
        <v>7</v>
      </c>
      <c r="X29" s="41">
        <f t="shared" si="6"/>
        <v>118374.3337235708</v>
      </c>
      <c r="Y29" s="42">
        <f t="shared" si="7"/>
        <v>0.17046952851094421</v>
      </c>
    </row>
    <row r="30" spans="2:25" x14ac:dyDescent="0.15">
      <c r="B30" s="35">
        <v>22</v>
      </c>
      <c r="C30" s="51">
        <f t="shared" si="0"/>
        <v>95249.263359939359</v>
      </c>
      <c r="D30" s="51"/>
      <c r="E30" s="47"/>
      <c r="F30" s="46">
        <v>41899.833333333336</v>
      </c>
      <c r="G30" s="47" t="s">
        <v>4</v>
      </c>
      <c r="H30" s="52">
        <v>1.2969999999999999</v>
      </c>
      <c r="I30" s="52"/>
      <c r="J30" s="47">
        <v>33</v>
      </c>
      <c r="K30" s="53">
        <f t="shared" si="8"/>
        <v>2857.4779007981806</v>
      </c>
      <c r="L30" s="54"/>
      <c r="M30" s="6">
        <f>IF(J30="","",(K30/J30)/LOOKUP(RIGHT($D$2,3),定数!$A$6:$A$13,定数!$B$6:$B$13))</f>
        <v>0.72158532848438905</v>
      </c>
      <c r="N30" s="47"/>
      <c r="O30" s="46">
        <v>41899.833333333336</v>
      </c>
      <c r="P30" s="52">
        <v>1.2937000000000001</v>
      </c>
      <c r="Q30" s="52"/>
      <c r="R30" s="55">
        <f>IF(P30="","",T30*M30*LOOKUP(RIGHT($D$2,3),定数!$A$6:$A$13,定数!$B$6:$B$13))</f>
        <v>-2857.4779007980583</v>
      </c>
      <c r="S30" s="55"/>
      <c r="T30" s="56">
        <f t="shared" si="5"/>
        <v>-32.999999999998586</v>
      </c>
      <c r="U30" s="56"/>
      <c r="V30" t="str">
        <f t="shared" si="9"/>
        <v/>
      </c>
      <c r="W30">
        <f t="shared" si="2"/>
        <v>8</v>
      </c>
      <c r="X30" s="41">
        <f t="shared" si="6"/>
        <v>118374.3337235708</v>
      </c>
      <c r="Y30" s="42">
        <f t="shared" si="7"/>
        <v>0.19535544265561311</v>
      </c>
    </row>
    <row r="31" spans="2:25" x14ac:dyDescent="0.15">
      <c r="B31" s="35">
        <v>23</v>
      </c>
      <c r="C31" s="51">
        <f t="shared" si="0"/>
        <v>92391.785459141305</v>
      </c>
      <c r="D31" s="51"/>
      <c r="E31" s="47"/>
      <c r="F31" s="46">
        <v>41928.666666666664</v>
      </c>
      <c r="G31" s="47" t="s">
        <v>4</v>
      </c>
      <c r="H31" s="52">
        <v>1.2778</v>
      </c>
      <c r="I31" s="52"/>
      <c r="J31" s="47">
        <v>73</v>
      </c>
      <c r="K31" s="53">
        <f t="shared" si="8"/>
        <v>2771.753563774239</v>
      </c>
      <c r="L31" s="54"/>
      <c r="M31" s="6">
        <f>IF(J31="","",(K31/J31)/LOOKUP(RIGHT($D$2,3),定数!$A$6:$A$13,定数!$B$6:$B$13))</f>
        <v>0.31641022417514147</v>
      </c>
      <c r="N31" s="47"/>
      <c r="O31" s="46">
        <v>41934.333333333336</v>
      </c>
      <c r="P31" s="52">
        <v>1.2705</v>
      </c>
      <c r="Q31" s="52"/>
      <c r="R31" s="55">
        <f>IF(P31="","",T31*M31*LOOKUP(RIGHT($D$2,3),定数!$A$6:$A$13,定数!$B$6:$B$13))</f>
        <v>-2771.7535637742712</v>
      </c>
      <c r="S31" s="55"/>
      <c r="T31" s="56">
        <f t="shared" si="5"/>
        <v>-73.000000000000838</v>
      </c>
      <c r="U31" s="56"/>
      <c r="V31" t="str">
        <f t="shared" si="9"/>
        <v/>
      </c>
      <c r="W31">
        <f t="shared" si="2"/>
        <v>9</v>
      </c>
      <c r="X31" s="41">
        <f t="shared" si="6"/>
        <v>118374.3337235708</v>
      </c>
      <c r="Y31" s="42">
        <f t="shared" si="7"/>
        <v>0.21949477937594364</v>
      </c>
    </row>
    <row r="32" spans="2:25" x14ac:dyDescent="0.15">
      <c r="B32" s="35">
        <v>24</v>
      </c>
      <c r="C32" s="51">
        <f t="shared" si="0"/>
        <v>89620.031895367036</v>
      </c>
      <c r="D32" s="51"/>
      <c r="E32" s="47"/>
      <c r="F32" s="46">
        <v>41956.666666666664</v>
      </c>
      <c r="G32" s="47" t="s">
        <v>4</v>
      </c>
      <c r="H32" s="52">
        <v>1.2476</v>
      </c>
      <c r="I32" s="52"/>
      <c r="J32" s="47">
        <v>26</v>
      </c>
      <c r="K32" s="53">
        <f t="shared" si="8"/>
        <v>2688.6009568610111</v>
      </c>
      <c r="L32" s="54"/>
      <c r="M32" s="6">
        <f>IF(J32="","",(K32/J32)/LOOKUP(RIGHT($D$2,3),定数!$A$6:$A$13,定数!$B$6:$B$13))</f>
        <v>0.86173107591699072</v>
      </c>
      <c r="N32" s="47"/>
      <c r="O32" s="46">
        <v>41957</v>
      </c>
      <c r="P32" s="52">
        <v>1.2450000000000001</v>
      </c>
      <c r="Q32" s="52"/>
      <c r="R32" s="55">
        <f>IF(P32="","",T32*M32*LOOKUP(RIGHT($D$2,3),定数!$A$6:$A$13,定数!$B$6:$B$13))</f>
        <v>-2688.6009568609447</v>
      </c>
      <c r="S32" s="55"/>
      <c r="T32" s="56">
        <f t="shared" si="5"/>
        <v>-25.999999999999357</v>
      </c>
      <c r="U32" s="56"/>
      <c r="V32" t="str">
        <f t="shared" si="9"/>
        <v/>
      </c>
      <c r="W32">
        <f t="shared" si="2"/>
        <v>10</v>
      </c>
      <c r="X32" s="41">
        <f t="shared" si="6"/>
        <v>118374.3337235708</v>
      </c>
      <c r="Y32" s="42">
        <f t="shared" si="7"/>
        <v>0.24290993599466559</v>
      </c>
    </row>
    <row r="33" spans="2:25" x14ac:dyDescent="0.15">
      <c r="B33" s="35">
        <v>25</v>
      </c>
      <c r="C33" s="51">
        <f t="shared" si="0"/>
        <v>86931.430938506091</v>
      </c>
      <c r="D33" s="51"/>
      <c r="E33" s="47"/>
      <c r="F33" s="46">
        <v>41963.333333333336</v>
      </c>
      <c r="G33" s="47" t="s">
        <v>4</v>
      </c>
      <c r="H33" s="52">
        <v>1.2547999999999999</v>
      </c>
      <c r="I33" s="52"/>
      <c r="J33" s="47">
        <v>20</v>
      </c>
      <c r="K33" s="53">
        <f t="shared" si="8"/>
        <v>2607.9429281551825</v>
      </c>
      <c r="L33" s="54"/>
      <c r="M33" s="6">
        <f>IF(J33="","",(K33/J33)/LOOKUP(RIGHT($D$2,3),定数!$A$6:$A$13,定数!$B$6:$B$13))</f>
        <v>1.086642886731326</v>
      </c>
      <c r="N33" s="47"/>
      <c r="O33" s="46">
        <v>41963.333333333336</v>
      </c>
      <c r="P33" s="52">
        <v>1.2527999999999999</v>
      </c>
      <c r="Q33" s="52"/>
      <c r="R33" s="55">
        <f>IF(P33="","",T33*M33*LOOKUP(RIGHT($D$2,3),定数!$A$6:$A$13,定数!$B$6:$B$13))</f>
        <v>-2607.9429281551847</v>
      </c>
      <c r="S33" s="55"/>
      <c r="T33" s="56">
        <f t="shared" si="5"/>
        <v>-20.000000000000018</v>
      </c>
      <c r="U33" s="56"/>
      <c r="V33" t="str">
        <f t="shared" si="9"/>
        <v/>
      </c>
      <c r="W33">
        <f t="shared" si="2"/>
        <v>11</v>
      </c>
      <c r="X33" s="41">
        <f t="shared" si="6"/>
        <v>118374.3337235708</v>
      </c>
      <c r="Y33" s="42">
        <f t="shared" si="7"/>
        <v>0.2656226379148251</v>
      </c>
    </row>
    <row r="34" spans="2:25" x14ac:dyDescent="0.15">
      <c r="B34" s="35">
        <v>26</v>
      </c>
      <c r="C34" s="51">
        <f t="shared" si="0"/>
        <v>84323.488010350906</v>
      </c>
      <c r="D34" s="51"/>
      <c r="E34" s="47"/>
      <c r="F34" s="46">
        <v>41964.333333333336</v>
      </c>
      <c r="G34" s="47" t="s">
        <v>4</v>
      </c>
      <c r="H34" s="52">
        <v>1.2558</v>
      </c>
      <c r="I34" s="52"/>
      <c r="J34" s="47">
        <v>41</v>
      </c>
      <c r="K34" s="53">
        <f t="shared" si="8"/>
        <v>2529.7046403105269</v>
      </c>
      <c r="L34" s="54"/>
      <c r="M34" s="6">
        <f>IF(J34="","",(K34/J34)/LOOKUP(RIGHT($D$2,3),定数!$A$6:$A$13,定数!$B$6:$B$13))</f>
        <v>0.51416760981921283</v>
      </c>
      <c r="N34" s="47"/>
      <c r="O34" s="46">
        <v>41964.333333333336</v>
      </c>
      <c r="P34" s="52">
        <v>1.2517</v>
      </c>
      <c r="Q34" s="52"/>
      <c r="R34" s="55">
        <f>IF(P34="","",T34*M34*LOOKUP(RIGHT($D$2,3),定数!$A$6:$A$13,定数!$B$6:$B$13))</f>
        <v>-2529.7046403105228</v>
      </c>
      <c r="S34" s="55"/>
      <c r="T34" s="56">
        <f t="shared" si="5"/>
        <v>-40.999999999999929</v>
      </c>
      <c r="U34" s="56"/>
      <c r="V34" t="str">
        <f t="shared" si="9"/>
        <v/>
      </c>
      <c r="W34">
        <f t="shared" si="2"/>
        <v>12</v>
      </c>
      <c r="X34" s="41">
        <f t="shared" si="6"/>
        <v>118374.3337235708</v>
      </c>
      <c r="Y34" s="42">
        <f t="shared" si="7"/>
        <v>0.28765395877738031</v>
      </c>
    </row>
    <row r="35" spans="2:25" x14ac:dyDescent="0.15">
      <c r="B35" s="35">
        <v>27</v>
      </c>
      <c r="C35" s="51">
        <f t="shared" si="0"/>
        <v>81793.783370040386</v>
      </c>
      <c r="D35" s="51"/>
      <c r="E35" s="47"/>
      <c r="F35" s="46">
        <v>41983.5</v>
      </c>
      <c r="G35" s="47" t="s">
        <v>4</v>
      </c>
      <c r="H35" s="52">
        <v>1.2398</v>
      </c>
      <c r="I35" s="52"/>
      <c r="J35" s="47">
        <v>33</v>
      </c>
      <c r="K35" s="53">
        <f t="shared" si="8"/>
        <v>2453.8135011012114</v>
      </c>
      <c r="L35" s="54"/>
      <c r="M35" s="6">
        <f>IF(J35="","",(K35/J35)/LOOKUP(RIGHT($D$2,3),定数!$A$6:$A$13,定数!$B$6:$B$13))</f>
        <v>0.61964987401545746</v>
      </c>
      <c r="N35" s="47"/>
      <c r="O35" s="46">
        <v>41984</v>
      </c>
      <c r="P35" s="52">
        <v>1.2463</v>
      </c>
      <c r="Q35" s="52"/>
      <c r="R35" s="55">
        <f>IF(P35="","",T35*M35*LOOKUP(RIGHT($D$2,3),定数!$A$6:$A$13,定数!$B$6:$B$13))</f>
        <v>4833.2690173205319</v>
      </c>
      <c r="S35" s="55"/>
      <c r="T35" s="56">
        <f t="shared" si="5"/>
        <v>64.999999999999503</v>
      </c>
      <c r="U35" s="56"/>
      <c r="V35" t="str">
        <f t="shared" si="9"/>
        <v/>
      </c>
      <c r="W35">
        <f t="shared" si="2"/>
        <v>0</v>
      </c>
      <c r="X35" s="41">
        <f t="shared" si="6"/>
        <v>118374.3337235708</v>
      </c>
      <c r="Y35" s="42">
        <f t="shared" si="7"/>
        <v>0.30902434001405887</v>
      </c>
    </row>
    <row r="36" spans="2:25" x14ac:dyDescent="0.15">
      <c r="B36" s="35">
        <v>28</v>
      </c>
      <c r="C36" s="51">
        <f t="shared" si="0"/>
        <v>86627.05238736092</v>
      </c>
      <c r="D36" s="51"/>
      <c r="E36" s="47">
        <v>2015</v>
      </c>
      <c r="F36" s="46">
        <v>42032.833333333336</v>
      </c>
      <c r="G36" s="47" t="s">
        <v>4</v>
      </c>
      <c r="H36" s="52">
        <v>1.1362000000000001</v>
      </c>
      <c r="I36" s="52"/>
      <c r="J36" s="47">
        <v>56</v>
      </c>
      <c r="K36" s="53">
        <f t="shared" si="8"/>
        <v>2598.8115716208276</v>
      </c>
      <c r="L36" s="54"/>
      <c r="M36" s="6">
        <f>IF(J36="","",(K36/J36)/LOOKUP(RIGHT($D$2,3),定数!$A$6:$A$13,定数!$B$6:$B$13))</f>
        <v>0.38672791244357552</v>
      </c>
      <c r="N36" s="47">
        <v>2015</v>
      </c>
      <c r="O36" s="46">
        <v>42032.833333333336</v>
      </c>
      <c r="P36" s="52">
        <v>1.1306</v>
      </c>
      <c r="Q36" s="52"/>
      <c r="R36" s="55">
        <f>IF(P36="","",T36*M36*LOOKUP(RIGHT($D$2,3),定数!$A$6:$A$13,定数!$B$6:$B$13))</f>
        <v>-2598.8115716208504</v>
      </c>
      <c r="S36" s="55"/>
      <c r="T36" s="56">
        <f t="shared" si="5"/>
        <v>-56.000000000000497</v>
      </c>
      <c r="U36" s="56"/>
      <c r="V36" t="str">
        <f t="shared" si="9"/>
        <v/>
      </c>
      <c r="W36">
        <f t="shared" si="2"/>
        <v>1</v>
      </c>
      <c r="X36" s="41">
        <f t="shared" si="6"/>
        <v>118374.3337235708</v>
      </c>
      <c r="Y36" s="42">
        <f t="shared" si="7"/>
        <v>0.26819396010579899</v>
      </c>
    </row>
    <row r="37" spans="2:25" x14ac:dyDescent="0.15">
      <c r="B37" s="35">
        <v>29</v>
      </c>
      <c r="C37" s="51">
        <f t="shared" si="0"/>
        <v>84028.240815740064</v>
      </c>
      <c r="D37" s="51"/>
      <c r="E37" s="47"/>
      <c r="F37" s="46">
        <v>42038.5</v>
      </c>
      <c r="G37" s="47" t="s">
        <v>4</v>
      </c>
      <c r="H37" s="52">
        <v>1.1352</v>
      </c>
      <c r="I37" s="52"/>
      <c r="J37" s="47">
        <v>41</v>
      </c>
      <c r="K37" s="53">
        <f t="shared" si="8"/>
        <v>2520.847224472202</v>
      </c>
      <c r="L37" s="54"/>
      <c r="M37" s="6">
        <f>IF(J37="","",(K37/J37)/LOOKUP(RIGHT($D$2,3),定数!$A$6:$A$13,定数!$B$6:$B$13))</f>
        <v>0.51236732204719559</v>
      </c>
      <c r="N37" s="47"/>
      <c r="O37" s="46">
        <v>42038.5</v>
      </c>
      <c r="P37" s="52">
        <v>1.143</v>
      </c>
      <c r="Q37" s="52"/>
      <c r="R37" s="55">
        <f>IF(P37="","",T37*M37*LOOKUP(RIGHT($D$2,3),定数!$A$6:$A$13,定数!$B$6:$B$13))</f>
        <v>4795.7581343617676</v>
      </c>
      <c r="S37" s="55"/>
      <c r="T37" s="56">
        <f t="shared" si="5"/>
        <v>78.000000000000284</v>
      </c>
      <c r="U37" s="56"/>
      <c r="V37" t="str">
        <f t="shared" si="9"/>
        <v/>
      </c>
      <c r="W37">
        <f t="shared" si="2"/>
        <v>0</v>
      </c>
      <c r="X37" s="41">
        <f t="shared" si="6"/>
        <v>118374.3337235708</v>
      </c>
      <c r="Y37" s="42">
        <f t="shared" si="7"/>
        <v>0.29014814130262523</v>
      </c>
    </row>
    <row r="38" spans="2:25" x14ac:dyDescent="0.15">
      <c r="B38" s="35">
        <v>30</v>
      </c>
      <c r="C38" s="51">
        <f t="shared" si="0"/>
        <v>88823.998950101828</v>
      </c>
      <c r="D38" s="51"/>
      <c r="E38" s="47"/>
      <c r="F38" s="46">
        <v>42045.333333333336</v>
      </c>
      <c r="G38" s="47" t="s">
        <v>3</v>
      </c>
      <c r="H38" s="52">
        <v>1.1317999999999999</v>
      </c>
      <c r="I38" s="52"/>
      <c r="J38" s="47">
        <v>37</v>
      </c>
      <c r="K38" s="53">
        <f t="shared" si="8"/>
        <v>2664.7199685030546</v>
      </c>
      <c r="L38" s="54"/>
      <c r="M38" s="6">
        <f>IF(J38="","",(K38/J38)/LOOKUP(RIGHT($D$2,3),定数!$A$6:$A$13,定数!$B$6:$B$13))</f>
        <v>0.60016215506825554</v>
      </c>
      <c r="N38" s="47"/>
      <c r="O38" s="46">
        <v>42047.5</v>
      </c>
      <c r="P38" s="52">
        <v>1.1355</v>
      </c>
      <c r="Q38" s="52"/>
      <c r="R38" s="55">
        <f>IF(P38="","",T38*M38*LOOKUP(RIGHT($D$2,3),定数!$A$6:$A$13,定数!$B$6:$B$13))</f>
        <v>-2664.719968503081</v>
      </c>
      <c r="S38" s="55"/>
      <c r="T38" s="56">
        <f t="shared" si="5"/>
        <v>-37.000000000000369</v>
      </c>
      <c r="U38" s="56"/>
      <c r="V38" t="str">
        <f t="shared" si="9"/>
        <v/>
      </c>
      <c r="W38">
        <f t="shared" si="2"/>
        <v>1</v>
      </c>
      <c r="X38" s="41">
        <f t="shared" si="6"/>
        <v>118374.3337235708</v>
      </c>
      <c r="Y38" s="42">
        <f t="shared" si="7"/>
        <v>0.24963464497697008</v>
      </c>
    </row>
    <row r="39" spans="2:25" x14ac:dyDescent="0.15">
      <c r="B39" s="35">
        <v>31</v>
      </c>
      <c r="C39" s="51">
        <f t="shared" si="0"/>
        <v>86159.278981598749</v>
      </c>
      <c r="D39" s="51"/>
      <c r="E39" s="47"/>
      <c r="F39" s="46">
        <v>42059.166666666664</v>
      </c>
      <c r="G39" s="47" t="s">
        <v>3</v>
      </c>
      <c r="H39" s="52">
        <v>1.1327</v>
      </c>
      <c r="I39" s="52"/>
      <c r="J39" s="47">
        <v>25</v>
      </c>
      <c r="K39" s="53">
        <f t="shared" si="8"/>
        <v>2584.7783694479622</v>
      </c>
      <c r="L39" s="54"/>
      <c r="M39" s="6">
        <f>IF(J39="","",(K39/J39)/LOOKUP(RIGHT($D$2,3),定数!$A$6:$A$13,定数!$B$6:$B$13))</f>
        <v>0.8615927898159873</v>
      </c>
      <c r="N39" s="47"/>
      <c r="O39" s="46">
        <v>42059.666666666664</v>
      </c>
      <c r="P39" s="52">
        <v>1.1352</v>
      </c>
      <c r="Q39" s="52"/>
      <c r="R39" s="55">
        <f>IF(P39="","",T39*M39*LOOKUP(RIGHT($D$2,3),定数!$A$6:$A$13,定数!$B$6:$B$13))</f>
        <v>-2584.7783694479072</v>
      </c>
      <c r="S39" s="55"/>
      <c r="T39" s="56">
        <f t="shared" si="5"/>
        <v>-24.999999999999467</v>
      </c>
      <c r="U39" s="56"/>
      <c r="V39" t="str">
        <f t="shared" si="9"/>
        <v/>
      </c>
      <c r="W39">
        <f t="shared" si="2"/>
        <v>2</v>
      </c>
      <c r="X39" s="41">
        <f t="shared" si="6"/>
        <v>118374.3337235708</v>
      </c>
      <c r="Y39" s="42">
        <f t="shared" si="7"/>
        <v>0.27214560562766121</v>
      </c>
    </row>
    <row r="40" spans="2:25" x14ac:dyDescent="0.15">
      <c r="B40" s="35">
        <v>32</v>
      </c>
      <c r="C40" s="51">
        <f t="shared" si="0"/>
        <v>83574.500612150849</v>
      </c>
      <c r="D40" s="51"/>
      <c r="E40" s="47"/>
      <c r="F40" s="46">
        <v>42068.666666666664</v>
      </c>
      <c r="G40" s="47" t="s">
        <v>3</v>
      </c>
      <c r="H40" s="52">
        <v>1.1028</v>
      </c>
      <c r="I40" s="52"/>
      <c r="J40" s="47">
        <v>85</v>
      </c>
      <c r="K40" s="53">
        <f t="shared" si="8"/>
        <v>2507.2350183645253</v>
      </c>
      <c r="L40" s="54"/>
      <c r="M40" s="6">
        <f>IF(J40="","",(K40/J40)/LOOKUP(RIGHT($D$2,3),定数!$A$6:$A$13,定数!$B$6:$B$13))</f>
        <v>0.24580735474162013</v>
      </c>
      <c r="N40" s="47"/>
      <c r="O40" s="46">
        <v>42069.666666666664</v>
      </c>
      <c r="P40" s="52">
        <v>1.0861000000000001</v>
      </c>
      <c r="Q40" s="52"/>
      <c r="R40" s="55">
        <f>IF(P40="","",T40*M40*LOOKUP(RIGHT($D$2,3),定数!$A$6:$A$13,定数!$B$6:$B$13))</f>
        <v>4925.979389022049</v>
      </c>
      <c r="S40" s="55"/>
      <c r="T40" s="56">
        <f t="shared" si="5"/>
        <v>166.99999999999937</v>
      </c>
      <c r="U40" s="56"/>
      <c r="V40" t="str">
        <f t="shared" si="9"/>
        <v/>
      </c>
      <c r="W40">
        <f t="shared" si="2"/>
        <v>0</v>
      </c>
      <c r="X40" s="41">
        <f t="shared" si="6"/>
        <v>118374.3337235708</v>
      </c>
      <c r="Y40" s="42">
        <f t="shared" si="7"/>
        <v>0.29398123745883087</v>
      </c>
    </row>
    <row r="41" spans="2:25" x14ac:dyDescent="0.15">
      <c r="B41" s="35">
        <v>33</v>
      </c>
      <c r="C41" s="51">
        <f t="shared" si="0"/>
        <v>88500.480001172895</v>
      </c>
      <c r="D41" s="51"/>
      <c r="E41" s="47"/>
      <c r="F41" s="46">
        <v>42102.666666666664</v>
      </c>
      <c r="G41" s="47" t="s">
        <v>3</v>
      </c>
      <c r="H41" s="52">
        <v>1.0843</v>
      </c>
      <c r="I41" s="52"/>
      <c r="J41" s="47">
        <v>45</v>
      </c>
      <c r="K41" s="53">
        <f t="shared" si="8"/>
        <v>2655.0144000351866</v>
      </c>
      <c r="L41" s="54"/>
      <c r="M41" s="6">
        <f>IF(J41="","",(K41/J41)/LOOKUP(RIGHT($D$2,3),定数!$A$6:$A$13,定数!$B$6:$B$13))</f>
        <v>0.49166933333984936</v>
      </c>
      <c r="N41" s="47"/>
      <c r="O41" s="46">
        <v>42103.333333333336</v>
      </c>
      <c r="P41" s="52">
        <v>1.0753999999999999</v>
      </c>
      <c r="Q41" s="52"/>
      <c r="R41" s="55">
        <f>IF(P41="","",T41*M41*LOOKUP(RIGHT($D$2,3),定数!$A$6:$A$13,定数!$B$6:$B$13))</f>
        <v>5251.0284800696681</v>
      </c>
      <c r="S41" s="55"/>
      <c r="T41" s="56">
        <f t="shared" si="5"/>
        <v>89.000000000001307</v>
      </c>
      <c r="U41" s="56"/>
      <c r="V41" t="str">
        <f t="shared" si="9"/>
        <v/>
      </c>
      <c r="W41">
        <f t="shared" si="2"/>
        <v>0</v>
      </c>
      <c r="X41" s="41">
        <f t="shared" si="6"/>
        <v>118374.3337235708</v>
      </c>
      <c r="Y41" s="42">
        <f t="shared" si="7"/>
        <v>0.2523676609843456</v>
      </c>
    </row>
    <row r="42" spans="2:25" x14ac:dyDescent="0.15">
      <c r="B42" s="35">
        <v>34</v>
      </c>
      <c r="C42" s="51">
        <f t="shared" si="0"/>
        <v>93751.508481242563</v>
      </c>
      <c r="D42" s="51"/>
      <c r="E42" s="47"/>
      <c r="F42" s="46">
        <v>42117</v>
      </c>
      <c r="G42" s="47" t="s">
        <v>3</v>
      </c>
      <c r="H42" s="52">
        <v>1.0708</v>
      </c>
      <c r="I42" s="52"/>
      <c r="J42" s="47">
        <v>41</v>
      </c>
      <c r="K42" s="53">
        <f t="shared" si="8"/>
        <v>2812.545254437277</v>
      </c>
      <c r="L42" s="54"/>
      <c r="M42" s="6">
        <f>IF(J42="","",(K42/J42)/LOOKUP(RIGHT($D$2,3),定数!$A$6:$A$13,定数!$B$6:$B$13))</f>
        <v>0.57165553951977166</v>
      </c>
      <c r="N42" s="47"/>
      <c r="O42" s="46">
        <v>42117.333333333336</v>
      </c>
      <c r="P42" s="52">
        <v>1.0749</v>
      </c>
      <c r="Q42" s="52"/>
      <c r="R42" s="55">
        <f>IF(P42="","",T42*M42*LOOKUP(RIGHT($D$2,3),定数!$A$6:$A$13,定数!$B$6:$B$13))</f>
        <v>-2812.545254437272</v>
      </c>
      <c r="S42" s="55"/>
      <c r="T42" s="56">
        <f t="shared" si="5"/>
        <v>-40.999999999999929</v>
      </c>
      <c r="U42" s="56"/>
      <c r="V42" t="str">
        <f t="shared" si="9"/>
        <v/>
      </c>
      <c r="W42">
        <f t="shared" si="2"/>
        <v>1</v>
      </c>
      <c r="X42" s="41">
        <f t="shared" si="6"/>
        <v>118374.3337235708</v>
      </c>
      <c r="Y42" s="42">
        <f t="shared" si="7"/>
        <v>0.20800814220274944</v>
      </c>
    </row>
    <row r="43" spans="2:25" x14ac:dyDescent="0.15">
      <c r="B43" s="35">
        <v>35</v>
      </c>
      <c r="C43" s="51">
        <f t="shared" si="0"/>
        <v>90938.963226805296</v>
      </c>
      <c r="D43" s="51"/>
      <c r="E43" s="47"/>
      <c r="F43" s="46">
        <v>42120.708333333336</v>
      </c>
      <c r="G43" s="47" t="s">
        <v>4</v>
      </c>
      <c r="H43" s="52">
        <v>1.0879000000000001</v>
      </c>
      <c r="I43" s="52"/>
      <c r="J43" s="47">
        <v>75</v>
      </c>
      <c r="K43" s="53">
        <f t="shared" si="8"/>
        <v>2728.168896804159</v>
      </c>
      <c r="L43" s="54"/>
      <c r="M43" s="6">
        <f>IF(J43="","",(K43/J43)/LOOKUP(RIGHT($D$2,3),定数!$A$6:$A$13,定数!$B$6:$B$13))</f>
        <v>0.30312987742268432</v>
      </c>
      <c r="N43" s="47"/>
      <c r="O43" s="46">
        <v>42123.5</v>
      </c>
      <c r="P43" s="52">
        <v>1.1026</v>
      </c>
      <c r="Q43" s="52"/>
      <c r="R43" s="55">
        <f>IF(P43="","",T43*M43*LOOKUP(RIGHT($D$2,3),定数!$A$6:$A$13,定数!$B$6:$B$13))</f>
        <v>5347.2110377361278</v>
      </c>
      <c r="S43" s="55"/>
      <c r="T43" s="56">
        <f t="shared" si="5"/>
        <v>146.99999999999935</v>
      </c>
      <c r="U43" s="56"/>
      <c r="V43" t="str">
        <f t="shared" si="9"/>
        <v/>
      </c>
      <c r="W43">
        <f t="shared" si="2"/>
        <v>0</v>
      </c>
      <c r="X43" s="41">
        <f t="shared" si="6"/>
        <v>118374.3337235708</v>
      </c>
      <c r="Y43" s="42">
        <f t="shared" si="7"/>
        <v>0.23176789793666697</v>
      </c>
    </row>
    <row r="44" spans="2:25" x14ac:dyDescent="0.15">
      <c r="B44" s="35">
        <v>36</v>
      </c>
      <c r="C44" s="51">
        <f t="shared" si="0"/>
        <v>96286.17426454142</v>
      </c>
      <c r="D44" s="51"/>
      <c r="E44" s="47"/>
      <c r="F44" s="46">
        <v>42153.5</v>
      </c>
      <c r="G44" s="47" t="s">
        <v>4</v>
      </c>
      <c r="H44" s="52">
        <v>1.0972999999999999</v>
      </c>
      <c r="I44" s="52"/>
      <c r="J44" s="47">
        <v>49</v>
      </c>
      <c r="K44" s="53">
        <f t="shared" si="8"/>
        <v>2888.5852279362425</v>
      </c>
      <c r="L44" s="54"/>
      <c r="M44" s="6">
        <f>IF(J44="","",(K44/J44)/LOOKUP(RIGHT($D$2,3),定数!$A$6:$A$13,定数!$B$6:$B$13))</f>
        <v>0.49125599114561946</v>
      </c>
      <c r="N44" s="47"/>
      <c r="O44" s="46">
        <v>42156.333333333336</v>
      </c>
      <c r="P44" s="52">
        <v>1.0924</v>
      </c>
      <c r="Q44" s="52"/>
      <c r="R44" s="55">
        <f>IF(P44="","",T44*M44*LOOKUP(RIGHT($D$2,3),定数!$A$6:$A$13,定数!$B$6:$B$13))</f>
        <v>-2888.5852279361861</v>
      </c>
      <c r="S44" s="55"/>
      <c r="T44" s="56">
        <f t="shared" si="5"/>
        <v>-48.999999999999048</v>
      </c>
      <c r="U44" s="56"/>
      <c r="V44" t="str">
        <f t="shared" si="9"/>
        <v/>
      </c>
      <c r="W44">
        <f t="shared" si="2"/>
        <v>1</v>
      </c>
      <c r="X44" s="41">
        <f t="shared" si="6"/>
        <v>118374.3337235708</v>
      </c>
      <c r="Y44" s="42">
        <f t="shared" si="7"/>
        <v>0.18659585033534321</v>
      </c>
    </row>
    <row r="45" spans="2:25" x14ac:dyDescent="0.15">
      <c r="B45" s="35">
        <v>37</v>
      </c>
      <c r="C45" s="51">
        <f t="shared" si="0"/>
        <v>93397.589036605234</v>
      </c>
      <c r="D45" s="51"/>
      <c r="E45" s="47"/>
      <c r="F45" s="46">
        <v>42165.333333333336</v>
      </c>
      <c r="G45" s="47" t="s">
        <v>4</v>
      </c>
      <c r="H45" s="52">
        <v>1.1302000000000001</v>
      </c>
      <c r="I45" s="52"/>
      <c r="J45" s="47">
        <v>27</v>
      </c>
      <c r="K45" s="53">
        <f t="shared" si="8"/>
        <v>2801.9276710981567</v>
      </c>
      <c r="L45" s="54"/>
      <c r="M45" s="6">
        <f>IF(J45="","",(K45/J45)/LOOKUP(RIGHT($D$2,3),定数!$A$6:$A$13,定数!$B$6:$B$13))</f>
        <v>0.86479249107967793</v>
      </c>
      <c r="N45" s="47"/>
      <c r="O45" s="46">
        <v>42165.333333333336</v>
      </c>
      <c r="P45" s="52">
        <v>1.1354</v>
      </c>
      <c r="Q45" s="52"/>
      <c r="R45" s="55">
        <f>IF(P45="","",T45*M45*LOOKUP(RIGHT($D$2,3),定数!$A$6:$A$13,定数!$B$6:$B$13))</f>
        <v>5396.3051443370568</v>
      </c>
      <c r="S45" s="55"/>
      <c r="T45" s="56">
        <f t="shared" si="5"/>
        <v>51.999999999998714</v>
      </c>
      <c r="U45" s="56"/>
      <c r="V45" t="str">
        <f t="shared" si="9"/>
        <v/>
      </c>
      <c r="W45">
        <f t="shared" si="2"/>
        <v>0</v>
      </c>
      <c r="X45" s="41">
        <f t="shared" si="6"/>
        <v>118374.3337235708</v>
      </c>
      <c r="Y45" s="42">
        <f t="shared" si="7"/>
        <v>0.21099797482528238</v>
      </c>
    </row>
    <row r="46" spans="2:25" x14ac:dyDescent="0.15">
      <c r="B46" s="35">
        <v>38</v>
      </c>
      <c r="C46" s="51">
        <f t="shared" si="0"/>
        <v>98793.894180942298</v>
      </c>
      <c r="D46" s="51"/>
      <c r="E46" s="47"/>
      <c r="F46" s="46">
        <v>42165.666666666664</v>
      </c>
      <c r="G46" s="47" t="s">
        <v>4</v>
      </c>
      <c r="H46" s="52">
        <v>1.1335</v>
      </c>
      <c r="I46" s="52"/>
      <c r="J46" s="47">
        <v>76</v>
      </c>
      <c r="K46" s="53">
        <f t="shared" si="8"/>
        <v>2963.8168254282687</v>
      </c>
      <c r="L46" s="54"/>
      <c r="M46" s="6">
        <f>IF(J46="","",(K46/J46)/LOOKUP(RIGHT($D$2,3),定数!$A$6:$A$13,定数!$B$6:$B$13))</f>
        <v>0.32497991506888912</v>
      </c>
      <c r="N46" s="47"/>
      <c r="O46" s="46">
        <v>42166.333333333336</v>
      </c>
      <c r="P46" s="52">
        <v>1.1258999999999999</v>
      </c>
      <c r="Q46" s="52"/>
      <c r="R46" s="55">
        <f>IF(P46="","",T46*M46*LOOKUP(RIGHT($D$2,3),定数!$A$6:$A$13,定数!$B$6:$B$13))</f>
        <v>-2963.8168254282887</v>
      </c>
      <c r="S46" s="55"/>
      <c r="T46" s="56">
        <f t="shared" si="5"/>
        <v>-76.000000000000512</v>
      </c>
      <c r="U46" s="56"/>
      <c r="V46" t="str">
        <f t="shared" si="9"/>
        <v/>
      </c>
      <c r="W46">
        <f t="shared" si="2"/>
        <v>1</v>
      </c>
      <c r="X46" s="41">
        <f t="shared" si="6"/>
        <v>118374.3337235708</v>
      </c>
      <c r="Y46" s="42">
        <f t="shared" si="7"/>
        <v>0.16541119114852199</v>
      </c>
    </row>
    <row r="47" spans="2:25" x14ac:dyDescent="0.15">
      <c r="B47" s="35">
        <v>39</v>
      </c>
      <c r="C47" s="51">
        <f t="shared" si="0"/>
        <v>95830.077355514004</v>
      </c>
      <c r="D47" s="51"/>
      <c r="E47" s="47"/>
      <c r="F47" s="46">
        <v>42172.833333333336</v>
      </c>
      <c r="G47" s="47" t="s">
        <v>4</v>
      </c>
      <c r="H47" s="52">
        <v>1.1276999999999999</v>
      </c>
      <c r="I47" s="52"/>
      <c r="J47" s="47">
        <v>54</v>
      </c>
      <c r="K47" s="53">
        <f t="shared" si="8"/>
        <v>2874.9023206654201</v>
      </c>
      <c r="L47" s="54"/>
      <c r="M47" s="6">
        <f>IF(J47="","",(K47/J47)/LOOKUP(RIGHT($D$2,3),定数!$A$6:$A$13,定数!$B$6:$B$13))</f>
        <v>0.44365776553478703</v>
      </c>
      <c r="N47" s="47"/>
      <c r="O47" s="46">
        <v>42172.833333333336</v>
      </c>
      <c r="P47" s="52">
        <v>1.1223000000000001</v>
      </c>
      <c r="Q47" s="52"/>
      <c r="R47" s="55">
        <f>IF(P47="","",T47*M47*LOOKUP(RIGHT($D$2,3),定数!$A$6:$A$13,定数!$B$6:$B$13))</f>
        <v>-2874.9023206653396</v>
      </c>
      <c r="S47" s="55"/>
      <c r="T47" s="56">
        <f t="shared" si="5"/>
        <v>-53.999999999998494</v>
      </c>
      <c r="U47" s="56"/>
      <c r="V47" t="str">
        <f t="shared" si="9"/>
        <v/>
      </c>
      <c r="W47">
        <f t="shared" si="2"/>
        <v>2</v>
      </c>
      <c r="X47" s="41">
        <f t="shared" si="6"/>
        <v>118374.3337235708</v>
      </c>
      <c r="Y47" s="42">
        <f t="shared" si="7"/>
        <v>0.19044885541406653</v>
      </c>
    </row>
    <row r="48" spans="2:25" x14ac:dyDescent="0.15">
      <c r="B48" s="35">
        <v>40</v>
      </c>
      <c r="C48" s="51">
        <f t="shared" si="0"/>
        <v>92955.175034848668</v>
      </c>
      <c r="D48" s="51"/>
      <c r="E48" s="47"/>
      <c r="F48" s="46">
        <v>42205.833333333336</v>
      </c>
      <c r="G48" s="47" t="s">
        <v>3</v>
      </c>
      <c r="H48" s="52">
        <v>1.0831</v>
      </c>
      <c r="I48" s="52"/>
      <c r="J48" s="47">
        <v>40</v>
      </c>
      <c r="K48" s="53">
        <f t="shared" si="8"/>
        <v>2788.6552510454599</v>
      </c>
      <c r="L48" s="54"/>
      <c r="M48" s="6">
        <f>IF(J48="","",(K48/J48)/LOOKUP(RIGHT($D$2,3),定数!$A$6:$A$13,定数!$B$6:$B$13))</f>
        <v>0.58096984396780416</v>
      </c>
      <c r="N48" s="47"/>
      <c r="O48" s="46">
        <v>42206.5</v>
      </c>
      <c r="P48" s="52">
        <v>1.0871</v>
      </c>
      <c r="Q48" s="52"/>
      <c r="R48" s="55">
        <f>IF(P48="","",T48*M48*LOOKUP(RIGHT($D$2,3),定数!$A$6:$A$13,定数!$B$6:$B$13))</f>
        <v>-2788.6552510454626</v>
      </c>
      <c r="S48" s="55"/>
      <c r="T48" s="56">
        <f t="shared" si="5"/>
        <v>-40.000000000000036</v>
      </c>
      <c r="U48" s="56"/>
      <c r="V48" t="str">
        <f t="shared" si="9"/>
        <v/>
      </c>
      <c r="W48">
        <f t="shared" si="2"/>
        <v>3</v>
      </c>
      <c r="X48" s="41">
        <f t="shared" si="6"/>
        <v>118374.3337235708</v>
      </c>
      <c r="Y48" s="42">
        <f t="shared" si="7"/>
        <v>0.21473538975164386</v>
      </c>
    </row>
    <row r="49" spans="2:25" x14ac:dyDescent="0.15">
      <c r="B49" s="35">
        <v>41</v>
      </c>
      <c r="C49" s="51">
        <f t="shared" si="0"/>
        <v>90166.519783803204</v>
      </c>
      <c r="D49" s="51"/>
      <c r="E49" s="47"/>
      <c r="F49" s="46">
        <v>42249.5</v>
      </c>
      <c r="G49" s="47" t="s">
        <v>4</v>
      </c>
      <c r="H49" s="52">
        <v>1.1291</v>
      </c>
      <c r="I49" s="52"/>
      <c r="J49" s="47">
        <v>50</v>
      </c>
      <c r="K49" s="53">
        <f t="shared" si="8"/>
        <v>2704.9955935140961</v>
      </c>
      <c r="L49" s="54"/>
      <c r="M49" s="6">
        <f>IF(J49="","",(K49/J49)/LOOKUP(RIGHT($D$2,3),定数!$A$6:$A$13,定数!$B$6:$B$13))</f>
        <v>0.450832598919016</v>
      </c>
      <c r="N49" s="47"/>
      <c r="O49" s="46">
        <v>42249.5</v>
      </c>
      <c r="P49" s="52">
        <v>1.1241000000000001</v>
      </c>
      <c r="Q49" s="52"/>
      <c r="R49" s="55">
        <f>IF(P49="","",T49*M49*LOOKUP(RIGHT($D$2,3),定数!$A$6:$A$13,定数!$B$6:$B$13))</f>
        <v>-2704.9955935140383</v>
      </c>
      <c r="S49" s="55"/>
      <c r="T49" s="56">
        <f t="shared" si="5"/>
        <v>-49.999999999998934</v>
      </c>
      <c r="U49" s="56"/>
      <c r="V49" t="str">
        <f t="shared" si="9"/>
        <v/>
      </c>
      <c r="W49">
        <f t="shared" si="2"/>
        <v>4</v>
      </c>
      <c r="X49" s="41">
        <f t="shared" si="6"/>
        <v>118374.3337235708</v>
      </c>
      <c r="Y49" s="42">
        <f t="shared" si="7"/>
        <v>0.23829332805909453</v>
      </c>
    </row>
    <row r="50" spans="2:25" x14ac:dyDescent="0.15">
      <c r="B50" s="35">
        <v>42</v>
      </c>
      <c r="C50" s="51">
        <f t="shared" si="0"/>
        <v>87461.524190289172</v>
      </c>
      <c r="D50" s="51"/>
      <c r="E50" s="47"/>
      <c r="F50" s="46">
        <v>42291</v>
      </c>
      <c r="G50" s="47" t="s">
        <v>4</v>
      </c>
      <c r="H50" s="52">
        <v>1.1395999999999999</v>
      </c>
      <c r="I50" s="52"/>
      <c r="J50" s="47">
        <v>42</v>
      </c>
      <c r="K50" s="53">
        <f t="shared" si="8"/>
        <v>2623.8457257086752</v>
      </c>
      <c r="L50" s="54"/>
      <c r="M50" s="6">
        <f>IF(J50="","",(K50/J50)/LOOKUP(RIGHT($D$2,3),定数!$A$6:$A$13,定数!$B$6:$B$13))</f>
        <v>0.52060431065648316</v>
      </c>
      <c r="N50" s="47"/>
      <c r="O50" s="46">
        <v>42291.833333333336</v>
      </c>
      <c r="P50" s="52">
        <v>1.1476999999999999</v>
      </c>
      <c r="Q50" s="52"/>
      <c r="R50" s="55">
        <f>IF(P50="","",T50*M50*LOOKUP(RIGHT($D$2,3),定数!$A$6:$A$13,定数!$B$6:$B$13))</f>
        <v>5060.2738995810141</v>
      </c>
      <c r="S50" s="55"/>
      <c r="T50" s="56">
        <f t="shared" si="5"/>
        <v>80.999999999999957</v>
      </c>
      <c r="U50" s="56"/>
      <c r="V50" t="str">
        <f t="shared" si="9"/>
        <v/>
      </c>
      <c r="W50">
        <f t="shared" si="2"/>
        <v>0</v>
      </c>
      <c r="X50" s="41">
        <f t="shared" si="6"/>
        <v>118374.3337235708</v>
      </c>
      <c r="Y50" s="42">
        <f t="shared" si="7"/>
        <v>0.26114452821732115</v>
      </c>
    </row>
    <row r="51" spans="2:25" x14ac:dyDescent="0.15">
      <c r="B51" s="35">
        <v>43</v>
      </c>
      <c r="C51" s="51">
        <f t="shared" si="0"/>
        <v>92521.798089870194</v>
      </c>
      <c r="D51" s="51"/>
      <c r="E51" s="47"/>
      <c r="F51" s="46">
        <v>42304.666666666664</v>
      </c>
      <c r="G51" s="47" t="s">
        <v>3</v>
      </c>
      <c r="H51" s="52">
        <v>1.1036999999999999</v>
      </c>
      <c r="I51" s="52"/>
      <c r="J51" s="47">
        <v>42</v>
      </c>
      <c r="K51" s="53">
        <f t="shared" si="8"/>
        <v>2775.6539426961058</v>
      </c>
      <c r="L51" s="54"/>
      <c r="M51" s="6">
        <f>IF(J51="","",(K51/J51)/LOOKUP(RIGHT($D$2,3),定数!$A$6:$A$13,定数!$B$6:$B$13))</f>
        <v>0.55072498863017971</v>
      </c>
      <c r="N51" s="47"/>
      <c r="O51" s="46">
        <v>42305.5</v>
      </c>
      <c r="P51" s="52">
        <v>1.1079000000000001</v>
      </c>
      <c r="Q51" s="52"/>
      <c r="R51" s="55">
        <f>IF(P51="","",T51*M51*LOOKUP(RIGHT($D$2,3),定数!$A$6:$A$13,定数!$B$6:$B$13))</f>
        <v>-2775.6539426962399</v>
      </c>
      <c r="S51" s="55"/>
      <c r="T51" s="56">
        <f t="shared" si="5"/>
        <v>-42.000000000002032</v>
      </c>
      <c r="U51" s="56"/>
      <c r="V51" t="str">
        <f t="shared" si="9"/>
        <v/>
      </c>
      <c r="W51">
        <f t="shared" si="2"/>
        <v>1</v>
      </c>
      <c r="X51" s="41">
        <f t="shared" si="6"/>
        <v>118374.3337235708</v>
      </c>
      <c r="Y51" s="42">
        <f t="shared" si="7"/>
        <v>0.218396461635609</v>
      </c>
    </row>
    <row r="52" spans="2:25" x14ac:dyDescent="0.15">
      <c r="B52" s="35">
        <v>44</v>
      </c>
      <c r="C52" s="51">
        <f t="shared" si="0"/>
        <v>89746.144147173953</v>
      </c>
      <c r="D52" s="51"/>
      <c r="E52" s="47"/>
      <c r="F52" s="46">
        <v>42324.666666666664</v>
      </c>
      <c r="G52" s="47" t="s">
        <v>3</v>
      </c>
      <c r="H52" s="52">
        <v>1.0712999999999999</v>
      </c>
      <c r="I52" s="52"/>
      <c r="J52" s="47">
        <v>33</v>
      </c>
      <c r="K52" s="53">
        <f t="shared" si="8"/>
        <v>2692.3843244152185</v>
      </c>
      <c r="L52" s="54"/>
      <c r="M52" s="6">
        <f>IF(J52="","",(K52/J52)/LOOKUP(RIGHT($D$2,3),定数!$A$6:$A$13,定数!$B$6:$B$13))</f>
        <v>0.67989503141798446</v>
      </c>
      <c r="N52" s="47"/>
      <c r="O52" s="46">
        <v>42325.333333333336</v>
      </c>
      <c r="P52" s="52">
        <v>1.0649999999999999</v>
      </c>
      <c r="Q52" s="52"/>
      <c r="R52" s="55">
        <f>IF(P52="","",T52*M52*LOOKUP(RIGHT($D$2,3),定数!$A$6:$A$13,定数!$B$6:$B$13))</f>
        <v>5140.0064375199399</v>
      </c>
      <c r="S52" s="55"/>
      <c r="T52" s="56">
        <f t="shared" si="5"/>
        <v>62.999999999999723</v>
      </c>
      <c r="U52" s="56"/>
      <c r="V52" t="str">
        <f t="shared" si="9"/>
        <v/>
      </c>
      <c r="W52">
        <f t="shared" si="2"/>
        <v>0</v>
      </c>
      <c r="X52" s="41">
        <f t="shared" si="6"/>
        <v>118374.3337235708</v>
      </c>
      <c r="Y52" s="42">
        <f t="shared" si="7"/>
        <v>0.24184456778654184</v>
      </c>
    </row>
    <row r="53" spans="2:25" x14ac:dyDescent="0.15">
      <c r="B53" s="35">
        <v>45</v>
      </c>
      <c r="C53" s="51">
        <f t="shared" si="0"/>
        <v>94886.150584693896</v>
      </c>
      <c r="D53" s="51"/>
      <c r="E53" s="47"/>
      <c r="F53" s="46">
        <v>42355</v>
      </c>
      <c r="G53" s="47" t="s">
        <v>3</v>
      </c>
      <c r="H53" s="52">
        <v>1.0888</v>
      </c>
      <c r="I53" s="52"/>
      <c r="J53" s="47">
        <v>125</v>
      </c>
      <c r="K53" s="53">
        <f t="shared" si="8"/>
        <v>2846.5845175408167</v>
      </c>
      <c r="L53" s="54"/>
      <c r="M53" s="6">
        <f>IF(J53="","",(K53/J53)/LOOKUP(RIGHT($D$2,3),定数!$A$6:$A$13,定数!$B$6:$B$13))</f>
        <v>0.18977230116938779</v>
      </c>
      <c r="N53" s="47">
        <v>2016</v>
      </c>
      <c r="O53" s="46">
        <v>42403.708333333336</v>
      </c>
      <c r="P53" s="52">
        <v>1.1012999999999999</v>
      </c>
      <c r="Q53" s="52"/>
      <c r="R53" s="55">
        <f>IF(P53="","",T53*M53*LOOKUP(RIGHT($D$2,3),定数!$A$6:$A$13,定数!$B$6:$B$13))</f>
        <v>-2846.5845175408067</v>
      </c>
      <c r="S53" s="55"/>
      <c r="T53" s="56">
        <f t="shared" si="5"/>
        <v>-124.99999999999956</v>
      </c>
      <c r="U53" s="56"/>
      <c r="V53" t="str">
        <f t="shared" si="9"/>
        <v/>
      </c>
      <c r="W53">
        <f t="shared" si="2"/>
        <v>1</v>
      </c>
      <c r="X53" s="41">
        <f t="shared" si="6"/>
        <v>118374.3337235708</v>
      </c>
      <c r="Y53" s="42">
        <f t="shared" si="7"/>
        <v>0.19842293848704395</v>
      </c>
    </row>
    <row r="54" spans="2:25" x14ac:dyDescent="0.15">
      <c r="B54" s="35">
        <v>46</v>
      </c>
      <c r="C54" s="51">
        <f t="shared" si="0"/>
        <v>92039.566067153093</v>
      </c>
      <c r="D54" s="51"/>
      <c r="E54" s="47">
        <v>2016</v>
      </c>
      <c r="F54" s="46">
        <v>42431.166666666664</v>
      </c>
      <c r="G54" s="47" t="s">
        <v>3</v>
      </c>
      <c r="H54" s="52">
        <v>1.0862000000000001</v>
      </c>
      <c r="I54" s="52"/>
      <c r="J54" s="47">
        <v>20</v>
      </c>
      <c r="K54" s="53">
        <f t="shared" si="8"/>
        <v>2761.1869820145926</v>
      </c>
      <c r="L54" s="54"/>
      <c r="M54" s="6">
        <f>IF(J54="","",(K54/J54)/LOOKUP(RIGHT($D$2,3),定数!$A$6:$A$13,定数!$B$6:$B$13))</f>
        <v>1.1504945758394136</v>
      </c>
      <c r="N54" s="47"/>
      <c r="O54" s="46">
        <v>42432.5</v>
      </c>
      <c r="P54" s="52">
        <v>1.0882000000000001</v>
      </c>
      <c r="Q54" s="52"/>
      <c r="R54" s="55">
        <f>IF(P54="","",T54*M54*LOOKUP(RIGHT($D$2,3),定数!$A$6:$A$13,定数!$B$6:$B$13))</f>
        <v>-2761.1869820145953</v>
      </c>
      <c r="S54" s="55"/>
      <c r="T54" s="56">
        <f t="shared" si="5"/>
        <v>-20.000000000000018</v>
      </c>
      <c r="U54" s="56"/>
      <c r="V54" t="str">
        <f t="shared" si="9"/>
        <v/>
      </c>
      <c r="W54">
        <f t="shared" si="2"/>
        <v>2</v>
      </c>
      <c r="X54" s="41">
        <f t="shared" si="6"/>
        <v>118374.3337235708</v>
      </c>
      <c r="Y54" s="42">
        <f t="shared" si="7"/>
        <v>0.22247025033243251</v>
      </c>
    </row>
    <row r="55" spans="2:25" x14ac:dyDescent="0.15">
      <c r="B55" s="35">
        <v>47</v>
      </c>
      <c r="C55" s="51">
        <f t="shared" si="0"/>
        <v>89278.379085138498</v>
      </c>
      <c r="D55" s="51"/>
      <c r="E55" s="47"/>
      <c r="F55" s="46">
        <v>42433.666666666664</v>
      </c>
      <c r="G55" s="47" t="s">
        <v>4</v>
      </c>
      <c r="H55" s="52">
        <v>1.099</v>
      </c>
      <c r="I55" s="52"/>
      <c r="J55" s="47">
        <v>88</v>
      </c>
      <c r="K55" s="53">
        <f t="shared" si="8"/>
        <v>2678.3513725541548</v>
      </c>
      <c r="L55" s="54"/>
      <c r="M55" s="6">
        <f>IF(J55="","",(K55/J55)/LOOKUP(RIGHT($D$2,3),定数!$A$6:$A$13,定数!$B$6:$B$13))</f>
        <v>0.25363175876459798</v>
      </c>
      <c r="N55" s="47"/>
      <c r="O55" s="46">
        <v>42439.5</v>
      </c>
      <c r="P55" s="52">
        <v>1.0902000000000001</v>
      </c>
      <c r="Q55" s="52"/>
      <c r="R55" s="55">
        <f>IF(P55="","",T55*M55*LOOKUP(RIGHT($D$2,3),定数!$A$6:$A$13,定数!$B$6:$B$13))</f>
        <v>-2678.3513725541302</v>
      </c>
      <c r="S55" s="55"/>
      <c r="T55" s="56">
        <f t="shared" si="5"/>
        <v>-87.99999999999919</v>
      </c>
      <c r="U55" s="56"/>
      <c r="V55" t="str">
        <f t="shared" si="9"/>
        <v/>
      </c>
      <c r="W55">
        <f t="shared" si="2"/>
        <v>3</v>
      </c>
      <c r="X55" s="41">
        <f t="shared" si="6"/>
        <v>118374.3337235708</v>
      </c>
      <c r="Y55" s="42">
        <f t="shared" si="7"/>
        <v>0.24579614282245954</v>
      </c>
    </row>
    <row r="56" spans="2:25" x14ac:dyDescent="0.15">
      <c r="B56" s="35">
        <v>48</v>
      </c>
      <c r="C56" s="51">
        <f t="shared" si="0"/>
        <v>86600.027712584371</v>
      </c>
      <c r="D56" s="51"/>
      <c r="E56" s="47"/>
      <c r="F56" s="46">
        <v>42464.166666666664</v>
      </c>
      <c r="G56" s="47" t="s">
        <v>4</v>
      </c>
      <c r="H56" s="52">
        <v>1.1411</v>
      </c>
      <c r="I56" s="52"/>
      <c r="J56" s="47">
        <v>78</v>
      </c>
      <c r="K56" s="53">
        <f t="shared" si="8"/>
        <v>2598.0008313775311</v>
      </c>
      <c r="L56" s="54"/>
      <c r="M56" s="6">
        <f>IF(J56="","",(K56/J56)/LOOKUP(RIGHT($D$2,3),定数!$A$6:$A$13,定数!$B$6:$B$13))</f>
        <v>0.27756419138648841</v>
      </c>
      <c r="N56" s="47"/>
      <c r="O56" s="46">
        <v>42466.5</v>
      </c>
      <c r="P56" s="52">
        <v>1.1333</v>
      </c>
      <c r="Q56" s="52"/>
      <c r="R56" s="55">
        <f>IF(P56="","",T56*M56*LOOKUP(RIGHT($D$2,3),定数!$A$6:$A$13,定数!$B$6:$B$13))</f>
        <v>-2598.0008313775411</v>
      </c>
      <c r="S56" s="55"/>
      <c r="T56" s="56">
        <f t="shared" si="5"/>
        <v>-78.000000000000284</v>
      </c>
      <c r="U56" s="56"/>
      <c r="V56" t="str">
        <f t="shared" si="9"/>
        <v/>
      </c>
      <c r="W56">
        <f t="shared" si="2"/>
        <v>4</v>
      </c>
      <c r="X56" s="41">
        <f t="shared" si="6"/>
        <v>118374.3337235708</v>
      </c>
      <c r="Y56" s="42">
        <f t="shared" si="7"/>
        <v>0.26842225853778556</v>
      </c>
    </row>
    <row r="57" spans="2:25" x14ac:dyDescent="0.15">
      <c r="B57" s="35">
        <v>49</v>
      </c>
      <c r="C57" s="51">
        <f t="shared" si="0"/>
        <v>84002.026881206824</v>
      </c>
      <c r="D57" s="51"/>
      <c r="E57" s="47"/>
      <c r="F57" s="46">
        <v>42472.333333333336</v>
      </c>
      <c r="G57" s="47" t="s">
        <v>4</v>
      </c>
      <c r="H57" s="52">
        <v>1.1417999999999999</v>
      </c>
      <c r="I57" s="52"/>
      <c r="J57" s="47">
        <v>23</v>
      </c>
      <c r="K57" s="53">
        <f t="shared" si="8"/>
        <v>2520.0608064362045</v>
      </c>
      <c r="L57" s="54"/>
      <c r="M57" s="6">
        <f>IF(J57="","",(K57/J57)/LOOKUP(RIGHT($D$2,3),定数!$A$6:$A$13,定数!$B$6:$B$13))</f>
        <v>0.91306550957833499</v>
      </c>
      <c r="N57" s="47"/>
      <c r="O57" s="46">
        <v>42472.333333333336</v>
      </c>
      <c r="P57" s="52">
        <v>1.1463000000000001</v>
      </c>
      <c r="Q57" s="52"/>
      <c r="R57" s="55">
        <f>IF(P57="","",T57*M57*LOOKUP(RIGHT($D$2,3),定数!$A$6:$A$13,定数!$B$6:$B$13))</f>
        <v>4930.553751723196</v>
      </c>
      <c r="S57" s="55"/>
      <c r="T57" s="56">
        <f t="shared" si="5"/>
        <v>45.000000000001705</v>
      </c>
      <c r="U57" s="56"/>
      <c r="V57" t="str">
        <f t="shared" si="9"/>
        <v/>
      </c>
      <c r="W57">
        <f t="shared" si="2"/>
        <v>0</v>
      </c>
      <c r="X57" s="41">
        <f t="shared" si="6"/>
        <v>118374.3337235708</v>
      </c>
      <c r="Y57" s="42">
        <f t="shared" si="7"/>
        <v>0.29036959078165214</v>
      </c>
    </row>
    <row r="58" spans="2:25" x14ac:dyDescent="0.15">
      <c r="B58" s="35">
        <v>50</v>
      </c>
      <c r="C58" s="51">
        <f t="shared" si="0"/>
        <v>88932.580632930025</v>
      </c>
      <c r="D58" s="51"/>
      <c r="E58" s="47"/>
      <c r="F58" s="46">
        <v>42482.333333333336</v>
      </c>
      <c r="G58" s="47" t="s">
        <v>3</v>
      </c>
      <c r="H58" s="52">
        <v>1.1291</v>
      </c>
      <c r="I58" s="52"/>
      <c r="J58" s="47">
        <v>18</v>
      </c>
      <c r="K58" s="53">
        <f t="shared" si="8"/>
        <v>2667.9774189879008</v>
      </c>
      <c r="L58" s="54"/>
      <c r="M58" s="6">
        <f>IF(J58="","",(K58/J58)/LOOKUP(RIGHT($D$2,3),定数!$A$6:$A$13,定数!$B$6:$B$13))</f>
        <v>1.2351747310129171</v>
      </c>
      <c r="N58" s="47"/>
      <c r="O58" s="46">
        <v>42482.5</v>
      </c>
      <c r="P58" s="52">
        <v>1.1256999999999999</v>
      </c>
      <c r="Q58" s="52"/>
      <c r="R58" s="55">
        <f>IF(P58="","",T58*M58*LOOKUP(RIGHT($D$2,3),定数!$A$6:$A$13,定数!$B$6:$B$13))</f>
        <v>5039.5129025328051</v>
      </c>
      <c r="S58" s="55"/>
      <c r="T58" s="56">
        <f t="shared" si="5"/>
        <v>34.000000000000696</v>
      </c>
      <c r="U58" s="56"/>
      <c r="V58" t="str">
        <f t="shared" si="9"/>
        <v/>
      </c>
      <c r="W58">
        <f t="shared" si="2"/>
        <v>0</v>
      </c>
      <c r="X58" s="41">
        <f t="shared" si="6"/>
        <v>118374.3337235708</v>
      </c>
      <c r="Y58" s="42">
        <f t="shared" si="7"/>
        <v>0.24871737111013881</v>
      </c>
    </row>
    <row r="59" spans="2:25" x14ac:dyDescent="0.15">
      <c r="B59" s="35">
        <v>51</v>
      </c>
      <c r="C59" s="51">
        <f t="shared" si="0"/>
        <v>93972.093535462831</v>
      </c>
      <c r="D59" s="51"/>
      <c r="E59" s="47"/>
      <c r="F59" s="46">
        <v>42487.833333333336</v>
      </c>
      <c r="G59" s="47" t="s">
        <v>4</v>
      </c>
      <c r="H59" s="52">
        <v>1.1322000000000001</v>
      </c>
      <c r="I59" s="52"/>
      <c r="J59" s="47">
        <v>30</v>
      </c>
      <c r="K59" s="53">
        <f t="shared" si="8"/>
        <v>2819.162806063885</v>
      </c>
      <c r="L59" s="54"/>
      <c r="M59" s="6">
        <f>IF(J59="","",(K59/J59)/LOOKUP(RIGHT($D$2,3),定数!$A$6:$A$13,定数!$B$6:$B$13))</f>
        <v>0.78310077946219026</v>
      </c>
      <c r="N59" s="47"/>
      <c r="O59" s="46">
        <v>42487.833333333336</v>
      </c>
      <c r="P59" s="52">
        <v>1.1292</v>
      </c>
      <c r="Q59" s="52"/>
      <c r="R59" s="55">
        <f>IF(P59="","",T59*M59*LOOKUP(RIGHT($D$2,3),定数!$A$6:$A$13,定数!$B$6:$B$13))</f>
        <v>-2819.1628060639914</v>
      </c>
      <c r="S59" s="55"/>
      <c r="T59" s="56">
        <f t="shared" si="5"/>
        <v>-30.000000000001137</v>
      </c>
      <c r="U59" s="56"/>
      <c r="V59" t="str">
        <f t="shared" si="9"/>
        <v/>
      </c>
      <c r="W59">
        <f t="shared" si="2"/>
        <v>1</v>
      </c>
      <c r="X59" s="41">
        <f t="shared" si="6"/>
        <v>118374.3337235708</v>
      </c>
      <c r="Y59" s="42">
        <f t="shared" si="7"/>
        <v>0.20614468880637915</v>
      </c>
    </row>
    <row r="60" spans="2:25" x14ac:dyDescent="0.15">
      <c r="B60" s="35">
        <v>52</v>
      </c>
      <c r="C60" s="51">
        <f t="shared" si="0"/>
        <v>91152.930729398839</v>
      </c>
      <c r="D60" s="51"/>
      <c r="E60" s="47"/>
      <c r="F60" s="46">
        <v>42488.833333333336</v>
      </c>
      <c r="G60" s="47" t="s">
        <v>4</v>
      </c>
      <c r="H60" s="52">
        <v>1.1349</v>
      </c>
      <c r="I60" s="52"/>
      <c r="J60" s="47">
        <v>40</v>
      </c>
      <c r="K60" s="53">
        <f t="shared" si="8"/>
        <v>2734.587921881965</v>
      </c>
      <c r="L60" s="54"/>
      <c r="M60" s="6">
        <f>IF(J60="","",(K60/J60)/LOOKUP(RIGHT($D$2,3),定数!$A$6:$A$13,定数!$B$6:$B$13))</f>
        <v>0.56970581705874279</v>
      </c>
      <c r="N60" s="47"/>
      <c r="O60" s="46">
        <v>42489.333333333336</v>
      </c>
      <c r="P60" s="52">
        <v>1.1428</v>
      </c>
      <c r="Q60" s="52"/>
      <c r="R60" s="55">
        <f>IF(P60="","",T60*M60*LOOKUP(RIGHT($D$2,3),定数!$A$6:$A$13,定数!$B$6:$B$13))</f>
        <v>5400.8111457168943</v>
      </c>
      <c r="S60" s="55"/>
      <c r="T60" s="56">
        <f t="shared" si="5"/>
        <v>79.000000000000185</v>
      </c>
      <c r="U60" s="56"/>
      <c r="V60" t="str">
        <f t="shared" si="9"/>
        <v/>
      </c>
      <c r="W60">
        <f t="shared" si="2"/>
        <v>0</v>
      </c>
      <c r="X60" s="41">
        <f t="shared" si="6"/>
        <v>118374.3337235708</v>
      </c>
      <c r="Y60" s="42">
        <f t="shared" si="7"/>
        <v>0.22996034814218869</v>
      </c>
    </row>
    <row r="61" spans="2:25" x14ac:dyDescent="0.15">
      <c r="B61" s="35">
        <v>53</v>
      </c>
      <c r="C61" s="51">
        <f t="shared" si="0"/>
        <v>96553.741875115738</v>
      </c>
      <c r="D61" s="51"/>
      <c r="E61" s="48"/>
      <c r="F61" s="46">
        <v>42500.833333333336</v>
      </c>
      <c r="G61" s="47" t="s">
        <v>3</v>
      </c>
      <c r="H61" s="52">
        <v>1.1372</v>
      </c>
      <c r="I61" s="52"/>
      <c r="J61" s="47">
        <v>39</v>
      </c>
      <c r="K61" s="53">
        <f t="shared" si="8"/>
        <v>2896.612256253472</v>
      </c>
      <c r="L61" s="54"/>
      <c r="M61" s="6">
        <f>IF(J61="","",(K61/J61)/LOOKUP(RIGHT($D$2,3),定数!$A$6:$A$13,定数!$B$6:$B$13))</f>
        <v>0.61893424278920339</v>
      </c>
      <c r="N61" s="47"/>
      <c r="O61" s="46">
        <v>42501.5</v>
      </c>
      <c r="P61" s="52">
        <v>1.1411</v>
      </c>
      <c r="Q61" s="52"/>
      <c r="R61" s="55">
        <f>IF(P61="","",T61*M61*LOOKUP(RIGHT($D$2,3),定数!$A$6:$A$13,定数!$B$6:$B$13))</f>
        <v>-2896.6122562534824</v>
      </c>
      <c r="S61" s="55"/>
      <c r="T61" s="56">
        <f t="shared" si="5"/>
        <v>-39.000000000000142</v>
      </c>
      <c r="U61" s="56"/>
      <c r="V61" t="str">
        <f t="shared" si="9"/>
        <v/>
      </c>
      <c r="W61">
        <f t="shared" si="2"/>
        <v>1</v>
      </c>
      <c r="X61" s="41">
        <f t="shared" si="6"/>
        <v>118374.3337235708</v>
      </c>
      <c r="Y61" s="42">
        <f t="shared" si="7"/>
        <v>0.18433549876961319</v>
      </c>
    </row>
    <row r="62" spans="2:25" x14ac:dyDescent="0.15">
      <c r="B62" s="35">
        <v>54</v>
      </c>
      <c r="C62" s="51">
        <f t="shared" si="0"/>
        <v>93657.129618862251</v>
      </c>
      <c r="D62" s="51"/>
      <c r="E62" s="47"/>
      <c r="F62" s="46">
        <v>42529.5</v>
      </c>
      <c r="G62" s="47" t="s">
        <v>4</v>
      </c>
      <c r="H62" s="52">
        <v>1.1379999999999999</v>
      </c>
      <c r="I62" s="52"/>
      <c r="J62" s="47">
        <v>43</v>
      </c>
      <c r="K62" s="53">
        <f t="shared" si="8"/>
        <v>2809.7138885658674</v>
      </c>
      <c r="L62" s="54"/>
      <c r="M62" s="6">
        <f>IF(J62="","",(K62/J62)/LOOKUP(RIGHT($D$2,3),定数!$A$6:$A$13,定数!$B$6:$B$13))</f>
        <v>0.54451819545850144</v>
      </c>
      <c r="N62" s="47"/>
      <c r="O62" s="46">
        <v>42530.5</v>
      </c>
      <c r="P62" s="52">
        <v>1.1336999999999999</v>
      </c>
      <c r="Q62" s="52"/>
      <c r="R62" s="55">
        <f>IF(P62="","",T62*M62*LOOKUP(RIGHT($D$2,3),定数!$A$6:$A$13,定数!$B$6:$B$13))</f>
        <v>-2809.7138885658483</v>
      </c>
      <c r="S62" s="55"/>
      <c r="T62" s="56">
        <f t="shared" si="5"/>
        <v>-42.999999999999702</v>
      </c>
      <c r="U62" s="56"/>
      <c r="V62" t="str">
        <f t="shared" si="9"/>
        <v/>
      </c>
      <c r="W62">
        <f t="shared" si="2"/>
        <v>2</v>
      </c>
      <c r="X62" s="41">
        <f t="shared" si="6"/>
        <v>118374.3337235708</v>
      </c>
      <c r="Y62" s="42">
        <f t="shared" si="7"/>
        <v>0.20880543380652494</v>
      </c>
    </row>
    <row r="63" spans="2:25" x14ac:dyDescent="0.15">
      <c r="B63" s="35">
        <v>55</v>
      </c>
      <c r="C63" s="51">
        <f t="shared" si="0"/>
        <v>90847.415730296401</v>
      </c>
      <c r="D63" s="51"/>
      <c r="E63" s="47"/>
      <c r="F63" s="46">
        <v>42538.5</v>
      </c>
      <c r="G63" s="47" t="s">
        <v>4</v>
      </c>
      <c r="H63" s="52">
        <v>1.1263000000000001</v>
      </c>
      <c r="I63" s="52"/>
      <c r="J63" s="47">
        <v>41</v>
      </c>
      <c r="K63" s="53">
        <f t="shared" si="8"/>
        <v>2725.422471908892</v>
      </c>
      <c r="L63" s="54"/>
      <c r="M63" s="6">
        <f>IF(J63="","",(K63/J63)/LOOKUP(RIGHT($D$2,3),定数!$A$6:$A$13,定数!$B$6:$B$13))</f>
        <v>0.55394765689205117</v>
      </c>
      <c r="N63" s="47"/>
      <c r="O63" s="46">
        <v>42541</v>
      </c>
      <c r="P63" s="52">
        <v>1.1324000000000001</v>
      </c>
      <c r="Q63" s="52"/>
      <c r="R63" s="55">
        <f>IF(P63="","",T63*M63*LOOKUP(RIGHT($D$2,3),定数!$A$6:$A$13,定数!$B$6:$B$13))</f>
        <v>4054.8968484498109</v>
      </c>
      <c r="S63" s="55"/>
      <c r="T63" s="56">
        <f t="shared" si="5"/>
        <v>60.999999999999943</v>
      </c>
      <c r="U63" s="56"/>
      <c r="V63" t="str">
        <f t="shared" si="9"/>
        <v/>
      </c>
      <c r="W63">
        <f t="shared" si="2"/>
        <v>0</v>
      </c>
      <c r="X63" s="41">
        <f t="shared" si="6"/>
        <v>118374.3337235708</v>
      </c>
      <c r="Y63" s="42">
        <f t="shared" si="7"/>
        <v>0.232541270792329</v>
      </c>
    </row>
    <row r="64" spans="2:25" x14ac:dyDescent="0.15">
      <c r="B64" s="35">
        <v>56</v>
      </c>
      <c r="C64" s="51">
        <f t="shared" si="0"/>
        <v>94902.312578746205</v>
      </c>
      <c r="D64" s="51"/>
      <c r="E64" s="47"/>
      <c r="F64" s="46">
        <v>42542</v>
      </c>
      <c r="G64" s="47" t="s">
        <v>4</v>
      </c>
      <c r="H64" s="52">
        <v>1.1322000000000001</v>
      </c>
      <c r="I64" s="52"/>
      <c r="J64" s="47">
        <v>21</v>
      </c>
      <c r="K64" s="53">
        <f t="shared" si="8"/>
        <v>2847.0693773623861</v>
      </c>
      <c r="L64" s="54"/>
      <c r="M64" s="6">
        <f>IF(J64="","",(K64/J64)/LOOKUP(RIGHT($D$2,3),定数!$A$6:$A$13,定数!$B$6:$B$13))</f>
        <v>1.1297894354612645</v>
      </c>
      <c r="N64" s="47"/>
      <c r="O64" s="46">
        <v>42542.5</v>
      </c>
      <c r="P64" s="52">
        <v>1.1301000000000001</v>
      </c>
      <c r="Q64" s="52"/>
      <c r="R64" s="55">
        <f>IF(P64="","",T64*M64*LOOKUP(RIGHT($D$2,3),定数!$A$6:$A$13,定数!$B$6:$B$13))</f>
        <v>-2847.0693773623743</v>
      </c>
      <c r="S64" s="55"/>
      <c r="T64" s="56">
        <f t="shared" si="5"/>
        <v>-20.999999999999908</v>
      </c>
      <c r="U64" s="56"/>
      <c r="V64" t="str">
        <f t="shared" si="9"/>
        <v/>
      </c>
      <c r="W64">
        <f t="shared" si="2"/>
        <v>1</v>
      </c>
      <c r="X64" s="41">
        <f t="shared" si="6"/>
        <v>118374.3337235708</v>
      </c>
      <c r="Y64" s="42">
        <f t="shared" si="7"/>
        <v>0.19828640556184041</v>
      </c>
    </row>
    <row r="65" spans="2:25" x14ac:dyDescent="0.15">
      <c r="B65" s="35">
        <v>57</v>
      </c>
      <c r="C65" s="51">
        <f t="shared" si="0"/>
        <v>92055.243201383826</v>
      </c>
      <c r="D65" s="51"/>
      <c r="E65" s="47"/>
      <c r="F65" s="46">
        <v>42599.833333333336</v>
      </c>
      <c r="G65" s="47" t="s">
        <v>4</v>
      </c>
      <c r="H65" s="52">
        <v>1.1277999999999999</v>
      </c>
      <c r="I65" s="52"/>
      <c r="J65" s="47">
        <v>20</v>
      </c>
      <c r="K65" s="53">
        <f t="shared" si="8"/>
        <v>2761.6572960415147</v>
      </c>
      <c r="L65" s="54"/>
      <c r="M65" s="6">
        <f>IF(J65="","",(K65/J65)/LOOKUP(RIGHT($D$2,3),定数!$A$6:$A$13,定数!$B$6:$B$13))</f>
        <v>1.1506905400172978</v>
      </c>
      <c r="N65" s="47"/>
      <c r="O65" s="46">
        <v>42599.833333333336</v>
      </c>
      <c r="P65" s="52">
        <v>1.1316999999999999</v>
      </c>
      <c r="Q65" s="52"/>
      <c r="R65" s="55">
        <f>IF(P65="","",T65*M65*LOOKUP(RIGHT($D$2,3),定数!$A$6:$A$13,定数!$B$6:$B$13))</f>
        <v>5385.2317272809732</v>
      </c>
      <c r="S65" s="55"/>
      <c r="T65" s="56">
        <f t="shared" si="5"/>
        <v>39.000000000000142</v>
      </c>
      <c r="U65" s="56"/>
      <c r="V65" t="str">
        <f t="shared" si="9"/>
        <v/>
      </c>
      <c r="W65">
        <f t="shared" si="2"/>
        <v>0</v>
      </c>
      <c r="X65" s="41">
        <f t="shared" si="6"/>
        <v>118374.3337235708</v>
      </c>
      <c r="Y65" s="42">
        <f t="shared" si="7"/>
        <v>0.22233781339498504</v>
      </c>
    </row>
    <row r="66" spans="2:25" x14ac:dyDescent="0.15">
      <c r="B66" s="35">
        <v>58</v>
      </c>
      <c r="C66" s="51">
        <f t="shared" si="0"/>
        <v>97440.4749286648</v>
      </c>
      <c r="D66" s="51"/>
      <c r="E66" s="47"/>
      <c r="F66" s="46">
        <v>42625.5</v>
      </c>
      <c r="G66" s="47" t="s">
        <v>3</v>
      </c>
      <c r="H66" s="52">
        <v>1.1234999999999999</v>
      </c>
      <c r="I66" s="52"/>
      <c r="J66" s="47">
        <v>30</v>
      </c>
      <c r="K66" s="53">
        <f t="shared" si="8"/>
        <v>2923.214247859944</v>
      </c>
      <c r="L66" s="54"/>
      <c r="M66" s="6">
        <f>IF(J66="","",(K66/J66)/LOOKUP(RIGHT($D$2,3),定数!$A$6:$A$13,定数!$B$6:$B$13))</f>
        <v>0.81200395773887335</v>
      </c>
      <c r="N66" s="47"/>
      <c r="O66" s="46">
        <v>42625.833333333336</v>
      </c>
      <c r="P66" s="52">
        <v>1.1265000000000001</v>
      </c>
      <c r="Q66" s="52"/>
      <c r="R66" s="55">
        <f>IF(P66="","",T66*M66*LOOKUP(RIGHT($D$2,3),定数!$A$6:$A$13,定数!$B$6:$B$13))</f>
        <v>-2923.2142478600549</v>
      </c>
      <c r="S66" s="55"/>
      <c r="T66" s="56">
        <f t="shared" si="5"/>
        <v>-30.000000000001137</v>
      </c>
      <c r="U66" s="56"/>
      <c r="V66" t="str">
        <f t="shared" si="9"/>
        <v/>
      </c>
      <c r="W66">
        <f t="shared" si="2"/>
        <v>1</v>
      </c>
      <c r="X66" s="41">
        <f t="shared" si="6"/>
        <v>118374.3337235708</v>
      </c>
      <c r="Y66" s="42">
        <f t="shared" si="7"/>
        <v>0.17684457547859156</v>
      </c>
    </row>
    <row r="67" spans="2:25" x14ac:dyDescent="0.15">
      <c r="B67" s="35">
        <v>59</v>
      </c>
      <c r="C67" s="51">
        <f t="shared" si="0"/>
        <v>94517.260680804742</v>
      </c>
      <c r="D67" s="51"/>
      <c r="E67" s="47"/>
      <c r="F67" s="46">
        <v>42626.333333333336</v>
      </c>
      <c r="G67" s="47" t="s">
        <v>3</v>
      </c>
      <c r="H67" s="52">
        <v>1.1217999999999999</v>
      </c>
      <c r="I67" s="52"/>
      <c r="J67" s="47">
        <v>51</v>
      </c>
      <c r="K67" s="53">
        <f t="shared" si="8"/>
        <v>2835.517820424142</v>
      </c>
      <c r="L67" s="54"/>
      <c r="M67" s="6">
        <f>IF(J67="","",(K67/J67)/LOOKUP(RIGHT($D$2,3),定数!$A$6:$A$13,定数!$B$6:$B$13))</f>
        <v>0.46331990529806244</v>
      </c>
      <c r="N67" s="47"/>
      <c r="O67" s="46">
        <v>42649.5</v>
      </c>
      <c r="P67" s="52">
        <v>1.1178999999999999</v>
      </c>
      <c r="Q67" s="52"/>
      <c r="R67" s="55">
        <f>IF(P67="","",T67*M67*LOOKUP(RIGHT($D$2,3),定数!$A$6:$A$13,定数!$B$6:$B$13))</f>
        <v>2168.3371567949403</v>
      </c>
      <c r="S67" s="55"/>
      <c r="T67" s="56">
        <f t="shared" si="5"/>
        <v>39.000000000000142</v>
      </c>
      <c r="U67" s="56"/>
      <c r="V67" t="str">
        <f t="shared" si="9"/>
        <v/>
      </c>
      <c r="W67">
        <f t="shared" si="2"/>
        <v>0</v>
      </c>
      <c r="X67" s="41">
        <f t="shared" si="6"/>
        <v>118374.3337235708</v>
      </c>
      <c r="Y67" s="42">
        <f t="shared" si="7"/>
        <v>0.20153923821423481</v>
      </c>
    </row>
    <row r="68" spans="2:25" x14ac:dyDescent="0.15">
      <c r="B68" s="35">
        <v>60</v>
      </c>
      <c r="C68" s="51">
        <f t="shared" si="0"/>
        <v>96685.597837599678</v>
      </c>
      <c r="D68" s="51"/>
      <c r="E68" s="47"/>
      <c r="F68" s="46">
        <v>42649.166666666664</v>
      </c>
      <c r="G68" s="47" t="s">
        <v>3</v>
      </c>
      <c r="H68" s="52">
        <v>1.1201000000000001</v>
      </c>
      <c r="I68" s="52"/>
      <c r="J68" s="47">
        <v>12</v>
      </c>
      <c r="K68" s="53">
        <f t="shared" si="8"/>
        <v>2900.56793512799</v>
      </c>
      <c r="L68" s="54"/>
      <c r="M68" s="6">
        <f>IF(J68="","",(K68/J68)/LOOKUP(RIGHT($D$2,3),定数!$A$6:$A$13,定数!$B$6:$B$13))</f>
        <v>2.0142832882833264</v>
      </c>
      <c r="N68" s="47"/>
      <c r="O68" s="46">
        <v>42649.5</v>
      </c>
      <c r="P68" s="52">
        <v>1.1178999999999999</v>
      </c>
      <c r="Q68" s="52"/>
      <c r="R68" s="55">
        <f>IF(P68="","",T68*M68*LOOKUP(RIGHT($D$2,3),定数!$A$6:$A$13,定数!$B$6:$B$13))</f>
        <v>5317.7078810684698</v>
      </c>
      <c r="S68" s="55"/>
      <c r="T68" s="56">
        <f t="shared" si="5"/>
        <v>22.000000000002018</v>
      </c>
      <c r="U68" s="56"/>
      <c r="V68" t="str">
        <f t="shared" si="9"/>
        <v/>
      </c>
      <c r="W68">
        <f t="shared" si="2"/>
        <v>0</v>
      </c>
      <c r="X68" s="41">
        <f t="shared" si="6"/>
        <v>118374.3337235708</v>
      </c>
      <c r="Y68" s="42">
        <f t="shared" si="7"/>
        <v>0.18322160897326722</v>
      </c>
    </row>
    <row r="69" spans="2:25" x14ac:dyDescent="0.15">
      <c r="B69" s="35">
        <v>61</v>
      </c>
      <c r="C69" s="51">
        <f t="shared" si="0"/>
        <v>102003.30571866815</v>
      </c>
      <c r="D69" s="51"/>
      <c r="E69" s="47"/>
      <c r="F69" s="46">
        <v>42678.666666666664</v>
      </c>
      <c r="G69" s="47" t="s">
        <v>4</v>
      </c>
      <c r="H69" s="52">
        <v>1.1113999999999999</v>
      </c>
      <c r="I69" s="52"/>
      <c r="J69" s="47">
        <v>35</v>
      </c>
      <c r="K69" s="53">
        <f t="shared" si="8"/>
        <v>3060.0991715600444</v>
      </c>
      <c r="L69" s="54"/>
      <c r="M69" s="6">
        <f>IF(J69="","",(K69/J69)/LOOKUP(RIGHT($D$2,3),定数!$A$6:$A$13,定数!$B$6:$B$13))</f>
        <v>0.7285950408476296</v>
      </c>
      <c r="N69" s="47"/>
      <c r="O69" s="46">
        <v>42650</v>
      </c>
      <c r="P69" s="52">
        <v>1.1079000000000001</v>
      </c>
      <c r="Q69" s="52"/>
      <c r="R69" s="55">
        <f>IF(P69="","",T69*M69*LOOKUP(RIGHT($D$2,3),定数!$A$6:$A$13,定数!$B$6:$B$13))</f>
        <v>-3060.0991715599016</v>
      </c>
      <c r="S69" s="55"/>
      <c r="T69" s="56">
        <f t="shared" si="5"/>
        <v>-34.999999999998366</v>
      </c>
      <c r="U69" s="56"/>
      <c r="V69" t="str">
        <f t="shared" si="9"/>
        <v/>
      </c>
      <c r="W69">
        <f t="shared" si="2"/>
        <v>1</v>
      </c>
      <c r="X69" s="41">
        <f t="shared" si="6"/>
        <v>118374.3337235708</v>
      </c>
      <c r="Y69" s="42">
        <f t="shared" si="7"/>
        <v>0.13829879746679274</v>
      </c>
    </row>
    <row r="70" spans="2:25" x14ac:dyDescent="0.15">
      <c r="B70" s="35">
        <v>62</v>
      </c>
      <c r="C70" s="51">
        <f t="shared" si="0"/>
        <v>98943.206547108246</v>
      </c>
      <c r="D70" s="51"/>
      <c r="E70" s="47"/>
      <c r="F70" s="46">
        <v>42705.833333333336</v>
      </c>
      <c r="G70" s="47" t="s">
        <v>4</v>
      </c>
      <c r="H70" s="52">
        <v>1.0636000000000001</v>
      </c>
      <c r="I70" s="52"/>
      <c r="J70" s="47">
        <v>53</v>
      </c>
      <c r="K70" s="53">
        <f t="shared" si="8"/>
        <v>2968.2961964132473</v>
      </c>
      <c r="L70" s="54"/>
      <c r="M70" s="6">
        <f>IF(J70="","",(K70/J70)/LOOKUP(RIGHT($D$2,3),定数!$A$6:$A$13,定数!$B$6:$B$13))</f>
        <v>0.46671323842975582</v>
      </c>
      <c r="N70" s="47"/>
      <c r="O70" s="46">
        <v>42709</v>
      </c>
      <c r="P70" s="52">
        <v>1.0583</v>
      </c>
      <c r="Q70" s="52"/>
      <c r="R70" s="55">
        <f>IF(P70="","",T70*M70*LOOKUP(RIGHT($D$2,3),定数!$A$6:$A$13,定数!$B$6:$B$13))</f>
        <v>-2968.2961964132928</v>
      </c>
      <c r="S70" s="55"/>
      <c r="T70" s="56">
        <f t="shared" si="5"/>
        <v>-53.000000000000824</v>
      </c>
      <c r="U70" s="56"/>
      <c r="V70" t="str">
        <f t="shared" si="9"/>
        <v/>
      </c>
      <c r="W70">
        <f t="shared" si="2"/>
        <v>2</v>
      </c>
      <c r="X70" s="41">
        <f t="shared" si="6"/>
        <v>118374.3337235708</v>
      </c>
      <c r="Y70" s="42">
        <f t="shared" si="7"/>
        <v>0.16414983354278778</v>
      </c>
    </row>
    <row r="71" spans="2:25" x14ac:dyDescent="0.15">
      <c r="B71" s="35">
        <v>63</v>
      </c>
      <c r="C71" s="51">
        <f t="shared" si="0"/>
        <v>95974.910350694947</v>
      </c>
      <c r="D71" s="51"/>
      <c r="E71" s="47"/>
      <c r="F71" s="46">
        <v>42718</v>
      </c>
      <c r="G71" s="47" t="s">
        <v>4</v>
      </c>
      <c r="H71" s="52">
        <v>1.0629999999999999</v>
      </c>
      <c r="I71" s="52"/>
      <c r="J71" s="47">
        <v>17</v>
      </c>
      <c r="K71" s="53">
        <f t="shared" si="8"/>
        <v>2879.2473105208483</v>
      </c>
      <c r="L71" s="54"/>
      <c r="M71" s="6">
        <f>IF(J71="","",(K71/J71)/LOOKUP(RIGHT($D$2,3),定数!$A$6:$A$13,定数!$B$6:$B$13))</f>
        <v>1.4113957404513962</v>
      </c>
      <c r="N71" s="47"/>
      <c r="O71" s="46">
        <v>42718.333333333336</v>
      </c>
      <c r="P71" s="52">
        <v>1.0662</v>
      </c>
      <c r="Q71" s="52"/>
      <c r="R71" s="55">
        <f>IF(P71="","",T71*M71*LOOKUP(RIGHT($D$2,3),定数!$A$6:$A$13,定数!$B$6:$B$13))</f>
        <v>5419.7596433335166</v>
      </c>
      <c r="S71" s="55"/>
      <c r="T71" s="56">
        <f t="shared" si="5"/>
        <v>32.000000000000917</v>
      </c>
      <c r="U71" s="56"/>
      <c r="V71" t="str">
        <f t="shared" si="9"/>
        <v/>
      </c>
      <c r="W71">
        <f t="shared" si="2"/>
        <v>0</v>
      </c>
      <c r="X71" s="41">
        <f t="shared" si="6"/>
        <v>118374.3337235708</v>
      </c>
      <c r="Y71" s="42">
        <f t="shared" si="7"/>
        <v>0.18922533853650458</v>
      </c>
    </row>
    <row r="72" spans="2:25" x14ac:dyDescent="0.15">
      <c r="B72" s="35">
        <v>64</v>
      </c>
      <c r="C72" s="51">
        <f t="shared" si="0"/>
        <v>101394.66999402846</v>
      </c>
      <c r="D72" s="51"/>
      <c r="E72" s="47"/>
      <c r="F72" s="46">
        <v>42730.666666666664</v>
      </c>
      <c r="G72" s="47" t="s">
        <v>4</v>
      </c>
      <c r="H72" s="52">
        <v>1.046</v>
      </c>
      <c r="I72" s="52"/>
      <c r="J72" s="47">
        <v>136</v>
      </c>
      <c r="K72" s="53">
        <f t="shared" si="8"/>
        <v>3041.8400998208535</v>
      </c>
      <c r="L72" s="54"/>
      <c r="M72" s="6">
        <f>IF(J72="","",(K72/J72)/LOOKUP(RIGHT($D$2,3),定数!$A$6:$A$13,定数!$B$6:$B$13))</f>
        <v>0.18638726101843467</v>
      </c>
      <c r="N72" s="47">
        <v>2017</v>
      </c>
      <c r="O72" s="46">
        <v>42758</v>
      </c>
      <c r="P72" s="52">
        <v>1.0730999999999999</v>
      </c>
      <c r="Q72" s="52"/>
      <c r="R72" s="55">
        <f>IF(P72="","",T72*M72*LOOKUP(RIGHT($D$2,3),定数!$A$6:$A$13,定数!$B$6:$B$13))</f>
        <v>6061.3137283194737</v>
      </c>
      <c r="S72" s="55"/>
      <c r="T72" s="56">
        <f t="shared" si="5"/>
        <v>270.99999999999903</v>
      </c>
      <c r="U72" s="56"/>
      <c r="V72" t="str">
        <f t="shared" si="9"/>
        <v/>
      </c>
      <c r="W72">
        <f t="shared" si="2"/>
        <v>0</v>
      </c>
      <c r="X72" s="41">
        <f t="shared" si="6"/>
        <v>118374.3337235708</v>
      </c>
      <c r="Y72" s="42">
        <f t="shared" si="7"/>
        <v>0.14344041647738826</v>
      </c>
    </row>
    <row r="73" spans="2:25" x14ac:dyDescent="0.15">
      <c r="B73" s="35">
        <v>65</v>
      </c>
      <c r="C73" s="51">
        <f t="shared" si="0"/>
        <v>107455.98372234794</v>
      </c>
      <c r="D73" s="51"/>
      <c r="E73" s="47">
        <v>2017</v>
      </c>
      <c r="F73" s="46">
        <v>42766.166666666664</v>
      </c>
      <c r="G73" s="47" t="s">
        <v>3</v>
      </c>
      <c r="H73" s="52">
        <v>1.0690999999999999</v>
      </c>
      <c r="I73" s="52"/>
      <c r="J73" s="47">
        <v>19</v>
      </c>
      <c r="K73" s="53">
        <f t="shared" si="8"/>
        <v>3223.6795116704379</v>
      </c>
      <c r="L73" s="54"/>
      <c r="M73" s="6">
        <f>IF(J73="","",(K73/J73)/LOOKUP(RIGHT($D$2,3),定数!$A$6:$A$13,定数!$B$6:$B$13))</f>
        <v>1.4138945226624728</v>
      </c>
      <c r="N73" s="47"/>
      <c r="O73" s="46">
        <v>42766.166666666664</v>
      </c>
      <c r="P73" s="52">
        <v>1.071</v>
      </c>
      <c r="Q73" s="52"/>
      <c r="R73" s="55">
        <f>IF(P73="","",T73*M73*LOOKUP(RIGHT($D$2,3),定数!$A$6:$A$13,定数!$B$6:$B$13))</f>
        <v>-3223.6795116704598</v>
      </c>
      <c r="S73" s="55"/>
      <c r="T73" s="56">
        <f t="shared" si="5"/>
        <v>-19.000000000000128</v>
      </c>
      <c r="U73" s="56"/>
      <c r="V73" t="str">
        <f t="shared" si="9"/>
        <v/>
      </c>
      <c r="W73">
        <f t="shared" si="2"/>
        <v>1</v>
      </c>
      <c r="X73" s="41">
        <f t="shared" si="6"/>
        <v>118374.3337235708</v>
      </c>
      <c r="Y73" s="42">
        <f t="shared" si="7"/>
        <v>9.2235788432985188E-2</v>
      </c>
    </row>
    <row r="74" spans="2:25" x14ac:dyDescent="0.15">
      <c r="B74" s="35">
        <v>66</v>
      </c>
      <c r="C74" s="51">
        <f t="shared" ref="C74:C108" si="10">IF(R73="","",C73+R73)</f>
        <v>104232.30421067748</v>
      </c>
      <c r="D74" s="51"/>
      <c r="E74" s="47"/>
      <c r="F74" s="46">
        <v>42780.666666666664</v>
      </c>
      <c r="G74" s="47" t="s">
        <v>3</v>
      </c>
      <c r="H74" s="52">
        <v>1.0608</v>
      </c>
      <c r="I74" s="52"/>
      <c r="J74" s="47">
        <v>26</v>
      </c>
      <c r="K74" s="53">
        <f t="shared" si="8"/>
        <v>3126.9691263203244</v>
      </c>
      <c r="L74" s="54"/>
      <c r="M74" s="6">
        <f>IF(J74="","",(K74/J74)/LOOKUP(RIGHT($D$2,3),定数!$A$6:$A$13,定数!$B$6:$B$13))</f>
        <v>1.0022336943334373</v>
      </c>
      <c r="N74" s="47"/>
      <c r="O74" s="46">
        <v>42781.333333333336</v>
      </c>
      <c r="P74" s="52">
        <v>1.0557000000000001</v>
      </c>
      <c r="Q74" s="52"/>
      <c r="R74" s="55">
        <f>IF(P74="","",T74*M74*LOOKUP(RIGHT($D$2,3),定数!$A$6:$A$13,定数!$B$6:$B$13))</f>
        <v>6133.6702093204949</v>
      </c>
      <c r="S74" s="55"/>
      <c r="T74" s="56">
        <f t="shared" si="5"/>
        <v>50.99999999999882</v>
      </c>
      <c r="U74" s="56"/>
      <c r="V74" t="str">
        <f t="shared" si="9"/>
        <v/>
      </c>
      <c r="W74">
        <f t="shared" si="9"/>
        <v>0</v>
      </c>
      <c r="X74" s="41">
        <f t="shared" si="6"/>
        <v>118374.3337235708</v>
      </c>
      <c r="Y74" s="42">
        <f t="shared" si="7"/>
        <v>0.11946871477999588</v>
      </c>
    </row>
    <row r="75" spans="2:25" x14ac:dyDescent="0.15">
      <c r="B75" s="35">
        <v>67</v>
      </c>
      <c r="C75" s="51">
        <f t="shared" si="10"/>
        <v>110365.97441999798</v>
      </c>
      <c r="D75" s="51"/>
      <c r="E75" s="47"/>
      <c r="F75" s="46">
        <v>42784.166666666664</v>
      </c>
      <c r="G75" s="47" t="s">
        <v>4</v>
      </c>
      <c r="H75" s="52">
        <v>1.0589999999999999</v>
      </c>
      <c r="I75" s="52"/>
      <c r="J75" s="47">
        <v>23</v>
      </c>
      <c r="K75" s="53">
        <f t="shared" ref="K75:K108" si="11">IF(J75="","",C75*0.03)</f>
        <v>3310.9792325999392</v>
      </c>
      <c r="L75" s="54"/>
      <c r="M75" s="6">
        <f>IF(J75="","",(K75/J75)/LOOKUP(RIGHT($D$2,3),定数!$A$6:$A$13,定数!$B$6:$B$13))</f>
        <v>1.1996301567391083</v>
      </c>
      <c r="N75" s="47"/>
      <c r="O75" s="46">
        <v>42795</v>
      </c>
      <c r="P75" s="52">
        <v>1.0567</v>
      </c>
      <c r="Q75" s="52"/>
      <c r="R75" s="55">
        <f>IF(P75="","",T75*M75*LOOKUP(RIGHT($D$2,3),定数!$A$6:$A$13,定数!$B$6:$B$13))</f>
        <v>-3310.9792325998937</v>
      </c>
      <c r="S75" s="55"/>
      <c r="T75" s="56">
        <f t="shared" si="5"/>
        <v>-22.999999999999687</v>
      </c>
      <c r="U75" s="56"/>
      <c r="V75" t="str">
        <f t="shared" ref="V75:W90" si="12">IF(S75&lt;&gt;"",IF(S75&lt;0,1+V74,0),"")</f>
        <v/>
      </c>
      <c r="W75">
        <f t="shared" si="12"/>
        <v>1</v>
      </c>
      <c r="X75" s="41">
        <f t="shared" si="6"/>
        <v>118374.3337235708</v>
      </c>
      <c r="Y75" s="42">
        <f t="shared" si="7"/>
        <v>6.7652835303589121E-2</v>
      </c>
    </row>
    <row r="76" spans="2:25" x14ac:dyDescent="0.15">
      <c r="B76" s="35">
        <v>68</v>
      </c>
      <c r="C76" s="51">
        <f t="shared" si="10"/>
        <v>107054.99518739808</v>
      </c>
      <c r="D76" s="51"/>
      <c r="E76" s="47"/>
      <c r="F76" s="46">
        <v>42832.333333333336</v>
      </c>
      <c r="G76" s="47" t="s">
        <v>3</v>
      </c>
      <c r="H76" s="52">
        <v>1.0638000000000001</v>
      </c>
      <c r="I76" s="52"/>
      <c r="J76" s="47">
        <v>23</v>
      </c>
      <c r="K76" s="53">
        <f t="shared" si="11"/>
        <v>3211.6498556219422</v>
      </c>
      <c r="L76" s="54"/>
      <c r="M76" s="6">
        <f>IF(J76="","",(K76/J76)/LOOKUP(RIGHT($D$2,3),定数!$A$6:$A$13,定数!$B$6:$B$13))</f>
        <v>1.1636412520369355</v>
      </c>
      <c r="N76" s="47"/>
      <c r="O76" s="46">
        <v>42795.666666608799</v>
      </c>
      <c r="P76" s="52">
        <v>1.0661</v>
      </c>
      <c r="Q76" s="52"/>
      <c r="R76" s="55">
        <f>IF(P76="","",T76*M76*LOOKUP(RIGHT($D$2,3),定数!$A$6:$A$13,定数!$B$6:$B$13))</f>
        <v>-3211.6498556218985</v>
      </c>
      <c r="S76" s="55"/>
      <c r="T76" s="56">
        <f t="shared" ref="T76:T108" si="13">IF(P76="","",IF(G76="買",(P76-H76),(H76-P76))*IF(RIGHT($D$2,3)="JPY",100,10000))</f>
        <v>-22.999999999999687</v>
      </c>
      <c r="U76" s="56"/>
      <c r="V76" t="str">
        <f t="shared" si="12"/>
        <v/>
      </c>
      <c r="W76">
        <f t="shared" si="12"/>
        <v>2</v>
      </c>
      <c r="X76" s="41">
        <f t="shared" ref="X76:X108" si="14">IF(C76&lt;&gt;"",MAX(X75,C76),"")</f>
        <v>118374.3337235708</v>
      </c>
      <c r="Y76" s="42">
        <f t="shared" ref="Y76:Y108" si="15">IF(X76&lt;&gt;"",1-(C76/X76),"")</f>
        <v>9.5623250244481039E-2</v>
      </c>
    </row>
    <row r="77" spans="2:25" x14ac:dyDescent="0.15">
      <c r="B77" s="35">
        <v>69</v>
      </c>
      <c r="C77" s="51">
        <f t="shared" si="10"/>
        <v>103843.34533177617</v>
      </c>
      <c r="D77" s="51"/>
      <c r="E77" s="47"/>
      <c r="F77" s="46">
        <v>42857.833333333336</v>
      </c>
      <c r="G77" s="47" t="s">
        <v>4</v>
      </c>
      <c r="H77" s="52">
        <v>1.0916999999999999</v>
      </c>
      <c r="I77" s="52"/>
      <c r="J77" s="47">
        <v>30</v>
      </c>
      <c r="K77" s="53">
        <f t="shared" si="11"/>
        <v>3115.3003599532849</v>
      </c>
      <c r="L77" s="54"/>
      <c r="M77" s="6">
        <f>IF(J77="","",(K77/J77)/LOOKUP(RIGHT($D$2,3),定数!$A$6:$A$13,定数!$B$6:$B$13))</f>
        <v>0.86536121109813469</v>
      </c>
      <c r="N77" s="47"/>
      <c r="O77" s="46">
        <v>42858.833333333336</v>
      </c>
      <c r="P77" s="52">
        <v>1.0887</v>
      </c>
      <c r="Q77" s="52"/>
      <c r="R77" s="55">
        <f>IF(P77="","",T77*M77*LOOKUP(RIGHT($D$2,3),定数!$A$6:$A$13,定数!$B$6:$B$13))</f>
        <v>-3115.3003599531721</v>
      </c>
      <c r="S77" s="55"/>
      <c r="T77" s="56">
        <f t="shared" si="13"/>
        <v>-29.999999999998916</v>
      </c>
      <c r="U77" s="56"/>
      <c r="V77" t="str">
        <f t="shared" si="12"/>
        <v/>
      </c>
      <c r="W77">
        <f t="shared" si="12"/>
        <v>3</v>
      </c>
      <c r="X77" s="41">
        <f t="shared" si="14"/>
        <v>118374.3337235708</v>
      </c>
      <c r="Y77" s="42">
        <f t="shared" si="15"/>
        <v>0.12275455273714631</v>
      </c>
    </row>
    <row r="78" spans="2:25" x14ac:dyDescent="0.15">
      <c r="B78" s="35">
        <v>70</v>
      </c>
      <c r="C78" s="51">
        <f t="shared" si="10"/>
        <v>100728.04497182301</v>
      </c>
      <c r="D78" s="51"/>
      <c r="E78" s="47"/>
      <c r="F78" s="46">
        <v>42923.833333333336</v>
      </c>
      <c r="G78" s="47" t="s">
        <v>4</v>
      </c>
      <c r="H78" s="52">
        <v>1.1408</v>
      </c>
      <c r="I78" s="52"/>
      <c r="J78" s="47">
        <v>30</v>
      </c>
      <c r="K78" s="53">
        <f t="shared" si="11"/>
        <v>3021.8413491546903</v>
      </c>
      <c r="L78" s="54"/>
      <c r="M78" s="6">
        <f>IF(J78="","",(K78/J78)/LOOKUP(RIGHT($D$2,3),定数!$A$6:$A$13,定数!$B$6:$B$13))</f>
        <v>0.8394003747651918</v>
      </c>
      <c r="N78" s="47"/>
      <c r="O78" s="46">
        <v>42923.833333333336</v>
      </c>
      <c r="P78" s="52">
        <v>1.1466000000000001</v>
      </c>
      <c r="Q78" s="52"/>
      <c r="R78" s="55">
        <f>IF(P78="","",T78*M78*LOOKUP(RIGHT($D$2,3),定数!$A$6:$A$13,定数!$B$6:$B$13))</f>
        <v>5842.2266083657623</v>
      </c>
      <c r="S78" s="55"/>
      <c r="T78" s="56">
        <f t="shared" si="13"/>
        <v>58.00000000000027</v>
      </c>
      <c r="U78" s="56"/>
      <c r="V78" t="str">
        <f t="shared" si="12"/>
        <v/>
      </c>
      <c r="W78">
        <f t="shared" si="12"/>
        <v>0</v>
      </c>
      <c r="X78" s="41">
        <f t="shared" si="14"/>
        <v>118374.3337235708</v>
      </c>
      <c r="Y78" s="42">
        <f t="shared" si="15"/>
        <v>0.1490719161550309</v>
      </c>
    </row>
    <row r="79" spans="2:25" x14ac:dyDescent="0.15">
      <c r="B79" s="35">
        <v>71</v>
      </c>
      <c r="C79" s="51">
        <f t="shared" si="10"/>
        <v>106570.27158018877</v>
      </c>
      <c r="D79" s="51"/>
      <c r="E79" s="47"/>
      <c r="F79" s="46">
        <v>42950.5</v>
      </c>
      <c r="G79" s="47" t="s">
        <v>4</v>
      </c>
      <c r="H79" s="52">
        <v>1.1857</v>
      </c>
      <c r="I79" s="52"/>
      <c r="J79" s="47">
        <v>28</v>
      </c>
      <c r="K79" s="53">
        <f t="shared" si="11"/>
        <v>3197.1081474056627</v>
      </c>
      <c r="L79" s="54"/>
      <c r="M79" s="6">
        <f>IF(J79="","",(K79/J79)/LOOKUP(RIGHT($D$2,3),定数!$A$6:$A$13,定数!$B$6:$B$13))</f>
        <v>0.95152028196597105</v>
      </c>
      <c r="N79" s="47"/>
      <c r="O79" s="46">
        <v>42950.666666666664</v>
      </c>
      <c r="P79" s="52">
        <v>1.1829000000000001</v>
      </c>
      <c r="Q79" s="52"/>
      <c r="R79" s="55">
        <f>IF(P79="","",T79*M79*LOOKUP(RIGHT($D$2,3),定数!$A$6:$A$13,定数!$B$6:$B$13))</f>
        <v>-3197.1081474055645</v>
      </c>
      <c r="S79" s="55"/>
      <c r="T79" s="56">
        <f t="shared" si="13"/>
        <v>-27.999999999999137</v>
      </c>
      <c r="U79" s="56"/>
      <c r="V79" t="str">
        <f t="shared" si="12"/>
        <v/>
      </c>
      <c r="W79">
        <f t="shared" si="12"/>
        <v>1</v>
      </c>
      <c r="X79" s="41">
        <f t="shared" si="14"/>
        <v>118374.3337235708</v>
      </c>
      <c r="Y79" s="42">
        <f t="shared" si="15"/>
        <v>9.9718087292022473E-2</v>
      </c>
    </row>
    <row r="80" spans="2:25" x14ac:dyDescent="0.15">
      <c r="B80" s="35">
        <v>72</v>
      </c>
      <c r="C80" s="51">
        <f t="shared" si="10"/>
        <v>103373.1634327832</v>
      </c>
      <c r="D80" s="51"/>
      <c r="E80" s="47"/>
      <c r="F80" s="46">
        <v>42965.833333333336</v>
      </c>
      <c r="G80" s="47" t="s">
        <v>4</v>
      </c>
      <c r="H80" s="52">
        <v>1.1760999999999999</v>
      </c>
      <c r="I80" s="52"/>
      <c r="J80" s="47">
        <v>33</v>
      </c>
      <c r="K80" s="53">
        <f t="shared" si="11"/>
        <v>3101.1949029834959</v>
      </c>
      <c r="L80" s="54"/>
      <c r="M80" s="6">
        <f>IF(J80="","",(K80/J80)/LOOKUP(RIGHT($D$2,3),定数!$A$6:$A$13,定数!$B$6:$B$13))</f>
        <v>0.78313002600593329</v>
      </c>
      <c r="N80" s="47"/>
      <c r="O80" s="46">
        <v>42968.666666666664</v>
      </c>
      <c r="P80" s="52">
        <v>1.1823999999999999</v>
      </c>
      <c r="Q80" s="52"/>
      <c r="R80" s="55">
        <f>IF(P80="","",T80*M80*LOOKUP(RIGHT($D$2,3),定数!$A$6:$A$13,定数!$B$6:$B$13))</f>
        <v>5920.4629966048296</v>
      </c>
      <c r="S80" s="55"/>
      <c r="T80" s="56">
        <f t="shared" si="13"/>
        <v>62.999999999999723</v>
      </c>
      <c r="U80" s="56"/>
      <c r="V80" t="str">
        <f t="shared" si="12"/>
        <v/>
      </c>
      <c r="W80">
        <f t="shared" si="12"/>
        <v>0</v>
      </c>
      <c r="X80" s="41">
        <f t="shared" si="14"/>
        <v>118374.3337235708</v>
      </c>
      <c r="Y80" s="42">
        <f t="shared" si="15"/>
        <v>0.12672654467326105</v>
      </c>
    </row>
    <row r="81" spans="2:25" x14ac:dyDescent="0.15">
      <c r="B81" s="35">
        <v>73</v>
      </c>
      <c r="C81" s="51">
        <f t="shared" si="10"/>
        <v>109293.62642938802</v>
      </c>
      <c r="D81" s="51"/>
      <c r="E81" s="47"/>
      <c r="F81" s="46">
        <v>42996.5</v>
      </c>
      <c r="G81" s="47" t="s">
        <v>4</v>
      </c>
      <c r="H81" s="52">
        <v>1.1956</v>
      </c>
      <c r="I81" s="52"/>
      <c r="J81" s="47">
        <v>42</v>
      </c>
      <c r="K81" s="53">
        <f t="shared" si="11"/>
        <v>3278.8087928816408</v>
      </c>
      <c r="L81" s="54"/>
      <c r="M81" s="6">
        <f>IF(J81="","",(K81/J81)/LOOKUP(RIGHT($D$2,3),定数!$A$6:$A$13,定数!$B$6:$B$13))</f>
        <v>0.65055730017492874</v>
      </c>
      <c r="N81" s="47"/>
      <c r="O81" s="46">
        <v>42998.833333333336</v>
      </c>
      <c r="P81" s="52">
        <v>1.1914</v>
      </c>
      <c r="Q81" s="52"/>
      <c r="R81" s="55">
        <f>IF(P81="","",T81*M81*LOOKUP(RIGHT($D$2,3),定数!$A$6:$A$13,定数!$B$6:$B$13))</f>
        <v>-3278.8087928816262</v>
      </c>
      <c r="S81" s="55"/>
      <c r="T81" s="56">
        <f t="shared" si="13"/>
        <v>-41.999999999999815</v>
      </c>
      <c r="U81" s="56"/>
      <c r="V81" t="str">
        <f t="shared" si="12"/>
        <v/>
      </c>
      <c r="W81">
        <f t="shared" si="12"/>
        <v>1</v>
      </c>
      <c r="X81" s="41">
        <f t="shared" si="14"/>
        <v>118374.3337235708</v>
      </c>
      <c r="Y81" s="42">
        <f t="shared" si="15"/>
        <v>7.6711792231820786E-2</v>
      </c>
    </row>
    <row r="82" spans="2:25" x14ac:dyDescent="0.15">
      <c r="B82" s="35">
        <v>74</v>
      </c>
      <c r="C82" s="51">
        <f t="shared" si="10"/>
        <v>106014.8176365064</v>
      </c>
      <c r="D82" s="51"/>
      <c r="E82" s="47"/>
      <c r="F82" s="46">
        <v>43811.166666666664</v>
      </c>
      <c r="G82" s="47" t="s">
        <v>3</v>
      </c>
      <c r="H82" s="52">
        <v>1.1768000000000001</v>
      </c>
      <c r="I82" s="52"/>
      <c r="J82" s="47">
        <v>13</v>
      </c>
      <c r="K82" s="53">
        <f t="shared" si="11"/>
        <v>3180.4445290951917</v>
      </c>
      <c r="L82" s="54"/>
      <c r="M82" s="6">
        <f>IF(J82="","",(K82/J82)/LOOKUP(RIGHT($D$2,3),定数!$A$6:$A$13,定数!$B$6:$B$13))</f>
        <v>2.0387464930097381</v>
      </c>
      <c r="N82" s="47"/>
      <c r="O82" s="46">
        <v>43811.333333333336</v>
      </c>
      <c r="P82" s="52">
        <v>1.1780999999999999</v>
      </c>
      <c r="Q82" s="52"/>
      <c r="R82" s="55">
        <f>IF(P82="","",T82*M82*LOOKUP(RIGHT($D$2,3),定数!$A$6:$A$13,定数!$B$6:$B$13))</f>
        <v>-3180.4445290948415</v>
      </c>
      <c r="S82" s="55"/>
      <c r="T82" s="56">
        <f t="shared" si="13"/>
        <v>-12.999999999998568</v>
      </c>
      <c r="U82" s="56"/>
      <c r="V82" t="str">
        <f t="shared" si="12"/>
        <v/>
      </c>
      <c r="W82">
        <f t="shared" si="12"/>
        <v>2</v>
      </c>
      <c r="X82" s="41">
        <f t="shared" si="14"/>
        <v>118374.3337235708</v>
      </c>
      <c r="Y82" s="42">
        <f t="shared" si="15"/>
        <v>0.10441043846486597</v>
      </c>
    </row>
    <row r="83" spans="2:25" x14ac:dyDescent="0.15">
      <c r="B83" s="35">
        <v>75</v>
      </c>
      <c r="C83" s="51">
        <f t="shared" si="10"/>
        <v>102834.37310741156</v>
      </c>
      <c r="D83" s="51"/>
      <c r="E83" s="47">
        <v>2018</v>
      </c>
      <c r="F83" s="46">
        <v>43132.666666666664</v>
      </c>
      <c r="G83" s="47" t="s">
        <v>4</v>
      </c>
      <c r="H83" s="52">
        <v>1.2462</v>
      </c>
      <c r="I83" s="52"/>
      <c r="J83" s="47">
        <v>38</v>
      </c>
      <c r="K83" s="53">
        <f t="shared" si="11"/>
        <v>3085.0311932223467</v>
      </c>
      <c r="L83" s="54"/>
      <c r="M83" s="6">
        <f>IF(J83="","",(K83/J83)/LOOKUP(RIGHT($D$2,3),定数!$A$6:$A$13,定数!$B$6:$B$13))</f>
        <v>0.6765419283382339</v>
      </c>
      <c r="N83" s="47">
        <v>2018</v>
      </c>
      <c r="O83" s="46">
        <v>43133.666666666664</v>
      </c>
      <c r="P83" s="52">
        <v>1.2423999999999999</v>
      </c>
      <c r="Q83" s="52"/>
      <c r="R83" s="55">
        <f>IF(P83="","",T83*M83*LOOKUP(RIGHT($D$2,3),定数!$A$6:$A$13,定数!$B$6:$B$13))</f>
        <v>-3085.0311932223676</v>
      </c>
      <c r="S83" s="55"/>
      <c r="T83" s="56">
        <f t="shared" si="13"/>
        <v>-38.000000000000256</v>
      </c>
      <c r="U83" s="56"/>
      <c r="V83" t="str">
        <f t="shared" si="12"/>
        <v/>
      </c>
      <c r="W83">
        <f t="shared" si="12"/>
        <v>3</v>
      </c>
      <c r="X83" s="41">
        <f t="shared" si="14"/>
        <v>118374.3337235708</v>
      </c>
      <c r="Y83" s="42">
        <f t="shared" si="15"/>
        <v>0.13127812531091698</v>
      </c>
    </row>
    <row r="84" spans="2:25" x14ac:dyDescent="0.15">
      <c r="B84" s="35">
        <v>76</v>
      </c>
      <c r="C84" s="51">
        <f t="shared" si="10"/>
        <v>99749.341914189194</v>
      </c>
      <c r="D84" s="51"/>
      <c r="E84" s="47"/>
      <c r="F84" s="46">
        <v>43164.75</v>
      </c>
      <c r="G84" s="47" t="s">
        <v>4</v>
      </c>
      <c r="H84" s="52">
        <v>1.2335</v>
      </c>
      <c r="I84" s="52"/>
      <c r="J84" s="47">
        <v>68</v>
      </c>
      <c r="K84" s="53">
        <f t="shared" si="11"/>
        <v>2992.4802574256755</v>
      </c>
      <c r="L84" s="54"/>
      <c r="M84" s="6">
        <f>IF(J84="","",(K84/J84)/LOOKUP(RIGHT($D$2,3),定数!$A$6:$A$13,定数!$B$6:$B$13))</f>
        <v>0.36672552174334261</v>
      </c>
      <c r="N84" s="47"/>
      <c r="O84" s="46">
        <v>43175.666666666664</v>
      </c>
      <c r="P84" s="52">
        <v>1.2267999999999999</v>
      </c>
      <c r="Q84" s="52"/>
      <c r="R84" s="55">
        <f>IF(P84="","",T84*M84*LOOKUP(RIGHT($D$2,3),定数!$A$6:$A$13,定数!$B$6:$B$13))</f>
        <v>-2948.4731948165409</v>
      </c>
      <c r="S84" s="55"/>
      <c r="T84" s="56">
        <f t="shared" si="13"/>
        <v>-67.000000000001506</v>
      </c>
      <c r="U84" s="56"/>
      <c r="V84" t="str">
        <f t="shared" si="12"/>
        <v/>
      </c>
      <c r="W84">
        <f t="shared" si="12"/>
        <v>4</v>
      </c>
      <c r="X84" s="41">
        <f t="shared" si="14"/>
        <v>118374.3337235708</v>
      </c>
      <c r="Y84" s="42">
        <f t="shared" si="15"/>
        <v>0.15733978155158967</v>
      </c>
    </row>
    <row r="85" spans="2:25" x14ac:dyDescent="0.15">
      <c r="B85" s="35">
        <v>77</v>
      </c>
      <c r="C85" s="51">
        <f t="shared" si="10"/>
        <v>96800.868719372651</v>
      </c>
      <c r="D85" s="51"/>
      <c r="E85" s="47"/>
      <c r="F85" s="46">
        <v>43202</v>
      </c>
      <c r="G85" s="47" t="s">
        <v>4</v>
      </c>
      <c r="H85" s="52">
        <v>1.2378</v>
      </c>
      <c r="I85" s="52"/>
      <c r="J85" s="47">
        <v>32</v>
      </c>
      <c r="K85" s="53">
        <f t="shared" si="11"/>
        <v>2904.0260615811794</v>
      </c>
      <c r="L85" s="54"/>
      <c r="M85" s="6">
        <f>IF(J85="","",(K85/J85)/LOOKUP(RIGHT($D$2,3),定数!$A$6:$A$13,定数!$B$6:$B$13))</f>
        <v>0.75625678687009878</v>
      </c>
      <c r="N85" s="47"/>
      <c r="O85" s="46">
        <v>43202.333333333336</v>
      </c>
      <c r="P85" s="52">
        <v>1.2345999999999999</v>
      </c>
      <c r="Q85" s="52"/>
      <c r="R85" s="55">
        <f>IF(P85="","",T85*M85*LOOKUP(RIGHT($D$2,3),定数!$A$6:$A$13,定数!$B$6:$B$13))</f>
        <v>-2904.0260615812626</v>
      </c>
      <c r="S85" s="55"/>
      <c r="T85" s="56">
        <f t="shared" si="13"/>
        <v>-32.000000000000917</v>
      </c>
      <c r="U85" s="56"/>
      <c r="V85" t="str">
        <f t="shared" si="12"/>
        <v/>
      </c>
      <c r="W85">
        <f t="shared" si="12"/>
        <v>5</v>
      </c>
      <c r="X85" s="41">
        <f t="shared" si="14"/>
        <v>118374.3337235708</v>
      </c>
      <c r="Y85" s="42">
        <f t="shared" si="15"/>
        <v>0.18224782624396241</v>
      </c>
    </row>
    <row r="86" spans="2:25" x14ac:dyDescent="0.15">
      <c r="B86" s="35">
        <v>78</v>
      </c>
      <c r="C86" s="51">
        <f t="shared" si="10"/>
        <v>93896.842657791392</v>
      </c>
      <c r="D86" s="51"/>
      <c r="E86" s="47"/>
      <c r="F86" s="46">
        <v>43222.666666666664</v>
      </c>
      <c r="G86" s="47" t="s">
        <v>3</v>
      </c>
      <c r="H86" s="52">
        <v>1.1990000000000001</v>
      </c>
      <c r="I86" s="52"/>
      <c r="J86" s="47">
        <v>43</v>
      </c>
      <c r="K86" s="53">
        <f t="shared" si="11"/>
        <v>2816.9052797337417</v>
      </c>
      <c r="L86" s="54"/>
      <c r="M86" s="6">
        <f>IF(J86="","",(K86/J86)/LOOKUP(RIGHT($D$2,3),定数!$A$6:$A$13,定数!$B$6:$B$13))</f>
        <v>0.54591187591739188</v>
      </c>
      <c r="N86" s="47"/>
      <c r="O86" s="46">
        <v>43227.5</v>
      </c>
      <c r="P86" s="52">
        <v>1.1907000000000001</v>
      </c>
      <c r="Q86" s="52"/>
      <c r="R86" s="55">
        <f>IF(P86="","",T86*M86*LOOKUP(RIGHT($D$2,3),定数!$A$6:$A$13,定数!$B$6:$B$13))</f>
        <v>5437.2822841372063</v>
      </c>
      <c r="S86" s="55"/>
      <c r="T86" s="56">
        <f t="shared" si="13"/>
        <v>82.999999999999744</v>
      </c>
      <c r="U86" s="56"/>
      <c r="V86" t="str">
        <f t="shared" si="12"/>
        <v/>
      </c>
      <c r="W86">
        <f t="shared" si="12"/>
        <v>0</v>
      </c>
      <c r="X86" s="41">
        <f t="shared" si="14"/>
        <v>118374.3337235708</v>
      </c>
      <c r="Y86" s="42">
        <f t="shared" si="15"/>
        <v>0.20678039145664417</v>
      </c>
    </row>
    <row r="87" spans="2:25" x14ac:dyDescent="0.15">
      <c r="B87" s="35">
        <v>79</v>
      </c>
      <c r="C87" s="51">
        <f t="shared" si="10"/>
        <v>99334.124941928603</v>
      </c>
      <c r="D87" s="51"/>
      <c r="E87" s="47"/>
      <c r="F87" s="46">
        <v>43231.5</v>
      </c>
      <c r="G87" s="47" t="s">
        <v>4</v>
      </c>
      <c r="H87" s="52">
        <v>1.1927000000000001</v>
      </c>
      <c r="I87" s="52"/>
      <c r="J87" s="47">
        <v>24</v>
      </c>
      <c r="K87" s="53">
        <f t="shared" si="11"/>
        <v>2980.0237482578582</v>
      </c>
      <c r="L87" s="54"/>
      <c r="M87" s="6">
        <f>IF(J87="","",(K87/J87)/LOOKUP(RIGHT($D$2,3),定数!$A$6:$A$13,定数!$B$6:$B$13))</f>
        <v>1.0347304681450897</v>
      </c>
      <c r="N87" s="47"/>
      <c r="O87" s="46">
        <v>43234.666666666664</v>
      </c>
      <c r="P87" s="52">
        <v>1.1995</v>
      </c>
      <c r="Q87" s="52"/>
      <c r="R87" s="55">
        <f>IF(P87="","",T87*M87*LOOKUP(RIGHT($D$2,3),定数!$A$6:$A$13,定数!$B$6:$B$13))</f>
        <v>8443.4006200638287</v>
      </c>
      <c r="S87" s="55"/>
      <c r="T87" s="56">
        <f t="shared" si="13"/>
        <v>67.999999999999176</v>
      </c>
      <c r="U87" s="56"/>
      <c r="V87" t="str">
        <f t="shared" si="12"/>
        <v/>
      </c>
      <c r="W87">
        <f t="shared" si="12"/>
        <v>0</v>
      </c>
      <c r="X87" s="41">
        <f t="shared" si="14"/>
        <v>118374.3337235708</v>
      </c>
      <c r="Y87" s="42">
        <f t="shared" si="15"/>
        <v>0.16084744203169188</v>
      </c>
    </row>
    <row r="88" spans="2:25" x14ac:dyDescent="0.15">
      <c r="B88" s="35">
        <v>80</v>
      </c>
      <c r="C88" s="51">
        <f t="shared" si="10"/>
        <v>107777.52556199243</v>
      </c>
      <c r="D88" s="51"/>
      <c r="E88" s="47"/>
      <c r="F88" s="46">
        <v>43238.5</v>
      </c>
      <c r="G88" s="47" t="s">
        <v>3</v>
      </c>
      <c r="H88" s="52">
        <v>1.1802999999999999</v>
      </c>
      <c r="I88" s="52"/>
      <c r="J88" s="47">
        <v>20</v>
      </c>
      <c r="K88" s="53">
        <f t="shared" si="11"/>
        <v>3233.3257668597726</v>
      </c>
      <c r="L88" s="54"/>
      <c r="M88" s="6">
        <f>IF(J88="","",(K88/J88)/LOOKUP(RIGHT($D$2,3),定数!$A$6:$A$13,定数!$B$6:$B$13))</f>
        <v>1.3472190695249051</v>
      </c>
      <c r="N88" s="47"/>
      <c r="O88" s="46">
        <v>43238.333333333336</v>
      </c>
      <c r="P88" s="52">
        <v>1.1765000000000001</v>
      </c>
      <c r="Q88" s="52"/>
      <c r="R88" s="55">
        <f>IF(P88="","",T88*M88*LOOKUP(RIGHT($D$2,3),定数!$A$6:$A$13,定数!$B$6:$B$13))</f>
        <v>6143.3189570332506</v>
      </c>
      <c r="S88" s="55"/>
      <c r="T88" s="56">
        <f t="shared" si="13"/>
        <v>37.999999999998039</v>
      </c>
      <c r="U88" s="56"/>
      <c r="V88" t="str">
        <f t="shared" si="12"/>
        <v/>
      </c>
      <c r="W88">
        <f t="shared" si="12"/>
        <v>0</v>
      </c>
      <c r="X88" s="41">
        <f t="shared" si="14"/>
        <v>118374.3337235708</v>
      </c>
      <c r="Y88" s="42">
        <f t="shared" si="15"/>
        <v>8.9519474604386584E-2</v>
      </c>
    </row>
    <row r="89" spans="2:25" x14ac:dyDescent="0.15">
      <c r="B89" s="35">
        <v>81</v>
      </c>
      <c r="C89" s="51">
        <f t="shared" si="10"/>
        <v>113920.84451902568</v>
      </c>
      <c r="D89" s="51"/>
      <c r="E89" s="47"/>
      <c r="F89" s="46">
        <v>43252.5</v>
      </c>
      <c r="G89" s="47" t="s">
        <v>4</v>
      </c>
      <c r="H89" s="52">
        <v>1.1698999999999999</v>
      </c>
      <c r="I89" s="52"/>
      <c r="J89" s="47">
        <v>59</v>
      </c>
      <c r="K89" s="53">
        <f t="shared" si="11"/>
        <v>3417.6253355707699</v>
      </c>
      <c r="L89" s="54"/>
      <c r="M89" s="6">
        <f>IF(J89="","",(K89/J89)/LOOKUP(RIGHT($D$2,3),定数!$A$6:$A$13,定数!$B$6:$B$13))</f>
        <v>0.4827154428772274</v>
      </c>
      <c r="N89" s="47"/>
      <c r="O89" s="46">
        <v>43252.666666666664</v>
      </c>
      <c r="P89" s="52">
        <v>1.1639999999999999</v>
      </c>
      <c r="Q89" s="52"/>
      <c r="R89" s="55">
        <f>IF(P89="","",T89*M89*LOOKUP(RIGHT($D$2,3),定数!$A$6:$A$13,定数!$B$6:$B$13))</f>
        <v>-3417.6253355707795</v>
      </c>
      <c r="S89" s="55"/>
      <c r="T89" s="56">
        <f t="shared" si="13"/>
        <v>-59.000000000000163</v>
      </c>
      <c r="U89" s="56"/>
      <c r="V89" t="str">
        <f t="shared" si="12"/>
        <v/>
      </c>
      <c r="W89">
        <f t="shared" si="12"/>
        <v>1</v>
      </c>
      <c r="X89" s="41">
        <f t="shared" si="14"/>
        <v>118374.3337235708</v>
      </c>
      <c r="Y89" s="42">
        <f t="shared" si="15"/>
        <v>3.762208465683925E-2</v>
      </c>
    </row>
    <row r="90" spans="2:25" x14ac:dyDescent="0.15">
      <c r="B90" s="35">
        <v>82</v>
      </c>
      <c r="C90" s="51">
        <f t="shared" si="10"/>
        <v>110503.2191834549</v>
      </c>
      <c r="D90" s="51"/>
      <c r="E90" s="47"/>
      <c r="F90" s="46">
        <v>43276.5</v>
      </c>
      <c r="G90" s="47" t="s">
        <v>4</v>
      </c>
      <c r="H90" s="52">
        <v>1.1671</v>
      </c>
      <c r="I90" s="52"/>
      <c r="J90" s="47">
        <v>44</v>
      </c>
      <c r="K90" s="53">
        <f t="shared" si="11"/>
        <v>3315.0965755036468</v>
      </c>
      <c r="L90" s="54"/>
      <c r="M90" s="6">
        <f>IF(J90="","",(K90/J90)/LOOKUP(RIGHT($D$2,3),定数!$A$6:$A$13,定数!$B$6:$B$13))</f>
        <v>0.6278591999059937</v>
      </c>
      <c r="N90" s="47"/>
      <c r="O90" s="46">
        <v>43278.333333333336</v>
      </c>
      <c r="P90" s="52">
        <v>1.1627000000000001</v>
      </c>
      <c r="Q90" s="52"/>
      <c r="R90" s="55">
        <f>IF(P90="","",T90*M90*LOOKUP(RIGHT($D$2,3),定数!$A$6:$A$13,定数!$B$6:$B$13))</f>
        <v>-3315.0965755036164</v>
      </c>
      <c r="S90" s="55"/>
      <c r="T90" s="56">
        <f t="shared" si="13"/>
        <v>-43.999999999999595</v>
      </c>
      <c r="U90" s="56"/>
      <c r="V90" t="str">
        <f t="shared" si="12"/>
        <v/>
      </c>
      <c r="W90">
        <f t="shared" si="12"/>
        <v>2</v>
      </c>
      <c r="X90" s="41">
        <f t="shared" si="14"/>
        <v>118374.3337235708</v>
      </c>
      <c r="Y90" s="42">
        <f t="shared" si="15"/>
        <v>6.649342211713416E-2</v>
      </c>
    </row>
    <row r="91" spans="2:25" x14ac:dyDescent="0.15">
      <c r="B91" s="35">
        <v>83</v>
      </c>
      <c r="C91" s="51">
        <f t="shared" si="10"/>
        <v>107188.12260795129</v>
      </c>
      <c r="D91" s="51"/>
      <c r="E91" s="47"/>
      <c r="F91" s="46">
        <v>43279.666666666664</v>
      </c>
      <c r="G91" s="47" t="s">
        <v>3</v>
      </c>
      <c r="H91" s="52">
        <v>1.1553</v>
      </c>
      <c r="I91" s="52"/>
      <c r="J91" s="47">
        <v>49</v>
      </c>
      <c r="K91" s="53">
        <f t="shared" si="11"/>
        <v>3215.6436782385385</v>
      </c>
      <c r="L91" s="54"/>
      <c r="M91" s="6">
        <f>IF(J91="","",(K91/J91)/LOOKUP(RIGHT($D$2,3),定数!$A$6:$A$13,定数!$B$6:$B$13))</f>
        <v>0.5468781765711801</v>
      </c>
      <c r="N91" s="47"/>
      <c r="O91" s="46">
        <v>43280.166666666664</v>
      </c>
      <c r="P91" s="52">
        <v>1.1601999999999999</v>
      </c>
      <c r="Q91" s="52"/>
      <c r="R91" s="55">
        <f>IF(P91="","",T91*M91*LOOKUP(RIGHT($D$2,3),定数!$A$6:$A$13,定数!$B$6:$B$13))</f>
        <v>-3215.6436782384762</v>
      </c>
      <c r="S91" s="55"/>
      <c r="T91" s="56">
        <f t="shared" si="13"/>
        <v>-48.999999999999048</v>
      </c>
      <c r="U91" s="56"/>
      <c r="V91" t="str">
        <f t="shared" ref="V91:W106" si="16">IF(S91&lt;&gt;"",IF(S91&lt;0,1+V90,0),"")</f>
        <v/>
      </c>
      <c r="W91">
        <f t="shared" si="16"/>
        <v>3</v>
      </c>
      <c r="X91" s="41">
        <f t="shared" si="14"/>
        <v>118374.3337235708</v>
      </c>
      <c r="Y91" s="42">
        <f t="shared" si="15"/>
        <v>9.4498619453619814E-2</v>
      </c>
    </row>
    <row r="92" spans="2:25" x14ac:dyDescent="0.15">
      <c r="B92" s="35">
        <v>84</v>
      </c>
      <c r="C92" s="51">
        <f t="shared" si="10"/>
        <v>103972.47892971282</v>
      </c>
      <c r="D92" s="51"/>
      <c r="E92" s="47"/>
      <c r="F92" s="46">
        <v>43326.666666666664</v>
      </c>
      <c r="G92" s="47" t="s">
        <v>3</v>
      </c>
      <c r="H92" s="52">
        <v>1.1379999999999999</v>
      </c>
      <c r="I92" s="52"/>
      <c r="J92" s="47">
        <v>39</v>
      </c>
      <c r="K92" s="53">
        <f t="shared" si="11"/>
        <v>3119.1743678913845</v>
      </c>
      <c r="L92" s="54"/>
      <c r="M92" s="6">
        <f>IF(J92="","",(K92/J92)/LOOKUP(RIGHT($D$2,3),定数!$A$6:$A$13,定数!$B$6:$B$13))</f>
        <v>0.66649024954944103</v>
      </c>
      <c r="N92" s="47"/>
      <c r="O92" s="46">
        <v>43327.666666666664</v>
      </c>
      <c r="P92" s="52">
        <v>1.1303000000000001</v>
      </c>
      <c r="Q92" s="52"/>
      <c r="R92" s="55">
        <f>IF(P92="","",T92*M92*LOOKUP(RIGHT($D$2,3),定数!$A$6:$A$13,定数!$B$6:$B$13))</f>
        <v>6158.3699058366901</v>
      </c>
      <c r="S92" s="55"/>
      <c r="T92" s="56">
        <f t="shared" si="13"/>
        <v>76.999999999998181</v>
      </c>
      <c r="U92" s="56"/>
      <c r="V92" t="str">
        <f t="shared" si="16"/>
        <v/>
      </c>
      <c r="W92">
        <f t="shared" si="16"/>
        <v>0</v>
      </c>
      <c r="X92" s="41">
        <f t="shared" si="14"/>
        <v>118374.3337235708</v>
      </c>
      <c r="Y92" s="42">
        <f t="shared" si="15"/>
        <v>0.12166366087001068</v>
      </c>
    </row>
    <row r="93" spans="2:25" x14ac:dyDescent="0.15">
      <c r="B93" s="35">
        <v>85</v>
      </c>
      <c r="C93" s="51">
        <f t="shared" si="10"/>
        <v>110130.84883554951</v>
      </c>
      <c r="D93" s="51"/>
      <c r="E93" s="47"/>
      <c r="F93" s="46">
        <v>43342</v>
      </c>
      <c r="G93" s="47" t="s">
        <v>4</v>
      </c>
      <c r="H93" s="52">
        <v>1.171</v>
      </c>
      <c r="I93" s="52"/>
      <c r="J93" s="47">
        <v>22</v>
      </c>
      <c r="K93" s="53">
        <f t="shared" si="11"/>
        <v>3303.9254650664852</v>
      </c>
      <c r="L93" s="54"/>
      <c r="M93" s="6">
        <f>IF(J93="","",(K93/J93)/LOOKUP(RIGHT($D$2,3),定数!$A$6:$A$13,定数!$B$6:$B$13))</f>
        <v>1.25148691858579</v>
      </c>
      <c r="N93" s="47"/>
      <c r="O93" s="46">
        <v>43342.333333333336</v>
      </c>
      <c r="P93" s="52">
        <v>1.1688000000000001</v>
      </c>
      <c r="Q93" s="52"/>
      <c r="R93" s="55">
        <f>IF(P93="","",T93*M93*LOOKUP(RIGHT($D$2,3),定数!$A$6:$A$13,定数!$B$6:$B$13))</f>
        <v>-3303.9254650664552</v>
      </c>
      <c r="S93" s="55"/>
      <c r="T93" s="56">
        <f t="shared" si="13"/>
        <v>-21.999999999999797</v>
      </c>
      <c r="U93" s="56"/>
      <c r="V93" t="str">
        <f t="shared" si="16"/>
        <v/>
      </c>
      <c r="W93">
        <f t="shared" si="16"/>
        <v>1</v>
      </c>
      <c r="X93" s="41">
        <f t="shared" si="14"/>
        <v>118374.3337235708</v>
      </c>
      <c r="Y93" s="42">
        <f t="shared" si="15"/>
        <v>6.9639123860004815E-2</v>
      </c>
    </row>
    <row r="94" spans="2:25" x14ac:dyDescent="0.15">
      <c r="B94" s="35">
        <v>86</v>
      </c>
      <c r="C94" s="51">
        <f t="shared" si="10"/>
        <v>106826.92337048305</v>
      </c>
      <c r="D94" s="51"/>
      <c r="E94" s="47"/>
      <c r="F94" s="46">
        <v>43343.5</v>
      </c>
      <c r="G94" s="47" t="s">
        <v>3</v>
      </c>
      <c r="H94" s="52">
        <v>1.1667000000000001</v>
      </c>
      <c r="I94" s="52"/>
      <c r="J94" s="47">
        <v>23</v>
      </c>
      <c r="K94" s="53">
        <f t="shared" si="11"/>
        <v>3204.8077011144915</v>
      </c>
      <c r="L94" s="54"/>
      <c r="M94" s="6">
        <f>IF(J94="","",(K94/J94)/LOOKUP(RIGHT($D$2,3),定数!$A$6:$A$13,定数!$B$6:$B$13))</f>
        <v>1.1611622105487287</v>
      </c>
      <c r="N94" s="47"/>
      <c r="O94" s="46">
        <v>43343.666666666664</v>
      </c>
      <c r="P94" s="57">
        <v>1.1619999999999999</v>
      </c>
      <c r="Q94" s="57"/>
      <c r="R94" s="55">
        <f>IF(P94="","",T94*M94*LOOKUP(RIGHT($D$2,3),定数!$A$6:$A$13,定数!$B$6:$B$13))</f>
        <v>6548.9548674950365</v>
      </c>
      <c r="S94" s="55"/>
      <c r="T94" s="56">
        <f t="shared" si="13"/>
        <v>47.000000000001485</v>
      </c>
      <c r="U94" s="56"/>
      <c r="V94" t="str">
        <f t="shared" si="16"/>
        <v/>
      </c>
      <c r="W94">
        <f t="shared" si="16"/>
        <v>0</v>
      </c>
      <c r="X94" s="41">
        <f t="shared" si="14"/>
        <v>118374.3337235708</v>
      </c>
      <c r="Y94" s="42">
        <f t="shared" si="15"/>
        <v>9.7549950144204423E-2</v>
      </c>
    </row>
    <row r="95" spans="2:25" x14ac:dyDescent="0.15">
      <c r="B95" s="35">
        <v>87</v>
      </c>
      <c r="C95" s="51">
        <f t="shared" si="10"/>
        <v>113375.87823797809</v>
      </c>
      <c r="D95" s="51"/>
      <c r="E95" s="47"/>
      <c r="F95" s="46">
        <v>43350.333333333336</v>
      </c>
      <c r="G95" s="47" t="s">
        <v>4</v>
      </c>
      <c r="H95" s="52">
        <v>1.1633</v>
      </c>
      <c r="I95" s="52"/>
      <c r="J95" s="47">
        <v>20</v>
      </c>
      <c r="K95" s="53">
        <f t="shared" si="11"/>
        <v>3401.2763471393428</v>
      </c>
      <c r="L95" s="54"/>
      <c r="M95" s="6">
        <f>IF(J95="","",(K95/J95)/LOOKUP(RIGHT($D$2,3),定数!$A$6:$A$13,定数!$B$6:$B$13))</f>
        <v>1.4171984779747262</v>
      </c>
      <c r="N95" s="47"/>
      <c r="O95" s="46">
        <v>43350.5</v>
      </c>
      <c r="P95" s="52">
        <v>1.1613</v>
      </c>
      <c r="Q95" s="52"/>
      <c r="R95" s="55">
        <f>IF(P95="","",T95*M95*LOOKUP(RIGHT($D$2,3),定数!$A$6:$A$13,定数!$B$6:$B$13))</f>
        <v>-3401.2763471393459</v>
      </c>
      <c r="S95" s="55"/>
      <c r="T95" s="56">
        <f t="shared" si="13"/>
        <v>-20.000000000000018</v>
      </c>
      <c r="U95" s="56"/>
      <c r="V95" t="str">
        <f t="shared" si="16"/>
        <v/>
      </c>
      <c r="W95">
        <f t="shared" si="16"/>
        <v>1</v>
      </c>
      <c r="X95" s="41">
        <f t="shared" si="14"/>
        <v>118374.3337235708</v>
      </c>
      <c r="Y95" s="42">
        <f t="shared" si="15"/>
        <v>4.2225838392173531E-2</v>
      </c>
    </row>
    <row r="96" spans="2:25" x14ac:dyDescent="0.15">
      <c r="B96" s="35">
        <v>88</v>
      </c>
      <c r="C96" s="51">
        <f t="shared" si="10"/>
        <v>109974.60189083875</v>
      </c>
      <c r="D96" s="51"/>
      <c r="E96" s="47"/>
      <c r="F96" s="46">
        <v>43377.333333333336</v>
      </c>
      <c r="G96" s="47" t="s">
        <v>3</v>
      </c>
      <c r="H96" s="52">
        <v>1.1498999999999999</v>
      </c>
      <c r="I96" s="52"/>
      <c r="J96" s="47">
        <v>44</v>
      </c>
      <c r="K96" s="53">
        <f t="shared" si="11"/>
        <v>3299.2380567251626</v>
      </c>
      <c r="L96" s="54"/>
      <c r="M96" s="6">
        <f>IF(J96="","",(K96/J96)/LOOKUP(RIGHT($D$2,3),定数!$A$6:$A$13,定数!$B$6:$B$13))</f>
        <v>0.6248556925615838</v>
      </c>
      <c r="N96" s="47"/>
      <c r="O96" s="46">
        <v>43378.666666666664</v>
      </c>
      <c r="P96" s="52">
        <v>1.1543000000000001</v>
      </c>
      <c r="Q96" s="52"/>
      <c r="R96" s="55">
        <f>IF(P96="","",T96*M96*LOOKUP(RIGHT($D$2,3),定数!$A$6:$A$13,定数!$B$6:$B$13))</f>
        <v>-3299.2380567252985</v>
      </c>
      <c r="S96" s="55"/>
      <c r="T96" s="56">
        <f t="shared" si="13"/>
        <v>-44.000000000001819</v>
      </c>
      <c r="U96" s="56"/>
      <c r="V96" t="str">
        <f t="shared" si="16"/>
        <v/>
      </c>
      <c r="W96">
        <f t="shared" si="16"/>
        <v>2</v>
      </c>
      <c r="X96" s="41">
        <f t="shared" si="14"/>
        <v>118374.3337235708</v>
      </c>
      <c r="Y96" s="42">
        <f t="shared" si="15"/>
        <v>7.0959063240408238E-2</v>
      </c>
    </row>
    <row r="97" spans="2:25" x14ac:dyDescent="0.15">
      <c r="B97" s="35">
        <v>89</v>
      </c>
      <c r="C97" s="51">
        <f t="shared" si="10"/>
        <v>106675.36383411345</v>
      </c>
      <c r="D97" s="51"/>
      <c r="E97" s="47"/>
      <c r="F97" s="46">
        <v>43402.666666666664</v>
      </c>
      <c r="G97" s="47" t="s">
        <v>3</v>
      </c>
      <c r="H97" s="52">
        <v>1.1369</v>
      </c>
      <c r="I97" s="52"/>
      <c r="J97" s="47">
        <v>48</v>
      </c>
      <c r="K97" s="53">
        <f t="shared" si="11"/>
        <v>3200.2609150234034</v>
      </c>
      <c r="L97" s="54"/>
      <c r="M97" s="6">
        <f>IF(J97="","",(K97/J97)/LOOKUP(RIGHT($D$2,3),定数!$A$6:$A$13,定数!$B$6:$B$13))</f>
        <v>0.55560085330267428</v>
      </c>
      <c r="N97" s="47"/>
      <c r="O97" s="46">
        <v>43404.666666666664</v>
      </c>
      <c r="P97" s="52">
        <v>1.1416999999999999</v>
      </c>
      <c r="Q97" s="52"/>
      <c r="R97" s="55">
        <f>IF(P97="","",T97*M97*LOOKUP(RIGHT($D$2,3),定数!$A$6:$A$13,定数!$B$6:$B$13))</f>
        <v>-3200.2609150233475</v>
      </c>
      <c r="S97" s="55"/>
      <c r="T97" s="56">
        <f t="shared" si="13"/>
        <v>-47.999999999999154</v>
      </c>
      <c r="U97" s="56"/>
      <c r="V97" t="str">
        <f t="shared" si="16"/>
        <v/>
      </c>
      <c r="W97">
        <f t="shared" si="16"/>
        <v>3</v>
      </c>
      <c r="X97" s="41">
        <f t="shared" si="14"/>
        <v>118374.3337235708</v>
      </c>
      <c r="Y97" s="42">
        <f t="shared" si="15"/>
        <v>9.8830291343197207E-2</v>
      </c>
    </row>
    <row r="98" spans="2:25" x14ac:dyDescent="0.15">
      <c r="B98" s="35">
        <v>90</v>
      </c>
      <c r="C98" s="51">
        <f t="shared" si="10"/>
        <v>103475.1029190901</v>
      </c>
      <c r="D98" s="51"/>
      <c r="E98" s="47"/>
      <c r="F98" s="46">
        <v>43454.833333333336</v>
      </c>
      <c r="G98" s="47" t="s">
        <v>4</v>
      </c>
      <c r="H98" s="52">
        <v>1.1464000000000001</v>
      </c>
      <c r="I98" s="52"/>
      <c r="J98" s="47">
        <v>63</v>
      </c>
      <c r="K98" s="53">
        <f t="shared" si="11"/>
        <v>3104.253087572703</v>
      </c>
      <c r="L98" s="54"/>
      <c r="M98" s="6">
        <f>IF(J98="","",(K98/J98)/LOOKUP(RIGHT($D$2,3),定数!$A$6:$A$13,定数!$B$6:$B$13))</f>
        <v>0.41061548777416707</v>
      </c>
      <c r="N98" s="47"/>
      <c r="O98" s="46">
        <v>43455.5</v>
      </c>
      <c r="P98" s="52">
        <v>1.1400999999999999</v>
      </c>
      <c r="Q98" s="52"/>
      <c r="R98" s="55">
        <f>IF(P98="","",T98*M98*LOOKUP(RIGHT($D$2,3),定数!$A$6:$A$13,定数!$B$6:$B$13))</f>
        <v>-3104.2530875727989</v>
      </c>
      <c r="S98" s="55"/>
      <c r="T98" s="56">
        <f t="shared" si="13"/>
        <v>-63.000000000001947</v>
      </c>
      <c r="U98" s="56"/>
      <c r="V98" t="str">
        <f t="shared" si="16"/>
        <v/>
      </c>
      <c r="W98">
        <f t="shared" si="16"/>
        <v>4</v>
      </c>
      <c r="X98" s="41">
        <f t="shared" si="14"/>
        <v>118374.3337235708</v>
      </c>
      <c r="Y98" s="42">
        <f t="shared" si="15"/>
        <v>0.12586538260290081</v>
      </c>
    </row>
    <row r="99" spans="2:25" x14ac:dyDescent="0.15">
      <c r="B99" s="35">
        <v>91</v>
      </c>
      <c r="C99" s="51">
        <f t="shared" si="10"/>
        <v>100370.84983151731</v>
      </c>
      <c r="D99" s="51"/>
      <c r="E99" s="47">
        <v>2019</v>
      </c>
      <c r="F99" s="46">
        <v>43467.333333333336</v>
      </c>
      <c r="G99" s="47" t="s">
        <v>4</v>
      </c>
      <c r="H99" s="52">
        <v>1.1458999999999999</v>
      </c>
      <c r="I99" s="52"/>
      <c r="J99" s="47">
        <v>35</v>
      </c>
      <c r="K99" s="53">
        <f t="shared" si="11"/>
        <v>3011.1254949455192</v>
      </c>
      <c r="L99" s="54"/>
      <c r="M99" s="6">
        <f>IF(J99="","",(K99/J99)/LOOKUP(RIGHT($D$2,3),定数!$A$6:$A$13,定数!$B$6:$B$13))</f>
        <v>0.71693464165369514</v>
      </c>
      <c r="N99" s="47">
        <v>2019</v>
      </c>
      <c r="O99" s="46">
        <v>43467.333333333336</v>
      </c>
      <c r="P99" s="52">
        <v>1.1424000000000001</v>
      </c>
      <c r="Q99" s="52"/>
      <c r="R99" s="55">
        <f>IF(P99="","",T99*M99*LOOKUP(RIGHT($D$2,3),定数!$A$6:$A$13,定数!$B$6:$B$13))</f>
        <v>-3011.1254949453787</v>
      </c>
      <c r="S99" s="55"/>
      <c r="T99" s="56">
        <f t="shared" si="13"/>
        <v>-34.999999999998366</v>
      </c>
      <c r="U99" s="56"/>
      <c r="V99" t="str">
        <f t="shared" si="16"/>
        <v/>
      </c>
      <c r="W99">
        <f t="shared" si="16"/>
        <v>5</v>
      </c>
      <c r="X99" s="41">
        <f t="shared" si="14"/>
        <v>118374.3337235708</v>
      </c>
      <c r="Y99" s="42">
        <f t="shared" si="15"/>
        <v>0.15208942112481461</v>
      </c>
    </row>
    <row r="100" spans="2:25" x14ac:dyDescent="0.15">
      <c r="B100" s="35">
        <v>92</v>
      </c>
      <c r="C100" s="51">
        <f t="shared" si="10"/>
        <v>97359.724336571933</v>
      </c>
      <c r="D100" s="51"/>
      <c r="E100" s="47"/>
      <c r="F100" s="46">
        <v>43474.666666666664</v>
      </c>
      <c r="G100" s="47" t="s">
        <v>4</v>
      </c>
      <c r="H100" s="52">
        <v>1.1464000000000001</v>
      </c>
      <c r="I100" s="52"/>
      <c r="J100" s="47">
        <v>26</v>
      </c>
      <c r="K100" s="53">
        <f t="shared" si="11"/>
        <v>2920.7917300971581</v>
      </c>
      <c r="L100" s="54"/>
      <c r="M100" s="6">
        <f>IF(J100="","",(K100/J100)/LOOKUP(RIGHT($D$2,3),定数!$A$6:$A$13,定数!$B$6:$B$13))</f>
        <v>0.93615119554396087</v>
      </c>
      <c r="N100" s="47"/>
      <c r="O100" s="46">
        <v>43474.666666666664</v>
      </c>
      <c r="P100" s="52">
        <v>1.1516</v>
      </c>
      <c r="Q100" s="52"/>
      <c r="R100" s="55">
        <f>IF(P100="","",T100*M100*LOOKUP(RIGHT($D$2,3),定数!$A$6:$A$13,定数!$B$6:$B$13))</f>
        <v>5841.5834601941715</v>
      </c>
      <c r="S100" s="55"/>
      <c r="T100" s="56">
        <f t="shared" si="13"/>
        <v>51.999999999998714</v>
      </c>
      <c r="U100" s="56"/>
      <c r="V100" t="str">
        <f t="shared" si="16"/>
        <v/>
      </c>
      <c r="W100">
        <f t="shared" si="16"/>
        <v>0</v>
      </c>
      <c r="X100" s="41">
        <f t="shared" si="14"/>
        <v>118374.3337235708</v>
      </c>
      <c r="Y100" s="42">
        <f t="shared" si="15"/>
        <v>0.17752673849106893</v>
      </c>
    </row>
    <row r="101" spans="2:25" x14ac:dyDescent="0.15">
      <c r="B101" s="35">
        <v>93</v>
      </c>
      <c r="C101" s="51">
        <f t="shared" si="10"/>
        <v>103201.30779676611</v>
      </c>
      <c r="D101" s="51"/>
      <c r="E101" s="47"/>
      <c r="F101" s="46">
        <v>43494.833333333336</v>
      </c>
      <c r="G101" s="47" t="s">
        <v>4</v>
      </c>
      <c r="H101" s="52">
        <v>1.1438999999999999</v>
      </c>
      <c r="I101" s="52"/>
      <c r="J101" s="47">
        <v>29</v>
      </c>
      <c r="K101" s="53">
        <f t="shared" si="11"/>
        <v>3096.0392339029831</v>
      </c>
      <c r="L101" s="54"/>
      <c r="M101" s="6">
        <f>IF(J101="","",(K101/J101)/LOOKUP(RIGHT($D$2,3),定数!$A$6:$A$13,定数!$B$6:$B$13))</f>
        <v>0.88966644652384574</v>
      </c>
      <c r="N101" s="47"/>
      <c r="O101" s="46">
        <v>43495.666666666664</v>
      </c>
      <c r="P101" s="52">
        <v>1.141</v>
      </c>
      <c r="Q101" s="52"/>
      <c r="R101" s="55">
        <f>IF(P101="","",T101*M101*LOOKUP(RIGHT($D$2,3),定数!$A$6:$A$13,定数!$B$6:$B$13))</f>
        <v>-3096.0392339028795</v>
      </c>
      <c r="S101" s="55"/>
      <c r="T101" s="56">
        <f t="shared" si="13"/>
        <v>-28.999999999999027</v>
      </c>
      <c r="U101" s="56"/>
      <c r="V101" t="str">
        <f t="shared" si="16"/>
        <v/>
      </c>
      <c r="W101">
        <f t="shared" si="16"/>
        <v>1</v>
      </c>
      <c r="X101" s="41">
        <f t="shared" si="14"/>
        <v>118374.3337235708</v>
      </c>
      <c r="Y101" s="42">
        <f t="shared" si="15"/>
        <v>0.1281783428005342</v>
      </c>
    </row>
    <row r="102" spans="2:25" x14ac:dyDescent="0.15">
      <c r="B102" s="35">
        <v>94</v>
      </c>
      <c r="C102" s="51">
        <f t="shared" si="10"/>
        <v>100105.26856286323</v>
      </c>
      <c r="D102" s="51"/>
      <c r="E102" s="47"/>
      <c r="F102" s="46">
        <v>43522.833333333336</v>
      </c>
      <c r="G102" s="47" t="s">
        <v>4</v>
      </c>
      <c r="H102" s="52">
        <v>1.1379999999999999</v>
      </c>
      <c r="I102" s="52"/>
      <c r="J102" s="47">
        <v>36</v>
      </c>
      <c r="K102" s="53">
        <f t="shared" si="11"/>
        <v>3003.1580568858967</v>
      </c>
      <c r="L102" s="54"/>
      <c r="M102" s="6">
        <f>IF(J102="","",(K102/J102)/LOOKUP(RIGHT($D$2,3),定数!$A$6:$A$13,定数!$B$6:$B$13))</f>
        <v>0.69517547613099462</v>
      </c>
      <c r="N102" s="47"/>
      <c r="O102" s="46">
        <v>43528.333333333336</v>
      </c>
      <c r="P102" s="52">
        <v>1.1344000000000001</v>
      </c>
      <c r="Q102" s="52"/>
      <c r="R102" s="55">
        <f>IF(P102="","",T102*M102*LOOKUP(RIGHT($D$2,3),定数!$A$6:$A$13,定数!$B$6:$B$13))</f>
        <v>-3003.1580568857512</v>
      </c>
      <c r="S102" s="55"/>
      <c r="T102" s="56">
        <f t="shared" si="13"/>
        <v>-35.999999999998252</v>
      </c>
      <c r="U102" s="56"/>
      <c r="V102" t="str">
        <f t="shared" si="16"/>
        <v/>
      </c>
      <c r="W102">
        <f t="shared" si="16"/>
        <v>2</v>
      </c>
      <c r="X102" s="41">
        <f t="shared" si="14"/>
        <v>118374.3337235708</v>
      </c>
      <c r="Y102" s="42">
        <f t="shared" si="15"/>
        <v>0.15433299251651722</v>
      </c>
    </row>
    <row r="103" spans="2:25" x14ac:dyDescent="0.15">
      <c r="B103" s="35">
        <v>95</v>
      </c>
      <c r="C103" s="51">
        <f t="shared" si="10"/>
        <v>97102.110505977485</v>
      </c>
      <c r="D103" s="51"/>
      <c r="E103" s="47"/>
      <c r="F103" s="46">
        <v>43530.833333333336</v>
      </c>
      <c r="G103" s="47" t="s">
        <v>3</v>
      </c>
      <c r="H103" s="52">
        <v>1.1304000000000001</v>
      </c>
      <c r="I103" s="52"/>
      <c r="J103" s="47">
        <v>21</v>
      </c>
      <c r="K103" s="53">
        <f t="shared" si="11"/>
        <v>2913.0633151793245</v>
      </c>
      <c r="L103" s="54"/>
      <c r="M103" s="6">
        <f>IF(J103="","",(K103/J103)/LOOKUP(RIGHT($D$2,3),定数!$A$6:$A$13,定数!$B$6:$B$13))</f>
        <v>1.1559775060235415</v>
      </c>
      <c r="N103" s="47"/>
      <c r="O103" s="46">
        <v>43531.5</v>
      </c>
      <c r="P103" s="52">
        <v>1.1263000000000001</v>
      </c>
      <c r="Q103" s="52"/>
      <c r="R103" s="55">
        <f>IF(P103="","",T103*M103*LOOKUP(RIGHT($D$2,3),定数!$A$6:$A$13,定数!$B$6:$B$13))</f>
        <v>5687.4093296358142</v>
      </c>
      <c r="S103" s="55"/>
      <c r="T103" s="56">
        <f t="shared" si="13"/>
        <v>40.999999999999929</v>
      </c>
      <c r="U103" s="56"/>
      <c r="V103" t="str">
        <f t="shared" si="16"/>
        <v/>
      </c>
      <c r="W103">
        <f t="shared" si="16"/>
        <v>0</v>
      </c>
      <c r="X103" s="41">
        <f t="shared" si="14"/>
        <v>118374.3337235708</v>
      </c>
      <c r="Y103" s="42">
        <f t="shared" si="15"/>
        <v>0.17970300274102047</v>
      </c>
    </row>
    <row r="104" spans="2:25" x14ac:dyDescent="0.15">
      <c r="B104" s="35">
        <v>96</v>
      </c>
      <c r="C104" s="51">
        <f t="shared" si="10"/>
        <v>102789.5198356133</v>
      </c>
      <c r="D104" s="51"/>
      <c r="E104" s="47"/>
      <c r="F104" s="46">
        <v>43536.666666666664</v>
      </c>
      <c r="G104" s="47" t="s">
        <v>4</v>
      </c>
      <c r="H104" s="52">
        <v>1.1284000000000001</v>
      </c>
      <c r="I104" s="52"/>
      <c r="J104" s="47">
        <v>36</v>
      </c>
      <c r="K104" s="53">
        <f t="shared" si="11"/>
        <v>3083.6855950683989</v>
      </c>
      <c r="L104" s="54"/>
      <c r="M104" s="6">
        <f>IF(J104="","",(K104/J104)/LOOKUP(RIGHT($D$2,3),定数!$A$6:$A$13,定数!$B$6:$B$13))</f>
        <v>0.71381610996953682</v>
      </c>
      <c r="N104" s="47"/>
      <c r="O104" s="46">
        <v>43542.5</v>
      </c>
      <c r="P104" s="52">
        <v>1.1355999999999999</v>
      </c>
      <c r="Q104" s="52"/>
      <c r="R104" s="55">
        <f>IF(P104="","",T104*M104*LOOKUP(RIGHT($D$2,3),定数!$A$6:$A$13,定数!$B$6:$B$13))</f>
        <v>6167.3711901366896</v>
      </c>
      <c r="S104" s="55"/>
      <c r="T104" s="56">
        <f t="shared" si="13"/>
        <v>71.999999999998735</v>
      </c>
      <c r="U104" s="56"/>
      <c r="V104" t="str">
        <f t="shared" si="16"/>
        <v/>
      </c>
      <c r="W104">
        <f t="shared" si="16"/>
        <v>0</v>
      </c>
      <c r="X104" s="41">
        <f t="shared" si="14"/>
        <v>118374.3337235708</v>
      </c>
      <c r="Y104" s="42">
        <f t="shared" si="15"/>
        <v>0.13165703575870891</v>
      </c>
    </row>
    <row r="105" spans="2:25" x14ac:dyDescent="0.15">
      <c r="B105" s="35">
        <v>97</v>
      </c>
      <c r="C105" s="51">
        <f t="shared" si="10"/>
        <v>108956.89102575</v>
      </c>
      <c r="D105" s="51"/>
      <c r="E105" s="47"/>
      <c r="F105" s="46">
        <v>43544.333333333336</v>
      </c>
      <c r="G105" s="47" t="s">
        <v>4</v>
      </c>
      <c r="H105" s="52">
        <v>1.1353</v>
      </c>
      <c r="I105" s="52"/>
      <c r="J105" s="47">
        <v>19</v>
      </c>
      <c r="K105" s="53">
        <f t="shared" si="11"/>
        <v>3268.7067307724997</v>
      </c>
      <c r="L105" s="54"/>
      <c r="M105" s="6">
        <f>IF(J105="","",(K105/J105)/LOOKUP(RIGHT($D$2,3),定数!$A$6:$A$13,定数!$B$6:$B$13))</f>
        <v>1.4336433029703946</v>
      </c>
      <c r="N105" s="47"/>
      <c r="O105" s="46">
        <v>43544.833333333336</v>
      </c>
      <c r="P105" s="52">
        <v>1.139</v>
      </c>
      <c r="Q105" s="52"/>
      <c r="R105" s="55">
        <f>IF(P105="","",T105*M105*LOOKUP(RIGHT($D$2,3),定数!$A$6:$A$13,定数!$B$6:$B$13))</f>
        <v>6365.3762651886154</v>
      </c>
      <c r="S105" s="55"/>
      <c r="T105" s="56">
        <f t="shared" si="13"/>
        <v>37.000000000000369</v>
      </c>
      <c r="U105" s="56"/>
      <c r="V105" t="str">
        <f t="shared" si="16"/>
        <v/>
      </c>
      <c r="W105">
        <f t="shared" si="16"/>
        <v>0</v>
      </c>
      <c r="X105" s="41">
        <f t="shared" si="14"/>
        <v>118374.3337235708</v>
      </c>
      <c r="Y105" s="42">
        <f t="shared" si="15"/>
        <v>7.9556457904232269E-2</v>
      </c>
    </row>
    <row r="106" spans="2:25" x14ac:dyDescent="0.15">
      <c r="B106" s="35">
        <v>98</v>
      </c>
      <c r="C106" s="51">
        <f t="shared" si="10"/>
        <v>115322.26729093862</v>
      </c>
      <c r="D106" s="51"/>
      <c r="E106" s="47"/>
      <c r="F106" s="46">
        <v>43566</v>
      </c>
      <c r="G106" s="47" t="s">
        <v>4</v>
      </c>
      <c r="H106" s="52">
        <v>1.1277999999999999</v>
      </c>
      <c r="I106" s="52"/>
      <c r="J106" s="47">
        <v>16</v>
      </c>
      <c r="K106" s="53">
        <f t="shared" si="11"/>
        <v>3459.6680187281586</v>
      </c>
      <c r="L106" s="54"/>
      <c r="M106" s="6">
        <f>IF(J106="","",(K106/J106)/LOOKUP(RIGHT($D$2,3),定数!$A$6:$A$13,定数!$B$6:$B$13))</f>
        <v>1.801910426420916</v>
      </c>
      <c r="N106" s="47"/>
      <c r="O106" s="46">
        <v>43566.5</v>
      </c>
      <c r="P106" s="52">
        <v>1.1262000000000001</v>
      </c>
      <c r="Q106" s="52"/>
      <c r="R106" s="55">
        <f>IF(P106="","",T106*M106*LOOKUP(RIGHT($D$2,3),定数!$A$6:$A$13,定数!$B$6:$B$13))</f>
        <v>-3459.6680187277775</v>
      </c>
      <c r="S106" s="55"/>
      <c r="T106" s="56">
        <f t="shared" si="13"/>
        <v>-15.999999999998238</v>
      </c>
      <c r="U106" s="56"/>
      <c r="V106" t="str">
        <f t="shared" si="16"/>
        <v/>
      </c>
      <c r="W106">
        <f t="shared" si="16"/>
        <v>1</v>
      </c>
      <c r="X106" s="41">
        <f t="shared" si="14"/>
        <v>118374.3337235708</v>
      </c>
      <c r="Y106" s="42">
        <f t="shared" si="15"/>
        <v>2.5783177287057923E-2</v>
      </c>
    </row>
    <row r="107" spans="2:25" x14ac:dyDescent="0.15">
      <c r="B107" s="35">
        <v>99</v>
      </c>
      <c r="C107" s="51">
        <f t="shared" si="10"/>
        <v>111862.59927221083</v>
      </c>
      <c r="D107" s="51"/>
      <c r="E107" s="47"/>
      <c r="F107" s="46">
        <v>43573.166666666664</v>
      </c>
      <c r="G107" s="47" t="s">
        <v>3</v>
      </c>
      <c r="H107" s="52">
        <v>1.1293</v>
      </c>
      <c r="I107" s="52"/>
      <c r="J107" s="47">
        <v>10</v>
      </c>
      <c r="K107" s="53">
        <f t="shared" si="11"/>
        <v>3355.8779781663247</v>
      </c>
      <c r="L107" s="54"/>
      <c r="M107" s="6">
        <f>IF(J107="","",(K107/J107)/LOOKUP(RIGHT($D$2,3),定数!$A$6:$A$13,定数!$B$6:$B$13))</f>
        <v>2.7965649818052705</v>
      </c>
      <c r="N107" s="47"/>
      <c r="O107" s="46">
        <v>43573.333333333336</v>
      </c>
      <c r="P107" s="52">
        <v>1.1303000000000001</v>
      </c>
      <c r="Q107" s="52"/>
      <c r="R107" s="55">
        <f>IF(P107="","",T107*M107*LOOKUP(RIGHT($D$2,3),定数!$A$6:$A$13,定数!$B$6:$B$13))</f>
        <v>-3355.8779781666999</v>
      </c>
      <c r="S107" s="55"/>
      <c r="T107" s="56">
        <f t="shared" si="13"/>
        <v>-10.000000000001119</v>
      </c>
      <c r="U107" s="56"/>
      <c r="V107" t="str">
        <f>IF(S107&lt;&gt;"",IF(S107&lt;0,1+V106,0),"")</f>
        <v/>
      </c>
      <c r="W107">
        <f>IF(T107&lt;&gt;"",IF(T107&lt;0,1+W106,0),"")</f>
        <v>2</v>
      </c>
      <c r="X107" s="41">
        <f t="shared" si="14"/>
        <v>118374.3337235708</v>
      </c>
      <c r="Y107" s="42">
        <f t="shared" si="15"/>
        <v>5.5009681968443025E-2</v>
      </c>
    </row>
    <row r="108" spans="2:25" x14ac:dyDescent="0.15">
      <c r="B108" s="35">
        <v>100</v>
      </c>
      <c r="C108" s="51">
        <f t="shared" si="10"/>
        <v>108506.72129404414</v>
      </c>
      <c r="D108" s="51"/>
      <c r="E108" s="47"/>
      <c r="F108" s="46">
        <v>43574.833333333336</v>
      </c>
      <c r="G108" s="47" t="s">
        <v>3</v>
      </c>
      <c r="H108" s="52">
        <v>1.1242000000000001</v>
      </c>
      <c r="I108" s="52"/>
      <c r="J108" s="47">
        <v>6</v>
      </c>
      <c r="K108" s="53">
        <f t="shared" si="11"/>
        <v>3255.2016388213242</v>
      </c>
      <c r="L108" s="54"/>
      <c r="M108" s="6">
        <f>IF(J108="","",(K108/J108)/LOOKUP(RIGHT($D$2,3),定数!$A$6:$A$13,定数!$B$6:$B$13))</f>
        <v>4.5211133872518392</v>
      </c>
      <c r="N108" s="47"/>
      <c r="O108" s="46">
        <v>43607.5</v>
      </c>
      <c r="P108" s="52">
        <v>1.1248</v>
      </c>
      <c r="Q108" s="52"/>
      <c r="R108" s="55">
        <f>IF(P108="","",T108*M108*LOOKUP(RIGHT($D$2,3),定数!$A$6:$A$13,定数!$B$6:$B$13))</f>
        <v>-3255.2016388209659</v>
      </c>
      <c r="S108" s="55"/>
      <c r="T108" s="56">
        <f t="shared" si="13"/>
        <v>-5.9999999999993392</v>
      </c>
      <c r="U108" s="56"/>
      <c r="V108" t="str">
        <f>IF(S108&lt;&gt;"",IF(S108&lt;0,1+V107,0),"")</f>
        <v/>
      </c>
      <c r="W108">
        <f>IF(T108&lt;&gt;"",IF(T108&lt;0,1+W107,0),"")</f>
        <v>3</v>
      </c>
      <c r="X108" s="41">
        <f t="shared" si="14"/>
        <v>118374.3337235708</v>
      </c>
      <c r="Y108" s="42">
        <f t="shared" si="15"/>
        <v>8.3359391509392866E-2</v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18">
    <cfRule type="cellIs" dxfId="193" priority="207" stopIfTrue="1" operator="equal">
      <formula>"買"</formula>
    </cfRule>
    <cfRule type="cellIs" dxfId="192" priority="208" stopIfTrue="1" operator="equal">
      <formula>"売"</formula>
    </cfRule>
  </conditionalFormatting>
  <conditionalFormatting sqref="G9">
    <cfRule type="cellIs" dxfId="191" priority="199" stopIfTrue="1" operator="equal">
      <formula>"買"</formula>
    </cfRule>
    <cfRule type="cellIs" dxfId="190" priority="200" stopIfTrue="1" operator="equal">
      <formula>"売"</formula>
    </cfRule>
  </conditionalFormatting>
  <conditionalFormatting sqref="G10">
    <cfRule type="cellIs" dxfId="189" priority="197" stopIfTrue="1" operator="equal">
      <formula>"買"</formula>
    </cfRule>
    <cfRule type="cellIs" dxfId="188" priority="198" stopIfTrue="1" operator="equal">
      <formula>"売"</formula>
    </cfRule>
  </conditionalFormatting>
  <conditionalFormatting sqref="G11">
    <cfRule type="cellIs" dxfId="187" priority="195" stopIfTrue="1" operator="equal">
      <formula>"買"</formula>
    </cfRule>
    <cfRule type="cellIs" dxfId="186" priority="196" stopIfTrue="1" operator="equal">
      <formula>"売"</formula>
    </cfRule>
  </conditionalFormatting>
  <conditionalFormatting sqref="G14">
    <cfRule type="cellIs" dxfId="185" priority="179" stopIfTrue="1" operator="equal">
      <formula>"買"</formula>
    </cfRule>
    <cfRule type="cellIs" dxfId="184" priority="180" stopIfTrue="1" operator="equal">
      <formula>"売"</formula>
    </cfRule>
  </conditionalFormatting>
  <conditionalFormatting sqref="G12">
    <cfRule type="cellIs" dxfId="183" priority="177" stopIfTrue="1" operator="equal">
      <formula>"買"</formula>
    </cfRule>
    <cfRule type="cellIs" dxfId="182" priority="178" stopIfTrue="1" operator="equal">
      <formula>"売"</formula>
    </cfRule>
  </conditionalFormatting>
  <conditionalFormatting sqref="G13">
    <cfRule type="cellIs" dxfId="181" priority="175" stopIfTrue="1" operator="equal">
      <formula>"買"</formula>
    </cfRule>
    <cfRule type="cellIs" dxfId="180" priority="176" stopIfTrue="1" operator="equal">
      <formula>"売"</formula>
    </cfRule>
  </conditionalFormatting>
  <conditionalFormatting sqref="G15">
    <cfRule type="cellIs" dxfId="179" priority="173" stopIfTrue="1" operator="equal">
      <formula>"買"</formula>
    </cfRule>
    <cfRule type="cellIs" dxfId="178" priority="174" stopIfTrue="1" operator="equal">
      <formula>"売"</formula>
    </cfRule>
  </conditionalFormatting>
  <conditionalFormatting sqref="G16">
    <cfRule type="cellIs" dxfId="177" priority="171" stopIfTrue="1" operator="equal">
      <formula>"買"</formula>
    </cfRule>
    <cfRule type="cellIs" dxfId="176" priority="172" stopIfTrue="1" operator="equal">
      <formula>"売"</formula>
    </cfRule>
  </conditionalFormatting>
  <conditionalFormatting sqref="G17">
    <cfRule type="cellIs" dxfId="175" priority="169" stopIfTrue="1" operator="equal">
      <formula>"買"</formula>
    </cfRule>
    <cfRule type="cellIs" dxfId="174" priority="170" stopIfTrue="1" operator="equal">
      <formula>"売"</formula>
    </cfRule>
  </conditionalFormatting>
  <conditionalFormatting sqref="G19">
    <cfRule type="cellIs" dxfId="173" priority="167" stopIfTrue="1" operator="equal">
      <formula>"買"</formula>
    </cfRule>
    <cfRule type="cellIs" dxfId="172" priority="168" stopIfTrue="1" operator="equal">
      <formula>"売"</formula>
    </cfRule>
  </conditionalFormatting>
  <conditionalFormatting sqref="G20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21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22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23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24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25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36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26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27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28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29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30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31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32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33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34:G35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37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38:G39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40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41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42:G43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44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45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46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47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48:G50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51:G52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53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54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55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56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57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58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59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60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62">
    <cfRule type="cellIs" dxfId="101" priority="91" stopIfTrue="1" operator="equal">
      <formula>"買"</formula>
    </cfRule>
    <cfRule type="cellIs" dxfId="100" priority="92" stopIfTrue="1" operator="equal">
      <formula>"売"</formula>
    </cfRule>
  </conditionalFormatting>
  <conditionalFormatting sqref="G63">
    <cfRule type="cellIs" dxfId="99" priority="93" stopIfTrue="1" operator="equal">
      <formula>"買"</formula>
    </cfRule>
    <cfRule type="cellIs" dxfId="98" priority="94" stopIfTrue="1" operator="equal">
      <formula>"売"</formula>
    </cfRule>
  </conditionalFormatting>
  <conditionalFormatting sqref="G64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61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65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66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67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68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69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70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71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72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73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74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75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76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77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78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79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80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81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82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83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84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85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86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87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88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89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90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91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92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95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96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93:G94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97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98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99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100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101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102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103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104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05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06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07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08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1"/>
  <sheetViews>
    <sheetView topLeftCell="A277" workbookViewId="0">
      <selection activeCell="A282" sqref="A282"/>
    </sheetView>
  </sheetViews>
  <sheetFormatPr defaultRowHeight="14.25" x14ac:dyDescent="0.15"/>
  <cols>
    <col min="1" max="1" width="7.375" style="34" customWidth="1"/>
    <col min="2" max="2" width="8.125" customWidth="1"/>
  </cols>
  <sheetData>
    <row r="1" spans="1:1" x14ac:dyDescent="0.15">
      <c r="A1" s="34">
        <v>1.2</v>
      </c>
    </row>
    <row r="41" spans="1:1" x14ac:dyDescent="0.15">
      <c r="A41" s="34">
        <v>3.4</v>
      </c>
    </row>
    <row r="81" spans="1:1" x14ac:dyDescent="0.15">
      <c r="A81" s="34">
        <v>5</v>
      </c>
    </row>
    <row r="121" spans="1:1" x14ac:dyDescent="0.15">
      <c r="A121" s="34">
        <v>6</v>
      </c>
    </row>
    <row r="161" spans="1:1" x14ac:dyDescent="0.15">
      <c r="A161" s="34">
        <v>7</v>
      </c>
    </row>
    <row r="201" spans="1:1" x14ac:dyDescent="0.15">
      <c r="A201" s="34">
        <v>8</v>
      </c>
    </row>
    <row r="241" spans="1:1" x14ac:dyDescent="0.15">
      <c r="A241" s="34">
        <v>9</v>
      </c>
    </row>
    <row r="281" spans="1:1" x14ac:dyDescent="0.15">
      <c r="A281" s="34">
        <v>10.11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K26" sqref="K26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2" t="s">
        <v>73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15">
      <c r="A11" t="s">
        <v>1</v>
      </c>
    </row>
    <row r="12" spans="1:10" x14ac:dyDescent="0.15">
      <c r="A12" s="94" t="s">
        <v>74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15">
      <c r="A21" t="s">
        <v>2</v>
      </c>
    </row>
    <row r="22" spans="1:10" x14ac:dyDescent="0.15">
      <c r="A22" s="94" t="s">
        <v>75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1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1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1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1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1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15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21" sqref="G21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/>
      <c r="E5" s="32"/>
      <c r="F5" s="28">
        <v>100</v>
      </c>
      <c r="G5" s="32">
        <v>43668</v>
      </c>
      <c r="H5" s="28">
        <v>30</v>
      </c>
      <c r="I5" s="32">
        <v>43649</v>
      </c>
    </row>
    <row r="6" spans="2:9" x14ac:dyDescent="0.15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7">
        <f>C9</f>
        <v>1000000</v>
      </c>
      <c r="M2" s="78"/>
      <c r="N2" s="75" t="s">
        <v>8</v>
      </c>
      <c r="O2" s="75"/>
      <c r="P2" s="87" t="e">
        <f>C108+R108</f>
        <v>#VALUE!</v>
      </c>
      <c r="Q2" s="78"/>
      <c r="R2" s="1"/>
      <c r="S2" s="1"/>
      <c r="T2" s="1"/>
    </row>
    <row r="3" spans="2:21" ht="57" customHeight="1" x14ac:dyDescent="0.15">
      <c r="B3" s="75" t="s">
        <v>9</v>
      </c>
      <c r="C3" s="75"/>
      <c r="D3" s="88" t="s">
        <v>38</v>
      </c>
      <c r="E3" s="88"/>
      <c r="F3" s="88"/>
      <c r="G3" s="88"/>
      <c r="H3" s="88"/>
      <c r="I3" s="88"/>
      <c r="J3" s="75" t="s">
        <v>10</v>
      </c>
      <c r="K3" s="75"/>
      <c r="L3" s="88" t="s">
        <v>35</v>
      </c>
      <c r="M3" s="89"/>
      <c r="N3" s="89"/>
      <c r="O3" s="89"/>
      <c r="P3" s="89"/>
      <c r="Q3" s="89"/>
      <c r="R3" s="1"/>
      <c r="S3" s="1"/>
    </row>
    <row r="4" spans="2:21" x14ac:dyDescent="0.15">
      <c r="B4" s="75" t="s">
        <v>11</v>
      </c>
      <c r="C4" s="75"/>
      <c r="D4" s="83">
        <f>SUM($R$9:$S$993)</f>
        <v>153684.21052631587</v>
      </c>
      <c r="E4" s="83"/>
      <c r="F4" s="75" t="s">
        <v>12</v>
      </c>
      <c r="G4" s="75"/>
      <c r="H4" s="84">
        <f>SUM($T$9:$U$108)</f>
        <v>292.00000000000017</v>
      </c>
      <c r="I4" s="78"/>
      <c r="J4" s="90" t="s">
        <v>13</v>
      </c>
      <c r="K4" s="90"/>
      <c r="L4" s="87">
        <f>MAX($C$9:$D$990)-C9</f>
        <v>153684.21052631596</v>
      </c>
      <c r="M4" s="87"/>
      <c r="N4" s="90" t="s">
        <v>14</v>
      </c>
      <c r="O4" s="90"/>
      <c r="P4" s="83">
        <f>MIN($C$9:$D$990)-C9</f>
        <v>0</v>
      </c>
      <c r="Q4" s="83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4" t="s">
        <v>19</v>
      </c>
      <c r="K5" s="75"/>
      <c r="L5" s="76"/>
      <c r="M5" s="77"/>
      <c r="N5" s="17" t="s">
        <v>20</v>
      </c>
      <c r="O5" s="9"/>
      <c r="P5" s="76"/>
      <c r="Q5" s="77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9" t="s">
        <v>27</v>
      </c>
      <c r="S7" s="79"/>
      <c r="T7" s="79"/>
      <c r="U7" s="79"/>
    </row>
    <row r="8" spans="2:21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80" t="s">
        <v>31</v>
      </c>
      <c r="I8" s="66"/>
      <c r="J8" s="4" t="s">
        <v>32</v>
      </c>
      <c r="K8" s="81" t="s">
        <v>33</v>
      </c>
      <c r="L8" s="69"/>
      <c r="M8" s="70"/>
      <c r="N8" s="5" t="s">
        <v>28</v>
      </c>
      <c r="O8" s="5" t="s">
        <v>29</v>
      </c>
      <c r="P8" s="82" t="s">
        <v>31</v>
      </c>
      <c r="Q8" s="73"/>
      <c r="R8" s="79" t="s">
        <v>34</v>
      </c>
      <c r="S8" s="79"/>
      <c r="T8" s="79" t="s">
        <v>32</v>
      </c>
      <c r="U8" s="79"/>
    </row>
    <row r="9" spans="2:21" x14ac:dyDescent="0.15">
      <c r="B9" s="19">
        <v>1</v>
      </c>
      <c r="C9" s="51">
        <v>1000000</v>
      </c>
      <c r="D9" s="51"/>
      <c r="E9" s="19">
        <v>2001</v>
      </c>
      <c r="F9" s="8">
        <v>42111</v>
      </c>
      <c r="G9" s="19" t="s">
        <v>4</v>
      </c>
      <c r="H9" s="52">
        <v>105.33</v>
      </c>
      <c r="I9" s="52"/>
      <c r="J9" s="19">
        <v>57</v>
      </c>
      <c r="K9" s="51">
        <f t="shared" ref="K9:K72" si="0">IF(F9="","",C9*0.03)</f>
        <v>30000</v>
      </c>
      <c r="L9" s="51"/>
      <c r="M9" s="6">
        <f>IF(J9="","",(K9/J9)/1000)</f>
        <v>0.52631578947368418</v>
      </c>
      <c r="N9" s="19">
        <v>2001</v>
      </c>
      <c r="O9" s="8">
        <v>42111</v>
      </c>
      <c r="P9" s="52">
        <v>108.25</v>
      </c>
      <c r="Q9" s="52"/>
      <c r="R9" s="55">
        <f>IF(O9="","",(IF(G9="売",H9-P9,P9-H9))*M9*100000)</f>
        <v>153684.21052631587</v>
      </c>
      <c r="S9" s="55"/>
      <c r="T9" s="56">
        <f>IF(O9="","",IF(R9&lt;0,J9*(-1),IF(G9="買",(P9-H9)*100,(H9-P9)*100)))</f>
        <v>292.00000000000017</v>
      </c>
      <c r="U9" s="56"/>
    </row>
    <row r="10" spans="2:21" x14ac:dyDescent="0.15">
      <c r="B10" s="19">
        <v>2</v>
      </c>
      <c r="C10" s="51">
        <f t="shared" ref="C10:C73" si="1">IF(R9="","",C9+R9)</f>
        <v>1153684.210526316</v>
      </c>
      <c r="D10" s="51"/>
      <c r="E10" s="19"/>
      <c r="F10" s="8"/>
      <c r="G10" s="19" t="s">
        <v>4</v>
      </c>
      <c r="H10" s="52"/>
      <c r="I10" s="52"/>
      <c r="J10" s="19"/>
      <c r="K10" s="51" t="str">
        <f t="shared" si="0"/>
        <v/>
      </c>
      <c r="L10" s="51"/>
      <c r="M10" s="6" t="str">
        <f t="shared" ref="M10:M73" si="2">IF(J10="","",(K10/J10)/1000)</f>
        <v/>
      </c>
      <c r="N10" s="19"/>
      <c r="O10" s="8"/>
      <c r="P10" s="52"/>
      <c r="Q10" s="52"/>
      <c r="R10" s="55" t="str">
        <f t="shared" ref="R10:R73" si="3">IF(O10="","",(IF(G10="売",H10-P10,P10-H10))*M10*100000)</f>
        <v/>
      </c>
      <c r="S10" s="55"/>
      <c r="T10" s="56" t="str">
        <f t="shared" ref="T10:T73" si="4">IF(O10="","",IF(R10&lt;0,J10*(-1),IF(G10="買",(P10-H10)*100,(H10-P10)*100)))</f>
        <v/>
      </c>
      <c r="U10" s="56"/>
    </row>
    <row r="11" spans="2:21" x14ac:dyDescent="0.15">
      <c r="B11" s="19">
        <v>3</v>
      </c>
      <c r="C11" s="51" t="str">
        <f t="shared" si="1"/>
        <v/>
      </c>
      <c r="D11" s="51"/>
      <c r="E11" s="19"/>
      <c r="F11" s="8"/>
      <c r="G11" s="19" t="s">
        <v>4</v>
      </c>
      <c r="H11" s="52"/>
      <c r="I11" s="52"/>
      <c r="J11" s="19"/>
      <c r="K11" s="51" t="str">
        <f t="shared" si="0"/>
        <v/>
      </c>
      <c r="L11" s="51"/>
      <c r="M11" s="6" t="str">
        <f t="shared" si="2"/>
        <v/>
      </c>
      <c r="N11" s="19"/>
      <c r="O11" s="8"/>
      <c r="P11" s="52"/>
      <c r="Q11" s="52"/>
      <c r="R11" s="55" t="str">
        <f t="shared" si="3"/>
        <v/>
      </c>
      <c r="S11" s="55"/>
      <c r="T11" s="56" t="str">
        <f t="shared" si="4"/>
        <v/>
      </c>
      <c r="U11" s="56"/>
    </row>
    <row r="12" spans="2:21" x14ac:dyDescent="0.15">
      <c r="B12" s="19">
        <v>4</v>
      </c>
      <c r="C12" s="51" t="str">
        <f t="shared" si="1"/>
        <v/>
      </c>
      <c r="D12" s="51"/>
      <c r="E12" s="19"/>
      <c r="F12" s="8"/>
      <c r="G12" s="19" t="s">
        <v>3</v>
      </c>
      <c r="H12" s="52"/>
      <c r="I12" s="52"/>
      <c r="J12" s="19"/>
      <c r="K12" s="51" t="str">
        <f t="shared" si="0"/>
        <v/>
      </c>
      <c r="L12" s="51"/>
      <c r="M12" s="6" t="str">
        <f t="shared" si="2"/>
        <v/>
      </c>
      <c r="N12" s="19"/>
      <c r="O12" s="8"/>
      <c r="P12" s="52"/>
      <c r="Q12" s="52"/>
      <c r="R12" s="55" t="str">
        <f t="shared" si="3"/>
        <v/>
      </c>
      <c r="S12" s="55"/>
      <c r="T12" s="56" t="str">
        <f t="shared" si="4"/>
        <v/>
      </c>
      <c r="U12" s="56"/>
    </row>
    <row r="13" spans="2:21" x14ac:dyDescent="0.15">
      <c r="B13" s="19">
        <v>5</v>
      </c>
      <c r="C13" s="51" t="str">
        <f t="shared" si="1"/>
        <v/>
      </c>
      <c r="D13" s="51"/>
      <c r="E13" s="19"/>
      <c r="F13" s="8"/>
      <c r="G13" s="19" t="s">
        <v>3</v>
      </c>
      <c r="H13" s="52"/>
      <c r="I13" s="52"/>
      <c r="J13" s="19"/>
      <c r="K13" s="51" t="str">
        <f t="shared" si="0"/>
        <v/>
      </c>
      <c r="L13" s="51"/>
      <c r="M13" s="6" t="str">
        <f t="shared" si="2"/>
        <v/>
      </c>
      <c r="N13" s="19"/>
      <c r="O13" s="8"/>
      <c r="P13" s="52"/>
      <c r="Q13" s="52"/>
      <c r="R13" s="55" t="str">
        <f t="shared" si="3"/>
        <v/>
      </c>
      <c r="S13" s="55"/>
      <c r="T13" s="56" t="str">
        <f t="shared" si="4"/>
        <v/>
      </c>
      <c r="U13" s="56"/>
    </row>
    <row r="14" spans="2:21" x14ac:dyDescent="0.15">
      <c r="B14" s="19">
        <v>6</v>
      </c>
      <c r="C14" s="51" t="str">
        <f t="shared" si="1"/>
        <v/>
      </c>
      <c r="D14" s="51"/>
      <c r="E14" s="19"/>
      <c r="F14" s="8"/>
      <c r="G14" s="19" t="s">
        <v>4</v>
      </c>
      <c r="H14" s="52"/>
      <c r="I14" s="52"/>
      <c r="J14" s="19"/>
      <c r="K14" s="51" t="str">
        <f t="shared" si="0"/>
        <v/>
      </c>
      <c r="L14" s="51"/>
      <c r="M14" s="6" t="str">
        <f t="shared" si="2"/>
        <v/>
      </c>
      <c r="N14" s="19"/>
      <c r="O14" s="8"/>
      <c r="P14" s="52"/>
      <c r="Q14" s="52"/>
      <c r="R14" s="55" t="str">
        <f t="shared" si="3"/>
        <v/>
      </c>
      <c r="S14" s="55"/>
      <c r="T14" s="56" t="str">
        <f t="shared" si="4"/>
        <v/>
      </c>
      <c r="U14" s="56"/>
    </row>
    <row r="15" spans="2:21" x14ac:dyDescent="0.15">
      <c r="B15" s="19">
        <v>7</v>
      </c>
      <c r="C15" s="51" t="str">
        <f t="shared" si="1"/>
        <v/>
      </c>
      <c r="D15" s="51"/>
      <c r="E15" s="19"/>
      <c r="F15" s="8"/>
      <c r="G15" s="19" t="s">
        <v>4</v>
      </c>
      <c r="H15" s="52"/>
      <c r="I15" s="52"/>
      <c r="J15" s="19"/>
      <c r="K15" s="51" t="str">
        <f t="shared" si="0"/>
        <v/>
      </c>
      <c r="L15" s="51"/>
      <c r="M15" s="6" t="str">
        <f t="shared" si="2"/>
        <v/>
      </c>
      <c r="N15" s="19"/>
      <c r="O15" s="8"/>
      <c r="P15" s="52"/>
      <c r="Q15" s="52"/>
      <c r="R15" s="55" t="str">
        <f t="shared" si="3"/>
        <v/>
      </c>
      <c r="S15" s="55"/>
      <c r="T15" s="56" t="str">
        <f t="shared" si="4"/>
        <v/>
      </c>
      <c r="U15" s="56"/>
    </row>
    <row r="16" spans="2:21" x14ac:dyDescent="0.15">
      <c r="B16" s="19">
        <v>8</v>
      </c>
      <c r="C16" s="51" t="str">
        <f t="shared" si="1"/>
        <v/>
      </c>
      <c r="D16" s="51"/>
      <c r="E16" s="19"/>
      <c r="F16" s="8"/>
      <c r="G16" s="19" t="s">
        <v>4</v>
      </c>
      <c r="H16" s="52"/>
      <c r="I16" s="52"/>
      <c r="J16" s="19"/>
      <c r="K16" s="51" t="str">
        <f t="shared" si="0"/>
        <v/>
      </c>
      <c r="L16" s="51"/>
      <c r="M16" s="6" t="str">
        <f t="shared" si="2"/>
        <v/>
      </c>
      <c r="N16" s="19"/>
      <c r="O16" s="8"/>
      <c r="P16" s="52"/>
      <c r="Q16" s="52"/>
      <c r="R16" s="55" t="str">
        <f t="shared" si="3"/>
        <v/>
      </c>
      <c r="S16" s="55"/>
      <c r="T16" s="56" t="str">
        <f t="shared" si="4"/>
        <v/>
      </c>
      <c r="U16" s="56"/>
    </row>
    <row r="17" spans="2:21" x14ac:dyDescent="0.15">
      <c r="B17" s="19">
        <v>9</v>
      </c>
      <c r="C17" s="51" t="str">
        <f t="shared" si="1"/>
        <v/>
      </c>
      <c r="D17" s="51"/>
      <c r="E17" s="19"/>
      <c r="F17" s="8"/>
      <c r="G17" s="19" t="s">
        <v>4</v>
      </c>
      <c r="H17" s="52"/>
      <c r="I17" s="52"/>
      <c r="J17" s="19"/>
      <c r="K17" s="51" t="str">
        <f t="shared" si="0"/>
        <v/>
      </c>
      <c r="L17" s="51"/>
      <c r="M17" s="6" t="str">
        <f t="shared" si="2"/>
        <v/>
      </c>
      <c r="N17" s="19"/>
      <c r="O17" s="8"/>
      <c r="P17" s="52"/>
      <c r="Q17" s="52"/>
      <c r="R17" s="55" t="str">
        <f t="shared" si="3"/>
        <v/>
      </c>
      <c r="S17" s="55"/>
      <c r="T17" s="56" t="str">
        <f t="shared" si="4"/>
        <v/>
      </c>
      <c r="U17" s="56"/>
    </row>
    <row r="18" spans="2:21" x14ac:dyDescent="0.15">
      <c r="B18" s="19">
        <v>10</v>
      </c>
      <c r="C18" s="51" t="str">
        <f t="shared" si="1"/>
        <v/>
      </c>
      <c r="D18" s="51"/>
      <c r="E18" s="19"/>
      <c r="F18" s="8"/>
      <c r="G18" s="19" t="s">
        <v>4</v>
      </c>
      <c r="H18" s="52"/>
      <c r="I18" s="52"/>
      <c r="J18" s="19"/>
      <c r="K18" s="51" t="str">
        <f t="shared" si="0"/>
        <v/>
      </c>
      <c r="L18" s="51"/>
      <c r="M18" s="6" t="str">
        <f t="shared" si="2"/>
        <v/>
      </c>
      <c r="N18" s="19"/>
      <c r="O18" s="8"/>
      <c r="P18" s="52"/>
      <c r="Q18" s="52"/>
      <c r="R18" s="55" t="str">
        <f t="shared" si="3"/>
        <v/>
      </c>
      <c r="S18" s="55"/>
      <c r="T18" s="56" t="str">
        <f t="shared" si="4"/>
        <v/>
      </c>
      <c r="U18" s="56"/>
    </row>
    <row r="19" spans="2:21" x14ac:dyDescent="0.15">
      <c r="B19" s="19">
        <v>11</v>
      </c>
      <c r="C19" s="51" t="str">
        <f t="shared" si="1"/>
        <v/>
      </c>
      <c r="D19" s="51"/>
      <c r="E19" s="19"/>
      <c r="F19" s="8"/>
      <c r="G19" s="19" t="s">
        <v>4</v>
      </c>
      <c r="H19" s="52"/>
      <c r="I19" s="52"/>
      <c r="J19" s="19"/>
      <c r="K19" s="51" t="str">
        <f t="shared" si="0"/>
        <v/>
      </c>
      <c r="L19" s="51"/>
      <c r="M19" s="6" t="str">
        <f t="shared" si="2"/>
        <v/>
      </c>
      <c r="N19" s="19"/>
      <c r="O19" s="8"/>
      <c r="P19" s="52"/>
      <c r="Q19" s="52"/>
      <c r="R19" s="55" t="str">
        <f t="shared" si="3"/>
        <v/>
      </c>
      <c r="S19" s="55"/>
      <c r="T19" s="56" t="str">
        <f t="shared" si="4"/>
        <v/>
      </c>
      <c r="U19" s="56"/>
    </row>
    <row r="20" spans="2:21" x14ac:dyDescent="0.15">
      <c r="B20" s="19">
        <v>12</v>
      </c>
      <c r="C20" s="51" t="str">
        <f t="shared" si="1"/>
        <v/>
      </c>
      <c r="D20" s="51"/>
      <c r="E20" s="19"/>
      <c r="F20" s="8"/>
      <c r="G20" s="19" t="s">
        <v>4</v>
      </c>
      <c r="H20" s="52"/>
      <c r="I20" s="52"/>
      <c r="J20" s="19"/>
      <c r="K20" s="51" t="str">
        <f t="shared" si="0"/>
        <v/>
      </c>
      <c r="L20" s="51"/>
      <c r="M20" s="6" t="str">
        <f t="shared" si="2"/>
        <v/>
      </c>
      <c r="N20" s="19"/>
      <c r="O20" s="8"/>
      <c r="P20" s="52"/>
      <c r="Q20" s="52"/>
      <c r="R20" s="55" t="str">
        <f t="shared" si="3"/>
        <v/>
      </c>
      <c r="S20" s="55"/>
      <c r="T20" s="56" t="str">
        <f t="shared" si="4"/>
        <v/>
      </c>
      <c r="U20" s="56"/>
    </row>
    <row r="21" spans="2:21" x14ac:dyDescent="0.15">
      <c r="B21" s="19">
        <v>13</v>
      </c>
      <c r="C21" s="51" t="str">
        <f t="shared" si="1"/>
        <v/>
      </c>
      <c r="D21" s="51"/>
      <c r="E21" s="19"/>
      <c r="F21" s="8"/>
      <c r="G21" s="19" t="s">
        <v>4</v>
      </c>
      <c r="H21" s="52"/>
      <c r="I21" s="52"/>
      <c r="J21" s="19"/>
      <c r="K21" s="51" t="str">
        <f t="shared" si="0"/>
        <v/>
      </c>
      <c r="L21" s="51"/>
      <c r="M21" s="6" t="str">
        <f t="shared" si="2"/>
        <v/>
      </c>
      <c r="N21" s="19"/>
      <c r="O21" s="8"/>
      <c r="P21" s="52"/>
      <c r="Q21" s="52"/>
      <c r="R21" s="55" t="str">
        <f t="shared" si="3"/>
        <v/>
      </c>
      <c r="S21" s="55"/>
      <c r="T21" s="56" t="str">
        <f t="shared" si="4"/>
        <v/>
      </c>
      <c r="U21" s="56"/>
    </row>
    <row r="22" spans="2:21" x14ac:dyDescent="0.15">
      <c r="B22" s="19">
        <v>14</v>
      </c>
      <c r="C22" s="51" t="str">
        <f t="shared" si="1"/>
        <v/>
      </c>
      <c r="D22" s="51"/>
      <c r="E22" s="19"/>
      <c r="F22" s="8"/>
      <c r="G22" s="19" t="s">
        <v>3</v>
      </c>
      <c r="H22" s="52"/>
      <c r="I22" s="52"/>
      <c r="J22" s="19"/>
      <c r="K22" s="51" t="str">
        <f t="shared" si="0"/>
        <v/>
      </c>
      <c r="L22" s="51"/>
      <c r="M22" s="6" t="str">
        <f t="shared" si="2"/>
        <v/>
      </c>
      <c r="N22" s="19"/>
      <c r="O22" s="8"/>
      <c r="P22" s="52"/>
      <c r="Q22" s="52"/>
      <c r="R22" s="55" t="str">
        <f t="shared" si="3"/>
        <v/>
      </c>
      <c r="S22" s="55"/>
      <c r="T22" s="56" t="str">
        <f t="shared" si="4"/>
        <v/>
      </c>
      <c r="U22" s="56"/>
    </row>
    <row r="23" spans="2:21" x14ac:dyDescent="0.15">
      <c r="B23" s="19">
        <v>15</v>
      </c>
      <c r="C23" s="51" t="str">
        <f t="shared" si="1"/>
        <v/>
      </c>
      <c r="D23" s="51"/>
      <c r="E23" s="19"/>
      <c r="F23" s="8"/>
      <c r="G23" s="19" t="s">
        <v>4</v>
      </c>
      <c r="H23" s="52"/>
      <c r="I23" s="52"/>
      <c r="J23" s="19"/>
      <c r="K23" s="51" t="str">
        <f t="shared" si="0"/>
        <v/>
      </c>
      <c r="L23" s="51"/>
      <c r="M23" s="6" t="str">
        <f t="shared" si="2"/>
        <v/>
      </c>
      <c r="N23" s="19"/>
      <c r="O23" s="8"/>
      <c r="P23" s="52"/>
      <c r="Q23" s="52"/>
      <c r="R23" s="55" t="str">
        <f t="shared" si="3"/>
        <v/>
      </c>
      <c r="S23" s="55"/>
      <c r="T23" s="56" t="str">
        <f t="shared" si="4"/>
        <v/>
      </c>
      <c r="U23" s="56"/>
    </row>
    <row r="24" spans="2:21" x14ac:dyDescent="0.15">
      <c r="B24" s="19">
        <v>16</v>
      </c>
      <c r="C24" s="51" t="str">
        <f t="shared" si="1"/>
        <v/>
      </c>
      <c r="D24" s="51"/>
      <c r="E24" s="19"/>
      <c r="F24" s="8"/>
      <c r="G24" s="19" t="s">
        <v>4</v>
      </c>
      <c r="H24" s="52"/>
      <c r="I24" s="52"/>
      <c r="J24" s="19"/>
      <c r="K24" s="51" t="str">
        <f t="shared" si="0"/>
        <v/>
      </c>
      <c r="L24" s="51"/>
      <c r="M24" s="6" t="str">
        <f t="shared" si="2"/>
        <v/>
      </c>
      <c r="N24" s="19"/>
      <c r="O24" s="8"/>
      <c r="P24" s="52"/>
      <c r="Q24" s="52"/>
      <c r="R24" s="55" t="str">
        <f t="shared" si="3"/>
        <v/>
      </c>
      <c r="S24" s="55"/>
      <c r="T24" s="56" t="str">
        <f t="shared" si="4"/>
        <v/>
      </c>
      <c r="U24" s="56"/>
    </row>
    <row r="25" spans="2:21" x14ac:dyDescent="0.15">
      <c r="B25" s="19">
        <v>17</v>
      </c>
      <c r="C25" s="51" t="str">
        <f t="shared" si="1"/>
        <v/>
      </c>
      <c r="D25" s="51"/>
      <c r="E25" s="19"/>
      <c r="F25" s="8"/>
      <c r="G25" s="19" t="s">
        <v>4</v>
      </c>
      <c r="H25" s="52"/>
      <c r="I25" s="52"/>
      <c r="J25" s="19"/>
      <c r="K25" s="51" t="str">
        <f t="shared" si="0"/>
        <v/>
      </c>
      <c r="L25" s="51"/>
      <c r="M25" s="6" t="str">
        <f t="shared" si="2"/>
        <v/>
      </c>
      <c r="N25" s="19"/>
      <c r="O25" s="8"/>
      <c r="P25" s="52"/>
      <c r="Q25" s="52"/>
      <c r="R25" s="55" t="str">
        <f t="shared" si="3"/>
        <v/>
      </c>
      <c r="S25" s="55"/>
      <c r="T25" s="56" t="str">
        <f t="shared" si="4"/>
        <v/>
      </c>
      <c r="U25" s="56"/>
    </row>
    <row r="26" spans="2:21" x14ac:dyDescent="0.15">
      <c r="B26" s="19">
        <v>18</v>
      </c>
      <c r="C26" s="51" t="str">
        <f t="shared" si="1"/>
        <v/>
      </c>
      <c r="D26" s="51"/>
      <c r="E26" s="19"/>
      <c r="F26" s="8"/>
      <c r="G26" s="19" t="s">
        <v>4</v>
      </c>
      <c r="H26" s="52"/>
      <c r="I26" s="52"/>
      <c r="J26" s="19"/>
      <c r="K26" s="51" t="str">
        <f t="shared" si="0"/>
        <v/>
      </c>
      <c r="L26" s="51"/>
      <c r="M26" s="6" t="str">
        <f t="shared" si="2"/>
        <v/>
      </c>
      <c r="N26" s="19"/>
      <c r="O26" s="8"/>
      <c r="P26" s="52"/>
      <c r="Q26" s="52"/>
      <c r="R26" s="55" t="str">
        <f t="shared" si="3"/>
        <v/>
      </c>
      <c r="S26" s="55"/>
      <c r="T26" s="56" t="str">
        <f t="shared" si="4"/>
        <v/>
      </c>
      <c r="U26" s="56"/>
    </row>
    <row r="27" spans="2:21" x14ac:dyDescent="0.15">
      <c r="B27" s="19">
        <v>19</v>
      </c>
      <c r="C27" s="51" t="str">
        <f t="shared" si="1"/>
        <v/>
      </c>
      <c r="D27" s="51"/>
      <c r="E27" s="19"/>
      <c r="F27" s="8"/>
      <c r="G27" s="19" t="s">
        <v>3</v>
      </c>
      <c r="H27" s="52"/>
      <c r="I27" s="52"/>
      <c r="J27" s="19"/>
      <c r="K27" s="51" t="str">
        <f t="shared" si="0"/>
        <v/>
      </c>
      <c r="L27" s="51"/>
      <c r="M27" s="6" t="str">
        <f t="shared" si="2"/>
        <v/>
      </c>
      <c r="N27" s="19"/>
      <c r="O27" s="8"/>
      <c r="P27" s="52"/>
      <c r="Q27" s="52"/>
      <c r="R27" s="55" t="str">
        <f t="shared" si="3"/>
        <v/>
      </c>
      <c r="S27" s="55"/>
      <c r="T27" s="56" t="str">
        <f t="shared" si="4"/>
        <v/>
      </c>
      <c r="U27" s="56"/>
    </row>
    <row r="28" spans="2:21" x14ac:dyDescent="0.15">
      <c r="B28" s="19">
        <v>20</v>
      </c>
      <c r="C28" s="51" t="str">
        <f t="shared" si="1"/>
        <v/>
      </c>
      <c r="D28" s="51"/>
      <c r="E28" s="19"/>
      <c r="F28" s="8"/>
      <c r="G28" s="19" t="s">
        <v>4</v>
      </c>
      <c r="H28" s="52"/>
      <c r="I28" s="52"/>
      <c r="J28" s="19"/>
      <c r="K28" s="51" t="str">
        <f t="shared" si="0"/>
        <v/>
      </c>
      <c r="L28" s="51"/>
      <c r="M28" s="6" t="str">
        <f t="shared" si="2"/>
        <v/>
      </c>
      <c r="N28" s="19"/>
      <c r="O28" s="8"/>
      <c r="P28" s="52"/>
      <c r="Q28" s="52"/>
      <c r="R28" s="55" t="str">
        <f t="shared" si="3"/>
        <v/>
      </c>
      <c r="S28" s="55"/>
      <c r="T28" s="56" t="str">
        <f t="shared" si="4"/>
        <v/>
      </c>
      <c r="U28" s="56"/>
    </row>
    <row r="29" spans="2:21" x14ac:dyDescent="0.15">
      <c r="B29" s="19">
        <v>21</v>
      </c>
      <c r="C29" s="51" t="str">
        <f t="shared" si="1"/>
        <v/>
      </c>
      <c r="D29" s="51"/>
      <c r="E29" s="19"/>
      <c r="F29" s="8"/>
      <c r="G29" s="19" t="s">
        <v>3</v>
      </c>
      <c r="H29" s="52"/>
      <c r="I29" s="52"/>
      <c r="J29" s="19"/>
      <c r="K29" s="51" t="str">
        <f t="shared" si="0"/>
        <v/>
      </c>
      <c r="L29" s="51"/>
      <c r="M29" s="6" t="str">
        <f t="shared" si="2"/>
        <v/>
      </c>
      <c r="N29" s="19"/>
      <c r="O29" s="8"/>
      <c r="P29" s="52"/>
      <c r="Q29" s="52"/>
      <c r="R29" s="55" t="str">
        <f t="shared" si="3"/>
        <v/>
      </c>
      <c r="S29" s="55"/>
      <c r="T29" s="56" t="str">
        <f t="shared" si="4"/>
        <v/>
      </c>
      <c r="U29" s="56"/>
    </row>
    <row r="30" spans="2:21" x14ac:dyDescent="0.15">
      <c r="B30" s="19">
        <v>22</v>
      </c>
      <c r="C30" s="51" t="str">
        <f t="shared" si="1"/>
        <v/>
      </c>
      <c r="D30" s="51"/>
      <c r="E30" s="19"/>
      <c r="F30" s="8"/>
      <c r="G30" s="19" t="s">
        <v>3</v>
      </c>
      <c r="H30" s="52"/>
      <c r="I30" s="52"/>
      <c r="J30" s="19"/>
      <c r="K30" s="51" t="str">
        <f t="shared" si="0"/>
        <v/>
      </c>
      <c r="L30" s="51"/>
      <c r="M30" s="6" t="str">
        <f t="shared" si="2"/>
        <v/>
      </c>
      <c r="N30" s="19"/>
      <c r="O30" s="8"/>
      <c r="P30" s="52"/>
      <c r="Q30" s="52"/>
      <c r="R30" s="55" t="str">
        <f t="shared" si="3"/>
        <v/>
      </c>
      <c r="S30" s="55"/>
      <c r="T30" s="56" t="str">
        <f t="shared" si="4"/>
        <v/>
      </c>
      <c r="U30" s="56"/>
    </row>
    <row r="31" spans="2:21" x14ac:dyDescent="0.15">
      <c r="B31" s="19">
        <v>23</v>
      </c>
      <c r="C31" s="51" t="str">
        <f t="shared" si="1"/>
        <v/>
      </c>
      <c r="D31" s="51"/>
      <c r="E31" s="19"/>
      <c r="F31" s="8"/>
      <c r="G31" s="19" t="s">
        <v>3</v>
      </c>
      <c r="H31" s="52"/>
      <c r="I31" s="52"/>
      <c r="J31" s="19"/>
      <c r="K31" s="51" t="str">
        <f t="shared" si="0"/>
        <v/>
      </c>
      <c r="L31" s="51"/>
      <c r="M31" s="6" t="str">
        <f t="shared" si="2"/>
        <v/>
      </c>
      <c r="N31" s="19"/>
      <c r="O31" s="8"/>
      <c r="P31" s="52"/>
      <c r="Q31" s="52"/>
      <c r="R31" s="55" t="str">
        <f t="shared" si="3"/>
        <v/>
      </c>
      <c r="S31" s="55"/>
      <c r="T31" s="56" t="str">
        <f t="shared" si="4"/>
        <v/>
      </c>
      <c r="U31" s="56"/>
    </row>
    <row r="32" spans="2:21" x14ac:dyDescent="0.15">
      <c r="B32" s="19">
        <v>24</v>
      </c>
      <c r="C32" s="51" t="str">
        <f t="shared" si="1"/>
        <v/>
      </c>
      <c r="D32" s="51"/>
      <c r="E32" s="19"/>
      <c r="F32" s="8"/>
      <c r="G32" s="19" t="s">
        <v>3</v>
      </c>
      <c r="H32" s="52"/>
      <c r="I32" s="52"/>
      <c r="J32" s="19"/>
      <c r="K32" s="51" t="str">
        <f t="shared" si="0"/>
        <v/>
      </c>
      <c r="L32" s="51"/>
      <c r="M32" s="6" t="str">
        <f t="shared" si="2"/>
        <v/>
      </c>
      <c r="N32" s="19"/>
      <c r="O32" s="8"/>
      <c r="P32" s="52"/>
      <c r="Q32" s="52"/>
      <c r="R32" s="55" t="str">
        <f t="shared" si="3"/>
        <v/>
      </c>
      <c r="S32" s="55"/>
      <c r="T32" s="56" t="str">
        <f t="shared" si="4"/>
        <v/>
      </c>
      <c r="U32" s="56"/>
    </row>
    <row r="33" spans="2:21" x14ac:dyDescent="0.15">
      <c r="B33" s="19">
        <v>25</v>
      </c>
      <c r="C33" s="51" t="str">
        <f t="shared" si="1"/>
        <v/>
      </c>
      <c r="D33" s="51"/>
      <c r="E33" s="19"/>
      <c r="F33" s="8"/>
      <c r="G33" s="19" t="s">
        <v>4</v>
      </c>
      <c r="H33" s="52"/>
      <c r="I33" s="52"/>
      <c r="J33" s="19"/>
      <c r="K33" s="51" t="str">
        <f t="shared" si="0"/>
        <v/>
      </c>
      <c r="L33" s="51"/>
      <c r="M33" s="6" t="str">
        <f t="shared" si="2"/>
        <v/>
      </c>
      <c r="N33" s="19"/>
      <c r="O33" s="8"/>
      <c r="P33" s="52"/>
      <c r="Q33" s="52"/>
      <c r="R33" s="55" t="str">
        <f t="shared" si="3"/>
        <v/>
      </c>
      <c r="S33" s="55"/>
      <c r="T33" s="56" t="str">
        <f t="shared" si="4"/>
        <v/>
      </c>
      <c r="U33" s="56"/>
    </row>
    <row r="34" spans="2:21" x14ac:dyDescent="0.15">
      <c r="B34" s="19">
        <v>26</v>
      </c>
      <c r="C34" s="51" t="str">
        <f t="shared" si="1"/>
        <v/>
      </c>
      <c r="D34" s="51"/>
      <c r="E34" s="19"/>
      <c r="F34" s="8"/>
      <c r="G34" s="19" t="s">
        <v>3</v>
      </c>
      <c r="H34" s="52"/>
      <c r="I34" s="52"/>
      <c r="J34" s="19"/>
      <c r="K34" s="51" t="str">
        <f t="shared" si="0"/>
        <v/>
      </c>
      <c r="L34" s="51"/>
      <c r="M34" s="6" t="str">
        <f t="shared" si="2"/>
        <v/>
      </c>
      <c r="N34" s="19"/>
      <c r="O34" s="8"/>
      <c r="P34" s="52"/>
      <c r="Q34" s="52"/>
      <c r="R34" s="55" t="str">
        <f t="shared" si="3"/>
        <v/>
      </c>
      <c r="S34" s="55"/>
      <c r="T34" s="56" t="str">
        <f t="shared" si="4"/>
        <v/>
      </c>
      <c r="U34" s="56"/>
    </row>
    <row r="35" spans="2:21" x14ac:dyDescent="0.15">
      <c r="B35" s="19">
        <v>27</v>
      </c>
      <c r="C35" s="51" t="str">
        <f t="shared" si="1"/>
        <v/>
      </c>
      <c r="D35" s="51"/>
      <c r="E35" s="19"/>
      <c r="F35" s="8"/>
      <c r="G35" s="19" t="s">
        <v>3</v>
      </c>
      <c r="H35" s="52"/>
      <c r="I35" s="52"/>
      <c r="J35" s="19"/>
      <c r="K35" s="51" t="str">
        <f t="shared" si="0"/>
        <v/>
      </c>
      <c r="L35" s="51"/>
      <c r="M35" s="6" t="str">
        <f t="shared" si="2"/>
        <v/>
      </c>
      <c r="N35" s="19"/>
      <c r="O35" s="8"/>
      <c r="P35" s="52"/>
      <c r="Q35" s="52"/>
      <c r="R35" s="55" t="str">
        <f t="shared" si="3"/>
        <v/>
      </c>
      <c r="S35" s="55"/>
      <c r="T35" s="56" t="str">
        <f t="shared" si="4"/>
        <v/>
      </c>
      <c r="U35" s="56"/>
    </row>
    <row r="36" spans="2:21" x14ac:dyDescent="0.15">
      <c r="B36" s="19">
        <v>28</v>
      </c>
      <c r="C36" s="51" t="str">
        <f t="shared" si="1"/>
        <v/>
      </c>
      <c r="D36" s="51"/>
      <c r="E36" s="19"/>
      <c r="F36" s="8"/>
      <c r="G36" s="19" t="s">
        <v>3</v>
      </c>
      <c r="H36" s="52"/>
      <c r="I36" s="52"/>
      <c r="J36" s="19"/>
      <c r="K36" s="51" t="str">
        <f t="shared" si="0"/>
        <v/>
      </c>
      <c r="L36" s="51"/>
      <c r="M36" s="6" t="str">
        <f t="shared" si="2"/>
        <v/>
      </c>
      <c r="N36" s="19"/>
      <c r="O36" s="8"/>
      <c r="P36" s="52"/>
      <c r="Q36" s="52"/>
      <c r="R36" s="55" t="str">
        <f t="shared" si="3"/>
        <v/>
      </c>
      <c r="S36" s="55"/>
      <c r="T36" s="56" t="str">
        <f t="shared" si="4"/>
        <v/>
      </c>
      <c r="U36" s="56"/>
    </row>
    <row r="37" spans="2:21" x14ac:dyDescent="0.15">
      <c r="B37" s="19">
        <v>29</v>
      </c>
      <c r="C37" s="51" t="str">
        <f t="shared" si="1"/>
        <v/>
      </c>
      <c r="D37" s="51"/>
      <c r="E37" s="19"/>
      <c r="F37" s="8"/>
      <c r="G37" s="19" t="s">
        <v>3</v>
      </c>
      <c r="H37" s="52"/>
      <c r="I37" s="52"/>
      <c r="J37" s="19"/>
      <c r="K37" s="51" t="str">
        <f t="shared" si="0"/>
        <v/>
      </c>
      <c r="L37" s="51"/>
      <c r="M37" s="6" t="str">
        <f t="shared" si="2"/>
        <v/>
      </c>
      <c r="N37" s="19"/>
      <c r="O37" s="8"/>
      <c r="P37" s="52"/>
      <c r="Q37" s="52"/>
      <c r="R37" s="55" t="str">
        <f t="shared" si="3"/>
        <v/>
      </c>
      <c r="S37" s="55"/>
      <c r="T37" s="56" t="str">
        <f t="shared" si="4"/>
        <v/>
      </c>
      <c r="U37" s="56"/>
    </row>
    <row r="38" spans="2:21" x14ac:dyDescent="0.15">
      <c r="B38" s="19">
        <v>30</v>
      </c>
      <c r="C38" s="51" t="str">
        <f t="shared" si="1"/>
        <v/>
      </c>
      <c r="D38" s="51"/>
      <c r="E38" s="19"/>
      <c r="F38" s="8"/>
      <c r="G38" s="19" t="s">
        <v>4</v>
      </c>
      <c r="H38" s="52"/>
      <c r="I38" s="52"/>
      <c r="J38" s="19"/>
      <c r="K38" s="51" t="str">
        <f t="shared" si="0"/>
        <v/>
      </c>
      <c r="L38" s="51"/>
      <c r="M38" s="6" t="str">
        <f t="shared" si="2"/>
        <v/>
      </c>
      <c r="N38" s="19"/>
      <c r="O38" s="8"/>
      <c r="P38" s="52"/>
      <c r="Q38" s="52"/>
      <c r="R38" s="55" t="str">
        <f t="shared" si="3"/>
        <v/>
      </c>
      <c r="S38" s="55"/>
      <c r="T38" s="56" t="str">
        <f t="shared" si="4"/>
        <v/>
      </c>
      <c r="U38" s="56"/>
    </row>
    <row r="39" spans="2:21" x14ac:dyDescent="0.15">
      <c r="B39" s="19">
        <v>31</v>
      </c>
      <c r="C39" s="51" t="str">
        <f t="shared" si="1"/>
        <v/>
      </c>
      <c r="D39" s="51"/>
      <c r="E39" s="19"/>
      <c r="F39" s="8"/>
      <c r="G39" s="19" t="s">
        <v>4</v>
      </c>
      <c r="H39" s="52"/>
      <c r="I39" s="52"/>
      <c r="J39" s="19"/>
      <c r="K39" s="51" t="str">
        <f t="shared" si="0"/>
        <v/>
      </c>
      <c r="L39" s="51"/>
      <c r="M39" s="6" t="str">
        <f t="shared" si="2"/>
        <v/>
      </c>
      <c r="N39" s="19"/>
      <c r="O39" s="8"/>
      <c r="P39" s="52"/>
      <c r="Q39" s="52"/>
      <c r="R39" s="55" t="str">
        <f t="shared" si="3"/>
        <v/>
      </c>
      <c r="S39" s="55"/>
      <c r="T39" s="56" t="str">
        <f t="shared" si="4"/>
        <v/>
      </c>
      <c r="U39" s="56"/>
    </row>
    <row r="40" spans="2:21" x14ac:dyDescent="0.15">
      <c r="B40" s="19">
        <v>32</v>
      </c>
      <c r="C40" s="51" t="str">
        <f t="shared" si="1"/>
        <v/>
      </c>
      <c r="D40" s="51"/>
      <c r="E40" s="19"/>
      <c r="F40" s="8"/>
      <c r="G40" s="19" t="s">
        <v>4</v>
      </c>
      <c r="H40" s="52"/>
      <c r="I40" s="52"/>
      <c r="J40" s="19"/>
      <c r="K40" s="51" t="str">
        <f t="shared" si="0"/>
        <v/>
      </c>
      <c r="L40" s="51"/>
      <c r="M40" s="6" t="str">
        <f t="shared" si="2"/>
        <v/>
      </c>
      <c r="N40" s="19"/>
      <c r="O40" s="8"/>
      <c r="P40" s="52"/>
      <c r="Q40" s="52"/>
      <c r="R40" s="55" t="str">
        <f t="shared" si="3"/>
        <v/>
      </c>
      <c r="S40" s="55"/>
      <c r="T40" s="56" t="str">
        <f t="shared" si="4"/>
        <v/>
      </c>
      <c r="U40" s="56"/>
    </row>
    <row r="41" spans="2:21" x14ac:dyDescent="0.15">
      <c r="B41" s="19">
        <v>33</v>
      </c>
      <c r="C41" s="51" t="str">
        <f t="shared" si="1"/>
        <v/>
      </c>
      <c r="D41" s="51"/>
      <c r="E41" s="19"/>
      <c r="F41" s="8"/>
      <c r="G41" s="19" t="s">
        <v>3</v>
      </c>
      <c r="H41" s="52"/>
      <c r="I41" s="52"/>
      <c r="J41" s="19"/>
      <c r="K41" s="51" t="str">
        <f t="shared" si="0"/>
        <v/>
      </c>
      <c r="L41" s="51"/>
      <c r="M41" s="6" t="str">
        <f t="shared" si="2"/>
        <v/>
      </c>
      <c r="N41" s="19"/>
      <c r="O41" s="8"/>
      <c r="P41" s="52"/>
      <c r="Q41" s="52"/>
      <c r="R41" s="55" t="str">
        <f t="shared" si="3"/>
        <v/>
      </c>
      <c r="S41" s="55"/>
      <c r="T41" s="56" t="str">
        <f t="shared" si="4"/>
        <v/>
      </c>
      <c r="U41" s="56"/>
    </row>
    <row r="42" spans="2:21" x14ac:dyDescent="0.15">
      <c r="B42" s="19">
        <v>34</v>
      </c>
      <c r="C42" s="51" t="str">
        <f t="shared" si="1"/>
        <v/>
      </c>
      <c r="D42" s="51"/>
      <c r="E42" s="19"/>
      <c r="F42" s="8"/>
      <c r="G42" s="19" t="s">
        <v>4</v>
      </c>
      <c r="H42" s="52"/>
      <c r="I42" s="52"/>
      <c r="J42" s="19"/>
      <c r="K42" s="51" t="str">
        <f t="shared" si="0"/>
        <v/>
      </c>
      <c r="L42" s="51"/>
      <c r="M42" s="6" t="str">
        <f t="shared" si="2"/>
        <v/>
      </c>
      <c r="N42" s="19"/>
      <c r="O42" s="8"/>
      <c r="P42" s="52"/>
      <c r="Q42" s="52"/>
      <c r="R42" s="55" t="str">
        <f t="shared" si="3"/>
        <v/>
      </c>
      <c r="S42" s="55"/>
      <c r="T42" s="56" t="str">
        <f t="shared" si="4"/>
        <v/>
      </c>
      <c r="U42" s="56"/>
    </row>
    <row r="43" spans="2:21" x14ac:dyDescent="0.15">
      <c r="B43" s="19">
        <v>35</v>
      </c>
      <c r="C43" s="51" t="str">
        <f t="shared" si="1"/>
        <v/>
      </c>
      <c r="D43" s="51"/>
      <c r="E43" s="19"/>
      <c r="F43" s="8"/>
      <c r="G43" s="19" t="s">
        <v>3</v>
      </c>
      <c r="H43" s="52"/>
      <c r="I43" s="52"/>
      <c r="J43" s="19"/>
      <c r="K43" s="51" t="str">
        <f t="shared" si="0"/>
        <v/>
      </c>
      <c r="L43" s="51"/>
      <c r="M43" s="6" t="str">
        <f t="shared" si="2"/>
        <v/>
      </c>
      <c r="N43" s="19"/>
      <c r="O43" s="8"/>
      <c r="P43" s="52"/>
      <c r="Q43" s="52"/>
      <c r="R43" s="55" t="str">
        <f t="shared" si="3"/>
        <v/>
      </c>
      <c r="S43" s="55"/>
      <c r="T43" s="56" t="str">
        <f t="shared" si="4"/>
        <v/>
      </c>
      <c r="U43" s="56"/>
    </row>
    <row r="44" spans="2:21" x14ac:dyDescent="0.15">
      <c r="B44" s="19">
        <v>36</v>
      </c>
      <c r="C44" s="51" t="str">
        <f t="shared" si="1"/>
        <v/>
      </c>
      <c r="D44" s="51"/>
      <c r="E44" s="19"/>
      <c r="F44" s="8"/>
      <c r="G44" s="19" t="s">
        <v>4</v>
      </c>
      <c r="H44" s="52"/>
      <c r="I44" s="52"/>
      <c r="J44" s="19"/>
      <c r="K44" s="51" t="str">
        <f t="shared" si="0"/>
        <v/>
      </c>
      <c r="L44" s="51"/>
      <c r="M44" s="6" t="str">
        <f t="shared" si="2"/>
        <v/>
      </c>
      <c r="N44" s="19"/>
      <c r="O44" s="8"/>
      <c r="P44" s="52"/>
      <c r="Q44" s="52"/>
      <c r="R44" s="55" t="str">
        <f t="shared" si="3"/>
        <v/>
      </c>
      <c r="S44" s="55"/>
      <c r="T44" s="56" t="str">
        <f t="shared" si="4"/>
        <v/>
      </c>
      <c r="U44" s="56"/>
    </row>
    <row r="45" spans="2:21" x14ac:dyDescent="0.15">
      <c r="B45" s="19">
        <v>37</v>
      </c>
      <c r="C45" s="51" t="str">
        <f t="shared" si="1"/>
        <v/>
      </c>
      <c r="D45" s="51"/>
      <c r="E45" s="19"/>
      <c r="F45" s="8"/>
      <c r="G45" s="19" t="s">
        <v>3</v>
      </c>
      <c r="H45" s="52"/>
      <c r="I45" s="52"/>
      <c r="J45" s="19"/>
      <c r="K45" s="51" t="str">
        <f t="shared" si="0"/>
        <v/>
      </c>
      <c r="L45" s="51"/>
      <c r="M45" s="6" t="str">
        <f t="shared" si="2"/>
        <v/>
      </c>
      <c r="N45" s="19"/>
      <c r="O45" s="8"/>
      <c r="P45" s="52"/>
      <c r="Q45" s="52"/>
      <c r="R45" s="55" t="str">
        <f t="shared" si="3"/>
        <v/>
      </c>
      <c r="S45" s="55"/>
      <c r="T45" s="56" t="str">
        <f t="shared" si="4"/>
        <v/>
      </c>
      <c r="U45" s="56"/>
    </row>
    <row r="46" spans="2:21" x14ac:dyDescent="0.15">
      <c r="B46" s="19">
        <v>38</v>
      </c>
      <c r="C46" s="51" t="str">
        <f t="shared" si="1"/>
        <v/>
      </c>
      <c r="D46" s="51"/>
      <c r="E46" s="19"/>
      <c r="F46" s="8"/>
      <c r="G46" s="19" t="s">
        <v>4</v>
      </c>
      <c r="H46" s="52"/>
      <c r="I46" s="52"/>
      <c r="J46" s="19"/>
      <c r="K46" s="51" t="str">
        <f t="shared" si="0"/>
        <v/>
      </c>
      <c r="L46" s="51"/>
      <c r="M46" s="6" t="str">
        <f t="shared" si="2"/>
        <v/>
      </c>
      <c r="N46" s="19"/>
      <c r="O46" s="8"/>
      <c r="P46" s="52"/>
      <c r="Q46" s="52"/>
      <c r="R46" s="55" t="str">
        <f t="shared" si="3"/>
        <v/>
      </c>
      <c r="S46" s="55"/>
      <c r="T46" s="56" t="str">
        <f t="shared" si="4"/>
        <v/>
      </c>
      <c r="U46" s="56"/>
    </row>
    <row r="47" spans="2:21" x14ac:dyDescent="0.15">
      <c r="B47" s="19">
        <v>39</v>
      </c>
      <c r="C47" s="51" t="str">
        <f t="shared" si="1"/>
        <v/>
      </c>
      <c r="D47" s="51"/>
      <c r="E47" s="19"/>
      <c r="F47" s="8"/>
      <c r="G47" s="19" t="s">
        <v>4</v>
      </c>
      <c r="H47" s="52"/>
      <c r="I47" s="52"/>
      <c r="J47" s="19"/>
      <c r="K47" s="51" t="str">
        <f t="shared" si="0"/>
        <v/>
      </c>
      <c r="L47" s="51"/>
      <c r="M47" s="6" t="str">
        <f t="shared" si="2"/>
        <v/>
      </c>
      <c r="N47" s="19"/>
      <c r="O47" s="8"/>
      <c r="P47" s="52"/>
      <c r="Q47" s="52"/>
      <c r="R47" s="55" t="str">
        <f t="shared" si="3"/>
        <v/>
      </c>
      <c r="S47" s="55"/>
      <c r="T47" s="56" t="str">
        <f t="shared" si="4"/>
        <v/>
      </c>
      <c r="U47" s="56"/>
    </row>
    <row r="48" spans="2:21" x14ac:dyDescent="0.15">
      <c r="B48" s="19">
        <v>40</v>
      </c>
      <c r="C48" s="51" t="str">
        <f t="shared" si="1"/>
        <v/>
      </c>
      <c r="D48" s="51"/>
      <c r="E48" s="19"/>
      <c r="F48" s="8"/>
      <c r="G48" s="19" t="s">
        <v>37</v>
      </c>
      <c r="H48" s="52"/>
      <c r="I48" s="52"/>
      <c r="J48" s="19"/>
      <c r="K48" s="51" t="str">
        <f t="shared" si="0"/>
        <v/>
      </c>
      <c r="L48" s="51"/>
      <c r="M48" s="6" t="str">
        <f t="shared" si="2"/>
        <v/>
      </c>
      <c r="N48" s="19"/>
      <c r="O48" s="8"/>
      <c r="P48" s="52"/>
      <c r="Q48" s="52"/>
      <c r="R48" s="55" t="str">
        <f t="shared" si="3"/>
        <v/>
      </c>
      <c r="S48" s="55"/>
      <c r="T48" s="56" t="str">
        <f t="shared" si="4"/>
        <v/>
      </c>
      <c r="U48" s="56"/>
    </row>
    <row r="49" spans="2:21" x14ac:dyDescent="0.15">
      <c r="B49" s="19">
        <v>41</v>
      </c>
      <c r="C49" s="51" t="str">
        <f t="shared" si="1"/>
        <v/>
      </c>
      <c r="D49" s="51"/>
      <c r="E49" s="19"/>
      <c r="F49" s="8"/>
      <c r="G49" s="19" t="s">
        <v>4</v>
      </c>
      <c r="H49" s="52"/>
      <c r="I49" s="52"/>
      <c r="J49" s="19"/>
      <c r="K49" s="51" t="str">
        <f t="shared" si="0"/>
        <v/>
      </c>
      <c r="L49" s="51"/>
      <c r="M49" s="6" t="str">
        <f t="shared" si="2"/>
        <v/>
      </c>
      <c r="N49" s="19"/>
      <c r="O49" s="8"/>
      <c r="P49" s="52"/>
      <c r="Q49" s="52"/>
      <c r="R49" s="55" t="str">
        <f t="shared" si="3"/>
        <v/>
      </c>
      <c r="S49" s="55"/>
      <c r="T49" s="56" t="str">
        <f t="shared" si="4"/>
        <v/>
      </c>
      <c r="U49" s="56"/>
    </row>
    <row r="50" spans="2:21" x14ac:dyDescent="0.15">
      <c r="B50" s="19">
        <v>42</v>
      </c>
      <c r="C50" s="51" t="str">
        <f t="shared" si="1"/>
        <v/>
      </c>
      <c r="D50" s="51"/>
      <c r="E50" s="19"/>
      <c r="F50" s="8"/>
      <c r="G50" s="19" t="s">
        <v>4</v>
      </c>
      <c r="H50" s="52"/>
      <c r="I50" s="52"/>
      <c r="J50" s="19"/>
      <c r="K50" s="51" t="str">
        <f t="shared" si="0"/>
        <v/>
      </c>
      <c r="L50" s="51"/>
      <c r="M50" s="6" t="str">
        <f t="shared" si="2"/>
        <v/>
      </c>
      <c r="N50" s="19"/>
      <c r="O50" s="8"/>
      <c r="P50" s="52"/>
      <c r="Q50" s="52"/>
      <c r="R50" s="55" t="str">
        <f t="shared" si="3"/>
        <v/>
      </c>
      <c r="S50" s="55"/>
      <c r="T50" s="56" t="str">
        <f t="shared" si="4"/>
        <v/>
      </c>
      <c r="U50" s="56"/>
    </row>
    <row r="51" spans="2:21" x14ac:dyDescent="0.15">
      <c r="B51" s="19">
        <v>43</v>
      </c>
      <c r="C51" s="51" t="str">
        <f t="shared" si="1"/>
        <v/>
      </c>
      <c r="D51" s="51"/>
      <c r="E51" s="19"/>
      <c r="F51" s="8"/>
      <c r="G51" s="19" t="s">
        <v>3</v>
      </c>
      <c r="H51" s="52"/>
      <c r="I51" s="52"/>
      <c r="J51" s="19"/>
      <c r="K51" s="51" t="str">
        <f t="shared" si="0"/>
        <v/>
      </c>
      <c r="L51" s="51"/>
      <c r="M51" s="6" t="str">
        <f t="shared" si="2"/>
        <v/>
      </c>
      <c r="N51" s="19"/>
      <c r="O51" s="8"/>
      <c r="P51" s="52"/>
      <c r="Q51" s="52"/>
      <c r="R51" s="55" t="str">
        <f t="shared" si="3"/>
        <v/>
      </c>
      <c r="S51" s="55"/>
      <c r="T51" s="56" t="str">
        <f t="shared" si="4"/>
        <v/>
      </c>
      <c r="U51" s="56"/>
    </row>
    <row r="52" spans="2:21" x14ac:dyDescent="0.15">
      <c r="B52" s="19">
        <v>44</v>
      </c>
      <c r="C52" s="51" t="str">
        <f t="shared" si="1"/>
        <v/>
      </c>
      <c r="D52" s="51"/>
      <c r="E52" s="19"/>
      <c r="F52" s="8"/>
      <c r="G52" s="19" t="s">
        <v>3</v>
      </c>
      <c r="H52" s="52"/>
      <c r="I52" s="52"/>
      <c r="J52" s="19"/>
      <c r="K52" s="51" t="str">
        <f t="shared" si="0"/>
        <v/>
      </c>
      <c r="L52" s="51"/>
      <c r="M52" s="6" t="str">
        <f t="shared" si="2"/>
        <v/>
      </c>
      <c r="N52" s="19"/>
      <c r="O52" s="8"/>
      <c r="P52" s="52"/>
      <c r="Q52" s="52"/>
      <c r="R52" s="55" t="str">
        <f t="shared" si="3"/>
        <v/>
      </c>
      <c r="S52" s="55"/>
      <c r="T52" s="56" t="str">
        <f t="shared" si="4"/>
        <v/>
      </c>
      <c r="U52" s="56"/>
    </row>
    <row r="53" spans="2:21" x14ac:dyDescent="0.15">
      <c r="B53" s="19">
        <v>45</v>
      </c>
      <c r="C53" s="51" t="str">
        <f t="shared" si="1"/>
        <v/>
      </c>
      <c r="D53" s="51"/>
      <c r="E53" s="19"/>
      <c r="F53" s="8"/>
      <c r="G53" s="19" t="s">
        <v>4</v>
      </c>
      <c r="H53" s="52"/>
      <c r="I53" s="52"/>
      <c r="J53" s="19"/>
      <c r="K53" s="51" t="str">
        <f t="shared" si="0"/>
        <v/>
      </c>
      <c r="L53" s="51"/>
      <c r="M53" s="6" t="str">
        <f t="shared" si="2"/>
        <v/>
      </c>
      <c r="N53" s="19"/>
      <c r="O53" s="8"/>
      <c r="P53" s="52"/>
      <c r="Q53" s="52"/>
      <c r="R53" s="55" t="str">
        <f t="shared" si="3"/>
        <v/>
      </c>
      <c r="S53" s="55"/>
      <c r="T53" s="56" t="str">
        <f t="shared" si="4"/>
        <v/>
      </c>
      <c r="U53" s="56"/>
    </row>
    <row r="54" spans="2:21" x14ac:dyDescent="0.15">
      <c r="B54" s="19">
        <v>46</v>
      </c>
      <c r="C54" s="51" t="str">
        <f t="shared" si="1"/>
        <v/>
      </c>
      <c r="D54" s="51"/>
      <c r="E54" s="19"/>
      <c r="F54" s="8"/>
      <c r="G54" s="19" t="s">
        <v>4</v>
      </c>
      <c r="H54" s="52"/>
      <c r="I54" s="52"/>
      <c r="J54" s="19"/>
      <c r="K54" s="51" t="str">
        <f t="shared" si="0"/>
        <v/>
      </c>
      <c r="L54" s="51"/>
      <c r="M54" s="6" t="str">
        <f t="shared" si="2"/>
        <v/>
      </c>
      <c r="N54" s="19"/>
      <c r="O54" s="8"/>
      <c r="P54" s="52"/>
      <c r="Q54" s="52"/>
      <c r="R54" s="55" t="str">
        <f t="shared" si="3"/>
        <v/>
      </c>
      <c r="S54" s="55"/>
      <c r="T54" s="56" t="str">
        <f t="shared" si="4"/>
        <v/>
      </c>
      <c r="U54" s="56"/>
    </row>
    <row r="55" spans="2:21" x14ac:dyDescent="0.15">
      <c r="B55" s="19">
        <v>47</v>
      </c>
      <c r="C55" s="51" t="str">
        <f t="shared" si="1"/>
        <v/>
      </c>
      <c r="D55" s="51"/>
      <c r="E55" s="19"/>
      <c r="F55" s="8"/>
      <c r="G55" s="19" t="s">
        <v>3</v>
      </c>
      <c r="H55" s="52"/>
      <c r="I55" s="52"/>
      <c r="J55" s="19"/>
      <c r="K55" s="51" t="str">
        <f t="shared" si="0"/>
        <v/>
      </c>
      <c r="L55" s="51"/>
      <c r="M55" s="6" t="str">
        <f t="shared" si="2"/>
        <v/>
      </c>
      <c r="N55" s="19"/>
      <c r="O55" s="8"/>
      <c r="P55" s="52"/>
      <c r="Q55" s="52"/>
      <c r="R55" s="55" t="str">
        <f t="shared" si="3"/>
        <v/>
      </c>
      <c r="S55" s="55"/>
      <c r="T55" s="56" t="str">
        <f t="shared" si="4"/>
        <v/>
      </c>
      <c r="U55" s="56"/>
    </row>
    <row r="56" spans="2:21" x14ac:dyDescent="0.15">
      <c r="B56" s="19">
        <v>48</v>
      </c>
      <c r="C56" s="51" t="str">
        <f t="shared" si="1"/>
        <v/>
      </c>
      <c r="D56" s="51"/>
      <c r="E56" s="19"/>
      <c r="F56" s="8"/>
      <c r="G56" s="19" t="s">
        <v>3</v>
      </c>
      <c r="H56" s="52"/>
      <c r="I56" s="52"/>
      <c r="J56" s="19"/>
      <c r="K56" s="51" t="str">
        <f t="shared" si="0"/>
        <v/>
      </c>
      <c r="L56" s="51"/>
      <c r="M56" s="6" t="str">
        <f t="shared" si="2"/>
        <v/>
      </c>
      <c r="N56" s="19"/>
      <c r="O56" s="8"/>
      <c r="P56" s="52"/>
      <c r="Q56" s="52"/>
      <c r="R56" s="55" t="str">
        <f t="shared" si="3"/>
        <v/>
      </c>
      <c r="S56" s="55"/>
      <c r="T56" s="56" t="str">
        <f t="shared" si="4"/>
        <v/>
      </c>
      <c r="U56" s="56"/>
    </row>
    <row r="57" spans="2:21" x14ac:dyDescent="0.15">
      <c r="B57" s="19">
        <v>49</v>
      </c>
      <c r="C57" s="51" t="str">
        <f t="shared" si="1"/>
        <v/>
      </c>
      <c r="D57" s="51"/>
      <c r="E57" s="19"/>
      <c r="F57" s="8"/>
      <c r="G57" s="19" t="s">
        <v>3</v>
      </c>
      <c r="H57" s="52"/>
      <c r="I57" s="52"/>
      <c r="J57" s="19"/>
      <c r="K57" s="51" t="str">
        <f t="shared" si="0"/>
        <v/>
      </c>
      <c r="L57" s="51"/>
      <c r="M57" s="6" t="str">
        <f t="shared" si="2"/>
        <v/>
      </c>
      <c r="N57" s="19"/>
      <c r="O57" s="8"/>
      <c r="P57" s="52"/>
      <c r="Q57" s="52"/>
      <c r="R57" s="55" t="str">
        <f t="shared" si="3"/>
        <v/>
      </c>
      <c r="S57" s="55"/>
      <c r="T57" s="56" t="str">
        <f t="shared" si="4"/>
        <v/>
      </c>
      <c r="U57" s="56"/>
    </row>
    <row r="58" spans="2:21" x14ac:dyDescent="0.15">
      <c r="B58" s="19">
        <v>50</v>
      </c>
      <c r="C58" s="51" t="str">
        <f t="shared" si="1"/>
        <v/>
      </c>
      <c r="D58" s="51"/>
      <c r="E58" s="19"/>
      <c r="F58" s="8"/>
      <c r="G58" s="19" t="s">
        <v>3</v>
      </c>
      <c r="H58" s="52"/>
      <c r="I58" s="52"/>
      <c r="J58" s="19"/>
      <c r="K58" s="51" t="str">
        <f t="shared" si="0"/>
        <v/>
      </c>
      <c r="L58" s="51"/>
      <c r="M58" s="6" t="str">
        <f t="shared" si="2"/>
        <v/>
      </c>
      <c r="N58" s="19"/>
      <c r="O58" s="8"/>
      <c r="P58" s="52"/>
      <c r="Q58" s="52"/>
      <c r="R58" s="55" t="str">
        <f t="shared" si="3"/>
        <v/>
      </c>
      <c r="S58" s="55"/>
      <c r="T58" s="56" t="str">
        <f t="shared" si="4"/>
        <v/>
      </c>
      <c r="U58" s="56"/>
    </row>
    <row r="59" spans="2:21" x14ac:dyDescent="0.15">
      <c r="B59" s="19">
        <v>51</v>
      </c>
      <c r="C59" s="51" t="str">
        <f t="shared" si="1"/>
        <v/>
      </c>
      <c r="D59" s="51"/>
      <c r="E59" s="19"/>
      <c r="F59" s="8"/>
      <c r="G59" s="19" t="s">
        <v>3</v>
      </c>
      <c r="H59" s="52"/>
      <c r="I59" s="52"/>
      <c r="J59" s="19"/>
      <c r="K59" s="51" t="str">
        <f t="shared" si="0"/>
        <v/>
      </c>
      <c r="L59" s="51"/>
      <c r="M59" s="6" t="str">
        <f t="shared" si="2"/>
        <v/>
      </c>
      <c r="N59" s="19"/>
      <c r="O59" s="8"/>
      <c r="P59" s="52"/>
      <c r="Q59" s="52"/>
      <c r="R59" s="55" t="str">
        <f t="shared" si="3"/>
        <v/>
      </c>
      <c r="S59" s="55"/>
      <c r="T59" s="56" t="str">
        <f t="shared" si="4"/>
        <v/>
      </c>
      <c r="U59" s="56"/>
    </row>
    <row r="60" spans="2:21" x14ac:dyDescent="0.15">
      <c r="B60" s="19">
        <v>52</v>
      </c>
      <c r="C60" s="51" t="str">
        <f t="shared" si="1"/>
        <v/>
      </c>
      <c r="D60" s="51"/>
      <c r="E60" s="19"/>
      <c r="F60" s="8"/>
      <c r="G60" s="19" t="s">
        <v>3</v>
      </c>
      <c r="H60" s="52"/>
      <c r="I60" s="52"/>
      <c r="J60" s="19"/>
      <c r="K60" s="51" t="str">
        <f t="shared" si="0"/>
        <v/>
      </c>
      <c r="L60" s="51"/>
      <c r="M60" s="6" t="str">
        <f t="shared" si="2"/>
        <v/>
      </c>
      <c r="N60" s="19"/>
      <c r="O60" s="8"/>
      <c r="P60" s="52"/>
      <c r="Q60" s="52"/>
      <c r="R60" s="55" t="str">
        <f t="shared" si="3"/>
        <v/>
      </c>
      <c r="S60" s="55"/>
      <c r="T60" s="56" t="str">
        <f t="shared" si="4"/>
        <v/>
      </c>
      <c r="U60" s="56"/>
    </row>
    <row r="61" spans="2:21" x14ac:dyDescent="0.15">
      <c r="B61" s="19">
        <v>53</v>
      </c>
      <c r="C61" s="51" t="str">
        <f t="shared" si="1"/>
        <v/>
      </c>
      <c r="D61" s="51"/>
      <c r="E61" s="19"/>
      <c r="F61" s="8"/>
      <c r="G61" s="19" t="s">
        <v>3</v>
      </c>
      <c r="H61" s="52"/>
      <c r="I61" s="52"/>
      <c r="J61" s="19"/>
      <c r="K61" s="51" t="str">
        <f t="shared" si="0"/>
        <v/>
      </c>
      <c r="L61" s="51"/>
      <c r="M61" s="6" t="str">
        <f t="shared" si="2"/>
        <v/>
      </c>
      <c r="N61" s="19"/>
      <c r="O61" s="8"/>
      <c r="P61" s="52"/>
      <c r="Q61" s="52"/>
      <c r="R61" s="55" t="str">
        <f t="shared" si="3"/>
        <v/>
      </c>
      <c r="S61" s="55"/>
      <c r="T61" s="56" t="str">
        <f t="shared" si="4"/>
        <v/>
      </c>
      <c r="U61" s="56"/>
    </row>
    <row r="62" spans="2:21" x14ac:dyDescent="0.15">
      <c r="B62" s="19">
        <v>54</v>
      </c>
      <c r="C62" s="51" t="str">
        <f t="shared" si="1"/>
        <v/>
      </c>
      <c r="D62" s="51"/>
      <c r="E62" s="19"/>
      <c r="F62" s="8"/>
      <c r="G62" s="19" t="s">
        <v>3</v>
      </c>
      <c r="H62" s="52"/>
      <c r="I62" s="52"/>
      <c r="J62" s="19"/>
      <c r="K62" s="51" t="str">
        <f t="shared" si="0"/>
        <v/>
      </c>
      <c r="L62" s="51"/>
      <c r="M62" s="6" t="str">
        <f t="shared" si="2"/>
        <v/>
      </c>
      <c r="N62" s="19"/>
      <c r="O62" s="8"/>
      <c r="P62" s="52"/>
      <c r="Q62" s="52"/>
      <c r="R62" s="55" t="str">
        <f t="shared" si="3"/>
        <v/>
      </c>
      <c r="S62" s="55"/>
      <c r="T62" s="56" t="str">
        <f t="shared" si="4"/>
        <v/>
      </c>
      <c r="U62" s="56"/>
    </row>
    <row r="63" spans="2:21" x14ac:dyDescent="0.15">
      <c r="B63" s="19">
        <v>55</v>
      </c>
      <c r="C63" s="51" t="str">
        <f t="shared" si="1"/>
        <v/>
      </c>
      <c r="D63" s="51"/>
      <c r="E63" s="19"/>
      <c r="F63" s="8"/>
      <c r="G63" s="19" t="s">
        <v>4</v>
      </c>
      <c r="H63" s="52"/>
      <c r="I63" s="52"/>
      <c r="J63" s="19"/>
      <c r="K63" s="51" t="str">
        <f t="shared" si="0"/>
        <v/>
      </c>
      <c r="L63" s="51"/>
      <c r="M63" s="6" t="str">
        <f t="shared" si="2"/>
        <v/>
      </c>
      <c r="N63" s="19"/>
      <c r="O63" s="8"/>
      <c r="P63" s="52"/>
      <c r="Q63" s="52"/>
      <c r="R63" s="55" t="str">
        <f t="shared" si="3"/>
        <v/>
      </c>
      <c r="S63" s="55"/>
      <c r="T63" s="56" t="str">
        <f t="shared" si="4"/>
        <v/>
      </c>
      <c r="U63" s="56"/>
    </row>
    <row r="64" spans="2:21" x14ac:dyDescent="0.15">
      <c r="B64" s="19">
        <v>56</v>
      </c>
      <c r="C64" s="51" t="str">
        <f t="shared" si="1"/>
        <v/>
      </c>
      <c r="D64" s="51"/>
      <c r="E64" s="19"/>
      <c r="F64" s="8"/>
      <c r="G64" s="19" t="s">
        <v>3</v>
      </c>
      <c r="H64" s="52"/>
      <c r="I64" s="52"/>
      <c r="J64" s="19"/>
      <c r="K64" s="51" t="str">
        <f t="shared" si="0"/>
        <v/>
      </c>
      <c r="L64" s="51"/>
      <c r="M64" s="6" t="str">
        <f t="shared" si="2"/>
        <v/>
      </c>
      <c r="N64" s="19"/>
      <c r="O64" s="8"/>
      <c r="P64" s="52"/>
      <c r="Q64" s="52"/>
      <c r="R64" s="55" t="str">
        <f t="shared" si="3"/>
        <v/>
      </c>
      <c r="S64" s="55"/>
      <c r="T64" s="56" t="str">
        <f t="shared" si="4"/>
        <v/>
      </c>
      <c r="U64" s="56"/>
    </row>
    <row r="65" spans="2:21" x14ac:dyDescent="0.15">
      <c r="B65" s="19">
        <v>57</v>
      </c>
      <c r="C65" s="51" t="str">
        <f t="shared" si="1"/>
        <v/>
      </c>
      <c r="D65" s="51"/>
      <c r="E65" s="19"/>
      <c r="F65" s="8"/>
      <c r="G65" s="19" t="s">
        <v>3</v>
      </c>
      <c r="H65" s="52"/>
      <c r="I65" s="52"/>
      <c r="J65" s="19"/>
      <c r="K65" s="51" t="str">
        <f t="shared" si="0"/>
        <v/>
      </c>
      <c r="L65" s="51"/>
      <c r="M65" s="6" t="str">
        <f t="shared" si="2"/>
        <v/>
      </c>
      <c r="N65" s="19"/>
      <c r="O65" s="8"/>
      <c r="P65" s="52"/>
      <c r="Q65" s="52"/>
      <c r="R65" s="55" t="str">
        <f t="shared" si="3"/>
        <v/>
      </c>
      <c r="S65" s="55"/>
      <c r="T65" s="56" t="str">
        <f t="shared" si="4"/>
        <v/>
      </c>
      <c r="U65" s="56"/>
    </row>
    <row r="66" spans="2:21" x14ac:dyDescent="0.15">
      <c r="B66" s="19">
        <v>58</v>
      </c>
      <c r="C66" s="51" t="str">
        <f t="shared" si="1"/>
        <v/>
      </c>
      <c r="D66" s="51"/>
      <c r="E66" s="19"/>
      <c r="F66" s="8"/>
      <c r="G66" s="19" t="s">
        <v>3</v>
      </c>
      <c r="H66" s="52"/>
      <c r="I66" s="52"/>
      <c r="J66" s="19"/>
      <c r="K66" s="51" t="str">
        <f t="shared" si="0"/>
        <v/>
      </c>
      <c r="L66" s="51"/>
      <c r="M66" s="6" t="str">
        <f t="shared" si="2"/>
        <v/>
      </c>
      <c r="N66" s="19"/>
      <c r="O66" s="8"/>
      <c r="P66" s="52"/>
      <c r="Q66" s="52"/>
      <c r="R66" s="55" t="str">
        <f t="shared" si="3"/>
        <v/>
      </c>
      <c r="S66" s="55"/>
      <c r="T66" s="56" t="str">
        <f t="shared" si="4"/>
        <v/>
      </c>
      <c r="U66" s="56"/>
    </row>
    <row r="67" spans="2:21" x14ac:dyDescent="0.15">
      <c r="B67" s="19">
        <v>59</v>
      </c>
      <c r="C67" s="51" t="str">
        <f t="shared" si="1"/>
        <v/>
      </c>
      <c r="D67" s="51"/>
      <c r="E67" s="19"/>
      <c r="F67" s="8"/>
      <c r="G67" s="19" t="s">
        <v>3</v>
      </c>
      <c r="H67" s="52"/>
      <c r="I67" s="52"/>
      <c r="J67" s="19"/>
      <c r="K67" s="51" t="str">
        <f t="shared" si="0"/>
        <v/>
      </c>
      <c r="L67" s="51"/>
      <c r="M67" s="6" t="str">
        <f t="shared" si="2"/>
        <v/>
      </c>
      <c r="N67" s="19"/>
      <c r="O67" s="8"/>
      <c r="P67" s="52"/>
      <c r="Q67" s="52"/>
      <c r="R67" s="55" t="str">
        <f t="shared" si="3"/>
        <v/>
      </c>
      <c r="S67" s="55"/>
      <c r="T67" s="56" t="str">
        <f t="shared" si="4"/>
        <v/>
      </c>
      <c r="U67" s="56"/>
    </row>
    <row r="68" spans="2:21" x14ac:dyDescent="0.15">
      <c r="B68" s="19">
        <v>60</v>
      </c>
      <c r="C68" s="51" t="str">
        <f t="shared" si="1"/>
        <v/>
      </c>
      <c r="D68" s="51"/>
      <c r="E68" s="19"/>
      <c r="F68" s="8"/>
      <c r="G68" s="19" t="s">
        <v>4</v>
      </c>
      <c r="H68" s="52"/>
      <c r="I68" s="52"/>
      <c r="J68" s="19"/>
      <c r="K68" s="51" t="str">
        <f t="shared" si="0"/>
        <v/>
      </c>
      <c r="L68" s="51"/>
      <c r="M68" s="6" t="str">
        <f t="shared" si="2"/>
        <v/>
      </c>
      <c r="N68" s="19"/>
      <c r="O68" s="8"/>
      <c r="P68" s="52"/>
      <c r="Q68" s="52"/>
      <c r="R68" s="55" t="str">
        <f t="shared" si="3"/>
        <v/>
      </c>
      <c r="S68" s="55"/>
      <c r="T68" s="56" t="str">
        <f t="shared" si="4"/>
        <v/>
      </c>
      <c r="U68" s="56"/>
    </row>
    <row r="69" spans="2:21" x14ac:dyDescent="0.15">
      <c r="B69" s="19">
        <v>61</v>
      </c>
      <c r="C69" s="51" t="str">
        <f t="shared" si="1"/>
        <v/>
      </c>
      <c r="D69" s="51"/>
      <c r="E69" s="19"/>
      <c r="F69" s="8"/>
      <c r="G69" s="19" t="s">
        <v>4</v>
      </c>
      <c r="H69" s="52"/>
      <c r="I69" s="52"/>
      <c r="J69" s="19"/>
      <c r="K69" s="51" t="str">
        <f t="shared" si="0"/>
        <v/>
      </c>
      <c r="L69" s="51"/>
      <c r="M69" s="6" t="str">
        <f t="shared" si="2"/>
        <v/>
      </c>
      <c r="N69" s="19"/>
      <c r="O69" s="8"/>
      <c r="P69" s="52"/>
      <c r="Q69" s="52"/>
      <c r="R69" s="55" t="str">
        <f t="shared" si="3"/>
        <v/>
      </c>
      <c r="S69" s="55"/>
      <c r="T69" s="56" t="str">
        <f t="shared" si="4"/>
        <v/>
      </c>
      <c r="U69" s="56"/>
    </row>
    <row r="70" spans="2:21" x14ac:dyDescent="0.15">
      <c r="B70" s="19">
        <v>62</v>
      </c>
      <c r="C70" s="51" t="str">
        <f t="shared" si="1"/>
        <v/>
      </c>
      <c r="D70" s="51"/>
      <c r="E70" s="19"/>
      <c r="F70" s="8"/>
      <c r="G70" s="19" t="s">
        <v>3</v>
      </c>
      <c r="H70" s="52"/>
      <c r="I70" s="52"/>
      <c r="J70" s="19"/>
      <c r="K70" s="51" t="str">
        <f t="shared" si="0"/>
        <v/>
      </c>
      <c r="L70" s="51"/>
      <c r="M70" s="6" t="str">
        <f t="shared" si="2"/>
        <v/>
      </c>
      <c r="N70" s="19"/>
      <c r="O70" s="8"/>
      <c r="P70" s="52"/>
      <c r="Q70" s="52"/>
      <c r="R70" s="55" t="str">
        <f t="shared" si="3"/>
        <v/>
      </c>
      <c r="S70" s="55"/>
      <c r="T70" s="56" t="str">
        <f t="shared" si="4"/>
        <v/>
      </c>
      <c r="U70" s="56"/>
    </row>
    <row r="71" spans="2:21" x14ac:dyDescent="0.15">
      <c r="B71" s="19">
        <v>63</v>
      </c>
      <c r="C71" s="51" t="str">
        <f t="shared" si="1"/>
        <v/>
      </c>
      <c r="D71" s="51"/>
      <c r="E71" s="19"/>
      <c r="F71" s="8"/>
      <c r="G71" s="19" t="s">
        <v>4</v>
      </c>
      <c r="H71" s="52"/>
      <c r="I71" s="52"/>
      <c r="J71" s="19"/>
      <c r="K71" s="51" t="str">
        <f t="shared" si="0"/>
        <v/>
      </c>
      <c r="L71" s="51"/>
      <c r="M71" s="6" t="str">
        <f t="shared" si="2"/>
        <v/>
      </c>
      <c r="N71" s="19"/>
      <c r="O71" s="8"/>
      <c r="P71" s="52"/>
      <c r="Q71" s="52"/>
      <c r="R71" s="55" t="str">
        <f t="shared" si="3"/>
        <v/>
      </c>
      <c r="S71" s="55"/>
      <c r="T71" s="56" t="str">
        <f t="shared" si="4"/>
        <v/>
      </c>
      <c r="U71" s="56"/>
    </row>
    <row r="72" spans="2:21" x14ac:dyDescent="0.15">
      <c r="B72" s="19">
        <v>64</v>
      </c>
      <c r="C72" s="51" t="str">
        <f t="shared" si="1"/>
        <v/>
      </c>
      <c r="D72" s="51"/>
      <c r="E72" s="19"/>
      <c r="F72" s="8"/>
      <c r="G72" s="19" t="s">
        <v>3</v>
      </c>
      <c r="H72" s="52"/>
      <c r="I72" s="52"/>
      <c r="J72" s="19"/>
      <c r="K72" s="51" t="str">
        <f t="shared" si="0"/>
        <v/>
      </c>
      <c r="L72" s="51"/>
      <c r="M72" s="6" t="str">
        <f t="shared" si="2"/>
        <v/>
      </c>
      <c r="N72" s="19"/>
      <c r="O72" s="8"/>
      <c r="P72" s="52"/>
      <c r="Q72" s="52"/>
      <c r="R72" s="55" t="str">
        <f t="shared" si="3"/>
        <v/>
      </c>
      <c r="S72" s="55"/>
      <c r="T72" s="56" t="str">
        <f t="shared" si="4"/>
        <v/>
      </c>
      <c r="U72" s="56"/>
    </row>
    <row r="73" spans="2:21" x14ac:dyDescent="0.15">
      <c r="B73" s="19">
        <v>65</v>
      </c>
      <c r="C73" s="51" t="str">
        <f t="shared" si="1"/>
        <v/>
      </c>
      <c r="D73" s="51"/>
      <c r="E73" s="19"/>
      <c r="F73" s="8"/>
      <c r="G73" s="19" t="s">
        <v>4</v>
      </c>
      <c r="H73" s="52"/>
      <c r="I73" s="52"/>
      <c r="J73" s="19"/>
      <c r="K73" s="51" t="str">
        <f t="shared" ref="K73:K108" si="5">IF(F73="","",C73*0.03)</f>
        <v/>
      </c>
      <c r="L73" s="51"/>
      <c r="M73" s="6" t="str">
        <f t="shared" si="2"/>
        <v/>
      </c>
      <c r="N73" s="19"/>
      <c r="O73" s="8"/>
      <c r="P73" s="52"/>
      <c r="Q73" s="52"/>
      <c r="R73" s="55" t="str">
        <f t="shared" si="3"/>
        <v/>
      </c>
      <c r="S73" s="55"/>
      <c r="T73" s="56" t="str">
        <f t="shared" si="4"/>
        <v/>
      </c>
      <c r="U73" s="56"/>
    </row>
    <row r="74" spans="2:21" x14ac:dyDescent="0.15">
      <c r="B74" s="19">
        <v>66</v>
      </c>
      <c r="C74" s="51" t="str">
        <f t="shared" ref="C74:C108" si="6">IF(R73="","",C73+R73)</f>
        <v/>
      </c>
      <c r="D74" s="51"/>
      <c r="E74" s="19"/>
      <c r="F74" s="8"/>
      <c r="G74" s="19" t="s">
        <v>4</v>
      </c>
      <c r="H74" s="52"/>
      <c r="I74" s="52"/>
      <c r="J74" s="19"/>
      <c r="K74" s="51" t="str">
        <f t="shared" si="5"/>
        <v/>
      </c>
      <c r="L74" s="51"/>
      <c r="M74" s="6" t="str">
        <f t="shared" ref="M74:M108" si="7">IF(J74="","",(K74/J74)/1000)</f>
        <v/>
      </c>
      <c r="N74" s="19"/>
      <c r="O74" s="8"/>
      <c r="P74" s="52"/>
      <c r="Q74" s="52"/>
      <c r="R74" s="55" t="str">
        <f t="shared" ref="R74:R108" si="8">IF(O74="","",(IF(G74="売",H74-P74,P74-H74))*M74*100000)</f>
        <v/>
      </c>
      <c r="S74" s="55"/>
      <c r="T74" s="56" t="str">
        <f t="shared" ref="T74:T108" si="9">IF(O74="","",IF(R74&lt;0,J74*(-1),IF(G74="買",(P74-H74)*100,(H74-P74)*100)))</f>
        <v/>
      </c>
      <c r="U74" s="56"/>
    </row>
    <row r="75" spans="2:21" x14ac:dyDescent="0.15">
      <c r="B75" s="19">
        <v>67</v>
      </c>
      <c r="C75" s="51" t="str">
        <f t="shared" si="6"/>
        <v/>
      </c>
      <c r="D75" s="51"/>
      <c r="E75" s="19"/>
      <c r="F75" s="8"/>
      <c r="G75" s="19" t="s">
        <v>3</v>
      </c>
      <c r="H75" s="52"/>
      <c r="I75" s="52"/>
      <c r="J75" s="19"/>
      <c r="K75" s="51" t="str">
        <f t="shared" si="5"/>
        <v/>
      </c>
      <c r="L75" s="51"/>
      <c r="M75" s="6" t="str">
        <f t="shared" si="7"/>
        <v/>
      </c>
      <c r="N75" s="19"/>
      <c r="O75" s="8"/>
      <c r="P75" s="52"/>
      <c r="Q75" s="52"/>
      <c r="R75" s="55" t="str">
        <f t="shared" si="8"/>
        <v/>
      </c>
      <c r="S75" s="55"/>
      <c r="T75" s="56" t="str">
        <f t="shared" si="9"/>
        <v/>
      </c>
      <c r="U75" s="56"/>
    </row>
    <row r="76" spans="2:21" x14ac:dyDescent="0.15">
      <c r="B76" s="19">
        <v>68</v>
      </c>
      <c r="C76" s="51" t="str">
        <f t="shared" si="6"/>
        <v/>
      </c>
      <c r="D76" s="51"/>
      <c r="E76" s="19"/>
      <c r="F76" s="8"/>
      <c r="G76" s="19" t="s">
        <v>3</v>
      </c>
      <c r="H76" s="52"/>
      <c r="I76" s="52"/>
      <c r="J76" s="19"/>
      <c r="K76" s="51" t="str">
        <f t="shared" si="5"/>
        <v/>
      </c>
      <c r="L76" s="51"/>
      <c r="M76" s="6" t="str">
        <f t="shared" si="7"/>
        <v/>
      </c>
      <c r="N76" s="19"/>
      <c r="O76" s="8"/>
      <c r="P76" s="52"/>
      <c r="Q76" s="52"/>
      <c r="R76" s="55" t="str">
        <f t="shared" si="8"/>
        <v/>
      </c>
      <c r="S76" s="55"/>
      <c r="T76" s="56" t="str">
        <f t="shared" si="9"/>
        <v/>
      </c>
      <c r="U76" s="56"/>
    </row>
    <row r="77" spans="2:21" x14ac:dyDescent="0.15">
      <c r="B77" s="19">
        <v>69</v>
      </c>
      <c r="C77" s="51" t="str">
        <f t="shared" si="6"/>
        <v/>
      </c>
      <c r="D77" s="51"/>
      <c r="E77" s="19"/>
      <c r="F77" s="8"/>
      <c r="G77" s="19" t="s">
        <v>3</v>
      </c>
      <c r="H77" s="52"/>
      <c r="I77" s="52"/>
      <c r="J77" s="19"/>
      <c r="K77" s="51" t="str">
        <f t="shared" si="5"/>
        <v/>
      </c>
      <c r="L77" s="51"/>
      <c r="M77" s="6" t="str">
        <f t="shared" si="7"/>
        <v/>
      </c>
      <c r="N77" s="19"/>
      <c r="O77" s="8"/>
      <c r="P77" s="52"/>
      <c r="Q77" s="52"/>
      <c r="R77" s="55" t="str">
        <f t="shared" si="8"/>
        <v/>
      </c>
      <c r="S77" s="55"/>
      <c r="T77" s="56" t="str">
        <f t="shared" si="9"/>
        <v/>
      </c>
      <c r="U77" s="56"/>
    </row>
    <row r="78" spans="2:21" x14ac:dyDescent="0.15">
      <c r="B78" s="19">
        <v>70</v>
      </c>
      <c r="C78" s="51" t="str">
        <f t="shared" si="6"/>
        <v/>
      </c>
      <c r="D78" s="51"/>
      <c r="E78" s="19"/>
      <c r="F78" s="8"/>
      <c r="G78" s="19" t="s">
        <v>4</v>
      </c>
      <c r="H78" s="52"/>
      <c r="I78" s="52"/>
      <c r="J78" s="19"/>
      <c r="K78" s="51" t="str">
        <f t="shared" si="5"/>
        <v/>
      </c>
      <c r="L78" s="51"/>
      <c r="M78" s="6" t="str">
        <f t="shared" si="7"/>
        <v/>
      </c>
      <c r="N78" s="19"/>
      <c r="O78" s="8"/>
      <c r="P78" s="52"/>
      <c r="Q78" s="52"/>
      <c r="R78" s="55" t="str">
        <f t="shared" si="8"/>
        <v/>
      </c>
      <c r="S78" s="55"/>
      <c r="T78" s="56" t="str">
        <f t="shared" si="9"/>
        <v/>
      </c>
      <c r="U78" s="56"/>
    </row>
    <row r="79" spans="2:21" x14ac:dyDescent="0.15">
      <c r="B79" s="19">
        <v>71</v>
      </c>
      <c r="C79" s="51" t="str">
        <f t="shared" si="6"/>
        <v/>
      </c>
      <c r="D79" s="51"/>
      <c r="E79" s="19"/>
      <c r="F79" s="8"/>
      <c r="G79" s="19" t="s">
        <v>3</v>
      </c>
      <c r="H79" s="52"/>
      <c r="I79" s="52"/>
      <c r="J79" s="19"/>
      <c r="K79" s="51" t="str">
        <f t="shared" si="5"/>
        <v/>
      </c>
      <c r="L79" s="51"/>
      <c r="M79" s="6" t="str">
        <f t="shared" si="7"/>
        <v/>
      </c>
      <c r="N79" s="19"/>
      <c r="O79" s="8"/>
      <c r="P79" s="52"/>
      <c r="Q79" s="52"/>
      <c r="R79" s="55" t="str">
        <f t="shared" si="8"/>
        <v/>
      </c>
      <c r="S79" s="55"/>
      <c r="T79" s="56" t="str">
        <f t="shared" si="9"/>
        <v/>
      </c>
      <c r="U79" s="56"/>
    </row>
    <row r="80" spans="2:21" x14ac:dyDescent="0.15">
      <c r="B80" s="19">
        <v>72</v>
      </c>
      <c r="C80" s="51" t="str">
        <f t="shared" si="6"/>
        <v/>
      </c>
      <c r="D80" s="51"/>
      <c r="E80" s="19"/>
      <c r="F80" s="8"/>
      <c r="G80" s="19" t="s">
        <v>4</v>
      </c>
      <c r="H80" s="52"/>
      <c r="I80" s="52"/>
      <c r="J80" s="19"/>
      <c r="K80" s="51" t="str">
        <f t="shared" si="5"/>
        <v/>
      </c>
      <c r="L80" s="51"/>
      <c r="M80" s="6" t="str">
        <f t="shared" si="7"/>
        <v/>
      </c>
      <c r="N80" s="19"/>
      <c r="O80" s="8"/>
      <c r="P80" s="52"/>
      <c r="Q80" s="52"/>
      <c r="R80" s="55" t="str">
        <f t="shared" si="8"/>
        <v/>
      </c>
      <c r="S80" s="55"/>
      <c r="T80" s="56" t="str">
        <f t="shared" si="9"/>
        <v/>
      </c>
      <c r="U80" s="56"/>
    </row>
    <row r="81" spans="2:21" x14ac:dyDescent="0.15">
      <c r="B81" s="19">
        <v>73</v>
      </c>
      <c r="C81" s="51" t="str">
        <f t="shared" si="6"/>
        <v/>
      </c>
      <c r="D81" s="51"/>
      <c r="E81" s="19"/>
      <c r="F81" s="8"/>
      <c r="G81" s="19" t="s">
        <v>3</v>
      </c>
      <c r="H81" s="52"/>
      <c r="I81" s="52"/>
      <c r="J81" s="19"/>
      <c r="K81" s="51" t="str">
        <f t="shared" si="5"/>
        <v/>
      </c>
      <c r="L81" s="51"/>
      <c r="M81" s="6" t="str">
        <f t="shared" si="7"/>
        <v/>
      </c>
      <c r="N81" s="19"/>
      <c r="O81" s="8"/>
      <c r="P81" s="52"/>
      <c r="Q81" s="52"/>
      <c r="R81" s="55" t="str">
        <f t="shared" si="8"/>
        <v/>
      </c>
      <c r="S81" s="55"/>
      <c r="T81" s="56" t="str">
        <f t="shared" si="9"/>
        <v/>
      </c>
      <c r="U81" s="56"/>
    </row>
    <row r="82" spans="2:21" x14ac:dyDescent="0.15">
      <c r="B82" s="19">
        <v>74</v>
      </c>
      <c r="C82" s="51" t="str">
        <f t="shared" si="6"/>
        <v/>
      </c>
      <c r="D82" s="51"/>
      <c r="E82" s="19"/>
      <c r="F82" s="8"/>
      <c r="G82" s="19" t="s">
        <v>3</v>
      </c>
      <c r="H82" s="52"/>
      <c r="I82" s="52"/>
      <c r="J82" s="19"/>
      <c r="K82" s="51" t="str">
        <f t="shared" si="5"/>
        <v/>
      </c>
      <c r="L82" s="51"/>
      <c r="M82" s="6" t="str">
        <f t="shared" si="7"/>
        <v/>
      </c>
      <c r="N82" s="19"/>
      <c r="O82" s="8"/>
      <c r="P82" s="52"/>
      <c r="Q82" s="52"/>
      <c r="R82" s="55" t="str">
        <f t="shared" si="8"/>
        <v/>
      </c>
      <c r="S82" s="55"/>
      <c r="T82" s="56" t="str">
        <f t="shared" si="9"/>
        <v/>
      </c>
      <c r="U82" s="56"/>
    </row>
    <row r="83" spans="2:21" x14ac:dyDescent="0.15">
      <c r="B83" s="19">
        <v>75</v>
      </c>
      <c r="C83" s="51" t="str">
        <f t="shared" si="6"/>
        <v/>
      </c>
      <c r="D83" s="51"/>
      <c r="E83" s="19"/>
      <c r="F83" s="8"/>
      <c r="G83" s="19" t="s">
        <v>3</v>
      </c>
      <c r="H83" s="52"/>
      <c r="I83" s="52"/>
      <c r="J83" s="19"/>
      <c r="K83" s="51" t="str">
        <f t="shared" si="5"/>
        <v/>
      </c>
      <c r="L83" s="51"/>
      <c r="M83" s="6" t="str">
        <f t="shared" si="7"/>
        <v/>
      </c>
      <c r="N83" s="19"/>
      <c r="O83" s="8"/>
      <c r="P83" s="52"/>
      <c r="Q83" s="52"/>
      <c r="R83" s="55" t="str">
        <f t="shared" si="8"/>
        <v/>
      </c>
      <c r="S83" s="55"/>
      <c r="T83" s="56" t="str">
        <f t="shared" si="9"/>
        <v/>
      </c>
      <c r="U83" s="56"/>
    </row>
    <row r="84" spans="2:21" x14ac:dyDescent="0.15">
      <c r="B84" s="19">
        <v>76</v>
      </c>
      <c r="C84" s="51" t="str">
        <f t="shared" si="6"/>
        <v/>
      </c>
      <c r="D84" s="51"/>
      <c r="E84" s="19"/>
      <c r="F84" s="8"/>
      <c r="G84" s="19" t="s">
        <v>3</v>
      </c>
      <c r="H84" s="52"/>
      <c r="I84" s="52"/>
      <c r="J84" s="19"/>
      <c r="K84" s="51" t="str">
        <f t="shared" si="5"/>
        <v/>
      </c>
      <c r="L84" s="51"/>
      <c r="M84" s="6" t="str">
        <f t="shared" si="7"/>
        <v/>
      </c>
      <c r="N84" s="19"/>
      <c r="O84" s="8"/>
      <c r="P84" s="52"/>
      <c r="Q84" s="52"/>
      <c r="R84" s="55" t="str">
        <f t="shared" si="8"/>
        <v/>
      </c>
      <c r="S84" s="55"/>
      <c r="T84" s="56" t="str">
        <f t="shared" si="9"/>
        <v/>
      </c>
      <c r="U84" s="56"/>
    </row>
    <row r="85" spans="2:21" x14ac:dyDescent="0.15">
      <c r="B85" s="19">
        <v>77</v>
      </c>
      <c r="C85" s="51" t="str">
        <f t="shared" si="6"/>
        <v/>
      </c>
      <c r="D85" s="51"/>
      <c r="E85" s="19"/>
      <c r="F85" s="8"/>
      <c r="G85" s="19" t="s">
        <v>4</v>
      </c>
      <c r="H85" s="52"/>
      <c r="I85" s="52"/>
      <c r="J85" s="19"/>
      <c r="K85" s="51" t="str">
        <f t="shared" si="5"/>
        <v/>
      </c>
      <c r="L85" s="51"/>
      <c r="M85" s="6" t="str">
        <f t="shared" si="7"/>
        <v/>
      </c>
      <c r="N85" s="19"/>
      <c r="O85" s="8"/>
      <c r="P85" s="52"/>
      <c r="Q85" s="52"/>
      <c r="R85" s="55" t="str">
        <f t="shared" si="8"/>
        <v/>
      </c>
      <c r="S85" s="55"/>
      <c r="T85" s="56" t="str">
        <f t="shared" si="9"/>
        <v/>
      </c>
      <c r="U85" s="56"/>
    </row>
    <row r="86" spans="2:21" x14ac:dyDescent="0.15">
      <c r="B86" s="19">
        <v>78</v>
      </c>
      <c r="C86" s="51" t="str">
        <f t="shared" si="6"/>
        <v/>
      </c>
      <c r="D86" s="51"/>
      <c r="E86" s="19"/>
      <c r="F86" s="8"/>
      <c r="G86" s="19" t="s">
        <v>3</v>
      </c>
      <c r="H86" s="52"/>
      <c r="I86" s="52"/>
      <c r="J86" s="19"/>
      <c r="K86" s="51" t="str">
        <f t="shared" si="5"/>
        <v/>
      </c>
      <c r="L86" s="51"/>
      <c r="M86" s="6" t="str">
        <f t="shared" si="7"/>
        <v/>
      </c>
      <c r="N86" s="19"/>
      <c r="O86" s="8"/>
      <c r="P86" s="52"/>
      <c r="Q86" s="52"/>
      <c r="R86" s="55" t="str">
        <f t="shared" si="8"/>
        <v/>
      </c>
      <c r="S86" s="55"/>
      <c r="T86" s="56" t="str">
        <f t="shared" si="9"/>
        <v/>
      </c>
      <c r="U86" s="56"/>
    </row>
    <row r="87" spans="2:21" x14ac:dyDescent="0.15">
      <c r="B87" s="19">
        <v>79</v>
      </c>
      <c r="C87" s="51" t="str">
        <f t="shared" si="6"/>
        <v/>
      </c>
      <c r="D87" s="51"/>
      <c r="E87" s="19"/>
      <c r="F87" s="8"/>
      <c r="G87" s="19" t="s">
        <v>4</v>
      </c>
      <c r="H87" s="52"/>
      <c r="I87" s="52"/>
      <c r="J87" s="19"/>
      <c r="K87" s="51" t="str">
        <f t="shared" si="5"/>
        <v/>
      </c>
      <c r="L87" s="51"/>
      <c r="M87" s="6" t="str">
        <f t="shared" si="7"/>
        <v/>
      </c>
      <c r="N87" s="19"/>
      <c r="O87" s="8"/>
      <c r="P87" s="52"/>
      <c r="Q87" s="52"/>
      <c r="R87" s="55" t="str">
        <f t="shared" si="8"/>
        <v/>
      </c>
      <c r="S87" s="55"/>
      <c r="T87" s="56" t="str">
        <f t="shared" si="9"/>
        <v/>
      </c>
      <c r="U87" s="56"/>
    </row>
    <row r="88" spans="2:21" x14ac:dyDescent="0.15">
      <c r="B88" s="19">
        <v>80</v>
      </c>
      <c r="C88" s="51" t="str">
        <f t="shared" si="6"/>
        <v/>
      </c>
      <c r="D88" s="51"/>
      <c r="E88" s="19"/>
      <c r="F88" s="8"/>
      <c r="G88" s="19" t="s">
        <v>4</v>
      </c>
      <c r="H88" s="52"/>
      <c r="I88" s="52"/>
      <c r="J88" s="19"/>
      <c r="K88" s="51" t="str">
        <f t="shared" si="5"/>
        <v/>
      </c>
      <c r="L88" s="51"/>
      <c r="M88" s="6" t="str">
        <f t="shared" si="7"/>
        <v/>
      </c>
      <c r="N88" s="19"/>
      <c r="O88" s="8"/>
      <c r="P88" s="52"/>
      <c r="Q88" s="52"/>
      <c r="R88" s="55" t="str">
        <f t="shared" si="8"/>
        <v/>
      </c>
      <c r="S88" s="55"/>
      <c r="T88" s="56" t="str">
        <f t="shared" si="9"/>
        <v/>
      </c>
      <c r="U88" s="56"/>
    </row>
    <row r="89" spans="2:21" x14ac:dyDescent="0.15">
      <c r="B89" s="19">
        <v>81</v>
      </c>
      <c r="C89" s="51" t="str">
        <f t="shared" si="6"/>
        <v/>
      </c>
      <c r="D89" s="51"/>
      <c r="E89" s="19"/>
      <c r="F89" s="8"/>
      <c r="G89" s="19" t="s">
        <v>4</v>
      </c>
      <c r="H89" s="52"/>
      <c r="I89" s="52"/>
      <c r="J89" s="19"/>
      <c r="K89" s="51" t="str">
        <f t="shared" si="5"/>
        <v/>
      </c>
      <c r="L89" s="51"/>
      <c r="M89" s="6" t="str">
        <f t="shared" si="7"/>
        <v/>
      </c>
      <c r="N89" s="19"/>
      <c r="O89" s="8"/>
      <c r="P89" s="52"/>
      <c r="Q89" s="52"/>
      <c r="R89" s="55" t="str">
        <f t="shared" si="8"/>
        <v/>
      </c>
      <c r="S89" s="55"/>
      <c r="T89" s="56" t="str">
        <f t="shared" si="9"/>
        <v/>
      </c>
      <c r="U89" s="56"/>
    </row>
    <row r="90" spans="2:21" x14ac:dyDescent="0.15">
      <c r="B90" s="19">
        <v>82</v>
      </c>
      <c r="C90" s="51" t="str">
        <f t="shared" si="6"/>
        <v/>
      </c>
      <c r="D90" s="51"/>
      <c r="E90" s="19"/>
      <c r="F90" s="8"/>
      <c r="G90" s="19" t="s">
        <v>4</v>
      </c>
      <c r="H90" s="52"/>
      <c r="I90" s="52"/>
      <c r="J90" s="19"/>
      <c r="K90" s="51" t="str">
        <f t="shared" si="5"/>
        <v/>
      </c>
      <c r="L90" s="51"/>
      <c r="M90" s="6" t="str">
        <f t="shared" si="7"/>
        <v/>
      </c>
      <c r="N90" s="19"/>
      <c r="O90" s="8"/>
      <c r="P90" s="52"/>
      <c r="Q90" s="52"/>
      <c r="R90" s="55" t="str">
        <f t="shared" si="8"/>
        <v/>
      </c>
      <c r="S90" s="55"/>
      <c r="T90" s="56" t="str">
        <f t="shared" si="9"/>
        <v/>
      </c>
      <c r="U90" s="56"/>
    </row>
    <row r="91" spans="2:21" x14ac:dyDescent="0.15">
      <c r="B91" s="19">
        <v>83</v>
      </c>
      <c r="C91" s="51" t="str">
        <f t="shared" si="6"/>
        <v/>
      </c>
      <c r="D91" s="51"/>
      <c r="E91" s="19"/>
      <c r="F91" s="8"/>
      <c r="G91" s="19" t="s">
        <v>4</v>
      </c>
      <c r="H91" s="52"/>
      <c r="I91" s="52"/>
      <c r="J91" s="19"/>
      <c r="K91" s="51" t="str">
        <f t="shared" si="5"/>
        <v/>
      </c>
      <c r="L91" s="51"/>
      <c r="M91" s="6" t="str">
        <f t="shared" si="7"/>
        <v/>
      </c>
      <c r="N91" s="19"/>
      <c r="O91" s="8"/>
      <c r="P91" s="52"/>
      <c r="Q91" s="52"/>
      <c r="R91" s="55" t="str">
        <f t="shared" si="8"/>
        <v/>
      </c>
      <c r="S91" s="55"/>
      <c r="T91" s="56" t="str">
        <f t="shared" si="9"/>
        <v/>
      </c>
      <c r="U91" s="56"/>
    </row>
    <row r="92" spans="2:21" x14ac:dyDescent="0.15">
      <c r="B92" s="19">
        <v>84</v>
      </c>
      <c r="C92" s="51" t="str">
        <f t="shared" si="6"/>
        <v/>
      </c>
      <c r="D92" s="51"/>
      <c r="E92" s="19"/>
      <c r="F92" s="8"/>
      <c r="G92" s="19" t="s">
        <v>3</v>
      </c>
      <c r="H92" s="52"/>
      <c r="I92" s="52"/>
      <c r="J92" s="19"/>
      <c r="K92" s="51" t="str">
        <f t="shared" si="5"/>
        <v/>
      </c>
      <c r="L92" s="51"/>
      <c r="M92" s="6" t="str">
        <f t="shared" si="7"/>
        <v/>
      </c>
      <c r="N92" s="19"/>
      <c r="O92" s="8"/>
      <c r="P92" s="52"/>
      <c r="Q92" s="52"/>
      <c r="R92" s="55" t="str">
        <f t="shared" si="8"/>
        <v/>
      </c>
      <c r="S92" s="55"/>
      <c r="T92" s="56" t="str">
        <f t="shared" si="9"/>
        <v/>
      </c>
      <c r="U92" s="56"/>
    </row>
    <row r="93" spans="2:21" x14ac:dyDescent="0.15">
      <c r="B93" s="19">
        <v>85</v>
      </c>
      <c r="C93" s="51" t="str">
        <f t="shared" si="6"/>
        <v/>
      </c>
      <c r="D93" s="51"/>
      <c r="E93" s="19"/>
      <c r="F93" s="8"/>
      <c r="G93" s="19" t="s">
        <v>4</v>
      </c>
      <c r="H93" s="52"/>
      <c r="I93" s="52"/>
      <c r="J93" s="19"/>
      <c r="K93" s="51" t="str">
        <f t="shared" si="5"/>
        <v/>
      </c>
      <c r="L93" s="51"/>
      <c r="M93" s="6" t="str">
        <f t="shared" si="7"/>
        <v/>
      </c>
      <c r="N93" s="19"/>
      <c r="O93" s="8"/>
      <c r="P93" s="52"/>
      <c r="Q93" s="52"/>
      <c r="R93" s="55" t="str">
        <f t="shared" si="8"/>
        <v/>
      </c>
      <c r="S93" s="55"/>
      <c r="T93" s="56" t="str">
        <f t="shared" si="9"/>
        <v/>
      </c>
      <c r="U93" s="56"/>
    </row>
    <row r="94" spans="2:21" x14ac:dyDescent="0.15">
      <c r="B94" s="19">
        <v>86</v>
      </c>
      <c r="C94" s="51" t="str">
        <f t="shared" si="6"/>
        <v/>
      </c>
      <c r="D94" s="51"/>
      <c r="E94" s="19"/>
      <c r="F94" s="8"/>
      <c r="G94" s="19" t="s">
        <v>3</v>
      </c>
      <c r="H94" s="52"/>
      <c r="I94" s="52"/>
      <c r="J94" s="19"/>
      <c r="K94" s="51" t="str">
        <f t="shared" si="5"/>
        <v/>
      </c>
      <c r="L94" s="51"/>
      <c r="M94" s="6" t="str">
        <f t="shared" si="7"/>
        <v/>
      </c>
      <c r="N94" s="19"/>
      <c r="O94" s="8"/>
      <c r="P94" s="52"/>
      <c r="Q94" s="52"/>
      <c r="R94" s="55" t="str">
        <f t="shared" si="8"/>
        <v/>
      </c>
      <c r="S94" s="55"/>
      <c r="T94" s="56" t="str">
        <f t="shared" si="9"/>
        <v/>
      </c>
      <c r="U94" s="56"/>
    </row>
    <row r="95" spans="2:21" x14ac:dyDescent="0.15">
      <c r="B95" s="19">
        <v>87</v>
      </c>
      <c r="C95" s="51" t="str">
        <f t="shared" si="6"/>
        <v/>
      </c>
      <c r="D95" s="51"/>
      <c r="E95" s="19"/>
      <c r="F95" s="8"/>
      <c r="G95" s="19" t="s">
        <v>4</v>
      </c>
      <c r="H95" s="52"/>
      <c r="I95" s="52"/>
      <c r="J95" s="19"/>
      <c r="K95" s="51" t="str">
        <f t="shared" si="5"/>
        <v/>
      </c>
      <c r="L95" s="51"/>
      <c r="M95" s="6" t="str">
        <f t="shared" si="7"/>
        <v/>
      </c>
      <c r="N95" s="19"/>
      <c r="O95" s="8"/>
      <c r="P95" s="52"/>
      <c r="Q95" s="52"/>
      <c r="R95" s="55" t="str">
        <f t="shared" si="8"/>
        <v/>
      </c>
      <c r="S95" s="55"/>
      <c r="T95" s="56" t="str">
        <f t="shared" si="9"/>
        <v/>
      </c>
      <c r="U95" s="56"/>
    </row>
    <row r="96" spans="2:21" x14ac:dyDescent="0.15">
      <c r="B96" s="19">
        <v>88</v>
      </c>
      <c r="C96" s="51" t="str">
        <f t="shared" si="6"/>
        <v/>
      </c>
      <c r="D96" s="51"/>
      <c r="E96" s="19"/>
      <c r="F96" s="8"/>
      <c r="G96" s="19" t="s">
        <v>3</v>
      </c>
      <c r="H96" s="52"/>
      <c r="I96" s="52"/>
      <c r="J96" s="19"/>
      <c r="K96" s="51" t="str">
        <f t="shared" si="5"/>
        <v/>
      </c>
      <c r="L96" s="51"/>
      <c r="M96" s="6" t="str">
        <f t="shared" si="7"/>
        <v/>
      </c>
      <c r="N96" s="19"/>
      <c r="O96" s="8"/>
      <c r="P96" s="52"/>
      <c r="Q96" s="52"/>
      <c r="R96" s="55" t="str">
        <f t="shared" si="8"/>
        <v/>
      </c>
      <c r="S96" s="55"/>
      <c r="T96" s="56" t="str">
        <f t="shared" si="9"/>
        <v/>
      </c>
      <c r="U96" s="56"/>
    </row>
    <row r="97" spans="2:21" x14ac:dyDescent="0.15">
      <c r="B97" s="19">
        <v>89</v>
      </c>
      <c r="C97" s="51" t="str">
        <f t="shared" si="6"/>
        <v/>
      </c>
      <c r="D97" s="51"/>
      <c r="E97" s="19"/>
      <c r="F97" s="8"/>
      <c r="G97" s="19" t="s">
        <v>4</v>
      </c>
      <c r="H97" s="52"/>
      <c r="I97" s="52"/>
      <c r="J97" s="19"/>
      <c r="K97" s="51" t="str">
        <f t="shared" si="5"/>
        <v/>
      </c>
      <c r="L97" s="51"/>
      <c r="M97" s="6" t="str">
        <f t="shared" si="7"/>
        <v/>
      </c>
      <c r="N97" s="19"/>
      <c r="O97" s="8"/>
      <c r="P97" s="52"/>
      <c r="Q97" s="52"/>
      <c r="R97" s="55" t="str">
        <f t="shared" si="8"/>
        <v/>
      </c>
      <c r="S97" s="55"/>
      <c r="T97" s="56" t="str">
        <f t="shared" si="9"/>
        <v/>
      </c>
      <c r="U97" s="56"/>
    </row>
    <row r="98" spans="2:21" x14ac:dyDescent="0.15">
      <c r="B98" s="19">
        <v>90</v>
      </c>
      <c r="C98" s="51" t="str">
        <f t="shared" si="6"/>
        <v/>
      </c>
      <c r="D98" s="51"/>
      <c r="E98" s="19"/>
      <c r="F98" s="8"/>
      <c r="G98" s="19" t="s">
        <v>3</v>
      </c>
      <c r="H98" s="52"/>
      <c r="I98" s="52"/>
      <c r="J98" s="19"/>
      <c r="K98" s="51" t="str">
        <f t="shared" si="5"/>
        <v/>
      </c>
      <c r="L98" s="51"/>
      <c r="M98" s="6" t="str">
        <f t="shared" si="7"/>
        <v/>
      </c>
      <c r="N98" s="19"/>
      <c r="O98" s="8"/>
      <c r="P98" s="52"/>
      <c r="Q98" s="52"/>
      <c r="R98" s="55" t="str">
        <f t="shared" si="8"/>
        <v/>
      </c>
      <c r="S98" s="55"/>
      <c r="T98" s="56" t="str">
        <f t="shared" si="9"/>
        <v/>
      </c>
      <c r="U98" s="56"/>
    </row>
    <row r="99" spans="2:21" x14ac:dyDescent="0.15">
      <c r="B99" s="19">
        <v>91</v>
      </c>
      <c r="C99" s="51" t="str">
        <f t="shared" si="6"/>
        <v/>
      </c>
      <c r="D99" s="51"/>
      <c r="E99" s="19"/>
      <c r="F99" s="8"/>
      <c r="G99" s="19" t="s">
        <v>4</v>
      </c>
      <c r="H99" s="52"/>
      <c r="I99" s="52"/>
      <c r="J99" s="19"/>
      <c r="K99" s="51" t="str">
        <f t="shared" si="5"/>
        <v/>
      </c>
      <c r="L99" s="51"/>
      <c r="M99" s="6" t="str">
        <f t="shared" si="7"/>
        <v/>
      </c>
      <c r="N99" s="19"/>
      <c r="O99" s="8"/>
      <c r="P99" s="52"/>
      <c r="Q99" s="52"/>
      <c r="R99" s="55" t="str">
        <f t="shared" si="8"/>
        <v/>
      </c>
      <c r="S99" s="55"/>
      <c r="T99" s="56" t="str">
        <f t="shared" si="9"/>
        <v/>
      </c>
      <c r="U99" s="56"/>
    </row>
    <row r="100" spans="2:21" x14ac:dyDescent="0.15">
      <c r="B100" s="19">
        <v>92</v>
      </c>
      <c r="C100" s="51" t="str">
        <f t="shared" si="6"/>
        <v/>
      </c>
      <c r="D100" s="51"/>
      <c r="E100" s="19"/>
      <c r="F100" s="8"/>
      <c r="G100" s="19" t="s">
        <v>4</v>
      </c>
      <c r="H100" s="52"/>
      <c r="I100" s="52"/>
      <c r="J100" s="19"/>
      <c r="K100" s="51" t="str">
        <f t="shared" si="5"/>
        <v/>
      </c>
      <c r="L100" s="51"/>
      <c r="M100" s="6" t="str">
        <f t="shared" si="7"/>
        <v/>
      </c>
      <c r="N100" s="19"/>
      <c r="O100" s="8"/>
      <c r="P100" s="52"/>
      <c r="Q100" s="52"/>
      <c r="R100" s="55" t="str">
        <f t="shared" si="8"/>
        <v/>
      </c>
      <c r="S100" s="55"/>
      <c r="T100" s="56" t="str">
        <f t="shared" si="9"/>
        <v/>
      </c>
      <c r="U100" s="56"/>
    </row>
    <row r="101" spans="2:21" x14ac:dyDescent="0.15">
      <c r="B101" s="19">
        <v>93</v>
      </c>
      <c r="C101" s="51" t="str">
        <f t="shared" si="6"/>
        <v/>
      </c>
      <c r="D101" s="51"/>
      <c r="E101" s="19"/>
      <c r="F101" s="8"/>
      <c r="G101" s="19" t="s">
        <v>3</v>
      </c>
      <c r="H101" s="52"/>
      <c r="I101" s="52"/>
      <c r="J101" s="19"/>
      <c r="K101" s="51" t="str">
        <f t="shared" si="5"/>
        <v/>
      </c>
      <c r="L101" s="51"/>
      <c r="M101" s="6" t="str">
        <f t="shared" si="7"/>
        <v/>
      </c>
      <c r="N101" s="19"/>
      <c r="O101" s="8"/>
      <c r="P101" s="52"/>
      <c r="Q101" s="52"/>
      <c r="R101" s="55" t="str">
        <f t="shared" si="8"/>
        <v/>
      </c>
      <c r="S101" s="55"/>
      <c r="T101" s="56" t="str">
        <f t="shared" si="9"/>
        <v/>
      </c>
      <c r="U101" s="56"/>
    </row>
    <row r="102" spans="2:21" x14ac:dyDescent="0.15">
      <c r="B102" s="19">
        <v>94</v>
      </c>
      <c r="C102" s="51" t="str">
        <f t="shared" si="6"/>
        <v/>
      </c>
      <c r="D102" s="51"/>
      <c r="E102" s="19"/>
      <c r="F102" s="8"/>
      <c r="G102" s="19" t="s">
        <v>3</v>
      </c>
      <c r="H102" s="52"/>
      <c r="I102" s="52"/>
      <c r="J102" s="19"/>
      <c r="K102" s="51" t="str">
        <f t="shared" si="5"/>
        <v/>
      </c>
      <c r="L102" s="51"/>
      <c r="M102" s="6" t="str">
        <f t="shared" si="7"/>
        <v/>
      </c>
      <c r="N102" s="19"/>
      <c r="O102" s="8"/>
      <c r="P102" s="52"/>
      <c r="Q102" s="52"/>
      <c r="R102" s="55" t="str">
        <f t="shared" si="8"/>
        <v/>
      </c>
      <c r="S102" s="55"/>
      <c r="T102" s="56" t="str">
        <f t="shared" si="9"/>
        <v/>
      </c>
      <c r="U102" s="56"/>
    </row>
    <row r="103" spans="2:21" x14ac:dyDescent="0.15">
      <c r="B103" s="19">
        <v>95</v>
      </c>
      <c r="C103" s="51" t="str">
        <f t="shared" si="6"/>
        <v/>
      </c>
      <c r="D103" s="51"/>
      <c r="E103" s="19"/>
      <c r="F103" s="8"/>
      <c r="G103" s="19" t="s">
        <v>3</v>
      </c>
      <c r="H103" s="52"/>
      <c r="I103" s="52"/>
      <c r="J103" s="19"/>
      <c r="K103" s="51" t="str">
        <f t="shared" si="5"/>
        <v/>
      </c>
      <c r="L103" s="51"/>
      <c r="M103" s="6" t="str">
        <f t="shared" si="7"/>
        <v/>
      </c>
      <c r="N103" s="19"/>
      <c r="O103" s="8"/>
      <c r="P103" s="52"/>
      <c r="Q103" s="52"/>
      <c r="R103" s="55" t="str">
        <f t="shared" si="8"/>
        <v/>
      </c>
      <c r="S103" s="55"/>
      <c r="T103" s="56" t="str">
        <f t="shared" si="9"/>
        <v/>
      </c>
      <c r="U103" s="56"/>
    </row>
    <row r="104" spans="2:21" x14ac:dyDescent="0.15">
      <c r="B104" s="19">
        <v>96</v>
      </c>
      <c r="C104" s="51" t="str">
        <f t="shared" si="6"/>
        <v/>
      </c>
      <c r="D104" s="51"/>
      <c r="E104" s="19"/>
      <c r="F104" s="8"/>
      <c r="G104" s="19" t="s">
        <v>4</v>
      </c>
      <c r="H104" s="52"/>
      <c r="I104" s="52"/>
      <c r="J104" s="19"/>
      <c r="K104" s="51" t="str">
        <f t="shared" si="5"/>
        <v/>
      </c>
      <c r="L104" s="51"/>
      <c r="M104" s="6" t="str">
        <f t="shared" si="7"/>
        <v/>
      </c>
      <c r="N104" s="19"/>
      <c r="O104" s="8"/>
      <c r="P104" s="52"/>
      <c r="Q104" s="52"/>
      <c r="R104" s="55" t="str">
        <f t="shared" si="8"/>
        <v/>
      </c>
      <c r="S104" s="55"/>
      <c r="T104" s="56" t="str">
        <f t="shared" si="9"/>
        <v/>
      </c>
      <c r="U104" s="56"/>
    </row>
    <row r="105" spans="2:21" x14ac:dyDescent="0.15">
      <c r="B105" s="19">
        <v>97</v>
      </c>
      <c r="C105" s="51" t="str">
        <f t="shared" si="6"/>
        <v/>
      </c>
      <c r="D105" s="51"/>
      <c r="E105" s="19"/>
      <c r="F105" s="8"/>
      <c r="G105" s="19" t="s">
        <v>3</v>
      </c>
      <c r="H105" s="52"/>
      <c r="I105" s="52"/>
      <c r="J105" s="19"/>
      <c r="K105" s="51" t="str">
        <f t="shared" si="5"/>
        <v/>
      </c>
      <c r="L105" s="51"/>
      <c r="M105" s="6" t="str">
        <f t="shared" si="7"/>
        <v/>
      </c>
      <c r="N105" s="19"/>
      <c r="O105" s="8"/>
      <c r="P105" s="52"/>
      <c r="Q105" s="52"/>
      <c r="R105" s="55" t="str">
        <f t="shared" si="8"/>
        <v/>
      </c>
      <c r="S105" s="55"/>
      <c r="T105" s="56" t="str">
        <f t="shared" si="9"/>
        <v/>
      </c>
      <c r="U105" s="56"/>
    </row>
    <row r="106" spans="2:21" x14ac:dyDescent="0.15">
      <c r="B106" s="19">
        <v>98</v>
      </c>
      <c r="C106" s="51" t="str">
        <f t="shared" si="6"/>
        <v/>
      </c>
      <c r="D106" s="51"/>
      <c r="E106" s="19"/>
      <c r="F106" s="8"/>
      <c r="G106" s="19" t="s">
        <v>4</v>
      </c>
      <c r="H106" s="52"/>
      <c r="I106" s="52"/>
      <c r="J106" s="19"/>
      <c r="K106" s="51" t="str">
        <f t="shared" si="5"/>
        <v/>
      </c>
      <c r="L106" s="51"/>
      <c r="M106" s="6" t="str">
        <f t="shared" si="7"/>
        <v/>
      </c>
      <c r="N106" s="19"/>
      <c r="O106" s="8"/>
      <c r="P106" s="52"/>
      <c r="Q106" s="52"/>
      <c r="R106" s="55" t="str">
        <f t="shared" si="8"/>
        <v/>
      </c>
      <c r="S106" s="55"/>
      <c r="T106" s="56" t="str">
        <f t="shared" si="9"/>
        <v/>
      </c>
      <c r="U106" s="56"/>
    </row>
    <row r="107" spans="2:21" x14ac:dyDescent="0.15">
      <c r="B107" s="19">
        <v>99</v>
      </c>
      <c r="C107" s="51" t="str">
        <f t="shared" si="6"/>
        <v/>
      </c>
      <c r="D107" s="51"/>
      <c r="E107" s="19"/>
      <c r="F107" s="8"/>
      <c r="G107" s="19" t="s">
        <v>4</v>
      </c>
      <c r="H107" s="52"/>
      <c r="I107" s="52"/>
      <c r="J107" s="19"/>
      <c r="K107" s="51" t="str">
        <f t="shared" si="5"/>
        <v/>
      </c>
      <c r="L107" s="51"/>
      <c r="M107" s="6" t="str">
        <f t="shared" si="7"/>
        <v/>
      </c>
      <c r="N107" s="19"/>
      <c r="O107" s="8"/>
      <c r="P107" s="52"/>
      <c r="Q107" s="52"/>
      <c r="R107" s="55" t="str">
        <f t="shared" si="8"/>
        <v/>
      </c>
      <c r="S107" s="55"/>
      <c r="T107" s="56" t="str">
        <f t="shared" si="9"/>
        <v/>
      </c>
      <c r="U107" s="56"/>
    </row>
    <row r="108" spans="2:21" x14ac:dyDescent="0.15">
      <c r="B108" s="19">
        <v>100</v>
      </c>
      <c r="C108" s="51" t="str">
        <f t="shared" si="6"/>
        <v/>
      </c>
      <c r="D108" s="51"/>
      <c r="E108" s="19"/>
      <c r="F108" s="8"/>
      <c r="G108" s="19" t="s">
        <v>3</v>
      </c>
      <c r="H108" s="52"/>
      <c r="I108" s="52"/>
      <c r="J108" s="19"/>
      <c r="K108" s="51" t="str">
        <f t="shared" si="5"/>
        <v/>
      </c>
      <c r="L108" s="51"/>
      <c r="M108" s="6" t="str">
        <f t="shared" si="7"/>
        <v/>
      </c>
      <c r="N108" s="19"/>
      <c r="O108" s="8"/>
      <c r="P108" s="52"/>
      <c r="Q108" s="52"/>
      <c r="R108" s="55" t="str">
        <f t="shared" si="8"/>
        <v/>
      </c>
      <c r="S108" s="55"/>
      <c r="T108" s="56" t="str">
        <f t="shared" si="9"/>
        <v/>
      </c>
      <c r="U108" s="5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K.Koitabashi</cp:lastModifiedBy>
  <cp:revision/>
  <cp:lastPrinted>2015-07-15T10:17:15Z</cp:lastPrinted>
  <dcterms:created xsi:type="dcterms:W3CDTF">2013-10-09T23:04:08Z</dcterms:created>
  <dcterms:modified xsi:type="dcterms:W3CDTF">2019-07-22T10:48:00Z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