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ac\Desktop\"/>
    </mc:Choice>
  </mc:AlternateContent>
  <xr:revisionPtr revIDLastSave="0" documentId="13_ncr:1_{5D444286-A384-40F5-8BB9-77E10EA4F19F}" xr6:coauthVersionLast="43" xr6:coauthVersionMax="43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33" l="1"/>
  <c r="V108" i="33" l="1"/>
  <c r="T108" i="33"/>
  <c r="W108" i="33" s="1"/>
  <c r="K108" i="33"/>
  <c r="M108" i="33" s="1"/>
  <c r="V107" i="33"/>
  <c r="T107" i="33"/>
  <c r="W107" i="33" s="1"/>
  <c r="R107" i="33"/>
  <c r="C108" i="33" s="1"/>
  <c r="X108" i="33" s="1"/>
  <c r="Y108" i="33" s="1"/>
  <c r="K107" i="33"/>
  <c r="M107" i="33" s="1"/>
  <c r="V106" i="33"/>
  <c r="T106" i="33"/>
  <c r="W106" i="33" s="1"/>
  <c r="R106" i="33"/>
  <c r="C107" i="33" s="1"/>
  <c r="X107" i="33" s="1"/>
  <c r="Y107" i="33" s="1"/>
  <c r="K106" i="33"/>
  <c r="M106" i="33" s="1"/>
  <c r="V105" i="33"/>
  <c r="T105" i="33"/>
  <c r="W105" i="33" s="1"/>
  <c r="K105" i="33"/>
  <c r="M105" i="33" s="1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M103" i="33"/>
  <c r="K103" i="33"/>
  <c r="V102" i="33"/>
  <c r="T102" i="33"/>
  <c r="W102" i="33" s="1"/>
  <c r="M102" i="33"/>
  <c r="K102" i="33"/>
  <c r="V101" i="33"/>
  <c r="T101" i="33"/>
  <c r="W101" i="33" s="1"/>
  <c r="R101" i="33"/>
  <c r="C102" i="33" s="1"/>
  <c r="X102" i="33" s="1"/>
  <c r="Y102" i="33" s="1"/>
  <c r="K101" i="33"/>
  <c r="M101" i="33" s="1"/>
  <c r="V100" i="33"/>
  <c r="T100" i="33"/>
  <c r="W100" i="33" s="1"/>
  <c r="K100" i="33"/>
  <c r="M100" i="33" s="1"/>
  <c r="V99" i="33"/>
  <c r="T99" i="33"/>
  <c r="W99" i="33" s="1"/>
  <c r="K99" i="33"/>
  <c r="M99" i="33" s="1"/>
  <c r="V98" i="33"/>
  <c r="T98" i="33"/>
  <c r="R98" i="33" s="1"/>
  <c r="C99" i="33" s="1"/>
  <c r="X99" i="33" s="1"/>
  <c r="Y99" i="33" s="1"/>
  <c r="W98" i="33"/>
  <c r="K98" i="33"/>
  <c r="M98" i="33" s="1"/>
  <c r="V97" i="33"/>
  <c r="T97" i="33"/>
  <c r="W97" i="33" s="1"/>
  <c r="K97" i="33"/>
  <c r="M97" i="33" s="1"/>
  <c r="V96" i="33"/>
  <c r="T96" i="33"/>
  <c r="W96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M94" i="33"/>
  <c r="K94" i="33"/>
  <c r="V93" i="33"/>
  <c r="T93" i="33"/>
  <c r="W93" i="33" s="1"/>
  <c r="K93" i="33"/>
  <c r="M93" i="33" s="1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K91" i="33"/>
  <c r="M91" i="33" s="1"/>
  <c r="V90" i="33"/>
  <c r="T90" i="33"/>
  <c r="W90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K87" i="33"/>
  <c r="M87" i="33" s="1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K85" i="33"/>
  <c r="M85" i="33" s="1"/>
  <c r="V84" i="33"/>
  <c r="T84" i="33"/>
  <c r="W84" i="33" s="1"/>
  <c r="M84" i="33"/>
  <c r="K84" i="33"/>
  <c r="V83" i="33"/>
  <c r="T83" i="33"/>
  <c r="W83" i="33" s="1"/>
  <c r="M83" i="33"/>
  <c r="K83" i="33"/>
  <c r="V82" i="33"/>
  <c r="T82" i="33"/>
  <c r="W82" i="33" s="1"/>
  <c r="M82" i="33"/>
  <c r="K82" i="33"/>
  <c r="V81" i="33"/>
  <c r="T81" i="33"/>
  <c r="W81" i="33" s="1"/>
  <c r="M81" i="33"/>
  <c r="K81" i="33"/>
  <c r="V80" i="33"/>
  <c r="T80" i="33"/>
  <c r="W80" i="33" s="1"/>
  <c r="M80" i="33"/>
  <c r="K80" i="33"/>
  <c r="V79" i="33"/>
  <c r="T79" i="33"/>
  <c r="W79" i="33" s="1"/>
  <c r="M79" i="33"/>
  <c r="K79" i="33"/>
  <c r="V78" i="33"/>
  <c r="T78" i="33"/>
  <c r="W78" i="33" s="1"/>
  <c r="K78" i="33"/>
  <c r="M78" i="33" s="1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K76" i="33"/>
  <c r="M76" i="33" s="1"/>
  <c r="V75" i="33"/>
  <c r="T75" i="33"/>
  <c r="W75" i="33" s="1"/>
  <c r="K75" i="33"/>
  <c r="M75" i="33" s="1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M73" i="33"/>
  <c r="K73" i="33"/>
  <c r="V72" i="33"/>
  <c r="T72" i="33"/>
  <c r="W72" i="33" s="1"/>
  <c r="K72" i="33"/>
  <c r="M72" i="33" s="1"/>
  <c r="V71" i="33"/>
  <c r="T71" i="33"/>
  <c r="W71" i="33" s="1"/>
  <c r="K71" i="33"/>
  <c r="M71" i="33" s="1"/>
  <c r="V70" i="33"/>
  <c r="T70" i="33"/>
  <c r="W70" i="33" s="1"/>
  <c r="K70" i="33"/>
  <c r="M70" i="33" s="1"/>
  <c r="V69" i="33"/>
  <c r="T69" i="33"/>
  <c r="W69" i="33" s="1"/>
  <c r="K69" i="33"/>
  <c r="M69" i="33" s="1"/>
  <c r="V68" i="33"/>
  <c r="T68" i="33"/>
  <c r="W68" i="33" s="1"/>
  <c r="K68" i="33"/>
  <c r="M68" i="33" s="1"/>
  <c r="V67" i="33"/>
  <c r="T67" i="33"/>
  <c r="W67" i="33" s="1"/>
  <c r="K67" i="33"/>
  <c r="M67" i="33" s="1"/>
  <c r="V66" i="33"/>
  <c r="T66" i="33"/>
  <c r="W66" i="33"/>
  <c r="R66" i="33"/>
  <c r="C67" i="33" s="1"/>
  <c r="X67" i="33" s="1"/>
  <c r="Y67" i="33" s="1"/>
  <c r="K66" i="33"/>
  <c r="M66" i="33" s="1"/>
  <c r="V65" i="33"/>
  <c r="T65" i="33"/>
  <c r="W65" i="33" s="1"/>
  <c r="K65" i="33"/>
  <c r="M65" i="33" s="1"/>
  <c r="V64" i="33"/>
  <c r="T64" i="33"/>
  <c r="W64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M62" i="33"/>
  <c r="K62" i="33"/>
  <c r="V61" i="33"/>
  <c r="T61" i="33"/>
  <c r="W61" i="33" s="1"/>
  <c r="K61" i="33"/>
  <c r="M61" i="33" s="1"/>
  <c r="V60" i="33"/>
  <c r="T60" i="33"/>
  <c r="W60" i="33" s="1"/>
  <c r="M60" i="33"/>
  <c r="K60" i="33"/>
  <c r="V59" i="33"/>
  <c r="T59" i="33"/>
  <c r="W59" i="33" s="1"/>
  <c r="M59" i="33"/>
  <c r="K59" i="33"/>
  <c r="V58" i="33"/>
  <c r="T58" i="33"/>
  <c r="W58" i="33" s="1"/>
  <c r="K58" i="33"/>
  <c r="M58" i="33" s="1"/>
  <c r="V57" i="33"/>
  <c r="T57" i="33"/>
  <c r="W57" i="33" s="1"/>
  <c r="K57" i="33"/>
  <c r="M57" i="33" s="1"/>
  <c r="V56" i="33"/>
  <c r="T56" i="33"/>
  <c r="W56" i="33" s="1"/>
  <c r="K56" i="33"/>
  <c r="M56" i="33" s="1"/>
  <c r="V55" i="33"/>
  <c r="T55" i="33"/>
  <c r="W55" i="33" s="1"/>
  <c r="R55" i="33"/>
  <c r="C56" i="33" s="1"/>
  <c r="X56" i="33" s="1"/>
  <c r="Y56" i="33" s="1"/>
  <c r="M55" i="33"/>
  <c r="K55" i="33"/>
  <c r="V54" i="33"/>
  <c r="T54" i="33"/>
  <c r="K54" i="33"/>
  <c r="M54" i="33" s="1"/>
  <c r="V53" i="33"/>
  <c r="T53" i="33"/>
  <c r="R53" i="33" s="1"/>
  <c r="C54" i="33" s="1"/>
  <c r="X54" i="33" s="1"/>
  <c r="Y54" i="33" s="1"/>
  <c r="M53" i="33"/>
  <c r="K53" i="33"/>
  <c r="V52" i="33"/>
  <c r="T52" i="33"/>
  <c r="R52" i="33" s="1"/>
  <c r="C53" i="33" s="1"/>
  <c r="X53" i="33" s="1"/>
  <c r="Y53" i="33" s="1"/>
  <c r="M52" i="33"/>
  <c r="K52" i="33"/>
  <c r="V51" i="33"/>
  <c r="T51" i="33"/>
  <c r="K51" i="33"/>
  <c r="M51" i="33" s="1"/>
  <c r="V50" i="33"/>
  <c r="T50" i="33"/>
  <c r="K50" i="33"/>
  <c r="M50" i="33" s="1"/>
  <c r="V49" i="33"/>
  <c r="T49" i="33"/>
  <c r="R49" i="33" s="1"/>
  <c r="C50" i="33" s="1"/>
  <c r="X50" i="33" s="1"/>
  <c r="Y50" i="33" s="1"/>
  <c r="M49" i="33"/>
  <c r="K49" i="33"/>
  <c r="V48" i="33"/>
  <c r="T48" i="33"/>
  <c r="K48" i="33"/>
  <c r="M48" i="33" s="1"/>
  <c r="V47" i="33"/>
  <c r="T47" i="33"/>
  <c r="K47" i="33"/>
  <c r="M47" i="33" s="1"/>
  <c r="V46" i="33"/>
  <c r="T46" i="33"/>
  <c r="R46" i="33" s="1"/>
  <c r="C47" i="33" s="1"/>
  <c r="X47" i="33" s="1"/>
  <c r="Y47" i="33" s="1"/>
  <c r="M46" i="33"/>
  <c r="K46" i="33"/>
  <c r="V45" i="33"/>
  <c r="T45" i="33"/>
  <c r="M45" i="33"/>
  <c r="K45" i="33"/>
  <c r="V44" i="33"/>
  <c r="T44" i="33"/>
  <c r="R44" i="33" s="1"/>
  <c r="C45" i="33" s="1"/>
  <c r="X45" i="33" s="1"/>
  <c r="Y45" i="33" s="1"/>
  <c r="V43" i="33"/>
  <c r="T43" i="33"/>
  <c r="R43" i="33" s="1"/>
  <c r="C44" i="33" s="1"/>
  <c r="K43" i="33"/>
  <c r="M43" i="33" s="1"/>
  <c r="V42" i="33"/>
  <c r="T42" i="33"/>
  <c r="K42" i="33"/>
  <c r="M42" i="33" s="1"/>
  <c r="V41" i="33"/>
  <c r="T41" i="33"/>
  <c r="K41" i="33"/>
  <c r="M41" i="33" s="1"/>
  <c r="V40" i="33"/>
  <c r="T40" i="33"/>
  <c r="V39" i="33"/>
  <c r="T39" i="33"/>
  <c r="K39" i="33"/>
  <c r="M39" i="33" s="1"/>
  <c r="V38" i="33"/>
  <c r="T38" i="33"/>
  <c r="K38" i="33"/>
  <c r="M38" i="33" s="1"/>
  <c r="V37" i="33"/>
  <c r="T37" i="33"/>
  <c r="R37" i="33" s="1"/>
  <c r="C38" i="33" s="1"/>
  <c r="X38" i="33" s="1"/>
  <c r="Y38" i="33" s="1"/>
  <c r="K37" i="33"/>
  <c r="M37" i="33" s="1"/>
  <c r="V36" i="33"/>
  <c r="T36" i="33"/>
  <c r="V35" i="33"/>
  <c r="T35" i="33"/>
  <c r="V34" i="33"/>
  <c r="T34" i="33"/>
  <c r="V33" i="33"/>
  <c r="T33" i="33"/>
  <c r="V32" i="33"/>
  <c r="T32" i="33"/>
  <c r="V31" i="33"/>
  <c r="T31" i="33"/>
  <c r="V30" i="33"/>
  <c r="T30" i="33"/>
  <c r="V29" i="33"/>
  <c r="T29" i="33"/>
  <c r="V28" i="33"/>
  <c r="T28" i="33"/>
  <c r="V27" i="33"/>
  <c r="T27" i="33"/>
  <c r="V26" i="33"/>
  <c r="T26" i="33"/>
  <c r="V25" i="33"/>
  <c r="T25" i="33"/>
  <c r="V24" i="33"/>
  <c r="T24" i="33"/>
  <c r="V23" i="33"/>
  <c r="T23" i="33"/>
  <c r="T22" i="33"/>
  <c r="V22" i="33" s="1"/>
  <c r="T21" i="33"/>
  <c r="V21" i="33" s="1"/>
  <c r="T20" i="33"/>
  <c r="V20" i="33" s="1"/>
  <c r="T19" i="33"/>
  <c r="V19" i="33" s="1"/>
  <c r="T18" i="33"/>
  <c r="T17" i="33"/>
  <c r="V17" i="33" s="1"/>
  <c r="T16" i="33"/>
  <c r="V16" i="33" s="1"/>
  <c r="T15" i="33"/>
  <c r="T14" i="33"/>
  <c r="T13" i="33"/>
  <c r="T12" i="33"/>
  <c r="V12" i="33" s="1"/>
  <c r="T11" i="33"/>
  <c r="T10" i="33"/>
  <c r="V10" i="33" s="1"/>
  <c r="T9" i="33"/>
  <c r="V9" i="33" s="1"/>
  <c r="K9" i="33"/>
  <c r="M9" i="33" s="1"/>
  <c r="C9" i="33"/>
  <c r="V108" i="32"/>
  <c r="T108" i="32"/>
  <c r="W108" i="32" s="1"/>
  <c r="K108" i="32"/>
  <c r="M108" i="32" s="1"/>
  <c r="V107" i="32"/>
  <c r="T107" i="32"/>
  <c r="W107" i="32" s="1"/>
  <c r="K107" i="32"/>
  <c r="M107" i="32" s="1"/>
  <c r="V106" i="32"/>
  <c r="T106" i="32"/>
  <c r="W106" i="32" s="1"/>
  <c r="M106" i="32"/>
  <c r="K106" i="32"/>
  <c r="V105" i="32"/>
  <c r="T105" i="32"/>
  <c r="W105" i="32" s="1"/>
  <c r="K105" i="32"/>
  <c r="M105" i="32" s="1"/>
  <c r="V104" i="32"/>
  <c r="T104" i="32"/>
  <c r="W104" i="32" s="1"/>
  <c r="K104" i="32"/>
  <c r="M104" i="32" s="1"/>
  <c r="V103" i="32"/>
  <c r="T103" i="32"/>
  <c r="W103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K100" i="32"/>
  <c r="M100" i="32" s="1"/>
  <c r="V99" i="32"/>
  <c r="T99" i="32"/>
  <c r="W99" i="32" s="1"/>
  <c r="M99" i="32"/>
  <c r="K99" i="32"/>
  <c r="V98" i="32"/>
  <c r="T98" i="32"/>
  <c r="W98" i="32" s="1"/>
  <c r="M98" i="32"/>
  <c r="K98" i="32"/>
  <c r="V97" i="32"/>
  <c r="T97" i="32"/>
  <c r="W97" i="32" s="1"/>
  <c r="K97" i="32"/>
  <c r="M97" i="32" s="1"/>
  <c r="V96" i="32"/>
  <c r="T96" i="32"/>
  <c r="W96" i="32" s="1"/>
  <c r="M96" i="32"/>
  <c r="K96" i="32"/>
  <c r="V95" i="32"/>
  <c r="T95" i="32"/>
  <c r="W95" i="32" s="1"/>
  <c r="M95" i="32"/>
  <c r="K95" i="32"/>
  <c r="V94" i="32"/>
  <c r="T94" i="32"/>
  <c r="W94" i="32" s="1"/>
  <c r="M94" i="32"/>
  <c r="K94" i="32"/>
  <c r="V93" i="32"/>
  <c r="T93" i="32"/>
  <c r="W93" i="32" s="1"/>
  <c r="M93" i="32"/>
  <c r="K93" i="32"/>
  <c r="V92" i="32"/>
  <c r="T92" i="32"/>
  <c r="W92" i="32" s="1"/>
  <c r="K92" i="32"/>
  <c r="M92" i="32" s="1"/>
  <c r="V91" i="32"/>
  <c r="T91" i="32"/>
  <c r="W91" i="32" s="1"/>
  <c r="M91" i="32"/>
  <c r="K91" i="32"/>
  <c r="V90" i="32"/>
  <c r="T90" i="32"/>
  <c r="W90" i="32" s="1"/>
  <c r="K90" i="32"/>
  <c r="M90" i="32" s="1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M88" i="32"/>
  <c r="K88" i="32"/>
  <c r="V87" i="32"/>
  <c r="T87" i="32"/>
  <c r="W87" i="32" s="1"/>
  <c r="M87" i="32"/>
  <c r="K87" i="32"/>
  <c r="V86" i="32"/>
  <c r="T86" i="32"/>
  <c r="W86" i="32" s="1"/>
  <c r="K86" i="32"/>
  <c r="M86" i="32" s="1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K84" i="32"/>
  <c r="M84" i="32" s="1"/>
  <c r="V83" i="32"/>
  <c r="T83" i="32"/>
  <c r="W83" i="32" s="1"/>
  <c r="K83" i="32"/>
  <c r="M83" i="32" s="1"/>
  <c r="V82" i="32"/>
  <c r="T82" i="32"/>
  <c r="W82" i="32" s="1"/>
  <c r="M82" i="32"/>
  <c r="K82" i="32"/>
  <c r="V81" i="32"/>
  <c r="T81" i="32"/>
  <c r="W81" i="32" s="1"/>
  <c r="K81" i="32"/>
  <c r="M81" i="32" s="1"/>
  <c r="V80" i="32"/>
  <c r="T80" i="32"/>
  <c r="W80" i="32" s="1"/>
  <c r="M80" i="32"/>
  <c r="K80" i="32"/>
  <c r="V79" i="32"/>
  <c r="T79" i="32"/>
  <c r="W79" i="32" s="1"/>
  <c r="R79" i="32"/>
  <c r="C80" i="32" s="1"/>
  <c r="X80" i="32" s="1"/>
  <c r="Y80" i="32" s="1"/>
  <c r="K79" i="32"/>
  <c r="M79" i="32" s="1"/>
  <c r="V78" i="32"/>
  <c r="T78" i="32"/>
  <c r="W78" i="32" s="1"/>
  <c r="K78" i="32"/>
  <c r="M78" i="32" s="1"/>
  <c r="V77" i="32"/>
  <c r="T77" i="32"/>
  <c r="W77" i="32" s="1"/>
  <c r="K77" i="32"/>
  <c r="M77" i="32" s="1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M74" i="32"/>
  <c r="K74" i="32"/>
  <c r="V73" i="32"/>
  <c r="T73" i="32"/>
  <c r="W73" i="32" s="1"/>
  <c r="K73" i="32"/>
  <c r="M73" i="32" s="1"/>
  <c r="V72" i="32"/>
  <c r="T72" i="32"/>
  <c r="W72" i="32" s="1"/>
  <c r="M72" i="32"/>
  <c r="K72" i="32"/>
  <c r="V71" i="32"/>
  <c r="T71" i="32"/>
  <c r="W71" i="32" s="1"/>
  <c r="M71" i="32"/>
  <c r="K71" i="32"/>
  <c r="V70" i="32"/>
  <c r="T70" i="32"/>
  <c r="W70" i="32" s="1"/>
  <c r="K70" i="32"/>
  <c r="M70" i="32" s="1"/>
  <c r="V69" i="32"/>
  <c r="T69" i="32"/>
  <c r="W69" i="32" s="1"/>
  <c r="M69" i="32"/>
  <c r="K69" i="32"/>
  <c r="V68" i="32"/>
  <c r="T68" i="32"/>
  <c r="W68" i="32" s="1"/>
  <c r="R68" i="32"/>
  <c r="C69" i="32" s="1"/>
  <c r="X69" i="32" s="1"/>
  <c r="Y69" i="32" s="1"/>
  <c r="K68" i="32"/>
  <c r="M68" i="32" s="1"/>
  <c r="V67" i="32"/>
  <c r="T67" i="32"/>
  <c r="W67" i="32" s="1"/>
  <c r="M67" i="32"/>
  <c r="K67" i="32"/>
  <c r="V66" i="32"/>
  <c r="T66" i="32"/>
  <c r="W66" i="32" s="1"/>
  <c r="M66" i="32"/>
  <c r="K66" i="32"/>
  <c r="V65" i="32"/>
  <c r="T65" i="32"/>
  <c r="W65" i="32" s="1"/>
  <c r="R65" i="32"/>
  <c r="C66" i="32" s="1"/>
  <c r="X66" i="32" s="1"/>
  <c r="Y66" i="32" s="1"/>
  <c r="K65" i="32"/>
  <c r="M65" i="32" s="1"/>
  <c r="V64" i="32"/>
  <c r="T64" i="32"/>
  <c r="W64" i="32" s="1"/>
  <c r="K64" i="32"/>
  <c r="M64" i="32" s="1"/>
  <c r="V63" i="32"/>
  <c r="T63" i="32"/>
  <c r="W63" i="32" s="1"/>
  <c r="M63" i="32"/>
  <c r="K63" i="32"/>
  <c r="V62" i="32"/>
  <c r="T62" i="32"/>
  <c r="W62" i="32" s="1"/>
  <c r="M62" i="32"/>
  <c r="K62" i="32"/>
  <c r="V61" i="32"/>
  <c r="T61" i="32"/>
  <c r="W61" i="32" s="1"/>
  <c r="K61" i="32"/>
  <c r="M61" i="32" s="1"/>
  <c r="V60" i="32"/>
  <c r="T60" i="32"/>
  <c r="W60" i="32" s="1"/>
  <c r="M60" i="32"/>
  <c r="K60" i="32"/>
  <c r="V59" i="32"/>
  <c r="T59" i="32"/>
  <c r="W59" i="32" s="1"/>
  <c r="R59" i="32"/>
  <c r="C60" i="32" s="1"/>
  <c r="X60" i="32" s="1"/>
  <c r="Y60" i="32" s="1"/>
  <c r="K59" i="32"/>
  <c r="M59" i="32" s="1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K57" i="32"/>
  <c r="M57" i="32" s="1"/>
  <c r="V56" i="32"/>
  <c r="T56" i="32"/>
  <c r="W56" i="32" s="1"/>
  <c r="M56" i="32"/>
  <c r="K56" i="32"/>
  <c r="V55" i="32"/>
  <c r="T55" i="32"/>
  <c r="W55" i="32" s="1"/>
  <c r="K55" i="32"/>
  <c r="M55" i="32" s="1"/>
  <c r="V54" i="32"/>
  <c r="T54" i="32"/>
  <c r="K54" i="32"/>
  <c r="M54" i="32" s="1"/>
  <c r="V53" i="32"/>
  <c r="T53" i="32"/>
  <c r="M53" i="32"/>
  <c r="K53" i="32"/>
  <c r="V52" i="32"/>
  <c r="T52" i="32"/>
  <c r="K52" i="32"/>
  <c r="M52" i="32" s="1"/>
  <c r="V51" i="32"/>
  <c r="T51" i="32"/>
  <c r="M51" i="32"/>
  <c r="K51" i="32"/>
  <c r="V50" i="32"/>
  <c r="T50" i="32"/>
  <c r="K50" i="32"/>
  <c r="M50" i="32" s="1"/>
  <c r="V49" i="32"/>
  <c r="T49" i="32"/>
  <c r="M49" i="32"/>
  <c r="K49" i="32"/>
  <c r="V48" i="32"/>
  <c r="T48" i="32"/>
  <c r="M48" i="32"/>
  <c r="K48" i="32"/>
  <c r="V47" i="32"/>
  <c r="T47" i="32"/>
  <c r="M47" i="32"/>
  <c r="K47" i="32"/>
  <c r="V46" i="32"/>
  <c r="T46" i="32"/>
  <c r="M46" i="32"/>
  <c r="K46" i="32"/>
  <c r="V45" i="32"/>
  <c r="T45" i="32"/>
  <c r="M45" i="32"/>
  <c r="K45" i="32"/>
  <c r="V44" i="32"/>
  <c r="T44" i="32"/>
  <c r="M44" i="32"/>
  <c r="K44" i="32"/>
  <c r="V43" i="32"/>
  <c r="T43" i="32"/>
  <c r="M43" i="32"/>
  <c r="K43" i="32"/>
  <c r="V42" i="32"/>
  <c r="T42" i="32"/>
  <c r="M42" i="32"/>
  <c r="K42" i="32"/>
  <c r="V41" i="32"/>
  <c r="T41" i="32"/>
  <c r="M41" i="32"/>
  <c r="K41" i="32"/>
  <c r="V40" i="32"/>
  <c r="T40" i="32"/>
  <c r="R40" i="32" s="1"/>
  <c r="C41" i="32" s="1"/>
  <c r="X41" i="32" s="1"/>
  <c r="Y41" i="32" s="1"/>
  <c r="K40" i="32"/>
  <c r="M40" i="32" s="1"/>
  <c r="V39" i="32"/>
  <c r="T39" i="32"/>
  <c r="K39" i="32"/>
  <c r="M39" i="32" s="1"/>
  <c r="V38" i="32"/>
  <c r="T38" i="32"/>
  <c r="K38" i="32"/>
  <c r="M38" i="32" s="1"/>
  <c r="V37" i="32"/>
  <c r="T37" i="32"/>
  <c r="K37" i="32"/>
  <c r="M37" i="32" s="1"/>
  <c r="V36" i="32"/>
  <c r="T36" i="32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23" i="32"/>
  <c r="T23" i="32"/>
  <c r="T22" i="32"/>
  <c r="V22" i="32" s="1"/>
  <c r="T21" i="32"/>
  <c r="T20" i="32"/>
  <c r="V20" i="32" s="1"/>
  <c r="T19" i="32"/>
  <c r="V19" i="32" s="1"/>
  <c r="T18" i="32"/>
  <c r="T17" i="32"/>
  <c r="T16" i="32"/>
  <c r="V16" i="32" s="1"/>
  <c r="T15" i="32"/>
  <c r="V15" i="32" s="1"/>
  <c r="T14" i="32"/>
  <c r="T13" i="32"/>
  <c r="T12" i="32"/>
  <c r="T11" i="32"/>
  <c r="V11" i="32" s="1"/>
  <c r="T10" i="32"/>
  <c r="W10" i="32" s="1"/>
  <c r="T9" i="32"/>
  <c r="W9" i="32" s="1"/>
  <c r="C9" i="32"/>
  <c r="K9" i="32" s="1"/>
  <c r="M9" i="32" s="1"/>
  <c r="V108" i="31"/>
  <c r="T108" i="31"/>
  <c r="W108" i="31" s="1"/>
  <c r="K108" i="31"/>
  <c r="M108" i="31" s="1"/>
  <c r="V107" i="31"/>
  <c r="T107" i="31"/>
  <c r="W107" i="31" s="1"/>
  <c r="K107" i="31"/>
  <c r="M107" i="31" s="1"/>
  <c r="V106" i="31"/>
  <c r="T106" i="31"/>
  <c r="W106" i="31" s="1"/>
  <c r="K106" i="31"/>
  <c r="M106" i="31" s="1"/>
  <c r="V105" i="31"/>
  <c r="T105" i="31"/>
  <c r="W105" i="31" s="1"/>
  <c r="K105" i="31"/>
  <c r="M105" i="31" s="1"/>
  <c r="V104" i="31"/>
  <c r="T104" i="31"/>
  <c r="W104" i="31" s="1"/>
  <c r="K104" i="31"/>
  <c r="M104" i="31" s="1"/>
  <c r="V103" i="31"/>
  <c r="T103" i="31"/>
  <c r="W103" i="31" s="1"/>
  <c r="K103" i="31"/>
  <c r="M103" i="31" s="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K101" i="31"/>
  <c r="M101" i="31" s="1"/>
  <c r="V100" i="31"/>
  <c r="T100" i="31"/>
  <c r="W100" i="31" s="1"/>
  <c r="M100" i="31"/>
  <c r="K100" i="31"/>
  <c r="V99" i="31"/>
  <c r="T99" i="31"/>
  <c r="W99" i="31" s="1"/>
  <c r="M99" i="31"/>
  <c r="K99" i="31"/>
  <c r="V98" i="31"/>
  <c r="T98" i="31"/>
  <c r="W98" i="31" s="1"/>
  <c r="R98" i="31"/>
  <c r="C99" i="31" s="1"/>
  <c r="X99" i="31" s="1"/>
  <c r="Y99" i="31" s="1"/>
  <c r="K98" i="31"/>
  <c r="M98" i="31" s="1"/>
  <c r="V97" i="31"/>
  <c r="T97" i="31"/>
  <c r="W97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M95" i="31"/>
  <c r="K95" i="31"/>
  <c r="V94" i="31"/>
  <c r="T94" i="31"/>
  <c r="W94" i="31" s="1"/>
  <c r="R94" i="31"/>
  <c r="C95" i="31" s="1"/>
  <c r="X95" i="31" s="1"/>
  <c r="Y95" i="31" s="1"/>
  <c r="K94" i="31"/>
  <c r="M94" i="31" s="1"/>
  <c r="V93" i="31"/>
  <c r="T93" i="31"/>
  <c r="W93" i="31" s="1"/>
  <c r="R93" i="31"/>
  <c r="C94" i="31" s="1"/>
  <c r="X94" i="31" s="1"/>
  <c r="Y94" i="31" s="1"/>
  <c r="K93" i="31"/>
  <c r="M93" i="31" s="1"/>
  <c r="V92" i="31"/>
  <c r="T92" i="31"/>
  <c r="W92" i="31" s="1"/>
  <c r="R92" i="31"/>
  <c r="C93" i="31" s="1"/>
  <c r="X93" i="31" s="1"/>
  <c r="Y93" i="31" s="1"/>
  <c r="K92" i="31"/>
  <c r="M92" i="31" s="1"/>
  <c r="V91" i="31"/>
  <c r="T91" i="31"/>
  <c r="W91" i="31" s="1"/>
  <c r="R91" i="31"/>
  <c r="C92" i="31" s="1"/>
  <c r="X92" i="31" s="1"/>
  <c r="Y92" i="31" s="1"/>
  <c r="K91" i="31"/>
  <c r="M91" i="31" s="1"/>
  <c r="V90" i="31"/>
  <c r="T90" i="31"/>
  <c r="W90" i="31" s="1"/>
  <c r="K90" i="31"/>
  <c r="M90" i="31" s="1"/>
  <c r="V89" i="31"/>
  <c r="T89" i="31"/>
  <c r="W89" i="31"/>
  <c r="R89" i="31"/>
  <c r="C90" i="31" s="1"/>
  <c r="X90" i="31" s="1"/>
  <c r="Y90" i="31" s="1"/>
  <c r="K89" i="31"/>
  <c r="M89" i="31" s="1"/>
  <c r="V88" i="31"/>
  <c r="T88" i="31"/>
  <c r="W88" i="31" s="1"/>
  <c r="M88" i="31"/>
  <c r="K88" i="31"/>
  <c r="V87" i="31"/>
  <c r="T87" i="31"/>
  <c r="W87" i="31" s="1"/>
  <c r="M87" i="31"/>
  <c r="K87" i="31"/>
  <c r="V86" i="31"/>
  <c r="T86" i="31"/>
  <c r="W86" i="31" s="1"/>
  <c r="M86" i="31"/>
  <c r="K86" i="31"/>
  <c r="V85" i="31"/>
  <c r="T85" i="31"/>
  <c r="W85" i="31" s="1"/>
  <c r="K85" i="31"/>
  <c r="M85" i="31" s="1"/>
  <c r="V84" i="31"/>
  <c r="T84" i="31"/>
  <c r="W84" i="31" s="1"/>
  <c r="K84" i="31"/>
  <c r="M84" i="31" s="1"/>
  <c r="V83" i="31"/>
  <c r="T83" i="31"/>
  <c r="W83" i="31" s="1"/>
  <c r="K83" i="31"/>
  <c r="M83" i="31" s="1"/>
  <c r="V82" i="31"/>
  <c r="T82" i="31"/>
  <c r="W82" i="31" s="1"/>
  <c r="K82" i="31"/>
  <c r="M82" i="31" s="1"/>
  <c r="V81" i="31"/>
  <c r="T81" i="31"/>
  <c r="W81" i="31" s="1"/>
  <c r="K81" i="31"/>
  <c r="M81" i="31" s="1"/>
  <c r="V80" i="31"/>
  <c r="T80" i="31"/>
  <c r="W80" i="31" s="1"/>
  <c r="M80" i="31"/>
  <c r="K80" i="31"/>
  <c r="V79" i="31"/>
  <c r="T79" i="31"/>
  <c r="W79" i="31" s="1"/>
  <c r="M79" i="31"/>
  <c r="K79" i="31"/>
  <c r="V78" i="31"/>
  <c r="T78" i="31"/>
  <c r="W78" i="31" s="1"/>
  <c r="R78" i="31"/>
  <c r="C79" i="31" s="1"/>
  <c r="X79" i="31" s="1"/>
  <c r="Y79" i="31" s="1"/>
  <c r="K78" i="31"/>
  <c r="M78" i="31" s="1"/>
  <c r="V77" i="31"/>
  <c r="T77" i="31"/>
  <c r="W77" i="31" s="1"/>
  <c r="M77" i="31"/>
  <c r="K77" i="31"/>
  <c r="V76" i="31"/>
  <c r="T76" i="31"/>
  <c r="W76" i="31" s="1"/>
  <c r="M76" i="31"/>
  <c r="K76" i="31"/>
  <c r="V75" i="31"/>
  <c r="T75" i="31"/>
  <c r="W75" i="31" s="1"/>
  <c r="K75" i="31"/>
  <c r="M75" i="31" s="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K73" i="31"/>
  <c r="M73" i="31" s="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M71" i="31"/>
  <c r="K71" i="31"/>
  <c r="V70" i="31"/>
  <c r="T70" i="31"/>
  <c r="W70" i="31" s="1"/>
  <c r="M70" i="31"/>
  <c r="K70" i="31"/>
  <c r="V69" i="31"/>
  <c r="T69" i="31"/>
  <c r="W69" i="31" s="1"/>
  <c r="K69" i="31"/>
  <c r="M69" i="31" s="1"/>
  <c r="V68" i="31"/>
  <c r="T68" i="31"/>
  <c r="W68" i="31" s="1"/>
  <c r="M68" i="31"/>
  <c r="K68" i="31"/>
  <c r="V67" i="31"/>
  <c r="T67" i="31"/>
  <c r="W67" i="31" s="1"/>
  <c r="M67" i="31"/>
  <c r="K67" i="31"/>
  <c r="V66" i="31"/>
  <c r="T66" i="31"/>
  <c r="W66" i="31" s="1"/>
  <c r="R66" i="31"/>
  <c r="C67" i="31" s="1"/>
  <c r="X67" i="31" s="1"/>
  <c r="Y67" i="31" s="1"/>
  <c r="K66" i="31"/>
  <c r="M66" i="31" s="1"/>
  <c r="V65" i="31"/>
  <c r="T65" i="31"/>
  <c r="W65" i="31" s="1"/>
  <c r="M65" i="31"/>
  <c r="K65" i="31"/>
  <c r="V64" i="31"/>
  <c r="T64" i="31"/>
  <c r="W64" i="31" s="1"/>
  <c r="M64" i="31"/>
  <c r="K64" i="31"/>
  <c r="V63" i="31"/>
  <c r="T63" i="31"/>
  <c r="W63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K59" i="31"/>
  <c r="M59" i="31" s="1"/>
  <c r="V58" i="31"/>
  <c r="T58" i="31"/>
  <c r="W58" i="31" s="1"/>
  <c r="M58" i="31"/>
  <c r="K58" i="31"/>
  <c r="V57" i="31"/>
  <c r="T57" i="31"/>
  <c r="W57" i="31" s="1"/>
  <c r="R57" i="31"/>
  <c r="C58" i="31" s="1"/>
  <c r="X58" i="31" s="1"/>
  <c r="Y58" i="31" s="1"/>
  <c r="K57" i="31"/>
  <c r="M57" i="31" s="1"/>
  <c r="V56" i="31"/>
  <c r="T56" i="31"/>
  <c r="W56" i="31" s="1"/>
  <c r="M56" i="31"/>
  <c r="K56" i="31"/>
  <c r="V55" i="31"/>
  <c r="T55" i="31"/>
  <c r="W55" i="31" s="1"/>
  <c r="M55" i="31"/>
  <c r="K55" i="31"/>
  <c r="V54" i="31"/>
  <c r="T54" i="31"/>
  <c r="K54" i="31"/>
  <c r="M54" i="31" s="1"/>
  <c r="V53" i="31"/>
  <c r="T53" i="31"/>
  <c r="K53" i="31"/>
  <c r="M53" i="31" s="1"/>
  <c r="V52" i="31"/>
  <c r="T52" i="31"/>
  <c r="K52" i="31"/>
  <c r="M52" i="31" s="1"/>
  <c r="V51" i="31"/>
  <c r="T51" i="31"/>
  <c r="K51" i="31"/>
  <c r="M51" i="31" s="1"/>
  <c r="V50" i="31"/>
  <c r="T50" i="31"/>
  <c r="V49" i="31"/>
  <c r="T49" i="31"/>
  <c r="K49" i="31"/>
  <c r="M49" i="31" s="1"/>
  <c r="V48" i="31"/>
  <c r="T48" i="31"/>
  <c r="K48" i="31"/>
  <c r="M48" i="31" s="1"/>
  <c r="V47" i="31"/>
  <c r="T47" i="31"/>
  <c r="R47" i="31"/>
  <c r="C48" i="31" s="1"/>
  <c r="X48" i="31" s="1"/>
  <c r="Y48" i="31" s="1"/>
  <c r="M47" i="31"/>
  <c r="K47" i="31"/>
  <c r="V46" i="31"/>
  <c r="T46" i="31"/>
  <c r="K46" i="31"/>
  <c r="M46" i="31" s="1"/>
  <c r="V45" i="31"/>
  <c r="T45" i="31"/>
  <c r="K45" i="31"/>
  <c r="M45" i="31" s="1"/>
  <c r="V44" i="31"/>
  <c r="T44" i="31"/>
  <c r="M44" i="31"/>
  <c r="K44" i="31"/>
  <c r="V43" i="31"/>
  <c r="T43" i="31"/>
  <c r="K43" i="31"/>
  <c r="M43" i="31" s="1"/>
  <c r="V42" i="31"/>
  <c r="T42" i="31"/>
  <c r="M42" i="31"/>
  <c r="K42" i="31"/>
  <c r="V41" i="31"/>
  <c r="T41" i="31"/>
  <c r="K41" i="31"/>
  <c r="M41" i="31" s="1"/>
  <c r="V40" i="31"/>
  <c r="T40" i="31"/>
  <c r="K40" i="31"/>
  <c r="M40" i="31" s="1"/>
  <c r="V39" i="31"/>
  <c r="T39" i="31"/>
  <c r="R39" i="31" s="1"/>
  <c r="C40" i="31" s="1"/>
  <c r="X40" i="31" s="1"/>
  <c r="Y40" i="31" s="1"/>
  <c r="K39" i="31"/>
  <c r="M39" i="31" s="1"/>
  <c r="V38" i="31"/>
  <c r="T38" i="31"/>
  <c r="R38" i="31" s="1"/>
  <c r="C39" i="31" s="1"/>
  <c r="X39" i="31" s="1"/>
  <c r="Y39" i="31" s="1"/>
  <c r="K38" i="31"/>
  <c r="M38" i="31" s="1"/>
  <c r="V37" i="31"/>
  <c r="T37" i="31"/>
  <c r="K37" i="31"/>
  <c r="M37" i="31" s="1"/>
  <c r="V36" i="31"/>
  <c r="T36" i="31"/>
  <c r="V35" i="31"/>
  <c r="T35" i="31"/>
  <c r="V34" i="31"/>
  <c r="T34" i="31"/>
  <c r="V33" i="31"/>
  <c r="T33" i="31"/>
  <c r="V32" i="31"/>
  <c r="T32" i="31"/>
  <c r="V31" i="31"/>
  <c r="T31" i="31"/>
  <c r="V30" i="31"/>
  <c r="T30" i="31"/>
  <c r="V29" i="31"/>
  <c r="T29" i="31"/>
  <c r="V28" i="31"/>
  <c r="T28" i="31"/>
  <c r="V27" i="31"/>
  <c r="T27" i="31"/>
  <c r="V26" i="31"/>
  <c r="T26" i="31"/>
  <c r="V25" i="31"/>
  <c r="T25" i="31"/>
  <c r="V24" i="31"/>
  <c r="T24" i="31"/>
  <c r="V23" i="31"/>
  <c r="T23" i="31"/>
  <c r="T22" i="31"/>
  <c r="V22" i="31" s="1"/>
  <c r="T21" i="31"/>
  <c r="T20" i="31"/>
  <c r="V20" i="31" s="1"/>
  <c r="T19" i="31"/>
  <c r="V19" i="31" s="1"/>
  <c r="T18" i="31"/>
  <c r="T17" i="31"/>
  <c r="T16" i="31"/>
  <c r="V16" i="31" s="1"/>
  <c r="T15" i="31"/>
  <c r="V15" i="31" s="1"/>
  <c r="T14" i="31"/>
  <c r="T13" i="31"/>
  <c r="T12" i="31"/>
  <c r="T11" i="31"/>
  <c r="T10" i="31"/>
  <c r="V10" i="31" s="1"/>
  <c r="T9" i="31"/>
  <c r="R9" i="31" s="1"/>
  <c r="C10" i="31" s="1"/>
  <c r="X10" i="31" s="1"/>
  <c r="C9" i="31"/>
  <c r="K9" i="31"/>
  <c r="M9" i="31" s="1"/>
  <c r="R10" i="17"/>
  <c r="C11" i="17" s="1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C22" i="17" s="1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C48" i="17" s="1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C54" i="17" s="1"/>
  <c r="T53" i="17"/>
  <c r="R54" i="17"/>
  <c r="T54" i="17"/>
  <c r="R55" i="17"/>
  <c r="C56" i="17" s="1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C63" i="17" s="1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C72" i="17" s="1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C78" i="17" s="1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C94" i="17" s="1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K77" i="17"/>
  <c r="K76" i="17"/>
  <c r="K75" i="17"/>
  <c r="C75" i="17"/>
  <c r="K74" i="17"/>
  <c r="C74" i="17"/>
  <c r="K73" i="17"/>
  <c r="K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K62" i="17"/>
  <c r="C62" i="17"/>
  <c r="K61" i="17"/>
  <c r="K60" i="17"/>
  <c r="C60" i="17"/>
  <c r="K59" i="17"/>
  <c r="C59" i="17"/>
  <c r="K58" i="17"/>
  <c r="C58" i="17"/>
  <c r="K57" i="17"/>
  <c r="K56" i="17"/>
  <c r="K55" i="17"/>
  <c r="C55" i="17"/>
  <c r="K54" i="17"/>
  <c r="K53" i="17"/>
  <c r="K52" i="17"/>
  <c r="C52" i="17"/>
  <c r="K51" i="17"/>
  <c r="C51" i="17"/>
  <c r="K50" i="17"/>
  <c r="C50" i="17"/>
  <c r="K49" i="17"/>
  <c r="K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K10" i="17"/>
  <c r="K9" i="17"/>
  <c r="M9" i="17" s="1"/>
  <c r="R9" i="17" s="1"/>
  <c r="L2" i="17"/>
  <c r="R108" i="31" l="1"/>
  <c r="R108" i="32"/>
  <c r="R108" i="33"/>
  <c r="R107" i="31"/>
  <c r="C108" i="31" s="1"/>
  <c r="X108" i="31" s="1"/>
  <c r="Y108" i="31" s="1"/>
  <c r="R107" i="32"/>
  <c r="C108" i="32" s="1"/>
  <c r="X108" i="32" s="1"/>
  <c r="Y108" i="32" s="1"/>
  <c r="R106" i="31"/>
  <c r="C107" i="31" s="1"/>
  <c r="X107" i="31" s="1"/>
  <c r="Y107" i="31" s="1"/>
  <c r="R106" i="32"/>
  <c r="C107" i="32" s="1"/>
  <c r="X107" i="32" s="1"/>
  <c r="Y107" i="32" s="1"/>
  <c r="R105" i="31"/>
  <c r="C106" i="31" s="1"/>
  <c r="X106" i="31" s="1"/>
  <c r="Y106" i="31" s="1"/>
  <c r="R105" i="32"/>
  <c r="C106" i="32" s="1"/>
  <c r="X106" i="32" s="1"/>
  <c r="Y106" i="32" s="1"/>
  <c r="R105" i="33"/>
  <c r="C106" i="33" s="1"/>
  <c r="X106" i="33" s="1"/>
  <c r="Y106" i="33" s="1"/>
  <c r="R104" i="31"/>
  <c r="C105" i="31" s="1"/>
  <c r="X105" i="31" s="1"/>
  <c r="Y105" i="31" s="1"/>
  <c r="R104" i="32"/>
  <c r="C105" i="32" s="1"/>
  <c r="X105" i="32" s="1"/>
  <c r="Y105" i="32" s="1"/>
  <c r="R103" i="31"/>
  <c r="C104" i="31" s="1"/>
  <c r="X104" i="31" s="1"/>
  <c r="Y104" i="31" s="1"/>
  <c r="R103" i="32"/>
  <c r="C104" i="32" s="1"/>
  <c r="X104" i="32" s="1"/>
  <c r="Y104" i="32" s="1"/>
  <c r="R103" i="33"/>
  <c r="C104" i="33" s="1"/>
  <c r="X104" i="33" s="1"/>
  <c r="Y104" i="33" s="1"/>
  <c r="R102" i="33"/>
  <c r="C103" i="33" s="1"/>
  <c r="X103" i="33" s="1"/>
  <c r="Y103" i="33" s="1"/>
  <c r="R100" i="31"/>
  <c r="C101" i="31" s="1"/>
  <c r="X101" i="31" s="1"/>
  <c r="Y101" i="31" s="1"/>
  <c r="R100" i="32"/>
  <c r="C101" i="32" s="1"/>
  <c r="X101" i="32" s="1"/>
  <c r="Y101" i="32" s="1"/>
  <c r="R100" i="33"/>
  <c r="C101" i="33" s="1"/>
  <c r="X101" i="33" s="1"/>
  <c r="Y101" i="33" s="1"/>
  <c r="R99" i="31"/>
  <c r="C100" i="31" s="1"/>
  <c r="X100" i="31" s="1"/>
  <c r="Y100" i="31" s="1"/>
  <c r="R99" i="32"/>
  <c r="C100" i="32" s="1"/>
  <c r="X100" i="32" s="1"/>
  <c r="Y100" i="32" s="1"/>
  <c r="R99" i="33"/>
  <c r="C100" i="33" s="1"/>
  <c r="X100" i="33" s="1"/>
  <c r="Y100" i="33" s="1"/>
  <c r="R98" i="32"/>
  <c r="C99" i="32" s="1"/>
  <c r="X99" i="32" s="1"/>
  <c r="Y99" i="32" s="1"/>
  <c r="R97" i="31"/>
  <c r="C98" i="31" s="1"/>
  <c r="X98" i="31" s="1"/>
  <c r="Y98" i="31" s="1"/>
  <c r="R97" i="32"/>
  <c r="C98" i="32" s="1"/>
  <c r="X98" i="32" s="1"/>
  <c r="Y98" i="32" s="1"/>
  <c r="R97" i="33"/>
  <c r="C98" i="33" s="1"/>
  <c r="X98" i="33" s="1"/>
  <c r="Y98" i="33" s="1"/>
  <c r="R96" i="32"/>
  <c r="C97" i="32" s="1"/>
  <c r="X97" i="32" s="1"/>
  <c r="Y97" i="32" s="1"/>
  <c r="R96" i="33"/>
  <c r="C97" i="33" s="1"/>
  <c r="X97" i="33" s="1"/>
  <c r="Y97" i="33" s="1"/>
  <c r="R95" i="31"/>
  <c r="C96" i="31" s="1"/>
  <c r="X96" i="31" s="1"/>
  <c r="Y96" i="31" s="1"/>
  <c r="R95" i="32"/>
  <c r="C96" i="32" s="1"/>
  <c r="X96" i="32" s="1"/>
  <c r="Y96" i="32" s="1"/>
  <c r="R94" i="32"/>
  <c r="C95" i="32" s="1"/>
  <c r="X95" i="32" s="1"/>
  <c r="Y95" i="32" s="1"/>
  <c r="R94" i="33"/>
  <c r="C95" i="33" s="1"/>
  <c r="X95" i="33" s="1"/>
  <c r="Y95" i="33" s="1"/>
  <c r="R93" i="32"/>
  <c r="C94" i="32" s="1"/>
  <c r="X94" i="32" s="1"/>
  <c r="Y94" i="32" s="1"/>
  <c r="R93" i="33"/>
  <c r="C94" i="33" s="1"/>
  <c r="X94" i="33" s="1"/>
  <c r="Y94" i="33" s="1"/>
  <c r="R92" i="32"/>
  <c r="C93" i="32" s="1"/>
  <c r="X93" i="32" s="1"/>
  <c r="Y93" i="32" s="1"/>
  <c r="R91" i="32"/>
  <c r="C92" i="32" s="1"/>
  <c r="X92" i="32" s="1"/>
  <c r="Y92" i="32" s="1"/>
  <c r="R90" i="31"/>
  <c r="C91" i="31" s="1"/>
  <c r="X91" i="31" s="1"/>
  <c r="Y91" i="31" s="1"/>
  <c r="R90" i="32"/>
  <c r="C91" i="32" s="1"/>
  <c r="X91" i="32" s="1"/>
  <c r="Y91" i="32" s="1"/>
  <c r="R90" i="33"/>
  <c r="C91" i="33" s="1"/>
  <c r="X91" i="33" s="1"/>
  <c r="Y91" i="33" s="1"/>
  <c r="R88" i="31"/>
  <c r="C89" i="31" s="1"/>
  <c r="X89" i="31" s="1"/>
  <c r="Y89" i="31" s="1"/>
  <c r="R88" i="32"/>
  <c r="C89" i="32" s="1"/>
  <c r="X89" i="32" s="1"/>
  <c r="Y89" i="32" s="1"/>
  <c r="R87" i="31"/>
  <c r="C88" i="31" s="1"/>
  <c r="X88" i="31" s="1"/>
  <c r="Y88" i="31" s="1"/>
  <c r="R87" i="32"/>
  <c r="C88" i="32" s="1"/>
  <c r="X88" i="32" s="1"/>
  <c r="Y88" i="32" s="1"/>
  <c r="R87" i="33"/>
  <c r="C88" i="33" s="1"/>
  <c r="X88" i="33" s="1"/>
  <c r="Y88" i="33" s="1"/>
  <c r="R86" i="31"/>
  <c r="C87" i="31" s="1"/>
  <c r="X87" i="31" s="1"/>
  <c r="Y87" i="31" s="1"/>
  <c r="R86" i="32"/>
  <c r="C87" i="32" s="1"/>
  <c r="X87" i="32" s="1"/>
  <c r="Y87" i="32" s="1"/>
  <c r="R85" i="31"/>
  <c r="C86" i="31" s="1"/>
  <c r="X86" i="31" s="1"/>
  <c r="Y86" i="31" s="1"/>
  <c r="R84" i="31"/>
  <c r="C85" i="31" s="1"/>
  <c r="X85" i="31" s="1"/>
  <c r="Y85" i="31" s="1"/>
  <c r="R84" i="33"/>
  <c r="C85" i="33" s="1"/>
  <c r="X85" i="33" s="1"/>
  <c r="Y85" i="33" s="1"/>
  <c r="R83" i="31"/>
  <c r="C84" i="31" s="1"/>
  <c r="X84" i="31" s="1"/>
  <c r="Y84" i="31" s="1"/>
  <c r="R83" i="32"/>
  <c r="C84" i="32" s="1"/>
  <c r="X84" i="32" s="1"/>
  <c r="Y84" i="32" s="1"/>
  <c r="R83" i="33"/>
  <c r="C84" i="33" s="1"/>
  <c r="X84" i="33" s="1"/>
  <c r="Y84" i="33" s="1"/>
  <c r="R82" i="31"/>
  <c r="C83" i="31" s="1"/>
  <c r="X83" i="31" s="1"/>
  <c r="Y83" i="31" s="1"/>
  <c r="R82" i="32"/>
  <c r="C83" i="32" s="1"/>
  <c r="X83" i="32" s="1"/>
  <c r="Y83" i="32" s="1"/>
  <c r="R82" i="33"/>
  <c r="C83" i="33" s="1"/>
  <c r="X83" i="33" s="1"/>
  <c r="Y83" i="33" s="1"/>
  <c r="R81" i="31"/>
  <c r="C82" i="31" s="1"/>
  <c r="X82" i="31" s="1"/>
  <c r="Y82" i="31" s="1"/>
  <c r="R81" i="32"/>
  <c r="C82" i="32" s="1"/>
  <c r="X82" i="32" s="1"/>
  <c r="Y82" i="32" s="1"/>
  <c r="R81" i="33"/>
  <c r="C82" i="33" s="1"/>
  <c r="X82" i="33" s="1"/>
  <c r="Y82" i="33" s="1"/>
  <c r="R80" i="31"/>
  <c r="C81" i="31" s="1"/>
  <c r="X81" i="31" s="1"/>
  <c r="Y81" i="31" s="1"/>
  <c r="R80" i="32"/>
  <c r="C81" i="32" s="1"/>
  <c r="X81" i="32" s="1"/>
  <c r="Y81" i="32" s="1"/>
  <c r="R80" i="33"/>
  <c r="C81" i="33" s="1"/>
  <c r="X81" i="33" s="1"/>
  <c r="Y81" i="33" s="1"/>
  <c r="R79" i="31"/>
  <c r="C80" i="31" s="1"/>
  <c r="X80" i="31" s="1"/>
  <c r="Y80" i="31" s="1"/>
  <c r="R79" i="33"/>
  <c r="C80" i="33" s="1"/>
  <c r="X80" i="33" s="1"/>
  <c r="Y80" i="33" s="1"/>
  <c r="R78" i="32"/>
  <c r="C79" i="32" s="1"/>
  <c r="X79" i="32" s="1"/>
  <c r="Y79" i="32" s="1"/>
  <c r="R78" i="33"/>
  <c r="C79" i="33" s="1"/>
  <c r="X79" i="33" s="1"/>
  <c r="Y79" i="33" s="1"/>
  <c r="R77" i="31"/>
  <c r="C78" i="31" s="1"/>
  <c r="X78" i="31" s="1"/>
  <c r="Y78" i="31" s="1"/>
  <c r="R77" i="32"/>
  <c r="C78" i="32" s="1"/>
  <c r="X78" i="32" s="1"/>
  <c r="Y78" i="32" s="1"/>
  <c r="R76" i="31"/>
  <c r="C77" i="31" s="1"/>
  <c r="X77" i="31" s="1"/>
  <c r="Y77" i="31" s="1"/>
  <c r="R76" i="33"/>
  <c r="C77" i="33" s="1"/>
  <c r="X77" i="33" s="1"/>
  <c r="Y77" i="33" s="1"/>
  <c r="R75" i="31"/>
  <c r="C76" i="31" s="1"/>
  <c r="X76" i="31" s="1"/>
  <c r="Y76" i="31" s="1"/>
  <c r="R75" i="33"/>
  <c r="C76" i="33" s="1"/>
  <c r="X76" i="33" s="1"/>
  <c r="Y76" i="33" s="1"/>
  <c r="R74" i="32"/>
  <c r="C75" i="32" s="1"/>
  <c r="X75" i="32" s="1"/>
  <c r="Y75" i="32" s="1"/>
  <c r="R73" i="32"/>
  <c r="C74" i="32" s="1"/>
  <c r="X74" i="32" s="1"/>
  <c r="Y74" i="32" s="1"/>
  <c r="R73" i="33"/>
  <c r="C74" i="33" s="1"/>
  <c r="X74" i="33" s="1"/>
  <c r="Y74" i="33" s="1"/>
  <c r="R72" i="32"/>
  <c r="C73" i="32" s="1"/>
  <c r="X73" i="32" s="1"/>
  <c r="Y73" i="32" s="1"/>
  <c r="R72" i="33"/>
  <c r="C73" i="33" s="1"/>
  <c r="X73" i="33" s="1"/>
  <c r="Y73" i="33" s="1"/>
  <c r="R71" i="31"/>
  <c r="C72" i="31" s="1"/>
  <c r="X72" i="31" s="1"/>
  <c r="Y72" i="31" s="1"/>
  <c r="R71" i="32"/>
  <c r="C72" i="32" s="1"/>
  <c r="X72" i="32" s="1"/>
  <c r="Y72" i="32" s="1"/>
  <c r="R71" i="33"/>
  <c r="C72" i="33" s="1"/>
  <c r="X72" i="33" s="1"/>
  <c r="Y72" i="33" s="1"/>
  <c r="R70" i="31"/>
  <c r="C71" i="31" s="1"/>
  <c r="X71" i="31" s="1"/>
  <c r="Y71" i="31" s="1"/>
  <c r="R70" i="32"/>
  <c r="C71" i="32" s="1"/>
  <c r="X71" i="32" s="1"/>
  <c r="Y71" i="32" s="1"/>
  <c r="R70" i="33"/>
  <c r="C71" i="33" s="1"/>
  <c r="X71" i="33" s="1"/>
  <c r="Y71" i="33" s="1"/>
  <c r="R69" i="31"/>
  <c r="C70" i="31" s="1"/>
  <c r="X70" i="31" s="1"/>
  <c r="Y70" i="31" s="1"/>
  <c r="R69" i="32"/>
  <c r="C70" i="32" s="1"/>
  <c r="X70" i="32" s="1"/>
  <c r="Y70" i="32" s="1"/>
  <c r="R69" i="33"/>
  <c r="C70" i="33" s="1"/>
  <c r="X70" i="33" s="1"/>
  <c r="Y70" i="33" s="1"/>
  <c r="R68" i="31"/>
  <c r="C69" i="31" s="1"/>
  <c r="X69" i="31" s="1"/>
  <c r="Y69" i="31" s="1"/>
  <c r="R68" i="33"/>
  <c r="C69" i="33" s="1"/>
  <c r="X69" i="33" s="1"/>
  <c r="Y69" i="33" s="1"/>
  <c r="R67" i="32"/>
  <c r="C68" i="32" s="1"/>
  <c r="X68" i="32" s="1"/>
  <c r="Y68" i="32" s="1"/>
  <c r="R67" i="31"/>
  <c r="C68" i="31" s="1"/>
  <c r="X68" i="31" s="1"/>
  <c r="Y68" i="31" s="1"/>
  <c r="R67" i="33"/>
  <c r="C68" i="33" s="1"/>
  <c r="X68" i="33" s="1"/>
  <c r="Y68" i="33" s="1"/>
  <c r="R66" i="32"/>
  <c r="C67" i="32" s="1"/>
  <c r="X67" i="32" s="1"/>
  <c r="Y67" i="32" s="1"/>
  <c r="R65" i="31"/>
  <c r="C66" i="31" s="1"/>
  <c r="X66" i="31" s="1"/>
  <c r="Y66" i="31" s="1"/>
  <c r="R65" i="33"/>
  <c r="C66" i="33" s="1"/>
  <c r="X66" i="33" s="1"/>
  <c r="Y66" i="33" s="1"/>
  <c r="R64" i="31"/>
  <c r="C65" i="31" s="1"/>
  <c r="X65" i="31" s="1"/>
  <c r="Y65" i="31" s="1"/>
  <c r="R64" i="32"/>
  <c r="C65" i="32" s="1"/>
  <c r="X65" i="32" s="1"/>
  <c r="Y65" i="32" s="1"/>
  <c r="R64" i="33"/>
  <c r="C65" i="33" s="1"/>
  <c r="X65" i="33" s="1"/>
  <c r="Y65" i="33" s="1"/>
  <c r="R63" i="31"/>
  <c r="C64" i="31" s="1"/>
  <c r="X64" i="31" s="1"/>
  <c r="Y64" i="31" s="1"/>
  <c r="R63" i="32"/>
  <c r="C64" i="32" s="1"/>
  <c r="X64" i="32" s="1"/>
  <c r="Y64" i="32" s="1"/>
  <c r="R62" i="32"/>
  <c r="C63" i="32" s="1"/>
  <c r="X63" i="32" s="1"/>
  <c r="Y63" i="32" s="1"/>
  <c r="R62" i="33"/>
  <c r="C63" i="33" s="1"/>
  <c r="X63" i="33" s="1"/>
  <c r="Y63" i="33" s="1"/>
  <c r="R61" i="31"/>
  <c r="C62" i="31" s="1"/>
  <c r="X62" i="31" s="1"/>
  <c r="Y62" i="31" s="1"/>
  <c r="R61" i="32"/>
  <c r="C62" i="32" s="1"/>
  <c r="X62" i="32" s="1"/>
  <c r="Y62" i="32" s="1"/>
  <c r="R61" i="33"/>
  <c r="C62" i="33" s="1"/>
  <c r="X62" i="33" s="1"/>
  <c r="Y62" i="33" s="1"/>
  <c r="R60" i="32"/>
  <c r="C61" i="32" s="1"/>
  <c r="X61" i="32" s="1"/>
  <c r="Y61" i="32" s="1"/>
  <c r="R60" i="33"/>
  <c r="C61" i="33" s="1"/>
  <c r="X61" i="33" s="1"/>
  <c r="Y61" i="33" s="1"/>
  <c r="R59" i="33"/>
  <c r="C60" i="33" s="1"/>
  <c r="X60" i="33" s="1"/>
  <c r="Y60" i="33" s="1"/>
  <c r="R58" i="31"/>
  <c r="C59" i="31" s="1"/>
  <c r="X59" i="31" s="1"/>
  <c r="Y59" i="31" s="1"/>
  <c r="R58" i="33"/>
  <c r="C59" i="33" s="1"/>
  <c r="X59" i="33" s="1"/>
  <c r="Y59" i="33" s="1"/>
  <c r="R57" i="32"/>
  <c r="C58" i="32" s="1"/>
  <c r="X58" i="32" s="1"/>
  <c r="Y58" i="32" s="1"/>
  <c r="R57" i="33"/>
  <c r="C58" i="33" s="1"/>
  <c r="X58" i="33" s="1"/>
  <c r="Y58" i="33" s="1"/>
  <c r="R56" i="31"/>
  <c r="C57" i="31" s="1"/>
  <c r="X57" i="31" s="1"/>
  <c r="Y57" i="31" s="1"/>
  <c r="R56" i="32"/>
  <c r="C57" i="32" s="1"/>
  <c r="X57" i="32" s="1"/>
  <c r="Y57" i="32" s="1"/>
  <c r="R56" i="33"/>
  <c r="C57" i="33" s="1"/>
  <c r="X57" i="33" s="1"/>
  <c r="Y57" i="33" s="1"/>
  <c r="R55" i="31"/>
  <c r="C56" i="31" s="1"/>
  <c r="X56" i="31" s="1"/>
  <c r="Y56" i="31" s="1"/>
  <c r="R55" i="32"/>
  <c r="C56" i="32" s="1"/>
  <c r="X56" i="32" s="1"/>
  <c r="Y56" i="32" s="1"/>
  <c r="X44" i="33"/>
  <c r="Y44" i="33" s="1"/>
  <c r="K44" i="33"/>
  <c r="M44" i="33" s="1"/>
  <c r="V21" i="31"/>
  <c r="R21" i="31"/>
  <c r="V12" i="32"/>
  <c r="R45" i="31"/>
  <c r="C46" i="31" s="1"/>
  <c r="X46" i="31" s="1"/>
  <c r="Y46" i="31" s="1"/>
  <c r="R51" i="31"/>
  <c r="C52" i="31" s="1"/>
  <c r="X52" i="31" s="1"/>
  <c r="Y52" i="31" s="1"/>
  <c r="R54" i="31"/>
  <c r="C55" i="31" s="1"/>
  <c r="X55" i="31" s="1"/>
  <c r="Y55" i="31" s="1"/>
  <c r="R54" i="32"/>
  <c r="C55" i="32" s="1"/>
  <c r="X55" i="32" s="1"/>
  <c r="Y55" i="32" s="1"/>
  <c r="R54" i="33"/>
  <c r="C55" i="33" s="1"/>
  <c r="X55" i="33" s="1"/>
  <c r="Y55" i="33" s="1"/>
  <c r="R53" i="31"/>
  <c r="C54" i="31" s="1"/>
  <c r="X54" i="31" s="1"/>
  <c r="Y54" i="31" s="1"/>
  <c r="R53" i="32"/>
  <c r="C54" i="32" s="1"/>
  <c r="X54" i="32" s="1"/>
  <c r="Y54" i="32" s="1"/>
  <c r="R52" i="31"/>
  <c r="C53" i="31" s="1"/>
  <c r="X53" i="31" s="1"/>
  <c r="Y53" i="31" s="1"/>
  <c r="R52" i="32"/>
  <c r="C53" i="32" s="1"/>
  <c r="X53" i="32" s="1"/>
  <c r="Y53" i="32" s="1"/>
  <c r="R51" i="32"/>
  <c r="C52" i="32" s="1"/>
  <c r="X52" i="32" s="1"/>
  <c r="Y52" i="32" s="1"/>
  <c r="R51" i="33"/>
  <c r="C52" i="33" s="1"/>
  <c r="X52" i="33" s="1"/>
  <c r="Y52" i="33" s="1"/>
  <c r="R50" i="32"/>
  <c r="C51" i="32" s="1"/>
  <c r="X51" i="32" s="1"/>
  <c r="Y51" i="32" s="1"/>
  <c r="R50" i="33"/>
  <c r="C51" i="33" s="1"/>
  <c r="X51" i="33" s="1"/>
  <c r="Y51" i="33" s="1"/>
  <c r="R49" i="31"/>
  <c r="C50" i="31" s="1"/>
  <c r="R49" i="32"/>
  <c r="C50" i="32" s="1"/>
  <c r="X50" i="32" s="1"/>
  <c r="Y50" i="32" s="1"/>
  <c r="R48" i="31"/>
  <c r="C49" i="31" s="1"/>
  <c r="X49" i="31" s="1"/>
  <c r="Y49" i="31" s="1"/>
  <c r="R48" i="32"/>
  <c r="C49" i="32" s="1"/>
  <c r="X49" i="32" s="1"/>
  <c r="Y49" i="32" s="1"/>
  <c r="R48" i="33"/>
  <c r="C49" i="33" s="1"/>
  <c r="X49" i="33" s="1"/>
  <c r="Y49" i="33" s="1"/>
  <c r="R47" i="32"/>
  <c r="C48" i="32" s="1"/>
  <c r="X48" i="32" s="1"/>
  <c r="Y48" i="32" s="1"/>
  <c r="R47" i="33"/>
  <c r="C48" i="33" s="1"/>
  <c r="X48" i="33" s="1"/>
  <c r="Y48" i="33" s="1"/>
  <c r="R46" i="31"/>
  <c r="C47" i="31" s="1"/>
  <c r="X47" i="31" s="1"/>
  <c r="Y47" i="31" s="1"/>
  <c r="R46" i="32"/>
  <c r="C47" i="32" s="1"/>
  <c r="X47" i="32" s="1"/>
  <c r="Y47" i="32" s="1"/>
  <c r="R45" i="32"/>
  <c r="C46" i="32" s="1"/>
  <c r="X46" i="32" s="1"/>
  <c r="Y46" i="32" s="1"/>
  <c r="R45" i="33"/>
  <c r="C46" i="33" s="1"/>
  <c r="X46" i="33" s="1"/>
  <c r="Y46" i="33" s="1"/>
  <c r="R44" i="31"/>
  <c r="C45" i="31" s="1"/>
  <c r="X45" i="31" s="1"/>
  <c r="Y45" i="31" s="1"/>
  <c r="R44" i="32"/>
  <c r="C45" i="32" s="1"/>
  <c r="X45" i="32" s="1"/>
  <c r="Y45" i="32" s="1"/>
  <c r="R43" i="31"/>
  <c r="C44" i="31" s="1"/>
  <c r="X44" i="31" s="1"/>
  <c r="Y44" i="31" s="1"/>
  <c r="R43" i="32"/>
  <c r="C44" i="32" s="1"/>
  <c r="X44" i="32" s="1"/>
  <c r="Y44" i="32" s="1"/>
  <c r="R42" i="31"/>
  <c r="C43" i="31" s="1"/>
  <c r="X43" i="31" s="1"/>
  <c r="Y43" i="31" s="1"/>
  <c r="R42" i="32"/>
  <c r="C43" i="32" s="1"/>
  <c r="X43" i="32" s="1"/>
  <c r="Y43" i="32" s="1"/>
  <c r="R42" i="33"/>
  <c r="C43" i="33" s="1"/>
  <c r="X43" i="33" s="1"/>
  <c r="Y43" i="33" s="1"/>
  <c r="R41" i="31"/>
  <c r="C42" i="31" s="1"/>
  <c r="X42" i="31" s="1"/>
  <c r="Y42" i="31" s="1"/>
  <c r="R41" i="32"/>
  <c r="C42" i="32" s="1"/>
  <c r="X42" i="32" s="1"/>
  <c r="Y42" i="32" s="1"/>
  <c r="R41" i="33"/>
  <c r="C42" i="33" s="1"/>
  <c r="X42" i="33" s="1"/>
  <c r="Y42" i="33" s="1"/>
  <c r="R40" i="31"/>
  <c r="C41" i="31" s="1"/>
  <c r="X41" i="31" s="1"/>
  <c r="Y41" i="31" s="1"/>
  <c r="R39" i="32"/>
  <c r="C40" i="32" s="1"/>
  <c r="X40" i="32" s="1"/>
  <c r="Y40" i="32" s="1"/>
  <c r="R39" i="33"/>
  <c r="C40" i="33" s="1"/>
  <c r="R38" i="32"/>
  <c r="C39" i="32" s="1"/>
  <c r="X39" i="32" s="1"/>
  <c r="Y39" i="32" s="1"/>
  <c r="R38" i="33"/>
  <c r="C39" i="33" s="1"/>
  <c r="X39" i="33" s="1"/>
  <c r="Y39" i="33" s="1"/>
  <c r="R37" i="31"/>
  <c r="C38" i="31" s="1"/>
  <c r="X38" i="31" s="1"/>
  <c r="Y38" i="31" s="1"/>
  <c r="R37" i="32"/>
  <c r="C38" i="32" s="1"/>
  <c r="X38" i="32" s="1"/>
  <c r="Y38" i="32" s="1"/>
  <c r="V17" i="31"/>
  <c r="V9" i="31"/>
  <c r="R9" i="32"/>
  <c r="C10" i="32" s="1"/>
  <c r="X10" i="32" s="1"/>
  <c r="R9" i="33"/>
  <c r="C10" i="33" s="1"/>
  <c r="X10" i="33" s="1"/>
  <c r="W9" i="31"/>
  <c r="V9" i="32"/>
  <c r="W9" i="33"/>
  <c r="W10" i="33" s="1"/>
  <c r="W11" i="33" s="1"/>
  <c r="W12" i="33" s="1"/>
  <c r="W13" i="33" s="1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W27" i="33" s="1"/>
  <c r="W28" i="33" s="1"/>
  <c r="W29" i="33" s="1"/>
  <c r="W30" i="33" s="1"/>
  <c r="W31" i="33" s="1"/>
  <c r="W32" i="33" s="1"/>
  <c r="W33" i="33" s="1"/>
  <c r="W34" i="33" s="1"/>
  <c r="W35" i="33" s="1"/>
  <c r="W36" i="33" s="1"/>
  <c r="W37" i="33" s="1"/>
  <c r="W38" i="33" s="1"/>
  <c r="W39" i="33" s="1"/>
  <c r="W40" i="33" s="1"/>
  <c r="W41" i="33" s="1"/>
  <c r="W42" i="33" s="1"/>
  <c r="W43" i="33" s="1"/>
  <c r="W44" i="33" s="1"/>
  <c r="W45" i="33" s="1"/>
  <c r="W46" i="33" s="1"/>
  <c r="W47" i="33" s="1"/>
  <c r="W48" i="33" s="1"/>
  <c r="W49" i="33" s="1"/>
  <c r="W50" i="33" s="1"/>
  <c r="W51" i="33" s="1"/>
  <c r="W52" i="33" s="1"/>
  <c r="W53" i="33" s="1"/>
  <c r="W54" i="33" s="1"/>
  <c r="V11" i="33"/>
  <c r="V18" i="33"/>
  <c r="W11" i="32"/>
  <c r="W12" i="32" s="1"/>
  <c r="W13" i="32" s="1"/>
  <c r="W14" i="32" s="1"/>
  <c r="W15" i="32" s="1"/>
  <c r="W16" i="32" s="1"/>
  <c r="W17" i="32" s="1"/>
  <c r="W18" i="32" s="1"/>
  <c r="W19" i="32" s="1"/>
  <c r="W20" i="32" s="1"/>
  <c r="W21" i="32" s="1"/>
  <c r="W22" i="32" s="1"/>
  <c r="W23" i="32" s="1"/>
  <c r="W24" i="32" s="1"/>
  <c r="W25" i="32" s="1"/>
  <c r="W26" i="32" s="1"/>
  <c r="W27" i="32" s="1"/>
  <c r="W28" i="32" s="1"/>
  <c r="W29" i="32" s="1"/>
  <c r="W30" i="32" s="1"/>
  <c r="W31" i="32" s="1"/>
  <c r="W32" i="32" s="1"/>
  <c r="W33" i="32" s="1"/>
  <c r="W34" i="32" s="1"/>
  <c r="W35" i="32" s="1"/>
  <c r="W36" i="32" s="1"/>
  <c r="W37" i="32" s="1"/>
  <c r="W38" i="32" s="1"/>
  <c r="W39" i="32" s="1"/>
  <c r="W40" i="32" s="1"/>
  <c r="W41" i="32" s="1"/>
  <c r="W42" i="32" s="1"/>
  <c r="W43" i="32" s="1"/>
  <c r="W44" i="32" s="1"/>
  <c r="W45" i="32" s="1"/>
  <c r="W46" i="32" s="1"/>
  <c r="W47" i="32" s="1"/>
  <c r="W48" i="32" s="1"/>
  <c r="W49" i="32" s="1"/>
  <c r="W50" i="32" s="1"/>
  <c r="W51" i="32" s="1"/>
  <c r="W52" i="32" s="1"/>
  <c r="W53" i="32" s="1"/>
  <c r="W54" i="32" s="1"/>
  <c r="V10" i="32"/>
  <c r="V17" i="32"/>
  <c r="W10" i="31"/>
  <c r="W11" i="31" s="1"/>
  <c r="W12" i="31" s="1"/>
  <c r="W13" i="31" s="1"/>
  <c r="W14" i="31" s="1"/>
  <c r="W15" i="31" s="1"/>
  <c r="W16" i="31" s="1"/>
  <c r="W17" i="31" s="1"/>
  <c r="W18" i="31" s="1"/>
  <c r="W19" i="31" s="1"/>
  <c r="W20" i="31" s="1"/>
  <c r="W21" i="31" s="1"/>
  <c r="W22" i="31" s="1"/>
  <c r="W23" i="31" s="1"/>
  <c r="W24" i="31" s="1"/>
  <c r="W25" i="31" s="1"/>
  <c r="W26" i="31" s="1"/>
  <c r="W27" i="31" s="1"/>
  <c r="W28" i="31" s="1"/>
  <c r="W29" i="31" s="1"/>
  <c r="W30" i="31" s="1"/>
  <c r="V18" i="31"/>
  <c r="K10" i="33"/>
  <c r="M10" i="33" s="1"/>
  <c r="R10" i="33" s="1"/>
  <c r="C11" i="33" s="1"/>
  <c r="K10" i="32"/>
  <c r="M10" i="32" s="1"/>
  <c r="R10" i="32" s="1"/>
  <c r="C11" i="32" s="1"/>
  <c r="C10" i="17"/>
  <c r="G5" i="17"/>
  <c r="D4" i="17"/>
  <c r="T9" i="17"/>
  <c r="H4" i="17" s="1"/>
  <c r="E5" i="17"/>
  <c r="C5" i="17"/>
  <c r="I5" i="17" s="1"/>
  <c r="V18" i="32"/>
  <c r="V13" i="33"/>
  <c r="V14" i="33" s="1"/>
  <c r="V15" i="33" s="1"/>
  <c r="V13" i="32"/>
  <c r="V14" i="32" s="1"/>
  <c r="K10" i="31"/>
  <c r="M10" i="31" s="1"/>
  <c r="R10" i="31" s="1"/>
  <c r="C11" i="31" s="1"/>
  <c r="V11" i="31"/>
  <c r="V12" i="31" s="1"/>
  <c r="V13" i="31" s="1"/>
  <c r="V14" i="31" s="1"/>
  <c r="V21" i="32"/>
  <c r="H4" i="32"/>
  <c r="H4" i="33"/>
  <c r="H4" i="31"/>
  <c r="X50" i="31" l="1"/>
  <c r="Y50" i="31" s="1"/>
  <c r="K50" i="31"/>
  <c r="M50" i="31" s="1"/>
  <c r="R50" i="31" s="1"/>
  <c r="C51" i="31" s="1"/>
  <c r="X51" i="31" s="1"/>
  <c r="Y51" i="31" s="1"/>
  <c r="X40" i="33"/>
  <c r="Y40" i="33" s="1"/>
  <c r="K40" i="33"/>
  <c r="M40" i="33" s="1"/>
  <c r="R40" i="33" s="1"/>
  <c r="C41" i="33" s="1"/>
  <c r="X41" i="33" s="1"/>
  <c r="Y41" i="33" s="1"/>
  <c r="W31" i="31"/>
  <c r="W32" i="31" s="1"/>
  <c r="W33" i="31" s="1"/>
  <c r="W34" i="31" s="1"/>
  <c r="W35" i="31" s="1"/>
  <c r="W36" i="31" s="1"/>
  <c r="W37" i="31" s="1"/>
  <c r="W38" i="31" s="1"/>
  <c r="W39" i="31" s="1"/>
  <c r="W40" i="31" s="1"/>
  <c r="W41" i="31" s="1"/>
  <c r="W42" i="31" s="1"/>
  <c r="W43" i="31" s="1"/>
  <c r="W44" i="31" s="1"/>
  <c r="W45" i="31" s="1"/>
  <c r="W46" i="31" s="1"/>
  <c r="W47" i="31" s="1"/>
  <c r="W48" i="31" s="1"/>
  <c r="W49" i="31" s="1"/>
  <c r="W50" i="31" s="1"/>
  <c r="W51" i="31" s="1"/>
  <c r="W52" i="31" s="1"/>
  <c r="W53" i="31" s="1"/>
  <c r="W54" i="31" s="1"/>
  <c r="K11" i="31"/>
  <c r="M11" i="31" s="1"/>
  <c r="R11" i="31" s="1"/>
  <c r="C12" i="31" s="1"/>
  <c r="X11" i="31"/>
  <c r="Y11" i="31" s="1"/>
  <c r="L4" i="17"/>
  <c r="P4" i="17"/>
  <c r="L5" i="32"/>
  <c r="L5" i="31"/>
  <c r="P5" i="32"/>
  <c r="P5" i="33"/>
  <c r="L5" i="33"/>
  <c r="X11" i="32"/>
  <c r="Y11" i="32" s="1"/>
  <c r="K11" i="32"/>
  <c r="M11" i="32" s="1"/>
  <c r="R11" i="32" s="1"/>
  <c r="C12" i="32" s="1"/>
  <c r="X11" i="33"/>
  <c r="Y11" i="33" s="1"/>
  <c r="K11" i="33"/>
  <c r="M11" i="33" s="1"/>
  <c r="R11" i="33" s="1"/>
  <c r="C12" i="33" s="1"/>
  <c r="P5" i="31" l="1"/>
  <c r="K12" i="33"/>
  <c r="M12" i="33" s="1"/>
  <c r="R12" i="33" s="1"/>
  <c r="C13" i="33" s="1"/>
  <c r="X12" i="33"/>
  <c r="Y12" i="33" s="1"/>
  <c r="X12" i="32"/>
  <c r="Y12" i="32" s="1"/>
  <c r="K12" i="32"/>
  <c r="M12" i="32" s="1"/>
  <c r="R12" i="32" s="1"/>
  <c r="X12" i="31"/>
  <c r="Y12" i="31" s="1"/>
  <c r="K12" i="31"/>
  <c r="M12" i="31" s="1"/>
  <c r="R12" i="31" s="1"/>
  <c r="C13" i="32" l="1"/>
  <c r="C13" i="31"/>
  <c r="K13" i="33"/>
  <c r="M13" i="33" s="1"/>
  <c r="R13" i="33" s="1"/>
  <c r="X13" i="33"/>
  <c r="Y13" i="33" s="1"/>
  <c r="C14" i="33" l="1"/>
  <c r="X13" i="31"/>
  <c r="Y13" i="31" s="1"/>
  <c r="K13" i="31"/>
  <c r="M13" i="31" s="1"/>
  <c r="R13" i="31" s="1"/>
  <c r="K13" i="32"/>
  <c r="M13" i="32" s="1"/>
  <c r="R13" i="32" s="1"/>
  <c r="X13" i="32"/>
  <c r="Y13" i="32" s="1"/>
  <c r="C14" i="32" l="1"/>
  <c r="K14" i="33"/>
  <c r="M14" i="33" s="1"/>
  <c r="R14" i="33" s="1"/>
  <c r="X14" i="33"/>
  <c r="Y14" i="33" s="1"/>
  <c r="C14" i="31"/>
  <c r="K14" i="32" l="1"/>
  <c r="M14" i="32" s="1"/>
  <c r="R14" i="32" s="1"/>
  <c r="X14" i="32"/>
  <c r="Y14" i="32" s="1"/>
  <c r="C15" i="33"/>
  <c r="K14" i="31"/>
  <c r="M14" i="31" s="1"/>
  <c r="R14" i="31" s="1"/>
  <c r="X14" i="31"/>
  <c r="Y14" i="31" s="1"/>
  <c r="K15" i="33" l="1"/>
  <c r="M15" i="33" s="1"/>
  <c r="R15" i="33" s="1"/>
  <c r="X15" i="33"/>
  <c r="Y15" i="33" s="1"/>
  <c r="C15" i="31"/>
  <c r="C15" i="32"/>
  <c r="X15" i="31" l="1"/>
  <c r="Y15" i="31" s="1"/>
  <c r="K15" i="31"/>
  <c r="M15" i="31" s="1"/>
  <c r="R15" i="31" s="1"/>
  <c r="K15" i="32"/>
  <c r="M15" i="32" s="1"/>
  <c r="R15" i="32" s="1"/>
  <c r="X15" i="32"/>
  <c r="Y15" i="32" s="1"/>
  <c r="C16" i="33"/>
  <c r="K16" i="33" l="1"/>
  <c r="M16" i="33" s="1"/>
  <c r="R16" i="33" s="1"/>
  <c r="X16" i="33"/>
  <c r="Y16" i="33" s="1"/>
  <c r="C16" i="32"/>
  <c r="C16" i="31"/>
  <c r="K16" i="31" l="1"/>
  <c r="M16" i="31" s="1"/>
  <c r="R16" i="31" s="1"/>
  <c r="X16" i="31"/>
  <c r="Y16" i="31" s="1"/>
  <c r="K16" i="32"/>
  <c r="M16" i="32" s="1"/>
  <c r="R16" i="32" s="1"/>
  <c r="X16" i="32"/>
  <c r="Y16" i="32" s="1"/>
  <c r="C17" i="33"/>
  <c r="X17" i="33" l="1"/>
  <c r="Y17" i="33" s="1"/>
  <c r="K17" i="33"/>
  <c r="M17" i="33" s="1"/>
  <c r="R17" i="33" s="1"/>
  <c r="C18" i="33" s="1"/>
  <c r="C17" i="32"/>
  <c r="C17" i="31"/>
  <c r="X17" i="31" l="1"/>
  <c r="Y17" i="31" s="1"/>
  <c r="K17" i="31"/>
  <c r="M17" i="31" s="1"/>
  <c r="R17" i="31" s="1"/>
  <c r="C18" i="31" s="1"/>
  <c r="K17" i="32"/>
  <c r="M17" i="32" s="1"/>
  <c r="R17" i="32" s="1"/>
  <c r="C18" i="32" s="1"/>
  <c r="X17" i="32"/>
  <c r="Y17" i="32" s="1"/>
  <c r="K18" i="33"/>
  <c r="M18" i="33" s="1"/>
  <c r="R18" i="33" s="1"/>
  <c r="C19" i="33" s="1"/>
  <c r="X18" i="33"/>
  <c r="Y18" i="33" s="1"/>
  <c r="X19" i="33" l="1"/>
  <c r="Y19" i="33" s="1"/>
  <c r="K19" i="33"/>
  <c r="M19" i="33" s="1"/>
  <c r="R19" i="33" s="1"/>
  <c r="C20" i="33" s="1"/>
  <c r="K18" i="32"/>
  <c r="M18" i="32" s="1"/>
  <c r="R18" i="32" s="1"/>
  <c r="C19" i="32" s="1"/>
  <c r="X18" i="32"/>
  <c r="Y18" i="32" s="1"/>
  <c r="K18" i="31"/>
  <c r="M18" i="31" s="1"/>
  <c r="R18" i="31" s="1"/>
  <c r="C19" i="31" s="1"/>
  <c r="X18" i="31"/>
  <c r="Y18" i="31" s="1"/>
  <c r="X19" i="31" l="1"/>
  <c r="Y19" i="31" s="1"/>
  <c r="K19" i="31"/>
  <c r="M19" i="31" s="1"/>
  <c r="R19" i="31" s="1"/>
  <c r="C20" i="31" s="1"/>
  <c r="X20" i="33"/>
  <c r="Y20" i="33" s="1"/>
  <c r="K20" i="33"/>
  <c r="M20" i="33" s="1"/>
  <c r="R20" i="33" s="1"/>
  <c r="C21" i="33" s="1"/>
  <c r="K19" i="32"/>
  <c r="M19" i="32" s="1"/>
  <c r="R19" i="32" s="1"/>
  <c r="C20" i="32" s="1"/>
  <c r="X19" i="32"/>
  <c r="Y19" i="32" s="1"/>
  <c r="K20" i="32" l="1"/>
  <c r="M20" i="32" s="1"/>
  <c r="R20" i="32" s="1"/>
  <c r="C21" i="32" s="1"/>
  <c r="X20" i="32"/>
  <c r="Y20" i="32" s="1"/>
  <c r="K20" i="31"/>
  <c r="M20" i="31" s="1"/>
  <c r="R20" i="31" s="1"/>
  <c r="C21" i="31" s="1"/>
  <c r="X20" i="31"/>
  <c r="Y20" i="31" s="1"/>
  <c r="X21" i="33"/>
  <c r="Y21" i="33" s="1"/>
  <c r="K21" i="33"/>
  <c r="M21" i="33" s="1"/>
  <c r="R21" i="33" s="1"/>
  <c r="C22" i="33" s="1"/>
  <c r="K21" i="31" l="1"/>
  <c r="M21" i="31" s="1"/>
  <c r="C22" i="31" s="1"/>
  <c r="X21" i="31"/>
  <c r="Y21" i="31" s="1"/>
  <c r="K22" i="33"/>
  <c r="M22" i="33" s="1"/>
  <c r="R22" i="33" s="1"/>
  <c r="C23" i="33" s="1"/>
  <c r="X22" i="33"/>
  <c r="Y22" i="33" s="1"/>
  <c r="X21" i="32"/>
  <c r="Y21" i="32" s="1"/>
  <c r="K21" i="32"/>
  <c r="M21" i="32" s="1"/>
  <c r="R21" i="32" s="1"/>
  <c r="C22" i="32" s="1"/>
  <c r="K23" i="33" l="1"/>
  <c r="M23" i="33" s="1"/>
  <c r="R23" i="33" s="1"/>
  <c r="C24" i="33" s="1"/>
  <c r="X23" i="33"/>
  <c r="Y23" i="33" s="1"/>
  <c r="X22" i="32"/>
  <c r="Y22" i="32" s="1"/>
  <c r="K22" i="32"/>
  <c r="M22" i="32" s="1"/>
  <c r="R22" i="32" s="1"/>
  <c r="C23" i="32" s="1"/>
  <c r="K22" i="31"/>
  <c r="M22" i="31" s="1"/>
  <c r="R22" i="31" s="1"/>
  <c r="C23" i="31" s="1"/>
  <c r="X22" i="31"/>
  <c r="Y22" i="31" s="1"/>
  <c r="K23" i="32" l="1"/>
  <c r="M23" i="32" s="1"/>
  <c r="R23" i="32" s="1"/>
  <c r="C24" i="32" s="1"/>
  <c r="X23" i="32"/>
  <c r="Y23" i="32" s="1"/>
  <c r="K23" i="31"/>
  <c r="M23" i="31" s="1"/>
  <c r="R23" i="31" s="1"/>
  <c r="C24" i="31" s="1"/>
  <c r="X23" i="31"/>
  <c r="Y23" i="31" s="1"/>
  <c r="M24" i="33"/>
  <c r="R24" i="33" s="1"/>
  <c r="C25" i="33" s="1"/>
  <c r="X24" i="33"/>
  <c r="Y24" i="33" s="1"/>
  <c r="X24" i="31" l="1"/>
  <c r="Y24" i="31" s="1"/>
  <c r="K24" i="31"/>
  <c r="M24" i="31" s="1"/>
  <c r="R24" i="31" s="1"/>
  <c r="C25" i="31" s="1"/>
  <c r="K25" i="33"/>
  <c r="M25" i="33" s="1"/>
  <c r="R25" i="33" s="1"/>
  <c r="C26" i="33" s="1"/>
  <c r="X25" i="33"/>
  <c r="Y25" i="33" s="1"/>
  <c r="K24" i="32"/>
  <c r="M24" i="32" s="1"/>
  <c r="R24" i="32" s="1"/>
  <c r="C25" i="32" s="1"/>
  <c r="X24" i="32"/>
  <c r="Y24" i="32" s="1"/>
  <c r="K26" i="33" l="1"/>
  <c r="M26" i="33" s="1"/>
  <c r="R26" i="33" s="1"/>
  <c r="C27" i="33" s="1"/>
  <c r="X26" i="33"/>
  <c r="Y26" i="33" s="1"/>
  <c r="K25" i="31"/>
  <c r="M25" i="31" s="1"/>
  <c r="R25" i="31" s="1"/>
  <c r="C26" i="31" s="1"/>
  <c r="X25" i="31"/>
  <c r="Y25" i="31" s="1"/>
  <c r="X25" i="32"/>
  <c r="Y25" i="32" s="1"/>
  <c r="K25" i="32"/>
  <c r="M25" i="32" s="1"/>
  <c r="R25" i="32" s="1"/>
  <c r="C26" i="32" s="1"/>
  <c r="K26" i="31" l="1"/>
  <c r="M26" i="31" s="1"/>
  <c r="R26" i="31" s="1"/>
  <c r="C27" i="31" s="1"/>
  <c r="X26" i="31"/>
  <c r="Y26" i="31" s="1"/>
  <c r="K26" i="32"/>
  <c r="M26" i="32" s="1"/>
  <c r="R26" i="32" s="1"/>
  <c r="C27" i="32" s="1"/>
  <c r="X26" i="32"/>
  <c r="Y26" i="32" s="1"/>
  <c r="X27" i="33"/>
  <c r="Y27" i="33" s="1"/>
  <c r="K27" i="33"/>
  <c r="M27" i="33" s="1"/>
  <c r="R27" i="33" s="1"/>
  <c r="C28" i="33" s="1"/>
  <c r="X28" i="33" l="1"/>
  <c r="Y28" i="33" s="1"/>
  <c r="K28" i="33"/>
  <c r="M28" i="33" s="1"/>
  <c r="K27" i="32"/>
  <c r="M27" i="32" s="1"/>
  <c r="R27" i="32" s="1"/>
  <c r="C28" i="32" s="1"/>
  <c r="X27" i="32"/>
  <c r="Y27" i="32" s="1"/>
  <c r="K27" i="31"/>
  <c r="M27" i="31" s="1"/>
  <c r="R27" i="31" s="1"/>
  <c r="C28" i="31" s="1"/>
  <c r="X27" i="31"/>
  <c r="Y27" i="31" s="1"/>
  <c r="R28" i="33" l="1"/>
  <c r="C29" i="33" s="1"/>
  <c r="X29" i="33" s="1"/>
  <c r="Y29" i="33" s="1"/>
  <c r="X28" i="32"/>
  <c r="Y28" i="32" s="1"/>
  <c r="K28" i="32"/>
  <c r="M28" i="32" s="1"/>
  <c r="R28" i="32" s="1"/>
  <c r="C29" i="32" s="1"/>
  <c r="X28" i="31"/>
  <c r="Y28" i="31" s="1"/>
  <c r="K28" i="31"/>
  <c r="M28" i="31" s="1"/>
  <c r="R28" i="31" s="1"/>
  <c r="C29" i="31" s="1"/>
  <c r="K29" i="33"/>
  <c r="M29" i="33" s="1"/>
  <c r="R29" i="33" s="1"/>
  <c r="C30" i="33" s="1"/>
  <c r="X30" i="33" l="1"/>
  <c r="Y30" i="33" s="1"/>
  <c r="K30" i="33"/>
  <c r="M30" i="33" s="1"/>
  <c r="R30" i="33" s="1"/>
  <c r="C31" i="33" s="1"/>
  <c r="X29" i="31"/>
  <c r="Y29" i="31" s="1"/>
  <c r="K29" i="31"/>
  <c r="M29" i="31" s="1"/>
  <c r="R29" i="31" s="1"/>
  <c r="C30" i="31" s="1"/>
  <c r="X29" i="32"/>
  <c r="Y29" i="32" s="1"/>
  <c r="K29" i="32"/>
  <c r="M29" i="32" s="1"/>
  <c r="R29" i="32" s="1"/>
  <c r="C30" i="32" s="1"/>
  <c r="X30" i="32" l="1"/>
  <c r="Y30" i="32" s="1"/>
  <c r="K30" i="32"/>
  <c r="M30" i="32" s="1"/>
  <c r="R30" i="32" s="1"/>
  <c r="C31" i="32" s="1"/>
  <c r="X30" i="31"/>
  <c r="Y30" i="31" s="1"/>
  <c r="K30" i="31"/>
  <c r="M30" i="31" s="1"/>
  <c r="R30" i="31" s="1"/>
  <c r="C31" i="31" s="1"/>
  <c r="X31" i="33"/>
  <c r="Y31" i="33" s="1"/>
  <c r="K31" i="33"/>
  <c r="M31" i="33" s="1"/>
  <c r="R31" i="33" s="1"/>
  <c r="C32" i="33" s="1"/>
  <c r="X32" i="33" l="1"/>
  <c r="Y32" i="33" s="1"/>
  <c r="K32" i="33"/>
  <c r="M32" i="33" s="1"/>
  <c r="R32" i="33" s="1"/>
  <c r="C33" i="33" s="1"/>
  <c r="X31" i="31"/>
  <c r="Y31" i="31" s="1"/>
  <c r="K31" i="31"/>
  <c r="M31" i="31" s="1"/>
  <c r="R31" i="31" s="1"/>
  <c r="C32" i="31" s="1"/>
  <c r="X31" i="32"/>
  <c r="Y31" i="32" s="1"/>
  <c r="K31" i="32"/>
  <c r="M31" i="32" s="1"/>
  <c r="R31" i="32" s="1"/>
  <c r="C32" i="32" s="1"/>
  <c r="X32" i="32" l="1"/>
  <c r="Y32" i="32" s="1"/>
  <c r="K32" i="32"/>
  <c r="M32" i="32" s="1"/>
  <c r="R32" i="32" s="1"/>
  <c r="C33" i="32" s="1"/>
  <c r="X32" i="31"/>
  <c r="Y32" i="31" s="1"/>
  <c r="K32" i="31"/>
  <c r="M32" i="31" s="1"/>
  <c r="R32" i="31" s="1"/>
  <c r="C33" i="31" s="1"/>
  <c r="X33" i="33"/>
  <c r="Y33" i="33" s="1"/>
  <c r="K33" i="33"/>
  <c r="M33" i="33" s="1"/>
  <c r="R33" i="33" s="1"/>
  <c r="C34" i="33" s="1"/>
  <c r="X34" i="33" l="1"/>
  <c r="Y34" i="33" s="1"/>
  <c r="K34" i="33"/>
  <c r="M34" i="33" s="1"/>
  <c r="R34" i="33" s="1"/>
  <c r="C35" i="33" s="1"/>
  <c r="X33" i="31"/>
  <c r="Y33" i="31" s="1"/>
  <c r="K33" i="31"/>
  <c r="M33" i="31" s="1"/>
  <c r="R33" i="31" s="1"/>
  <c r="C34" i="31" s="1"/>
  <c r="X33" i="32"/>
  <c r="Y33" i="32" s="1"/>
  <c r="K33" i="32"/>
  <c r="M33" i="32" s="1"/>
  <c r="R33" i="32" s="1"/>
  <c r="C34" i="32" s="1"/>
  <c r="X34" i="32" l="1"/>
  <c r="Y34" i="32" s="1"/>
  <c r="K34" i="32"/>
  <c r="M34" i="32" s="1"/>
  <c r="R34" i="32" s="1"/>
  <c r="C35" i="32" s="1"/>
  <c r="X34" i="31"/>
  <c r="Y34" i="31" s="1"/>
  <c r="K34" i="31"/>
  <c r="M34" i="31" s="1"/>
  <c r="R34" i="31" s="1"/>
  <c r="C35" i="31" s="1"/>
  <c r="X35" i="33"/>
  <c r="Y35" i="33" s="1"/>
  <c r="K35" i="33"/>
  <c r="M35" i="33" s="1"/>
  <c r="R35" i="33" s="1"/>
  <c r="C36" i="33" s="1"/>
  <c r="X35" i="32" l="1"/>
  <c r="Y35" i="32" s="1"/>
  <c r="K35" i="32"/>
  <c r="M35" i="32" s="1"/>
  <c r="R35" i="32" s="1"/>
  <c r="C36" i="32" s="1"/>
  <c r="X36" i="33"/>
  <c r="Y36" i="33" s="1"/>
  <c r="K36" i="33"/>
  <c r="M36" i="33" s="1"/>
  <c r="R36" i="33" s="1"/>
  <c r="X35" i="31"/>
  <c r="Y35" i="31" s="1"/>
  <c r="K35" i="31"/>
  <c r="M35" i="31" s="1"/>
  <c r="R35" i="31" s="1"/>
  <c r="C36" i="31" s="1"/>
  <c r="X36" i="31" l="1"/>
  <c r="Y36" i="31" s="1"/>
  <c r="K36" i="31"/>
  <c r="M36" i="31" s="1"/>
  <c r="R36" i="31" s="1"/>
  <c r="C37" i="33"/>
  <c r="X37" i="33" s="1"/>
  <c r="Y37" i="33" s="1"/>
  <c r="P4" i="33" s="1"/>
  <c r="E5" i="33"/>
  <c r="D4" i="33"/>
  <c r="P2" i="33" s="1"/>
  <c r="G5" i="33"/>
  <c r="C5" i="33"/>
  <c r="X36" i="32"/>
  <c r="Y36" i="32" s="1"/>
  <c r="K36" i="32"/>
  <c r="M36" i="32" s="1"/>
  <c r="R36" i="32" s="1"/>
  <c r="C37" i="32" l="1"/>
  <c r="E5" i="32"/>
  <c r="G5" i="32"/>
  <c r="C5" i="32"/>
  <c r="D4" i="32"/>
  <c r="P2" i="32" s="1"/>
  <c r="I5" i="33"/>
  <c r="C37" i="31"/>
  <c r="D4" i="31"/>
  <c r="P2" i="31" s="1"/>
  <c r="G5" i="31"/>
  <c r="C5" i="31"/>
  <c r="E5" i="31"/>
  <c r="I5" i="31" l="1"/>
  <c r="X37" i="32"/>
  <c r="Y37" i="32" s="1"/>
  <c r="P4" i="32" s="1"/>
  <c r="L4" i="32"/>
  <c r="X37" i="31"/>
  <c r="Y37" i="31" s="1"/>
  <c r="P4" i="31" s="1"/>
  <c r="L4" i="31"/>
  <c r="I5" i="32"/>
</calcChain>
</file>

<file path=xl/sharedStrings.xml><?xml version="1.0" encoding="utf-8"?>
<sst xmlns="http://schemas.openxmlformats.org/spreadsheetml/2006/main" count="592" uniqueCount="76">
  <si>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</si>
  <si>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</si>
  <si>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</si>
  <si>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</si>
  <si>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</si>
  <si>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</si>
  <si>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</si>
  <si>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</si>
  <si>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</si>
  <si>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</si>
  <si>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</si>
  <si>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</si>
  <si>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</si>
  <si>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</si>
  <si>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</si>
  <si>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</si>
  <si>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</si>
  <si>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</si>
  <si>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</si>
  <si>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</si>
  <si>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</si>
  <si>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</si>
  <si>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</si>
  <si>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</si>
  <si>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</si>
  <si>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</si>
  <si>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</si>
  <si>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</si>
  <si>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</si>
  <si>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</si>
  <si>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</si>
  <si>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</si>
  <si>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</si>
  <si>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</si>
  <si>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</si>
  <si>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</si>
  <si>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</si>
  <si>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</si>
  <si>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</si>
  <si>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</si>
  <si>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</si>
  <si>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</si>
  <si>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</si>
  <si>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</si>
  <si>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</si>
  <si>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</si>
  <si>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</si>
  <si>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</si>
  <si>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</si>
  <si>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</si>
  <si>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</si>
  <si>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</si>
  <si>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</si>
  <si>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</si>
  <si>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</si>
  <si>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</si>
  <si>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</si>
  <si>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</si>
  <si>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</si>
  <si>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</si>
  <si>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</si>
  <si>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</si>
  <si>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</si>
  <si>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</si>
  <si>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</si>
  <si>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</si>
  <si>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EURJPY</t>
    <phoneticPr fontId="2"/>
  </si>
  <si>
    <t>USD/JPY</t>
  </si>
  <si>
    <t>EUR/USD</t>
  </si>
  <si>
    <t>EUR/JPY</t>
    <phoneticPr fontId="2"/>
  </si>
  <si>
    <t>1時間足</t>
    <rPh sb="1" eb="3">
      <t>ジカン</t>
    </rPh>
    <rPh sb="3" eb="4">
      <t>アシ</t>
    </rPh>
    <phoneticPr fontId="3"/>
  </si>
  <si>
    <t>買</t>
    <phoneticPr fontId="2"/>
  </si>
  <si>
    <t>0/1</t>
    <phoneticPr fontId="2"/>
  </si>
  <si>
    <t>　今回は、FIB1.27,1.5、2.0すべてがプラスになりました。きちんと基本を押さえておけば、プラスになるということと、資金管理でストップが小さい時（ひげが短い時）が勝ちやすく、通貨も多く使えるので安心のトレードができます。ひげが長いとよほどトレンドが出ていない時は、ストップにかかることが多いです。</t>
    <rPh sb="1" eb="3">
      <t>コンカイ</t>
    </rPh>
    <rPh sb="38" eb="40">
      <t>キホン</t>
    </rPh>
    <rPh sb="41" eb="42">
      <t>オ</t>
    </rPh>
    <rPh sb="62" eb="64">
      <t>シキン</t>
    </rPh>
    <rPh sb="64" eb="66">
      <t>カンリ</t>
    </rPh>
    <rPh sb="72" eb="73">
      <t>チイ</t>
    </rPh>
    <rPh sb="75" eb="76">
      <t>トキ</t>
    </rPh>
    <rPh sb="80" eb="81">
      <t>ミジカ</t>
    </rPh>
    <rPh sb="82" eb="83">
      <t>トキ</t>
    </rPh>
    <rPh sb="85" eb="86">
      <t>カ</t>
    </rPh>
    <rPh sb="91" eb="93">
      <t>ツウカ</t>
    </rPh>
    <rPh sb="94" eb="95">
      <t>オオ</t>
    </rPh>
    <rPh sb="96" eb="97">
      <t>ツカ</t>
    </rPh>
    <rPh sb="101" eb="103">
      <t>アンシン</t>
    </rPh>
    <rPh sb="117" eb="118">
      <t>ナガ</t>
    </rPh>
    <rPh sb="128" eb="129">
      <t>デ</t>
    </rPh>
    <rPh sb="133" eb="134">
      <t>トキ</t>
    </rPh>
    <rPh sb="147" eb="148">
      <t>オオ</t>
    </rPh>
    <phoneticPr fontId="2"/>
  </si>
  <si>
    <t>　勝率が5割・4割でも資金管理ができていれば、トータルプラスに持っていけるとわかりました。</t>
    <rPh sb="1" eb="3">
      <t>ショウリツ</t>
    </rPh>
    <rPh sb="5" eb="6">
      <t>ワリ</t>
    </rPh>
    <rPh sb="8" eb="9">
      <t>ワリ</t>
    </rPh>
    <rPh sb="11" eb="13">
      <t>シキン</t>
    </rPh>
    <rPh sb="13" eb="15">
      <t>カンリ</t>
    </rPh>
    <rPh sb="31" eb="32">
      <t>モ</t>
    </rPh>
    <phoneticPr fontId="2"/>
  </si>
  <si>
    <t>　次回は、GBP/JPYの検証をします。</t>
    <rPh sb="1" eb="3">
      <t>ジカイ</t>
    </rPh>
    <rPh sb="13" eb="15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</si>
</sst>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127403</xdr:colOff>
      <xdr:row>48</xdr:row>
      <xdr:rowOff>60686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4A797E6-81E0-4E1A-87E0-AAD57F3B5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2303" cy="8747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13</xdr:col>
      <xdr:colOff>127403</xdr:colOff>
      <xdr:row>101</xdr:row>
      <xdr:rowOff>60686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EE06165-A3CA-4417-999C-833DDE8BF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91675"/>
          <a:ext cx="8852303" cy="8747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13</xdr:col>
      <xdr:colOff>127403</xdr:colOff>
      <xdr:row>154</xdr:row>
      <xdr:rowOff>60686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2A4ACCD-5B67-42DE-9558-6F74A6180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183350"/>
          <a:ext cx="8852303" cy="8747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12</xdr:col>
      <xdr:colOff>651213</xdr:colOff>
      <xdr:row>207</xdr:row>
      <xdr:rowOff>60686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6F44733-A2D8-41AC-9662-29A645864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8775025"/>
          <a:ext cx="8690313" cy="8747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12</xdr:col>
      <xdr:colOff>651213</xdr:colOff>
      <xdr:row>260</xdr:row>
      <xdr:rowOff>60686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122CD0-E144-416E-8070-AEC29667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8366700"/>
          <a:ext cx="8690313" cy="8747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opLeftCell="E1" zoomScale="115" zoomScaleNormal="115" workbookViewId="0">
      <pane ySplit="8" topLeftCell="A9" activePane="bottomLeft" state="frozen"/>
      <selection pane="bottomLeft" activeCell="P109" sqref="P10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0" t="s">
        <v>5</v>
      </c>
      <c r="C2" s="70"/>
      <c r="D2" s="81" t="s">
        <v>66</v>
      </c>
      <c r="E2" s="81"/>
      <c r="F2" s="70" t="s">
        <v>6</v>
      </c>
      <c r="G2" s="70"/>
      <c r="H2" s="73" t="s">
        <v>70</v>
      </c>
      <c r="I2" s="73"/>
      <c r="J2" s="70" t="s">
        <v>7</v>
      </c>
      <c r="K2" s="70"/>
      <c r="L2" s="80">
        <v>300000</v>
      </c>
      <c r="M2" s="81"/>
      <c r="N2" s="70" t="s">
        <v>8</v>
      </c>
      <c r="O2" s="70"/>
      <c r="P2" s="75">
        <f>SUM(L2,D4)</f>
        <v>383946.14554409124</v>
      </c>
      <c r="Q2" s="73"/>
      <c r="R2" s="1"/>
      <c r="S2" s="1"/>
      <c r="T2" s="1"/>
    </row>
    <row r="3" spans="2:25" ht="57" customHeight="1" x14ac:dyDescent="0.15">
      <c r="B3" s="70" t="s">
        <v>9</v>
      </c>
      <c r="C3" s="70"/>
      <c r="D3" s="82" t="s">
        <v>38</v>
      </c>
      <c r="E3" s="82"/>
      <c r="F3" s="82"/>
      <c r="G3" s="82"/>
      <c r="H3" s="82"/>
      <c r="I3" s="82"/>
      <c r="J3" s="70" t="s">
        <v>10</v>
      </c>
      <c r="K3" s="70"/>
      <c r="L3" s="82" t="s">
        <v>61</v>
      </c>
      <c r="M3" s="83"/>
      <c r="N3" s="83"/>
      <c r="O3" s="83"/>
      <c r="P3" s="83"/>
      <c r="Q3" s="83"/>
      <c r="R3" s="1"/>
      <c r="S3" s="1"/>
    </row>
    <row r="4" spans="2:25" x14ac:dyDescent="0.15">
      <c r="B4" s="70" t="s">
        <v>11</v>
      </c>
      <c r="C4" s="70"/>
      <c r="D4" s="71">
        <f>SUM($R$9:$S$993)</f>
        <v>83946.14554409124</v>
      </c>
      <c r="E4" s="71"/>
      <c r="F4" s="70" t="s">
        <v>12</v>
      </c>
      <c r="G4" s="70"/>
      <c r="H4" s="72">
        <f>SUM($T$9:$U$108)</f>
        <v>192.40000000000776</v>
      </c>
      <c r="I4" s="73"/>
      <c r="J4" s="74"/>
      <c r="K4" s="74"/>
      <c r="L4" s="75"/>
      <c r="M4" s="75"/>
      <c r="N4" s="74" t="s">
        <v>58</v>
      </c>
      <c r="O4" s="74"/>
      <c r="P4" s="76">
        <f>MAX(Y:Y)</f>
        <v>0.17533620038380948</v>
      </c>
      <c r="Q4" s="76"/>
      <c r="R4" s="1"/>
      <c r="S4" s="1"/>
      <c r="T4" s="1"/>
    </row>
    <row r="5" spans="2:25" x14ac:dyDescent="0.15">
      <c r="B5" s="39" t="s">
        <v>15</v>
      </c>
      <c r="C5" s="2">
        <f>COUNTIF($R$9:$R$990,"&gt;0")</f>
        <v>50</v>
      </c>
      <c r="D5" s="38" t="s">
        <v>16</v>
      </c>
      <c r="E5" s="15">
        <f>COUNTIF($R$9:$R$990,"&lt;0")</f>
        <v>50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</v>
      </c>
      <c r="J5" s="77" t="s">
        <v>19</v>
      </c>
      <c r="K5" s="70"/>
      <c r="L5" s="78">
        <f>MAX(V9:V993)</f>
        <v>1</v>
      </c>
      <c r="M5" s="79"/>
      <c r="N5" s="17" t="s">
        <v>20</v>
      </c>
      <c r="O5" s="9"/>
      <c r="P5" s="78">
        <f>MAX(W9:W993)</f>
        <v>4</v>
      </c>
      <c r="Q5" s="7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5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  <c r="Y8" t="s">
        <v>57</v>
      </c>
    </row>
    <row r="9" spans="2:25" x14ac:dyDescent="0.15">
      <c r="B9" s="40">
        <v>1</v>
      </c>
      <c r="C9" s="44">
        <f>L2</f>
        <v>300000</v>
      </c>
      <c r="D9" s="44"/>
      <c r="E9" s="40">
        <v>2017</v>
      </c>
      <c r="F9" s="8">
        <v>43803</v>
      </c>
      <c r="G9" s="40" t="s">
        <v>4</v>
      </c>
      <c r="H9" s="45">
        <v>133.97999999999999</v>
      </c>
      <c r="I9" s="45"/>
      <c r="J9" s="40">
        <v>28</v>
      </c>
      <c r="K9" s="44">
        <f>IF(J9="","",C9*0.03)</f>
        <v>9000</v>
      </c>
      <c r="L9" s="44"/>
      <c r="M9" s="6">
        <f>IF(J9="","",(K9/J9)/LOOKUP(RIGHT($D$2,3),定数!$A$6:$A$13,定数!$B$6:$B$13))</f>
        <v>3.2142857142857144</v>
      </c>
      <c r="N9" s="40">
        <v>2017</v>
      </c>
      <c r="O9" s="8">
        <v>43803</v>
      </c>
      <c r="P9" s="45">
        <v>133.69999999999999</v>
      </c>
      <c r="Q9" s="45"/>
      <c r="R9" s="48">
        <f>IF(P9="","",T9*M9*LOOKUP(RIGHT($D$2,3),定数!$A$6:$A$13,定数!$B$6:$B$13))</f>
        <v>-9000.0000000000364</v>
      </c>
      <c r="S9" s="48"/>
      <c r="T9" s="49">
        <f>IF(P9="","",IF(G9="買",(P9-H9),(H9-P9))*IF(RIGHT($D$2,3)="JPY",100,10000))</f>
        <v>-28.000000000000114</v>
      </c>
      <c r="U9" s="49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40">
        <v>2</v>
      </c>
      <c r="C10" s="44">
        <f t="shared" ref="C10:C73" si="0">IF(R9="","",C9+R9)</f>
        <v>290999.99999999994</v>
      </c>
      <c r="D10" s="44"/>
      <c r="E10" s="40">
        <v>2017</v>
      </c>
      <c r="F10" s="8">
        <v>43804</v>
      </c>
      <c r="G10" s="40" t="s">
        <v>3</v>
      </c>
      <c r="H10" s="45">
        <v>133.44</v>
      </c>
      <c r="I10" s="45"/>
      <c r="J10" s="40">
        <v>13</v>
      </c>
      <c r="K10" s="46">
        <f>IF(J10="","",C10*0.03)</f>
        <v>8729.9999999999982</v>
      </c>
      <c r="L10" s="47"/>
      <c r="M10" s="6">
        <f>IF(J10="","",(K10/J10)/LOOKUP(RIGHT($D$2,3),定数!$A$6:$A$13,定数!$B$6:$B$13))</f>
        <v>6.7153846153846146</v>
      </c>
      <c r="N10" s="40">
        <v>2017</v>
      </c>
      <c r="O10" s="8">
        <v>43804</v>
      </c>
      <c r="P10" s="45">
        <v>133.57</v>
      </c>
      <c r="Q10" s="45"/>
      <c r="R10" s="48">
        <f>IF(P10="","",T10*M10*LOOKUP(RIGHT($D$2,3),定数!$A$6:$A$13,定数!$B$6:$B$13))</f>
        <v>-8729.9999999996944</v>
      </c>
      <c r="S10" s="48"/>
      <c r="T10" s="49">
        <f>IF(P10="","",IF(G10="買",(P10-H10),(H10-P10))*IF(RIGHT($D$2,3)="JPY",100,10000))</f>
        <v>-12.999999999999545</v>
      </c>
      <c r="U10" s="49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300000</v>
      </c>
    </row>
    <row r="11" spans="2:25" x14ac:dyDescent="0.15">
      <c r="B11" s="40">
        <v>3</v>
      </c>
      <c r="C11" s="44">
        <f t="shared" si="0"/>
        <v>282270.00000000023</v>
      </c>
      <c r="D11" s="44"/>
      <c r="E11" s="40">
        <v>2017</v>
      </c>
      <c r="F11" s="8">
        <v>43804</v>
      </c>
      <c r="G11" s="40" t="s">
        <v>3</v>
      </c>
      <c r="H11" s="45">
        <v>133.04</v>
      </c>
      <c r="I11" s="45"/>
      <c r="J11" s="40">
        <v>14</v>
      </c>
      <c r="K11" s="46">
        <f t="shared" ref="K11:K74" si="3">IF(J11="","",C11*0.03)</f>
        <v>8468.1000000000058</v>
      </c>
      <c r="L11" s="47"/>
      <c r="M11" s="6">
        <f>IF(J11="","",(K11/J11)/LOOKUP(RIGHT($D$2,3),定数!$A$6:$A$13,定数!$B$6:$B$13))</f>
        <v>6.0486428571428608</v>
      </c>
      <c r="N11" s="40">
        <v>2017</v>
      </c>
      <c r="O11" s="8">
        <v>43805</v>
      </c>
      <c r="P11" s="45">
        <v>132.85</v>
      </c>
      <c r="Q11" s="45"/>
      <c r="R11" s="48">
        <f>IF(P11="","",T11*M11*LOOKUP(RIGHT($D$2,3),定数!$A$6:$A$13,定数!$B$6:$B$13))</f>
        <v>11492.421428571297</v>
      </c>
      <c r="S11" s="48"/>
      <c r="T11" s="49">
        <f>IF(P11="","",IF(G11="買",(P11-H11),(H11-P11))*IF(RIGHT($D$2,3)="JPY",100,10000))</f>
        <v>18.999999999999773</v>
      </c>
      <c r="U11" s="49"/>
      <c r="V11" s="22">
        <f t="shared" si="1"/>
        <v>1</v>
      </c>
      <c r="W11">
        <f t="shared" si="2"/>
        <v>0</v>
      </c>
      <c r="X11" s="41">
        <f>IF(C11&lt;&gt;"",MAX(X10,C11),"")</f>
        <v>300000</v>
      </c>
      <c r="Y11" s="42">
        <f>IF(X11&lt;&gt;"",1-(C11/X11),"")</f>
        <v>5.9099999999999264E-2</v>
      </c>
    </row>
    <row r="12" spans="2:25" x14ac:dyDescent="0.15">
      <c r="B12" s="40">
        <v>4</v>
      </c>
      <c r="C12" s="44">
        <f t="shared" si="0"/>
        <v>293762.42142857151</v>
      </c>
      <c r="D12" s="44"/>
      <c r="E12" s="40">
        <v>2017</v>
      </c>
      <c r="F12" s="8">
        <v>43807</v>
      </c>
      <c r="G12" s="40" t="s">
        <v>4</v>
      </c>
      <c r="H12" s="45">
        <v>133.35</v>
      </c>
      <c r="I12" s="45"/>
      <c r="J12" s="40">
        <v>16</v>
      </c>
      <c r="K12" s="46">
        <f t="shared" si="3"/>
        <v>8812.8726428571445</v>
      </c>
      <c r="L12" s="47"/>
      <c r="M12" s="6">
        <f>IF(J12="","",(K12/J12)/LOOKUP(RIGHT($D$2,3),定数!$A$6:$A$13,定数!$B$6:$B$13))</f>
        <v>5.508045401785715</v>
      </c>
      <c r="N12" s="40">
        <v>2017</v>
      </c>
      <c r="O12" s="8">
        <v>43805</v>
      </c>
      <c r="P12" s="45">
        <v>133.19</v>
      </c>
      <c r="Q12" s="45"/>
      <c r="R12" s="48">
        <f>IF(P12="","",T12*M12*LOOKUP(RIGHT($D$2,3),定数!$A$6:$A$13,定数!$B$6:$B$13))</f>
        <v>-8812.8726428569571</v>
      </c>
      <c r="S12" s="48"/>
      <c r="T12" s="49">
        <f t="shared" ref="T12:T75" si="4">IF(P12="","",IF(G12="買",(P12-H12),(H12-P12))*IF(RIGHT($D$2,3)="JPY",100,10000))</f>
        <v>-15.999999999999659</v>
      </c>
      <c r="U12" s="49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300000</v>
      </c>
      <c r="Y12" s="42">
        <f t="shared" ref="Y12:Y75" si="6">IF(X12&lt;&gt;"",1-(C12/X12),"")</f>
        <v>2.0791928571428309E-2</v>
      </c>
    </row>
    <row r="13" spans="2:25" x14ac:dyDescent="0.15">
      <c r="B13" s="40">
        <v>5</v>
      </c>
      <c r="C13" s="44">
        <f t="shared" si="0"/>
        <v>284949.54878571455</v>
      </c>
      <c r="D13" s="44"/>
      <c r="E13" s="40">
        <v>2017</v>
      </c>
      <c r="F13" s="8">
        <v>43812</v>
      </c>
      <c r="G13" s="40" t="s">
        <v>3</v>
      </c>
      <c r="H13" s="45">
        <v>132.88</v>
      </c>
      <c r="I13" s="45"/>
      <c r="J13" s="40">
        <v>20</v>
      </c>
      <c r="K13" s="46">
        <f t="shared" si="3"/>
        <v>8548.4864635714366</v>
      </c>
      <c r="L13" s="47"/>
      <c r="M13" s="6">
        <f>IF(J13="","",(K13/J13)/LOOKUP(RIGHT($D$2,3),定数!$A$6:$A$13,定数!$B$6:$B$13))</f>
        <v>4.2742432317857189</v>
      </c>
      <c r="N13" s="40">
        <v>2017</v>
      </c>
      <c r="O13" s="8">
        <v>43812</v>
      </c>
      <c r="P13" s="45">
        <v>133.08000000000001</v>
      </c>
      <c r="Q13" s="45"/>
      <c r="R13" s="48">
        <f>IF(P13="","",T13*M13*LOOKUP(RIGHT($D$2,3),定数!$A$6:$A$13,定数!$B$6:$B$13))</f>
        <v>-8548.486463572166</v>
      </c>
      <c r="S13" s="48"/>
      <c r="T13" s="49">
        <f t="shared" si="4"/>
        <v>-20.000000000001705</v>
      </c>
      <c r="U13" s="49"/>
      <c r="V13" s="22">
        <f t="shared" si="1"/>
        <v>0</v>
      </c>
      <c r="W13">
        <f t="shared" si="2"/>
        <v>2</v>
      </c>
      <c r="X13" s="41">
        <f t="shared" si="5"/>
        <v>300000</v>
      </c>
      <c r="Y13" s="42">
        <f t="shared" si="6"/>
        <v>5.016817071428481E-2</v>
      </c>
    </row>
    <row r="14" spans="2:25" x14ac:dyDescent="0.15">
      <c r="B14" s="40">
        <v>6</v>
      </c>
      <c r="C14" s="44">
        <f t="shared" si="0"/>
        <v>276401.06232214236</v>
      </c>
      <c r="D14" s="44"/>
      <c r="E14" s="40">
        <v>2017</v>
      </c>
      <c r="F14" s="8">
        <v>43814</v>
      </c>
      <c r="G14" s="40" t="s">
        <v>4</v>
      </c>
      <c r="H14" s="45">
        <v>132.44</v>
      </c>
      <c r="I14" s="45"/>
      <c r="J14" s="40">
        <v>21</v>
      </c>
      <c r="K14" s="46">
        <f t="shared" si="3"/>
        <v>8292.0318696642698</v>
      </c>
      <c r="L14" s="47"/>
      <c r="M14" s="6">
        <f>IF(J14="","",(K14/J14)/LOOKUP(RIGHT($D$2,3),定数!$A$6:$A$13,定数!$B$6:$B$13))</f>
        <v>3.9485866046020335</v>
      </c>
      <c r="N14" s="40">
        <v>2017</v>
      </c>
      <c r="O14" s="8">
        <v>43814</v>
      </c>
      <c r="P14" s="45">
        <v>132.69</v>
      </c>
      <c r="Q14" s="45"/>
      <c r="R14" s="48">
        <f>IF(P14="","",T14*M14*LOOKUP(RIGHT($D$2,3),定数!$A$6:$A$13,定数!$B$6:$B$13))</f>
        <v>9871.466511505083</v>
      </c>
      <c r="S14" s="48"/>
      <c r="T14" s="49">
        <f t="shared" si="4"/>
        <v>25</v>
      </c>
      <c r="U14" s="49"/>
      <c r="V14" s="22">
        <f t="shared" si="1"/>
        <v>1</v>
      </c>
      <c r="W14">
        <f t="shared" si="2"/>
        <v>0</v>
      </c>
      <c r="X14" s="41">
        <f t="shared" si="5"/>
        <v>300000</v>
      </c>
      <c r="Y14" s="42">
        <f t="shared" si="6"/>
        <v>7.8663125592858818E-2</v>
      </c>
    </row>
    <row r="15" spans="2:25" x14ac:dyDescent="0.15">
      <c r="B15" s="40">
        <v>7</v>
      </c>
      <c r="C15" s="44">
        <f t="shared" si="0"/>
        <v>286272.52883364743</v>
      </c>
      <c r="D15" s="44"/>
      <c r="E15" s="40">
        <v>2017</v>
      </c>
      <c r="F15" s="8">
        <v>43814</v>
      </c>
      <c r="G15" s="40" t="s">
        <v>3</v>
      </c>
      <c r="H15" s="45">
        <v>132.28</v>
      </c>
      <c r="I15" s="45"/>
      <c r="J15" s="40">
        <v>10</v>
      </c>
      <c r="K15" s="46">
        <f t="shared" si="3"/>
        <v>8588.1758650094234</v>
      </c>
      <c r="L15" s="47"/>
      <c r="M15" s="6">
        <f>IF(J15="","",(K15/J15)/LOOKUP(RIGHT($D$2,3),定数!$A$6:$A$13,定数!$B$6:$B$13))</f>
        <v>8.5881758650094238</v>
      </c>
      <c r="N15" s="40">
        <v>2017</v>
      </c>
      <c r="O15" s="8">
        <v>43814</v>
      </c>
      <c r="P15" s="45">
        <v>132.38</v>
      </c>
      <c r="Q15" s="45"/>
      <c r="R15" s="48">
        <f>IF(P15="","",T15*M15*LOOKUP(RIGHT($D$2,3),定数!$A$6:$A$13,定数!$B$6:$B$13))</f>
        <v>-8588.1758650089359</v>
      </c>
      <c r="S15" s="48"/>
      <c r="T15" s="49">
        <f t="shared" si="4"/>
        <v>-9.9999999999994316</v>
      </c>
      <c r="U15" s="49"/>
      <c r="V15" s="22">
        <f t="shared" si="1"/>
        <v>0</v>
      </c>
      <c r="W15">
        <f t="shared" si="2"/>
        <v>1</v>
      </c>
      <c r="X15" s="41">
        <f t="shared" si="5"/>
        <v>300000</v>
      </c>
      <c r="Y15" s="42">
        <f t="shared" si="6"/>
        <v>4.5758237221175224E-2</v>
      </c>
    </row>
    <row r="16" spans="2:25" x14ac:dyDescent="0.15">
      <c r="B16" s="40">
        <v>8</v>
      </c>
      <c r="C16" s="44">
        <f t="shared" si="0"/>
        <v>277684.35296863847</v>
      </c>
      <c r="D16" s="44"/>
      <c r="E16" s="40">
        <v>2017</v>
      </c>
      <c r="F16" s="8">
        <v>43817</v>
      </c>
      <c r="G16" s="40" t="s">
        <v>4</v>
      </c>
      <c r="H16" s="45">
        <v>132.72999999999999</v>
      </c>
      <c r="I16" s="45"/>
      <c r="J16" s="40">
        <v>9</v>
      </c>
      <c r="K16" s="46">
        <f t="shared" si="3"/>
        <v>8330.5305890591535</v>
      </c>
      <c r="L16" s="47"/>
      <c r="M16" s="6">
        <f>IF(J16="","",(K16/J16)/LOOKUP(RIGHT($D$2,3),定数!$A$6:$A$13,定数!$B$6:$B$13))</f>
        <v>9.2561450989546152</v>
      </c>
      <c r="N16" s="40">
        <v>2017</v>
      </c>
      <c r="O16" s="8">
        <v>43817</v>
      </c>
      <c r="P16" s="45">
        <v>132.63999999999999</v>
      </c>
      <c r="Q16" s="45"/>
      <c r="R16" s="48">
        <f>IF(P16="","",T16*M16*LOOKUP(RIGHT($D$2,3),定数!$A$6:$A$13,定数!$B$6:$B$13))</f>
        <v>-8330.53058905947</v>
      </c>
      <c r="S16" s="48"/>
      <c r="T16" s="49">
        <f t="shared" si="4"/>
        <v>-9.0000000000003411</v>
      </c>
      <c r="U16" s="49"/>
      <c r="V16" s="22">
        <f t="shared" si="1"/>
        <v>0</v>
      </c>
      <c r="W16">
        <f t="shared" si="2"/>
        <v>2</v>
      </c>
      <c r="X16" s="41">
        <f t="shared" si="5"/>
        <v>300000</v>
      </c>
      <c r="Y16" s="42">
        <f t="shared" si="6"/>
        <v>7.4385490104538432E-2</v>
      </c>
    </row>
    <row r="17" spans="2:25" x14ac:dyDescent="0.15">
      <c r="B17" s="40">
        <v>9</v>
      </c>
      <c r="C17" s="44">
        <f t="shared" si="0"/>
        <v>269353.82237957901</v>
      </c>
      <c r="D17" s="44"/>
      <c r="E17" s="40">
        <v>2017</v>
      </c>
      <c r="F17" s="8">
        <v>43817</v>
      </c>
      <c r="G17" s="40" t="s">
        <v>4</v>
      </c>
      <c r="H17" s="45">
        <v>132.74</v>
      </c>
      <c r="I17" s="45"/>
      <c r="J17" s="40">
        <v>12</v>
      </c>
      <c r="K17" s="46">
        <f t="shared" si="3"/>
        <v>8080.6146713873704</v>
      </c>
      <c r="L17" s="47"/>
      <c r="M17" s="6">
        <f>IF(J17="","",(K17/J17)/LOOKUP(RIGHT($D$2,3),定数!$A$6:$A$13,定数!$B$6:$B$13))</f>
        <v>6.7338455594894757</v>
      </c>
      <c r="N17" s="40">
        <v>2017</v>
      </c>
      <c r="O17" s="8">
        <v>43817</v>
      </c>
      <c r="P17" s="45">
        <v>132.88999999999999</v>
      </c>
      <c r="Q17" s="45"/>
      <c r="R17" s="48">
        <f>IF(P17="","",T17*M17*LOOKUP(RIGHT($D$2,3),定数!$A$6:$A$13,定数!$B$6:$B$13))</f>
        <v>10100.768339232682</v>
      </c>
      <c r="S17" s="48"/>
      <c r="T17" s="49">
        <f t="shared" si="4"/>
        <v>14.999999999997726</v>
      </c>
      <c r="U17" s="49"/>
      <c r="V17" s="22">
        <f t="shared" si="1"/>
        <v>1</v>
      </c>
      <c r="W17">
        <f t="shared" si="2"/>
        <v>0</v>
      </c>
      <c r="X17" s="41">
        <f t="shared" si="5"/>
        <v>300000</v>
      </c>
      <c r="Y17" s="42">
        <f t="shared" si="6"/>
        <v>0.10215392540140333</v>
      </c>
    </row>
    <row r="18" spans="2:25" x14ac:dyDescent="0.15">
      <c r="B18" s="40">
        <v>10</v>
      </c>
      <c r="C18" s="44">
        <f t="shared" si="0"/>
        <v>279454.59071881167</v>
      </c>
      <c r="D18" s="44"/>
      <c r="E18" s="40">
        <v>2017</v>
      </c>
      <c r="F18" s="8">
        <v>43821</v>
      </c>
      <c r="G18" s="40" t="s">
        <v>3</v>
      </c>
      <c r="H18" s="45">
        <v>134.22999999999999</v>
      </c>
      <c r="I18" s="45"/>
      <c r="J18" s="40">
        <v>12</v>
      </c>
      <c r="K18" s="46">
        <f t="shared" si="3"/>
        <v>8383.6377215643497</v>
      </c>
      <c r="L18" s="47"/>
      <c r="M18" s="6">
        <f>IF(J18="","",(K18/J18)/LOOKUP(RIGHT($D$2,3),定数!$A$6:$A$13,定数!$B$6:$B$13))</f>
        <v>6.9863647679702909</v>
      </c>
      <c r="N18" s="40">
        <v>2017</v>
      </c>
      <c r="O18" s="8">
        <v>43821</v>
      </c>
      <c r="P18" s="45">
        <v>134.35</v>
      </c>
      <c r="Q18" s="45"/>
      <c r="R18" s="48">
        <f>IF(P18="","",T18*M18*LOOKUP(RIGHT($D$2,3),定数!$A$6:$A$13,定数!$B$6:$B$13))</f>
        <v>-8383.6377215646662</v>
      </c>
      <c r="S18" s="48"/>
      <c r="T18" s="49">
        <f t="shared" si="4"/>
        <v>-12.000000000000455</v>
      </c>
      <c r="U18" s="49"/>
      <c r="V18" s="22">
        <f t="shared" si="1"/>
        <v>0</v>
      </c>
      <c r="W18">
        <f t="shared" si="2"/>
        <v>1</v>
      </c>
      <c r="X18" s="41">
        <f t="shared" si="5"/>
        <v>300000</v>
      </c>
      <c r="Y18" s="42">
        <f t="shared" si="6"/>
        <v>6.8484697603961142E-2</v>
      </c>
    </row>
    <row r="19" spans="2:25" x14ac:dyDescent="0.15">
      <c r="B19" s="40">
        <v>11</v>
      </c>
      <c r="C19" s="44">
        <f t="shared" si="0"/>
        <v>271070.95299724699</v>
      </c>
      <c r="D19" s="44"/>
      <c r="E19" s="40">
        <v>2017</v>
      </c>
      <c r="F19" s="8">
        <v>43825</v>
      </c>
      <c r="G19" s="40" t="s">
        <v>3</v>
      </c>
      <c r="H19" s="45">
        <v>134.21</v>
      </c>
      <c r="I19" s="45"/>
      <c r="J19" s="40">
        <v>7</v>
      </c>
      <c r="K19" s="46">
        <f t="shared" si="3"/>
        <v>8132.128589917409</v>
      </c>
      <c r="L19" s="47"/>
      <c r="M19" s="6">
        <f>IF(J19="","",(K19/J19)/LOOKUP(RIGHT($D$2,3),定数!$A$6:$A$13,定数!$B$6:$B$13))</f>
        <v>11.617326557024869</v>
      </c>
      <c r="N19" s="40">
        <v>2017</v>
      </c>
      <c r="O19" s="8">
        <v>43826</v>
      </c>
      <c r="P19" s="45">
        <v>134.28</v>
      </c>
      <c r="Q19" s="45"/>
      <c r="R19" s="48">
        <f>IF(P19="","",T19*M19*LOOKUP(RIGHT($D$2,3),定数!$A$6:$A$13,定数!$B$6:$B$13))</f>
        <v>-8132.128589916616</v>
      </c>
      <c r="S19" s="48"/>
      <c r="T19" s="49">
        <f t="shared" si="4"/>
        <v>-6.9999999999993179</v>
      </c>
      <c r="U19" s="49"/>
      <c r="V19" s="22">
        <f t="shared" si="1"/>
        <v>0</v>
      </c>
      <c r="W19">
        <f t="shared" si="2"/>
        <v>2</v>
      </c>
      <c r="X19" s="41">
        <f t="shared" si="5"/>
        <v>300000</v>
      </c>
      <c r="Y19" s="42">
        <f t="shared" si="6"/>
        <v>9.6430156675843315E-2</v>
      </c>
    </row>
    <row r="20" spans="2:25" x14ac:dyDescent="0.15">
      <c r="B20" s="40">
        <v>12</v>
      </c>
      <c r="C20" s="44">
        <f t="shared" si="0"/>
        <v>262938.82440733036</v>
      </c>
      <c r="D20" s="44"/>
      <c r="E20" s="40">
        <v>2017</v>
      </c>
      <c r="F20" s="8">
        <v>43827</v>
      </c>
      <c r="G20" s="40" t="s">
        <v>3</v>
      </c>
      <c r="H20" s="45">
        <v>134.56</v>
      </c>
      <c r="I20" s="45"/>
      <c r="J20" s="40">
        <v>13</v>
      </c>
      <c r="K20" s="46">
        <f t="shared" si="3"/>
        <v>7888.1647322199105</v>
      </c>
      <c r="L20" s="47"/>
      <c r="M20" s="6">
        <f>IF(J20="","",(K20/J20)/LOOKUP(RIGHT($D$2,3),定数!$A$6:$A$13,定数!$B$6:$B$13))</f>
        <v>6.067819024784546</v>
      </c>
      <c r="N20" s="40">
        <v>2017</v>
      </c>
      <c r="O20" s="8">
        <v>43827</v>
      </c>
      <c r="P20" s="45">
        <v>134.69</v>
      </c>
      <c r="Q20" s="45"/>
      <c r="R20" s="48">
        <f>IF(P20="","",T20*M20*LOOKUP(RIGHT($D$2,3),定数!$A$6:$A$13,定数!$B$6:$B$13))</f>
        <v>-7888.1647322196341</v>
      </c>
      <c r="S20" s="48"/>
      <c r="T20" s="49">
        <f t="shared" si="4"/>
        <v>-12.999999999999545</v>
      </c>
      <c r="U20" s="49"/>
      <c r="V20" s="22">
        <f t="shared" si="1"/>
        <v>0</v>
      </c>
      <c r="W20">
        <f t="shared" si="2"/>
        <v>3</v>
      </c>
      <c r="X20" s="41">
        <f t="shared" si="5"/>
        <v>300000</v>
      </c>
      <c r="Y20" s="42">
        <f t="shared" si="6"/>
        <v>0.12353725197556542</v>
      </c>
    </row>
    <row r="21" spans="2:25" x14ac:dyDescent="0.15">
      <c r="B21" s="40">
        <v>13</v>
      </c>
      <c r="C21" s="44">
        <f t="shared" si="0"/>
        <v>255050.65967511074</v>
      </c>
      <c r="D21" s="44"/>
      <c r="E21" s="40">
        <v>2017</v>
      </c>
      <c r="F21" s="8">
        <v>43828</v>
      </c>
      <c r="G21" s="40" t="s">
        <v>3</v>
      </c>
      <c r="H21" s="45">
        <v>134.63999999999999</v>
      </c>
      <c r="I21" s="45"/>
      <c r="J21" s="40">
        <v>9</v>
      </c>
      <c r="K21" s="46">
        <f t="shared" si="3"/>
        <v>7651.5197902533218</v>
      </c>
      <c r="L21" s="47"/>
      <c r="M21" s="6">
        <f>IF(J21="","",(K21/J21)/LOOKUP(RIGHT($D$2,3),定数!$A$6:$A$13,定数!$B$6:$B$13))</f>
        <v>8.5016886558370235</v>
      </c>
      <c r="N21" s="40">
        <v>2017</v>
      </c>
      <c r="O21" s="8">
        <v>43828</v>
      </c>
      <c r="P21" s="45">
        <v>134.72999999999999</v>
      </c>
      <c r="Q21" s="45"/>
      <c r="R21" s="48">
        <f>IF(P21="","",T21*M21*LOOKUP(RIGHT($D$2,3),定数!$A$6:$A$13,定数!$B$6:$B$13))</f>
        <v>-7651.519790253612</v>
      </c>
      <c r="S21" s="48"/>
      <c r="T21" s="49">
        <f t="shared" si="4"/>
        <v>-9.0000000000003411</v>
      </c>
      <c r="U21" s="49"/>
      <c r="V21" s="22">
        <f t="shared" si="1"/>
        <v>0</v>
      </c>
      <c r="W21">
        <f t="shared" si="2"/>
        <v>4</v>
      </c>
      <c r="X21" s="41">
        <f t="shared" si="5"/>
        <v>300000</v>
      </c>
      <c r="Y21" s="42">
        <f t="shared" si="6"/>
        <v>0.14983113441629747</v>
      </c>
    </row>
    <row r="22" spans="2:25" x14ac:dyDescent="0.15">
      <c r="B22" s="40">
        <v>14</v>
      </c>
      <c r="C22" s="44">
        <f t="shared" si="0"/>
        <v>247399.13988485714</v>
      </c>
      <c r="D22" s="44"/>
      <c r="E22" s="40">
        <v>2018</v>
      </c>
      <c r="F22" s="8">
        <v>43480</v>
      </c>
      <c r="G22" s="40" t="s">
        <v>4</v>
      </c>
      <c r="H22" s="45">
        <v>135.36000000000001</v>
      </c>
      <c r="I22" s="45"/>
      <c r="J22" s="40">
        <v>21</v>
      </c>
      <c r="K22" s="46">
        <f t="shared" si="3"/>
        <v>7421.9741965457142</v>
      </c>
      <c r="L22" s="47"/>
      <c r="M22" s="6">
        <f>IF(J22="","",(K22/J22)/LOOKUP(RIGHT($D$2,3),定数!$A$6:$A$13,定数!$B$6:$B$13))</f>
        <v>3.5342734269265303</v>
      </c>
      <c r="N22" s="40">
        <v>2018</v>
      </c>
      <c r="O22" s="8">
        <v>43480</v>
      </c>
      <c r="P22" s="45">
        <v>135.62</v>
      </c>
      <c r="Q22" s="45"/>
      <c r="R22" s="48">
        <f>IF(P22="","",T22*M22*LOOKUP(RIGHT($D$2,3),定数!$A$6:$A$13,定数!$B$6:$B$13))</f>
        <v>9189.1109100086578</v>
      </c>
      <c r="S22" s="48"/>
      <c r="T22" s="49">
        <f t="shared" si="4"/>
        <v>25.999999999999091</v>
      </c>
      <c r="U22" s="49"/>
      <c r="V22" s="22">
        <f t="shared" si="1"/>
        <v>1</v>
      </c>
      <c r="W22">
        <f t="shared" si="2"/>
        <v>0</v>
      </c>
      <c r="X22" s="41">
        <f t="shared" si="5"/>
        <v>300000</v>
      </c>
      <c r="Y22" s="42">
        <f t="shared" si="6"/>
        <v>0.17533620038380948</v>
      </c>
    </row>
    <row r="23" spans="2:25" x14ac:dyDescent="0.15">
      <c r="B23" s="40">
        <v>15</v>
      </c>
      <c r="C23" s="44">
        <f t="shared" si="0"/>
        <v>256588.2507948658</v>
      </c>
      <c r="D23" s="44"/>
      <c r="E23" s="40">
        <v>2018</v>
      </c>
      <c r="F23" s="8">
        <v>43481</v>
      </c>
      <c r="G23" s="40" t="s">
        <v>3</v>
      </c>
      <c r="H23" s="45">
        <v>135.35</v>
      </c>
      <c r="I23" s="45"/>
      <c r="J23" s="40">
        <v>16</v>
      </c>
      <c r="K23" s="46">
        <f t="shared" si="3"/>
        <v>7697.6475238459734</v>
      </c>
      <c r="L23" s="47"/>
      <c r="M23" s="6">
        <f>IF(J23="","",(K23/J23)/LOOKUP(RIGHT($D$2,3),定数!$A$6:$A$13,定数!$B$6:$B$13))</f>
        <v>4.811029702403733</v>
      </c>
      <c r="N23" s="40">
        <v>2018</v>
      </c>
      <c r="O23" s="8">
        <v>43482</v>
      </c>
      <c r="P23" s="45">
        <v>135.51</v>
      </c>
      <c r="Q23" s="45"/>
      <c r="R23" s="48">
        <f>IF(P23="","",T23*M23*LOOKUP(RIGHT($D$2,3),定数!$A$6:$A$13,定数!$B$6:$B$13))</f>
        <v>-7697.6475238458097</v>
      </c>
      <c r="S23" s="48"/>
      <c r="T23" s="49">
        <f t="shared" si="4"/>
        <v>-15.999999999999659</v>
      </c>
      <c r="U23" s="49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300000</v>
      </c>
      <c r="Y23" s="42">
        <f t="shared" si="6"/>
        <v>0.14470583068378062</v>
      </c>
    </row>
    <row r="24" spans="2:25" x14ac:dyDescent="0.15">
      <c r="B24" s="40">
        <v>16</v>
      </c>
      <c r="C24" s="44">
        <f t="shared" si="0"/>
        <v>248890.60327101999</v>
      </c>
      <c r="D24" s="44"/>
      <c r="E24" s="40">
        <v>2018</v>
      </c>
      <c r="F24" s="8">
        <v>43483</v>
      </c>
      <c r="G24" s="40" t="s">
        <v>4</v>
      </c>
      <c r="H24" s="45">
        <v>135.476</v>
      </c>
      <c r="I24" s="45"/>
      <c r="J24" s="40">
        <v>15</v>
      </c>
      <c r="K24" s="46">
        <f t="shared" ref="K24" si="8">IF(J24="","",C24*0.03)</f>
        <v>7466.7180981305992</v>
      </c>
      <c r="L24" s="47"/>
      <c r="M24" s="6">
        <f>IF(J24="","",(K24/J24)/LOOKUP(RIGHT($D$2,3),定数!$A$6:$A$13,定数!$B$6:$B$13))</f>
        <v>4.9778120654203999</v>
      </c>
      <c r="N24" s="40">
        <v>2018</v>
      </c>
      <c r="O24" s="8">
        <v>43483</v>
      </c>
      <c r="P24" s="45">
        <v>135.63</v>
      </c>
      <c r="Q24" s="45"/>
      <c r="R24" s="48">
        <f>IF(P24="","",T24*M24*LOOKUP(RIGHT($D$2,3),定数!$A$6:$A$13,定数!$B$6:$B$13))</f>
        <v>7665.8305807472343</v>
      </c>
      <c r="S24" s="48"/>
      <c r="T24" s="49">
        <f t="shared" si="4"/>
        <v>15.399999999999636</v>
      </c>
      <c r="U24" s="49"/>
      <c r="V24" t="str">
        <f t="shared" si="7"/>
        <v/>
      </c>
      <c r="W24">
        <f t="shared" si="2"/>
        <v>0</v>
      </c>
      <c r="X24" s="41">
        <f t="shared" si="5"/>
        <v>300000</v>
      </c>
      <c r="Y24" s="42">
        <f t="shared" si="6"/>
        <v>0.17036465576326665</v>
      </c>
    </row>
    <row r="25" spans="2:25" x14ac:dyDescent="0.15">
      <c r="B25" s="40">
        <v>17</v>
      </c>
      <c r="C25" s="44">
        <f t="shared" si="0"/>
        <v>256556.43385176721</v>
      </c>
      <c r="D25" s="44"/>
      <c r="E25" s="40">
        <v>2018</v>
      </c>
      <c r="F25" s="8">
        <v>43483</v>
      </c>
      <c r="G25" s="40" t="s">
        <v>4</v>
      </c>
      <c r="H25" s="45">
        <v>135.79</v>
      </c>
      <c r="I25" s="45"/>
      <c r="J25" s="40">
        <v>19</v>
      </c>
      <c r="K25" s="46">
        <f t="shared" si="3"/>
        <v>7696.6930155530163</v>
      </c>
      <c r="L25" s="47"/>
      <c r="M25" s="6">
        <f>IF(J25="","",(K25/J25)/LOOKUP(RIGHT($D$2,3),定数!$A$6:$A$13,定数!$B$6:$B$13))</f>
        <v>4.0508910608173769</v>
      </c>
      <c r="N25" s="40">
        <v>2018</v>
      </c>
      <c r="O25" s="8">
        <v>43483</v>
      </c>
      <c r="P25" s="45">
        <v>136.02000000000001</v>
      </c>
      <c r="Q25" s="45"/>
      <c r="R25" s="48">
        <f>IF(P25="","",T25*M25*LOOKUP(RIGHT($D$2,3),定数!$A$6:$A$13,定数!$B$6:$B$13))</f>
        <v>9317.0494398807041</v>
      </c>
      <c r="S25" s="48"/>
      <c r="T25" s="49">
        <f t="shared" si="4"/>
        <v>23.000000000001819</v>
      </c>
      <c r="U25" s="49"/>
      <c r="V25" t="str">
        <f t="shared" si="7"/>
        <v/>
      </c>
      <c r="W25">
        <f t="shared" si="2"/>
        <v>0</v>
      </c>
      <c r="X25" s="41">
        <f t="shared" si="5"/>
        <v>300000</v>
      </c>
      <c r="Y25" s="42">
        <f t="shared" si="6"/>
        <v>0.14481188716077598</v>
      </c>
    </row>
    <row r="26" spans="2:25" x14ac:dyDescent="0.15">
      <c r="B26" s="40">
        <v>18</v>
      </c>
      <c r="C26" s="44">
        <f t="shared" si="0"/>
        <v>265873.48329164792</v>
      </c>
      <c r="D26" s="44"/>
      <c r="E26" s="40">
        <v>2018</v>
      </c>
      <c r="F26" s="8">
        <v>43484</v>
      </c>
      <c r="G26" s="40" t="s">
        <v>3</v>
      </c>
      <c r="H26" s="45">
        <v>135.74</v>
      </c>
      <c r="I26" s="45"/>
      <c r="J26" s="40">
        <v>26</v>
      </c>
      <c r="K26" s="46">
        <f t="shared" si="3"/>
        <v>7976.2044987494373</v>
      </c>
      <c r="L26" s="47"/>
      <c r="M26" s="6">
        <f>IF(J26="","",(K26/J26)/LOOKUP(RIGHT($D$2,3),定数!$A$6:$A$13,定数!$B$6:$B$13))</f>
        <v>3.0677709610574762</v>
      </c>
      <c r="N26" s="40">
        <v>2018</v>
      </c>
      <c r="O26" s="8">
        <v>43484</v>
      </c>
      <c r="P26" s="45">
        <v>135.43</v>
      </c>
      <c r="Q26" s="45"/>
      <c r="R26" s="48">
        <f>IF(P26="","",T26*M26*LOOKUP(RIGHT($D$2,3),定数!$A$6:$A$13,定数!$B$6:$B$13))</f>
        <v>9510.0899792782457</v>
      </c>
      <c r="S26" s="48"/>
      <c r="T26" s="49">
        <f t="shared" si="4"/>
        <v>31.000000000000227</v>
      </c>
      <c r="U26" s="49"/>
      <c r="V26" t="str">
        <f t="shared" si="7"/>
        <v/>
      </c>
      <c r="W26">
        <f t="shared" si="2"/>
        <v>0</v>
      </c>
      <c r="X26" s="41">
        <f t="shared" si="5"/>
        <v>300000</v>
      </c>
      <c r="Y26" s="42">
        <f t="shared" si="6"/>
        <v>0.11375505569450695</v>
      </c>
    </row>
    <row r="27" spans="2:25" x14ac:dyDescent="0.15">
      <c r="B27" s="40">
        <v>19</v>
      </c>
      <c r="C27" s="44">
        <f t="shared" si="0"/>
        <v>275383.57327092619</v>
      </c>
      <c r="D27" s="44"/>
      <c r="E27" s="40">
        <v>2018</v>
      </c>
      <c r="F27" s="8">
        <v>43489</v>
      </c>
      <c r="G27" s="40" t="s">
        <v>3</v>
      </c>
      <c r="H27" s="45">
        <v>135.25</v>
      </c>
      <c r="I27" s="45"/>
      <c r="J27" s="40">
        <v>25</v>
      </c>
      <c r="K27" s="46">
        <f t="shared" si="3"/>
        <v>8261.5071981277852</v>
      </c>
      <c r="L27" s="47"/>
      <c r="M27" s="6">
        <f>IF(J27="","",(K27/J27)/LOOKUP(RIGHT($D$2,3),定数!$A$6:$A$13,定数!$B$6:$B$13))</f>
        <v>3.3046028792511142</v>
      </c>
      <c r="N27" s="40">
        <v>2018</v>
      </c>
      <c r="O27" s="8">
        <v>43489</v>
      </c>
      <c r="P27" s="45">
        <v>134.94999999999999</v>
      </c>
      <c r="Q27" s="45"/>
      <c r="R27" s="48">
        <f>IF(P27="","",T27*M27*LOOKUP(RIGHT($D$2,3),定数!$A$6:$A$13,定数!$B$6:$B$13))</f>
        <v>9913.8086377537184</v>
      </c>
      <c r="S27" s="48"/>
      <c r="T27" s="49">
        <f t="shared" si="4"/>
        <v>30.000000000001137</v>
      </c>
      <c r="U27" s="49"/>
      <c r="V27" t="str">
        <f t="shared" si="7"/>
        <v/>
      </c>
      <c r="W27">
        <f t="shared" si="2"/>
        <v>0</v>
      </c>
      <c r="X27" s="41">
        <f t="shared" si="5"/>
        <v>300000</v>
      </c>
      <c r="Y27" s="42">
        <f t="shared" si="6"/>
        <v>8.2054755763579346E-2</v>
      </c>
    </row>
    <row r="28" spans="2:25" x14ac:dyDescent="0.15">
      <c r="B28" s="40">
        <v>20</v>
      </c>
      <c r="C28" s="44">
        <f t="shared" si="0"/>
        <v>285297.3819086799</v>
      </c>
      <c r="D28" s="44"/>
      <c r="E28" s="40">
        <v>2018</v>
      </c>
      <c r="F28" s="8">
        <v>43496</v>
      </c>
      <c r="G28" s="40" t="s">
        <v>4</v>
      </c>
      <c r="H28" s="45">
        <v>135.33000000000001</v>
      </c>
      <c r="I28" s="45"/>
      <c r="J28" s="40">
        <v>17</v>
      </c>
      <c r="K28" s="46">
        <f t="shared" si="3"/>
        <v>8558.921457260396</v>
      </c>
      <c r="L28" s="47"/>
      <c r="M28" s="6">
        <f>IF(J28="","",(K28/J28)/LOOKUP(RIGHT($D$2,3),定数!$A$6:$A$13,定数!$B$6:$B$13))</f>
        <v>5.0346596807414095</v>
      </c>
      <c r="N28" s="40">
        <v>2018</v>
      </c>
      <c r="O28" s="8">
        <v>43496</v>
      </c>
      <c r="P28" s="45">
        <v>135.55000000000001</v>
      </c>
      <c r="Q28" s="45"/>
      <c r="R28" s="48">
        <f>IF(P28="","",T28*M28*LOOKUP(RIGHT($D$2,3),定数!$A$6:$A$13,定数!$B$6:$B$13))</f>
        <v>11076.251297631043</v>
      </c>
      <c r="S28" s="48"/>
      <c r="T28" s="49">
        <f t="shared" si="4"/>
        <v>21.999999999999886</v>
      </c>
      <c r="U28" s="49"/>
      <c r="V28" t="str">
        <f t="shared" si="7"/>
        <v/>
      </c>
      <c r="W28">
        <f t="shared" si="2"/>
        <v>0</v>
      </c>
      <c r="X28" s="41">
        <f t="shared" si="5"/>
        <v>300000</v>
      </c>
      <c r="Y28" s="42">
        <f t="shared" si="6"/>
        <v>4.9008726971066952E-2</v>
      </c>
    </row>
    <row r="29" spans="2:25" x14ac:dyDescent="0.15">
      <c r="B29" s="40">
        <v>21</v>
      </c>
      <c r="C29" s="44">
        <f t="shared" si="0"/>
        <v>296373.63320631097</v>
      </c>
      <c r="D29" s="44"/>
      <c r="E29" s="40">
        <v>2018</v>
      </c>
      <c r="F29" s="8">
        <v>43497</v>
      </c>
      <c r="G29" s="40" t="s">
        <v>4</v>
      </c>
      <c r="H29" s="45">
        <v>136.25</v>
      </c>
      <c r="I29" s="45"/>
      <c r="J29" s="40">
        <v>29</v>
      </c>
      <c r="K29" s="46">
        <f t="shared" si="3"/>
        <v>8891.2089961893289</v>
      </c>
      <c r="L29" s="47"/>
      <c r="M29" s="6">
        <f>IF(J29="","",(K29/J29)/LOOKUP(RIGHT($D$2,3),定数!$A$6:$A$13,定数!$B$6:$B$13))</f>
        <v>3.0659341366170101</v>
      </c>
      <c r="N29" s="40">
        <v>2018</v>
      </c>
      <c r="O29" s="8">
        <v>43497</v>
      </c>
      <c r="P29" s="45">
        <v>136.62</v>
      </c>
      <c r="Q29" s="45"/>
      <c r="R29" s="48">
        <f>IF(P29="","",T29*M29*LOOKUP(RIGHT($D$2,3),定数!$A$6:$A$13,定数!$B$6:$B$13))</f>
        <v>11343.956305483078</v>
      </c>
      <c r="S29" s="48"/>
      <c r="T29" s="49">
        <f t="shared" si="4"/>
        <v>37.000000000000455</v>
      </c>
      <c r="U29" s="49"/>
      <c r="V29" t="str">
        <f t="shared" si="7"/>
        <v/>
      </c>
      <c r="W29">
        <f t="shared" si="2"/>
        <v>0</v>
      </c>
      <c r="X29" s="41">
        <f t="shared" si="5"/>
        <v>300000</v>
      </c>
      <c r="Y29" s="42">
        <f t="shared" si="6"/>
        <v>1.2087889312296762E-2</v>
      </c>
    </row>
    <row r="30" spans="2:25" x14ac:dyDescent="0.15">
      <c r="B30" s="40">
        <v>22</v>
      </c>
      <c r="C30" s="44">
        <f t="shared" si="0"/>
        <v>307717.58951179404</v>
      </c>
      <c r="D30" s="44"/>
      <c r="E30" s="40">
        <v>2018</v>
      </c>
      <c r="F30" s="8">
        <v>43498</v>
      </c>
      <c r="G30" s="40" t="s">
        <v>4</v>
      </c>
      <c r="H30" s="45">
        <v>137.24</v>
      </c>
      <c r="I30" s="45"/>
      <c r="J30" s="40">
        <v>19</v>
      </c>
      <c r="K30" s="46">
        <f t="shared" si="3"/>
        <v>9231.5276853538217</v>
      </c>
      <c r="L30" s="47"/>
      <c r="M30" s="6">
        <f>IF(J30="","",(K30/J30)/LOOKUP(RIGHT($D$2,3),定数!$A$6:$A$13,定数!$B$6:$B$13))</f>
        <v>4.8586987817651694</v>
      </c>
      <c r="N30" s="40">
        <v>2018</v>
      </c>
      <c r="O30" s="8">
        <v>43498</v>
      </c>
      <c r="P30" s="45">
        <v>137.05000000000001</v>
      </c>
      <c r="Q30" s="45"/>
      <c r="R30" s="48">
        <f>IF(P30="","",T30*M30*LOOKUP(RIGHT($D$2,3),定数!$A$6:$A$13,定数!$B$6:$B$13))</f>
        <v>-9231.5276853537107</v>
      </c>
      <c r="S30" s="48"/>
      <c r="T30" s="49">
        <f t="shared" si="4"/>
        <v>-18.999999999999773</v>
      </c>
      <c r="U30" s="49"/>
      <c r="V30" t="str">
        <f t="shared" si="7"/>
        <v/>
      </c>
      <c r="W30">
        <f t="shared" si="2"/>
        <v>1</v>
      </c>
      <c r="X30" s="41">
        <f t="shared" si="5"/>
        <v>307717.58951179404</v>
      </c>
      <c r="Y30" s="42">
        <f t="shared" si="6"/>
        <v>0</v>
      </c>
    </row>
    <row r="31" spans="2:25" x14ac:dyDescent="0.15">
      <c r="B31" s="40">
        <v>23</v>
      </c>
      <c r="C31" s="44">
        <f t="shared" si="0"/>
        <v>298486.06182644033</v>
      </c>
      <c r="D31" s="44"/>
      <c r="E31" s="40">
        <v>2018</v>
      </c>
      <c r="F31" s="8">
        <v>43498</v>
      </c>
      <c r="G31" s="40" t="s">
        <v>4</v>
      </c>
      <c r="H31" s="45">
        <v>137.28</v>
      </c>
      <c r="I31" s="45"/>
      <c r="J31" s="40">
        <v>30</v>
      </c>
      <c r="K31" s="46">
        <f t="shared" si="3"/>
        <v>8954.5818547932104</v>
      </c>
      <c r="L31" s="47"/>
      <c r="M31" s="6">
        <f>IF(J31="","",(K31/J31)/LOOKUP(RIGHT($D$2,3),定数!$A$6:$A$13,定数!$B$6:$B$13))</f>
        <v>2.9848606182644035</v>
      </c>
      <c r="N31" s="40">
        <v>2018</v>
      </c>
      <c r="O31" s="8">
        <v>43501</v>
      </c>
      <c r="P31" s="45">
        <v>136.97999999999999</v>
      </c>
      <c r="Q31" s="45"/>
      <c r="R31" s="48">
        <f>IF(P31="","",T31*M31*LOOKUP(RIGHT($D$2,3),定数!$A$6:$A$13,定数!$B$6:$B$13))</f>
        <v>-8954.5818547935505</v>
      </c>
      <c r="S31" s="48"/>
      <c r="T31" s="49">
        <f t="shared" si="4"/>
        <v>-30.000000000001137</v>
      </c>
      <c r="U31" s="49"/>
      <c r="V31" t="str">
        <f t="shared" si="7"/>
        <v/>
      </c>
      <c r="W31">
        <f t="shared" si="2"/>
        <v>2</v>
      </c>
      <c r="X31" s="41">
        <f t="shared" si="5"/>
        <v>307717.58951179404</v>
      </c>
      <c r="Y31" s="42">
        <f t="shared" si="6"/>
        <v>2.9999999999999583E-2</v>
      </c>
    </row>
    <row r="32" spans="2:25" x14ac:dyDescent="0.15">
      <c r="B32" s="40">
        <v>24</v>
      </c>
      <c r="C32" s="44">
        <f t="shared" si="0"/>
        <v>289531.4799716468</v>
      </c>
      <c r="D32" s="44"/>
      <c r="E32" s="40">
        <v>2018</v>
      </c>
      <c r="F32" s="8">
        <v>43503</v>
      </c>
      <c r="G32" s="40" t="s">
        <v>4</v>
      </c>
      <c r="H32" s="45">
        <v>135.6</v>
      </c>
      <c r="I32" s="45"/>
      <c r="J32" s="40">
        <v>16</v>
      </c>
      <c r="K32" s="46">
        <f t="shared" si="3"/>
        <v>8685.9443991494045</v>
      </c>
      <c r="L32" s="47"/>
      <c r="M32" s="6">
        <f>IF(J32="","",(K32/J32)/LOOKUP(RIGHT($D$2,3),定数!$A$6:$A$13,定数!$B$6:$B$13))</f>
        <v>5.4287152494683779</v>
      </c>
      <c r="N32" s="40">
        <v>2018</v>
      </c>
      <c r="O32" s="8">
        <v>43503</v>
      </c>
      <c r="P32" s="45">
        <v>135.44</v>
      </c>
      <c r="Q32" s="45"/>
      <c r="R32" s="48">
        <f>IF(P32="","",T32*M32*LOOKUP(RIGHT($D$2,3),定数!$A$6:$A$13,定数!$B$6:$B$13))</f>
        <v>-8685.9443991492208</v>
      </c>
      <c r="S32" s="48"/>
      <c r="T32" s="49">
        <f t="shared" si="4"/>
        <v>-15.999999999999659</v>
      </c>
      <c r="U32" s="49"/>
      <c r="V32" t="str">
        <f t="shared" si="7"/>
        <v/>
      </c>
      <c r="W32">
        <f t="shared" si="2"/>
        <v>3</v>
      </c>
      <c r="X32" s="41">
        <f t="shared" si="5"/>
        <v>307717.58951179404</v>
      </c>
      <c r="Y32" s="42">
        <f t="shared" si="6"/>
        <v>5.9100000000000708E-2</v>
      </c>
    </row>
    <row r="33" spans="2:25" x14ac:dyDescent="0.15">
      <c r="B33" s="40">
        <v>25</v>
      </c>
      <c r="C33" s="44">
        <f t="shared" si="0"/>
        <v>280845.53557249758</v>
      </c>
      <c r="D33" s="44"/>
      <c r="E33" s="40">
        <v>2018</v>
      </c>
      <c r="F33" s="8">
        <v>43503</v>
      </c>
      <c r="G33" s="40" t="s">
        <v>3</v>
      </c>
      <c r="H33" s="45">
        <v>134.71</v>
      </c>
      <c r="I33" s="45"/>
      <c r="J33" s="40">
        <v>34</v>
      </c>
      <c r="K33" s="46">
        <f t="shared" si="3"/>
        <v>8425.3660671749276</v>
      </c>
      <c r="L33" s="47"/>
      <c r="M33" s="6">
        <f>IF(J33="","",(K33/J33)/LOOKUP(RIGHT($D$2,3),定数!$A$6:$A$13,定数!$B$6:$B$13))</f>
        <v>2.4780488432867434</v>
      </c>
      <c r="N33" s="40">
        <v>2018</v>
      </c>
      <c r="O33" s="8">
        <v>43503</v>
      </c>
      <c r="P33" s="45">
        <v>134.36000000000001</v>
      </c>
      <c r="Q33" s="45"/>
      <c r="R33" s="48">
        <f>IF(P33="","",T33*M33*LOOKUP(RIGHT($D$2,3),定数!$A$6:$A$13,定数!$B$6:$B$13))</f>
        <v>8673.1709515034618</v>
      </c>
      <c r="S33" s="48"/>
      <c r="T33" s="49">
        <f t="shared" si="4"/>
        <v>34.999999999999432</v>
      </c>
      <c r="U33" s="49"/>
      <c r="V33" t="str">
        <f t="shared" si="7"/>
        <v/>
      </c>
      <c r="W33">
        <f t="shared" si="2"/>
        <v>0</v>
      </c>
      <c r="X33" s="41">
        <f t="shared" si="5"/>
        <v>307717.58951179404</v>
      </c>
      <c r="Y33" s="42">
        <f t="shared" si="6"/>
        <v>8.7327000000000043E-2</v>
      </c>
    </row>
    <row r="34" spans="2:25" x14ac:dyDescent="0.15">
      <c r="B34" s="40">
        <v>26</v>
      </c>
      <c r="C34" s="44">
        <f t="shared" si="0"/>
        <v>289518.70652400103</v>
      </c>
      <c r="D34" s="44"/>
      <c r="E34" s="40">
        <v>2018</v>
      </c>
      <c r="F34" s="8">
        <v>43503</v>
      </c>
      <c r="G34" s="40" t="s">
        <v>3</v>
      </c>
      <c r="H34" s="45">
        <v>134.28</v>
      </c>
      <c r="I34" s="45"/>
      <c r="J34" s="40">
        <v>29</v>
      </c>
      <c r="K34" s="46">
        <f t="shared" si="3"/>
        <v>8685.5611957200308</v>
      </c>
      <c r="L34" s="47"/>
      <c r="M34" s="6">
        <f>IF(J34="","",(K34/J34)/LOOKUP(RIGHT($D$2,3),定数!$A$6:$A$13,定数!$B$6:$B$13))</f>
        <v>2.9950211019724242</v>
      </c>
      <c r="N34" s="40">
        <v>2018</v>
      </c>
      <c r="O34" s="8">
        <v>43504</v>
      </c>
      <c r="P34" s="45">
        <v>133.93</v>
      </c>
      <c r="Q34" s="45"/>
      <c r="R34" s="48">
        <f>IF(P34="","",T34*M34*LOOKUP(RIGHT($D$2,3),定数!$A$6:$A$13,定数!$B$6:$B$13))</f>
        <v>10482.573856903315</v>
      </c>
      <c r="S34" s="48"/>
      <c r="T34" s="49">
        <f t="shared" si="4"/>
        <v>34.999999999999432</v>
      </c>
      <c r="U34" s="49"/>
      <c r="V34" t="str">
        <f t="shared" si="7"/>
        <v/>
      </c>
      <c r="W34">
        <f t="shared" si="2"/>
        <v>0</v>
      </c>
      <c r="X34" s="41">
        <f t="shared" si="5"/>
        <v>307717.58951179404</v>
      </c>
      <c r="Y34" s="42">
        <f t="shared" si="6"/>
        <v>5.9141510294118183E-2</v>
      </c>
    </row>
    <row r="35" spans="2:25" x14ac:dyDescent="0.15">
      <c r="B35" s="40">
        <v>27</v>
      </c>
      <c r="C35" s="44">
        <f t="shared" si="0"/>
        <v>300001.28038090433</v>
      </c>
      <c r="D35" s="44"/>
      <c r="E35" s="40">
        <v>2018</v>
      </c>
      <c r="F35" s="8">
        <v>43515</v>
      </c>
      <c r="G35" s="40" t="s">
        <v>4</v>
      </c>
      <c r="H35" s="45">
        <v>132.28</v>
      </c>
      <c r="I35" s="45"/>
      <c r="J35" s="40">
        <v>24</v>
      </c>
      <c r="K35" s="46">
        <f t="shared" si="3"/>
        <v>9000.0384114271292</v>
      </c>
      <c r="L35" s="47"/>
      <c r="M35" s="6">
        <f>IF(J35="","",(K35/J35)/LOOKUP(RIGHT($D$2,3),定数!$A$6:$A$13,定数!$B$6:$B$13))</f>
        <v>3.7500160047613038</v>
      </c>
      <c r="N35" s="40">
        <v>2018</v>
      </c>
      <c r="O35" s="8">
        <v>43515</v>
      </c>
      <c r="P35" s="45">
        <v>132.04</v>
      </c>
      <c r="Q35" s="45"/>
      <c r="R35" s="48">
        <f>IF(P35="","",T35*M35*LOOKUP(RIGHT($D$2,3),定数!$A$6:$A$13,定数!$B$6:$B$13))</f>
        <v>-9000.0384114274711</v>
      </c>
      <c r="S35" s="48"/>
      <c r="T35" s="49">
        <f t="shared" si="4"/>
        <v>-24.000000000000909</v>
      </c>
      <c r="U35" s="49"/>
      <c r="V35" t="str">
        <f t="shared" si="7"/>
        <v/>
      </c>
      <c r="W35">
        <f t="shared" si="2"/>
        <v>1</v>
      </c>
      <c r="X35" s="41">
        <f t="shared" si="5"/>
        <v>307717.58951179404</v>
      </c>
      <c r="Y35" s="42">
        <f t="shared" si="6"/>
        <v>2.5075944287526575E-2</v>
      </c>
    </row>
    <row r="36" spans="2:25" x14ac:dyDescent="0.15">
      <c r="B36" s="40">
        <v>28</v>
      </c>
      <c r="C36" s="44">
        <f t="shared" si="0"/>
        <v>291001.24196947686</v>
      </c>
      <c r="D36" s="44"/>
      <c r="E36" s="40">
        <v>2018</v>
      </c>
      <c r="F36" s="8">
        <v>43519</v>
      </c>
      <c r="G36" s="40" t="s">
        <v>3</v>
      </c>
      <c r="H36" s="45">
        <v>131.5</v>
      </c>
      <c r="I36" s="45"/>
      <c r="J36" s="40">
        <v>14</v>
      </c>
      <c r="K36" s="46">
        <f t="shared" si="3"/>
        <v>8730.0372590843053</v>
      </c>
      <c r="L36" s="47"/>
      <c r="M36" s="6">
        <f>IF(J36="","",(K36/J36)/LOOKUP(RIGHT($D$2,3),定数!$A$6:$A$13,定数!$B$6:$B$13))</f>
        <v>6.2357408993459318</v>
      </c>
      <c r="N36" s="40">
        <v>2018</v>
      </c>
      <c r="O36" s="8">
        <v>43519</v>
      </c>
      <c r="P36" s="45">
        <v>131.35</v>
      </c>
      <c r="Q36" s="45"/>
      <c r="R36" s="48">
        <f>IF(P36="","",T36*M36*LOOKUP(RIGHT($D$2,3),定数!$A$6:$A$13,定数!$B$6:$B$13))</f>
        <v>9353.6113490192511</v>
      </c>
      <c r="S36" s="48"/>
      <c r="T36" s="49">
        <f t="shared" si="4"/>
        <v>15.000000000000568</v>
      </c>
      <c r="U36" s="49"/>
      <c r="V36" t="str">
        <f t="shared" si="7"/>
        <v/>
      </c>
      <c r="W36">
        <f t="shared" si="2"/>
        <v>0</v>
      </c>
      <c r="X36" s="41">
        <f t="shared" si="5"/>
        <v>307717.58951179404</v>
      </c>
      <c r="Y36" s="42">
        <f t="shared" si="6"/>
        <v>5.4323665958901812E-2</v>
      </c>
    </row>
    <row r="37" spans="2:25" x14ac:dyDescent="0.15">
      <c r="B37" s="40">
        <v>29</v>
      </c>
      <c r="C37" s="44">
        <f t="shared" si="0"/>
        <v>300354.85331849614</v>
      </c>
      <c r="D37" s="44"/>
      <c r="E37" s="40">
        <v>2018</v>
      </c>
      <c r="F37" s="8">
        <v>43524</v>
      </c>
      <c r="G37" s="40" t="s">
        <v>3</v>
      </c>
      <c r="H37" s="45">
        <v>131.30000000000001</v>
      </c>
      <c r="I37" s="45"/>
      <c r="J37" s="40">
        <v>14</v>
      </c>
      <c r="K37" s="46">
        <f t="shared" si="3"/>
        <v>9010.645599554884</v>
      </c>
      <c r="L37" s="47"/>
      <c r="M37" s="6">
        <f>IF(J37="","",(K37/J37)/LOOKUP(RIGHT($D$2,3),定数!$A$6:$A$13,定数!$B$6:$B$13))</f>
        <v>6.4361754282534891</v>
      </c>
      <c r="N37" s="40">
        <v>2018</v>
      </c>
      <c r="O37" s="8">
        <v>43524</v>
      </c>
      <c r="P37" s="45">
        <v>131.44</v>
      </c>
      <c r="Q37" s="45"/>
      <c r="R37" s="48">
        <f>IF(P37="","",T37*M37*LOOKUP(RIGHT($D$2,3),定数!$A$6:$A$13,定数!$B$6:$B$13))</f>
        <v>-9010.6455995540073</v>
      </c>
      <c r="S37" s="48"/>
      <c r="T37" s="49">
        <f t="shared" si="4"/>
        <v>-13.999999999998636</v>
      </c>
      <c r="U37" s="49"/>
      <c r="V37" t="str">
        <f t="shared" si="7"/>
        <v/>
      </c>
      <c r="W37">
        <f t="shared" si="2"/>
        <v>1</v>
      </c>
      <c r="X37" s="41">
        <f t="shared" si="5"/>
        <v>307717.58951179404</v>
      </c>
      <c r="Y37" s="42">
        <f t="shared" si="6"/>
        <v>2.392692665043672E-2</v>
      </c>
    </row>
    <row r="38" spans="2:25" x14ac:dyDescent="0.15">
      <c r="B38" s="40">
        <v>30</v>
      </c>
      <c r="C38" s="44">
        <f t="shared" si="0"/>
        <v>291344.20771894214</v>
      </c>
      <c r="D38" s="44"/>
      <c r="E38" s="40">
        <v>2018</v>
      </c>
      <c r="F38" s="8">
        <v>43524</v>
      </c>
      <c r="G38" s="40" t="s">
        <v>3</v>
      </c>
      <c r="H38" s="45">
        <v>131.21</v>
      </c>
      <c r="I38" s="45"/>
      <c r="J38" s="40">
        <v>28</v>
      </c>
      <c r="K38" s="46">
        <f t="shared" si="3"/>
        <v>8740.3262315682641</v>
      </c>
      <c r="L38" s="47"/>
      <c r="M38" s="6">
        <f>IF(J38="","",(K38/J38)/LOOKUP(RIGHT($D$2,3),定数!$A$6:$A$13,定数!$B$6:$B$13))</f>
        <v>3.1215450827029514</v>
      </c>
      <c r="N38" s="40">
        <v>2018</v>
      </c>
      <c r="O38" s="8">
        <v>43524</v>
      </c>
      <c r="P38" s="45">
        <v>130.86000000000001</v>
      </c>
      <c r="Q38" s="45"/>
      <c r="R38" s="48">
        <f>IF(P38="","",T38*M38*LOOKUP(RIGHT($D$2,3),定数!$A$6:$A$13,定数!$B$6:$B$13))</f>
        <v>10925.407789460152</v>
      </c>
      <c r="S38" s="48"/>
      <c r="T38" s="49">
        <f t="shared" si="4"/>
        <v>34.999999999999432</v>
      </c>
      <c r="U38" s="49"/>
      <c r="V38" t="str">
        <f t="shared" si="7"/>
        <v/>
      </c>
      <c r="W38">
        <f t="shared" si="2"/>
        <v>0</v>
      </c>
      <c r="X38" s="41">
        <f t="shared" si="5"/>
        <v>307717.58951179404</v>
      </c>
      <c r="Y38" s="42">
        <f t="shared" si="6"/>
        <v>5.3209118850920722E-2</v>
      </c>
    </row>
    <row r="39" spans="2:25" x14ac:dyDescent="0.15">
      <c r="B39" s="40">
        <v>31</v>
      </c>
      <c r="C39" s="44">
        <f t="shared" si="0"/>
        <v>302269.61550840229</v>
      </c>
      <c r="D39" s="44"/>
      <c r="E39" s="40">
        <v>2018</v>
      </c>
      <c r="F39" s="8">
        <v>43524</v>
      </c>
      <c r="G39" s="40" t="s">
        <v>3</v>
      </c>
      <c r="H39" s="45">
        <v>130.80000000000001</v>
      </c>
      <c r="I39" s="45"/>
      <c r="J39" s="40">
        <v>13</v>
      </c>
      <c r="K39" s="46">
        <f t="shared" si="3"/>
        <v>9068.088465252069</v>
      </c>
      <c r="L39" s="47"/>
      <c r="M39" s="6">
        <f>IF(J39="","",(K39/J39)/LOOKUP(RIGHT($D$2,3),定数!$A$6:$A$13,定数!$B$6:$B$13))</f>
        <v>6.9754526655785147</v>
      </c>
      <c r="N39" s="40">
        <v>2018</v>
      </c>
      <c r="O39" s="8">
        <v>43524</v>
      </c>
      <c r="P39" s="45">
        <v>130.63999999999999</v>
      </c>
      <c r="Q39" s="45"/>
      <c r="R39" s="48">
        <f>IF(P39="","",T39*M39*LOOKUP(RIGHT($D$2,3),定数!$A$6:$A$13,定数!$B$6:$B$13))</f>
        <v>11160.724264927368</v>
      </c>
      <c r="S39" s="48"/>
      <c r="T39" s="49">
        <f t="shared" si="4"/>
        <v>16.000000000002501</v>
      </c>
      <c r="U39" s="49"/>
      <c r="V39" t="str">
        <f t="shared" si="7"/>
        <v/>
      </c>
      <c r="W39">
        <f t="shared" si="2"/>
        <v>0</v>
      </c>
      <c r="X39" s="41">
        <f t="shared" si="5"/>
        <v>307717.58951179404</v>
      </c>
      <c r="Y39" s="42">
        <f t="shared" si="6"/>
        <v>1.7704460807830835E-2</v>
      </c>
    </row>
    <row r="40" spans="2:25" x14ac:dyDescent="0.15">
      <c r="B40" s="40">
        <v>32</v>
      </c>
      <c r="C40" s="44">
        <f t="shared" si="0"/>
        <v>313430.33977332967</v>
      </c>
      <c r="D40" s="44"/>
      <c r="E40" s="40">
        <v>2018</v>
      </c>
      <c r="F40" s="8">
        <v>43526</v>
      </c>
      <c r="G40" s="40" t="s">
        <v>3</v>
      </c>
      <c r="H40" s="45">
        <v>129.62</v>
      </c>
      <c r="I40" s="45"/>
      <c r="J40" s="40">
        <v>23</v>
      </c>
      <c r="K40" s="46">
        <f t="shared" si="3"/>
        <v>9402.9101931998903</v>
      </c>
      <c r="L40" s="47"/>
      <c r="M40" s="6">
        <f>IF(J40="","",(K40/J40)/LOOKUP(RIGHT($D$2,3),定数!$A$6:$A$13,定数!$B$6:$B$13))</f>
        <v>4.0882218231303868</v>
      </c>
      <c r="N40" s="40">
        <v>2018</v>
      </c>
      <c r="O40" s="8">
        <v>43526</v>
      </c>
      <c r="P40" s="45">
        <v>129.85</v>
      </c>
      <c r="Q40" s="45"/>
      <c r="R40" s="48">
        <f>IF(P40="","",T40*M40*LOOKUP(RIGHT($D$2,3),定数!$A$6:$A$13,定数!$B$6:$B$13))</f>
        <v>-9402.9101931994719</v>
      </c>
      <c r="S40" s="48"/>
      <c r="T40" s="49">
        <f t="shared" si="4"/>
        <v>-22.999999999998977</v>
      </c>
      <c r="U40" s="49"/>
      <c r="V40" t="str">
        <f t="shared" si="7"/>
        <v/>
      </c>
      <c r="W40">
        <f t="shared" si="2"/>
        <v>1</v>
      </c>
      <c r="X40" s="41">
        <f t="shared" si="5"/>
        <v>313430.33977332967</v>
      </c>
      <c r="Y40" s="42">
        <f t="shared" si="6"/>
        <v>0</v>
      </c>
    </row>
    <row r="41" spans="2:25" x14ac:dyDescent="0.15">
      <c r="B41" s="40">
        <v>33</v>
      </c>
      <c r="C41" s="44">
        <f t="shared" si="0"/>
        <v>304027.42958013021</v>
      </c>
      <c r="D41" s="44"/>
      <c r="E41" s="40">
        <v>2018</v>
      </c>
      <c r="F41" s="8">
        <v>43531</v>
      </c>
      <c r="G41" s="40" t="s">
        <v>3</v>
      </c>
      <c r="H41" s="45">
        <v>131.13</v>
      </c>
      <c r="I41" s="45"/>
      <c r="J41" s="40">
        <v>17</v>
      </c>
      <c r="K41" s="46">
        <f t="shared" si="3"/>
        <v>9120.822887403905</v>
      </c>
      <c r="L41" s="47"/>
      <c r="M41" s="6">
        <f>IF(J41="","",(K41/J41)/LOOKUP(RIGHT($D$2,3),定数!$A$6:$A$13,定数!$B$6:$B$13))</f>
        <v>5.3651899337670033</v>
      </c>
      <c r="N41" s="40">
        <v>2018</v>
      </c>
      <c r="O41" s="8">
        <v>43531</v>
      </c>
      <c r="P41" s="45">
        <v>131.30000000000001</v>
      </c>
      <c r="Q41" s="45"/>
      <c r="R41" s="48">
        <f>IF(P41="","",T41*M41*LOOKUP(RIGHT($D$2,3),定数!$A$6:$A$13,定数!$B$6:$B$13))</f>
        <v>-9120.82288740476</v>
      </c>
      <c r="S41" s="48"/>
      <c r="T41" s="49">
        <f t="shared" si="4"/>
        <v>-17.000000000001592</v>
      </c>
      <c r="U41" s="49"/>
      <c r="V41" t="str">
        <f t="shared" si="7"/>
        <v/>
      </c>
      <c r="W41">
        <f t="shared" si="2"/>
        <v>2</v>
      </c>
      <c r="X41" s="41">
        <f t="shared" si="5"/>
        <v>313430.33977332967</v>
      </c>
      <c r="Y41" s="42">
        <f t="shared" si="6"/>
        <v>2.9999999999998694E-2</v>
      </c>
    </row>
    <row r="42" spans="2:25" x14ac:dyDescent="0.15">
      <c r="B42" s="40">
        <v>34</v>
      </c>
      <c r="C42" s="44">
        <f t="shared" si="0"/>
        <v>294906.60669272544</v>
      </c>
      <c r="D42" s="44"/>
      <c r="E42" s="40">
        <v>2018</v>
      </c>
      <c r="F42" s="8">
        <v>43531</v>
      </c>
      <c r="G42" s="40" t="s">
        <v>3</v>
      </c>
      <c r="H42" s="45">
        <v>131.11000000000001</v>
      </c>
      <c r="I42" s="45"/>
      <c r="J42" s="40">
        <v>18</v>
      </c>
      <c r="K42" s="46">
        <f t="shared" si="3"/>
        <v>8847.1982007817624</v>
      </c>
      <c r="L42" s="47"/>
      <c r="M42" s="6">
        <f>IF(J42="","",(K42/J42)/LOOKUP(RIGHT($D$2,3),定数!$A$6:$A$13,定数!$B$6:$B$13))</f>
        <v>4.9151101115454239</v>
      </c>
      <c r="N42" s="40">
        <v>2018</v>
      </c>
      <c r="O42" s="8">
        <v>43531</v>
      </c>
      <c r="P42" s="45">
        <v>131.29</v>
      </c>
      <c r="Q42" s="45"/>
      <c r="R42" s="48">
        <f>IF(P42="","",T42*M42*LOOKUP(RIGHT($D$2,3),定数!$A$6:$A$13,定数!$B$6:$B$13))</f>
        <v>-8847.1982007807019</v>
      </c>
      <c r="S42" s="48"/>
      <c r="T42" s="49">
        <f t="shared" si="4"/>
        <v>-17.99999999999784</v>
      </c>
      <c r="U42" s="49"/>
      <c r="V42" t="str">
        <f t="shared" si="7"/>
        <v/>
      </c>
      <c r="W42">
        <f t="shared" si="2"/>
        <v>3</v>
      </c>
      <c r="X42" s="41">
        <f t="shared" si="5"/>
        <v>313430.33977332967</v>
      </c>
      <c r="Y42" s="42">
        <f t="shared" si="6"/>
        <v>5.9100000000001374E-2</v>
      </c>
    </row>
    <row r="43" spans="2:25" x14ac:dyDescent="0.15">
      <c r="B43" s="40">
        <v>35</v>
      </c>
      <c r="C43" s="44">
        <f t="shared" si="0"/>
        <v>286059.40849194472</v>
      </c>
      <c r="D43" s="44"/>
      <c r="E43" s="40">
        <v>2018</v>
      </c>
      <c r="F43" s="8">
        <v>43531</v>
      </c>
      <c r="G43" s="40" t="s">
        <v>4</v>
      </c>
      <c r="H43" s="45">
        <v>131.4</v>
      </c>
      <c r="I43" s="45"/>
      <c r="J43" s="40">
        <v>23</v>
      </c>
      <c r="K43" s="46">
        <f t="shared" si="3"/>
        <v>8581.7822547583419</v>
      </c>
      <c r="L43" s="47"/>
      <c r="M43" s="6">
        <f>IF(J43="","",(K43/J43)/LOOKUP(RIGHT($D$2,3),定数!$A$6:$A$13,定数!$B$6:$B$13))</f>
        <v>3.7312096759818876</v>
      </c>
      <c r="N43" s="40">
        <v>2018</v>
      </c>
      <c r="O43" s="8">
        <v>43531</v>
      </c>
      <c r="P43" s="45">
        <v>131.69</v>
      </c>
      <c r="Q43" s="45"/>
      <c r="R43" s="48">
        <f>IF(P43="","",T43*M43*LOOKUP(RIGHT($D$2,3),定数!$A$6:$A$13,定数!$B$6:$B$13))</f>
        <v>10820.508060347178</v>
      </c>
      <c r="S43" s="48"/>
      <c r="T43" s="49">
        <f t="shared" si="4"/>
        <v>28.999999999999204</v>
      </c>
      <c r="U43" s="49"/>
      <c r="V43" t="str">
        <f t="shared" si="7"/>
        <v/>
      </c>
      <c r="W43">
        <f t="shared" si="2"/>
        <v>0</v>
      </c>
      <c r="X43" s="41">
        <f t="shared" si="5"/>
        <v>313430.33977332967</v>
      </c>
      <c r="Y43" s="42">
        <f t="shared" si="6"/>
        <v>8.7326999999998045E-2</v>
      </c>
    </row>
    <row r="44" spans="2:25" x14ac:dyDescent="0.15">
      <c r="B44" s="40">
        <v>36</v>
      </c>
      <c r="C44" s="44">
        <f t="shared" si="0"/>
        <v>296879.91655229189</v>
      </c>
      <c r="D44" s="44"/>
      <c r="E44" s="40">
        <v>2018</v>
      </c>
      <c r="F44" s="8">
        <v>43537</v>
      </c>
      <c r="G44" s="40" t="s">
        <v>4</v>
      </c>
      <c r="H44" s="45">
        <v>131.27000000000001</v>
      </c>
      <c r="I44" s="45"/>
      <c r="J44" s="40">
        <v>9</v>
      </c>
      <c r="K44" s="46">
        <f t="shared" si="3"/>
        <v>8906.3974965687557</v>
      </c>
      <c r="L44" s="47"/>
      <c r="M44" s="6">
        <f>IF(J44="","",(K44/J44)/LOOKUP(RIGHT($D$2,3),定数!$A$6:$A$13,定数!$B$6:$B$13))</f>
        <v>9.8959972184097289</v>
      </c>
      <c r="N44" s="40">
        <v>2018</v>
      </c>
      <c r="O44" s="8">
        <v>43537</v>
      </c>
      <c r="P44" s="45">
        <v>131.38</v>
      </c>
      <c r="Q44" s="45"/>
      <c r="R44" s="48">
        <f>IF(P44="","",T44*M44*LOOKUP(RIGHT($D$2,3),定数!$A$6:$A$13,定数!$B$6:$B$13))</f>
        <v>10885.596940249239</v>
      </c>
      <c r="S44" s="48"/>
      <c r="T44" s="49">
        <f t="shared" si="4"/>
        <v>10.999999999998522</v>
      </c>
      <c r="U44" s="49"/>
      <c r="V44" t="str">
        <f t="shared" si="7"/>
        <v/>
      </c>
      <c r="W44">
        <f t="shared" si="2"/>
        <v>0</v>
      </c>
      <c r="X44" s="41">
        <f t="shared" si="5"/>
        <v>313430.33977332967</v>
      </c>
      <c r="Y44" s="42">
        <f t="shared" si="6"/>
        <v>5.2804151739129335E-2</v>
      </c>
    </row>
    <row r="45" spans="2:25" x14ac:dyDescent="0.15">
      <c r="B45" s="40">
        <v>37</v>
      </c>
      <c r="C45" s="44">
        <f t="shared" si="0"/>
        <v>307765.51349254115</v>
      </c>
      <c r="D45" s="44"/>
      <c r="E45" s="40">
        <v>2018</v>
      </c>
      <c r="F45" s="8">
        <v>43537</v>
      </c>
      <c r="G45" s="40" t="s">
        <v>4</v>
      </c>
      <c r="H45" s="45">
        <v>132.22999999999999</v>
      </c>
      <c r="I45" s="45"/>
      <c r="J45" s="40">
        <v>25</v>
      </c>
      <c r="K45" s="46">
        <f t="shared" si="3"/>
        <v>9232.9654047762342</v>
      </c>
      <c r="L45" s="47"/>
      <c r="M45" s="6">
        <f>IF(J45="","",(K45/J45)/LOOKUP(RIGHT($D$2,3),定数!$A$6:$A$13,定数!$B$6:$B$13))</f>
        <v>3.6931861619104938</v>
      </c>
      <c r="N45" s="40">
        <v>2018</v>
      </c>
      <c r="O45" s="8">
        <v>43537</v>
      </c>
      <c r="P45" s="45">
        <v>131.97999999999999</v>
      </c>
      <c r="Q45" s="45"/>
      <c r="R45" s="48">
        <f>IF(P45="","",T45*M45*LOOKUP(RIGHT($D$2,3),定数!$A$6:$A$13,定数!$B$6:$B$13))</f>
        <v>-9232.9654047762342</v>
      </c>
      <c r="S45" s="48"/>
      <c r="T45" s="49">
        <f t="shared" si="4"/>
        <v>-25</v>
      </c>
      <c r="U45" s="49"/>
      <c r="V45" t="str">
        <f t="shared" si="7"/>
        <v/>
      </c>
      <c r="W45">
        <f t="shared" si="2"/>
        <v>1</v>
      </c>
      <c r="X45" s="41">
        <f t="shared" si="5"/>
        <v>313430.33977332967</v>
      </c>
      <c r="Y45" s="42">
        <f t="shared" si="6"/>
        <v>1.8073637302902013E-2</v>
      </c>
    </row>
    <row r="46" spans="2:25" x14ac:dyDescent="0.15">
      <c r="B46" s="40">
        <v>38</v>
      </c>
      <c r="C46" s="44">
        <f t="shared" si="0"/>
        <v>298532.54808776494</v>
      </c>
      <c r="D46" s="44"/>
      <c r="E46" s="40">
        <v>2018</v>
      </c>
      <c r="F46" s="8">
        <v>43538</v>
      </c>
      <c r="G46" s="40" t="s">
        <v>3</v>
      </c>
      <c r="H46" s="45">
        <v>132.01</v>
      </c>
      <c r="I46" s="45"/>
      <c r="J46" s="40">
        <v>13</v>
      </c>
      <c r="K46" s="46">
        <f t="shared" si="3"/>
        <v>8955.9764426329475</v>
      </c>
      <c r="L46" s="47"/>
      <c r="M46" s="6">
        <f>IF(J46="","",(K46/J46)/LOOKUP(RIGHT($D$2,3),定数!$A$6:$A$13,定数!$B$6:$B$13))</f>
        <v>6.88921264817919</v>
      </c>
      <c r="N46" s="40">
        <v>2018</v>
      </c>
      <c r="O46" s="8">
        <v>43538</v>
      </c>
      <c r="P46" s="45">
        <v>132.13999999999999</v>
      </c>
      <c r="Q46" s="45"/>
      <c r="R46" s="48">
        <f>IF(P46="","",T46*M46*LOOKUP(RIGHT($D$2,3),定数!$A$6:$A$13,定数!$B$6:$B$13))</f>
        <v>-8955.9764426326346</v>
      </c>
      <c r="S46" s="48"/>
      <c r="T46" s="49">
        <f t="shared" si="4"/>
        <v>-12.999999999999545</v>
      </c>
      <c r="U46" s="49"/>
      <c r="V46" t="str">
        <f t="shared" si="7"/>
        <v/>
      </c>
      <c r="W46">
        <f t="shared" si="2"/>
        <v>2</v>
      </c>
      <c r="X46" s="41">
        <f t="shared" si="5"/>
        <v>313430.33977332967</v>
      </c>
      <c r="Y46" s="42">
        <f t="shared" si="6"/>
        <v>4.753142818381495E-2</v>
      </c>
    </row>
    <row r="47" spans="2:25" x14ac:dyDescent="0.15">
      <c r="B47" s="40">
        <v>39</v>
      </c>
      <c r="C47" s="44">
        <f t="shared" si="0"/>
        <v>289576.57164513232</v>
      </c>
      <c r="D47" s="44"/>
      <c r="E47" s="40">
        <v>2018</v>
      </c>
      <c r="F47" s="8">
        <v>43544</v>
      </c>
      <c r="G47" s="40" t="s">
        <v>4</v>
      </c>
      <c r="H47" s="45">
        <v>130.85</v>
      </c>
      <c r="I47" s="45"/>
      <c r="J47" s="40">
        <v>12</v>
      </c>
      <c r="K47" s="46">
        <f t="shared" si="3"/>
        <v>8687.2971493539699</v>
      </c>
      <c r="L47" s="47"/>
      <c r="M47" s="6">
        <f>IF(J47="","",(K47/J47)/LOOKUP(RIGHT($D$2,3),定数!$A$6:$A$13,定数!$B$6:$B$13))</f>
        <v>7.239414291128309</v>
      </c>
      <c r="N47" s="40">
        <v>2018</v>
      </c>
      <c r="O47" s="8">
        <v>43544</v>
      </c>
      <c r="P47" s="45">
        <v>131</v>
      </c>
      <c r="Q47" s="45"/>
      <c r="R47" s="48">
        <f>IF(P47="","",T47*M47*LOOKUP(RIGHT($D$2,3),定数!$A$6:$A$13,定数!$B$6:$B$13))</f>
        <v>10859.121436692876</v>
      </c>
      <c r="S47" s="48"/>
      <c r="T47" s="49">
        <f t="shared" si="4"/>
        <v>15.000000000000568</v>
      </c>
      <c r="U47" s="49"/>
      <c r="V47" t="str">
        <f t="shared" si="7"/>
        <v/>
      </c>
      <c r="W47">
        <f t="shared" si="2"/>
        <v>0</v>
      </c>
      <c r="X47" s="41">
        <f t="shared" si="5"/>
        <v>313430.33977332967</v>
      </c>
      <c r="Y47" s="42">
        <f t="shared" si="6"/>
        <v>7.6105485338299417E-2</v>
      </c>
    </row>
    <row r="48" spans="2:25" x14ac:dyDescent="0.15">
      <c r="B48" s="40">
        <v>40</v>
      </c>
      <c r="C48" s="44">
        <f t="shared" si="0"/>
        <v>300435.69308182521</v>
      </c>
      <c r="D48" s="44"/>
      <c r="E48" s="40">
        <v>2018</v>
      </c>
      <c r="F48" s="8">
        <v>43545</v>
      </c>
      <c r="G48" s="40" t="s">
        <v>4</v>
      </c>
      <c r="H48" s="45">
        <v>130.59</v>
      </c>
      <c r="I48" s="45"/>
      <c r="J48" s="40">
        <v>12</v>
      </c>
      <c r="K48" s="46">
        <f t="shared" si="3"/>
        <v>9013.0707924547569</v>
      </c>
      <c r="L48" s="47"/>
      <c r="M48" s="6">
        <f>IF(J48="","",(K48/J48)/LOOKUP(RIGHT($D$2,3),定数!$A$6:$A$13,定数!$B$6:$B$13))</f>
        <v>7.5108923270456307</v>
      </c>
      <c r="N48" s="40">
        <v>2018</v>
      </c>
      <c r="O48" s="8">
        <v>43545</v>
      </c>
      <c r="P48" s="45">
        <v>130.47</v>
      </c>
      <c r="Q48" s="45"/>
      <c r="R48" s="48">
        <f>IF(P48="","",T48*M48*LOOKUP(RIGHT($D$2,3),定数!$A$6:$A$13,定数!$B$6:$B$13))</f>
        <v>-9013.0707924550989</v>
      </c>
      <c r="S48" s="48"/>
      <c r="T48" s="49">
        <f t="shared" si="4"/>
        <v>-12.000000000000455</v>
      </c>
      <c r="U48" s="49"/>
      <c r="V48" t="str">
        <f t="shared" si="7"/>
        <v/>
      </c>
      <c r="W48">
        <f t="shared" si="2"/>
        <v>1</v>
      </c>
      <c r="X48" s="41">
        <f t="shared" si="5"/>
        <v>313430.33977332967</v>
      </c>
      <c r="Y48" s="42">
        <f t="shared" si="6"/>
        <v>4.1459441038484313E-2</v>
      </c>
    </row>
    <row r="49" spans="2:25" x14ac:dyDescent="0.15">
      <c r="B49" s="40">
        <v>41</v>
      </c>
      <c r="C49" s="44">
        <f t="shared" si="0"/>
        <v>291422.62228937011</v>
      </c>
      <c r="D49" s="44"/>
      <c r="E49" s="40">
        <v>2018</v>
      </c>
      <c r="F49" s="8">
        <v>43553</v>
      </c>
      <c r="G49" s="40" t="s">
        <v>3</v>
      </c>
      <c r="H49" s="45">
        <v>130.83000000000001</v>
      </c>
      <c r="I49" s="45"/>
      <c r="J49" s="40">
        <v>8</v>
      </c>
      <c r="K49" s="46">
        <f t="shared" si="3"/>
        <v>8742.6786686811029</v>
      </c>
      <c r="L49" s="47"/>
      <c r="M49" s="6">
        <f>IF(J49="","",(K49/J49)/LOOKUP(RIGHT($D$2,3),定数!$A$6:$A$13,定数!$B$6:$B$13))</f>
        <v>10.928348335851378</v>
      </c>
      <c r="N49" s="40">
        <v>2018</v>
      </c>
      <c r="O49" s="8">
        <v>43554</v>
      </c>
      <c r="P49" s="45">
        <v>130.75</v>
      </c>
      <c r="Q49" s="45"/>
      <c r="R49" s="48">
        <f>IF(P49="","",T49*M49*LOOKUP(RIGHT($D$2,3),定数!$A$6:$A$13,定数!$B$6:$B$13))</f>
        <v>8742.6786686824707</v>
      </c>
      <c r="S49" s="48"/>
      <c r="T49" s="49">
        <f t="shared" si="4"/>
        <v>8.0000000000012506</v>
      </c>
      <c r="U49" s="49"/>
      <c r="V49" t="str">
        <f t="shared" si="7"/>
        <v/>
      </c>
      <c r="W49">
        <f t="shared" si="2"/>
        <v>0</v>
      </c>
      <c r="X49" s="41">
        <f t="shared" si="5"/>
        <v>313430.33977332967</v>
      </c>
      <c r="Y49" s="42">
        <f t="shared" si="6"/>
        <v>7.0215657807330856E-2</v>
      </c>
    </row>
    <row r="50" spans="2:25" x14ac:dyDescent="0.15">
      <c r="B50" s="40">
        <v>42</v>
      </c>
      <c r="C50" s="44">
        <f t="shared" si="0"/>
        <v>300165.30095805257</v>
      </c>
      <c r="D50" s="44"/>
      <c r="E50" s="40">
        <v>2018</v>
      </c>
      <c r="F50" s="8">
        <v>43559</v>
      </c>
      <c r="G50" s="40" t="s">
        <v>4</v>
      </c>
      <c r="H50" s="45">
        <v>130.85</v>
      </c>
      <c r="I50" s="45"/>
      <c r="J50" s="40">
        <v>11</v>
      </c>
      <c r="K50" s="46">
        <f t="shared" si="3"/>
        <v>9004.9590287415758</v>
      </c>
      <c r="L50" s="47"/>
      <c r="M50" s="6">
        <f>IF(J50="","",(K50/J50)/LOOKUP(RIGHT($D$2,3),定数!$A$6:$A$13,定数!$B$6:$B$13))</f>
        <v>8.1863263897650693</v>
      </c>
      <c r="N50" s="40">
        <v>2018</v>
      </c>
      <c r="O50" s="8">
        <v>43559</v>
      </c>
      <c r="P50" s="45">
        <v>130.74</v>
      </c>
      <c r="Q50" s="45"/>
      <c r="R50" s="48">
        <f>IF(P50="","",T50*M50*LOOKUP(RIGHT($D$2,3),定数!$A$6:$A$13,定数!$B$6:$B$13))</f>
        <v>-9004.9590287403662</v>
      </c>
      <c r="S50" s="48"/>
      <c r="T50" s="49">
        <f t="shared" si="4"/>
        <v>-10.999999999998522</v>
      </c>
      <c r="U50" s="49"/>
      <c r="V50" t="str">
        <f t="shared" si="7"/>
        <v/>
      </c>
      <c r="W50">
        <f t="shared" si="2"/>
        <v>1</v>
      </c>
      <c r="X50" s="41">
        <f t="shared" si="5"/>
        <v>313430.33977332967</v>
      </c>
      <c r="Y50" s="42">
        <f t="shared" si="6"/>
        <v>4.2322127541546517E-2</v>
      </c>
    </row>
    <row r="51" spans="2:25" x14ac:dyDescent="0.15">
      <c r="B51" s="40">
        <v>43</v>
      </c>
      <c r="C51" s="44">
        <f t="shared" si="0"/>
        <v>291160.34192931221</v>
      </c>
      <c r="D51" s="44"/>
      <c r="E51" s="40">
        <v>2018</v>
      </c>
      <c r="F51" s="8">
        <v>43566</v>
      </c>
      <c r="G51" s="40" t="s">
        <v>3</v>
      </c>
      <c r="H51" s="45">
        <v>132.18</v>
      </c>
      <c r="I51" s="45"/>
      <c r="J51" s="40">
        <v>15</v>
      </c>
      <c r="K51" s="46">
        <f t="shared" si="3"/>
        <v>8734.810257879366</v>
      </c>
      <c r="L51" s="47"/>
      <c r="M51" s="6">
        <f>IF(J51="","",(K51/J51)/LOOKUP(RIGHT($D$2,3),定数!$A$6:$A$13,定数!$B$6:$B$13))</f>
        <v>5.8232068385862439</v>
      </c>
      <c r="N51" s="40">
        <v>2018</v>
      </c>
      <c r="O51" s="8">
        <v>43567</v>
      </c>
      <c r="P51" s="45">
        <v>132</v>
      </c>
      <c r="Q51" s="45"/>
      <c r="R51" s="48">
        <f>IF(P51="","",T51*M51*LOOKUP(RIGHT($D$2,3),定数!$A$6:$A$13,定数!$B$6:$B$13))</f>
        <v>10481.772309455635</v>
      </c>
      <c r="S51" s="48"/>
      <c r="T51" s="49">
        <f t="shared" si="4"/>
        <v>18.000000000000682</v>
      </c>
      <c r="U51" s="49"/>
      <c r="V51" t="str">
        <f t="shared" si="7"/>
        <v/>
      </c>
      <c r="W51">
        <f t="shared" si="2"/>
        <v>0</v>
      </c>
      <c r="X51" s="41">
        <f t="shared" si="5"/>
        <v>313430.33977332967</v>
      </c>
      <c r="Y51" s="42">
        <f t="shared" si="6"/>
        <v>7.1052463715296166E-2</v>
      </c>
    </row>
    <row r="52" spans="2:25" x14ac:dyDescent="0.15">
      <c r="B52" s="40">
        <v>44</v>
      </c>
      <c r="C52" s="44">
        <f t="shared" si="0"/>
        <v>301642.11423876783</v>
      </c>
      <c r="D52" s="44"/>
      <c r="E52" s="40">
        <v>2018</v>
      </c>
      <c r="F52" s="8">
        <v>43567</v>
      </c>
      <c r="G52" s="40" t="s">
        <v>3</v>
      </c>
      <c r="H52" s="45">
        <v>132.07</v>
      </c>
      <c r="I52" s="45"/>
      <c r="J52" s="40">
        <v>9</v>
      </c>
      <c r="K52" s="46">
        <f t="shared" si="3"/>
        <v>9049.2634271630341</v>
      </c>
      <c r="L52" s="47"/>
      <c r="M52" s="6">
        <f>IF(J52="","",(K52/J52)/LOOKUP(RIGHT($D$2,3),定数!$A$6:$A$13,定数!$B$6:$B$13))</f>
        <v>10.054737141292259</v>
      </c>
      <c r="N52" s="40">
        <v>2018</v>
      </c>
      <c r="O52" s="8">
        <v>43567</v>
      </c>
      <c r="P52" s="45">
        <v>132.16</v>
      </c>
      <c r="Q52" s="45"/>
      <c r="R52" s="48">
        <f>IF(P52="","",T52*M52*LOOKUP(RIGHT($D$2,3),定数!$A$6:$A$13,定数!$B$6:$B$13))</f>
        <v>-9049.263427163376</v>
      </c>
      <c r="S52" s="48"/>
      <c r="T52" s="49">
        <f t="shared" si="4"/>
        <v>-9.0000000000003411</v>
      </c>
      <c r="U52" s="49"/>
      <c r="V52" t="str">
        <f t="shared" si="7"/>
        <v/>
      </c>
      <c r="W52">
        <f t="shared" si="2"/>
        <v>1</v>
      </c>
      <c r="X52" s="41">
        <f t="shared" si="5"/>
        <v>313430.33977332967</v>
      </c>
      <c r="Y52" s="42">
        <f t="shared" si="6"/>
        <v>3.7610352409045644E-2</v>
      </c>
    </row>
    <row r="53" spans="2:25" x14ac:dyDescent="0.15">
      <c r="B53" s="40">
        <v>45</v>
      </c>
      <c r="C53" s="44">
        <f t="shared" si="0"/>
        <v>292592.85081160447</v>
      </c>
      <c r="D53" s="44"/>
      <c r="E53" s="40">
        <v>2018</v>
      </c>
      <c r="F53" s="8">
        <v>43568</v>
      </c>
      <c r="G53" s="40" t="s">
        <v>4</v>
      </c>
      <c r="H53" s="45">
        <v>132.22999999999999</v>
      </c>
      <c r="I53" s="45"/>
      <c r="J53" s="40">
        <v>6</v>
      </c>
      <c r="K53" s="46">
        <f t="shared" si="3"/>
        <v>8777.7855243481335</v>
      </c>
      <c r="L53" s="47"/>
      <c r="M53" s="6">
        <f>IF(J53="","",(K53/J53)/LOOKUP(RIGHT($D$2,3),定数!$A$6:$A$13,定数!$B$6:$B$13))</f>
        <v>14.629642540580223</v>
      </c>
      <c r="N53" s="40">
        <v>2018</v>
      </c>
      <c r="O53" s="8">
        <v>43568</v>
      </c>
      <c r="P53" s="45">
        <v>132.30000000000001</v>
      </c>
      <c r="Q53" s="45"/>
      <c r="R53" s="48">
        <f>IF(P53="","",T53*M53*LOOKUP(RIGHT($D$2,3),定数!$A$6:$A$13,定数!$B$6:$B$13))</f>
        <v>10240.749778409318</v>
      </c>
      <c r="S53" s="48"/>
      <c r="T53" s="49">
        <f t="shared" si="4"/>
        <v>7.00000000000216</v>
      </c>
      <c r="U53" s="49"/>
      <c r="V53" t="str">
        <f t="shared" si="7"/>
        <v/>
      </c>
      <c r="W53">
        <f t="shared" si="2"/>
        <v>0</v>
      </c>
      <c r="X53" s="41">
        <f t="shared" si="5"/>
        <v>313430.33977332967</v>
      </c>
      <c r="Y53" s="42">
        <f t="shared" si="6"/>
        <v>6.6482041836775307E-2</v>
      </c>
    </row>
    <row r="54" spans="2:25" x14ac:dyDescent="0.15">
      <c r="B54" s="40">
        <v>46</v>
      </c>
      <c r="C54" s="44">
        <f t="shared" si="0"/>
        <v>302833.60059001378</v>
      </c>
      <c r="D54" s="44"/>
      <c r="E54" s="40">
        <v>2018</v>
      </c>
      <c r="F54" s="8">
        <v>43572</v>
      </c>
      <c r="G54" s="40" t="s">
        <v>3</v>
      </c>
      <c r="H54" s="45">
        <v>132.38999999999999</v>
      </c>
      <c r="I54" s="45"/>
      <c r="J54" s="40">
        <v>13</v>
      </c>
      <c r="K54" s="46">
        <f t="shared" si="3"/>
        <v>9085.0080177004129</v>
      </c>
      <c r="L54" s="47"/>
      <c r="M54" s="6">
        <f>IF(J54="","",(K54/J54)/LOOKUP(RIGHT($D$2,3),定数!$A$6:$A$13,定数!$B$6:$B$13))</f>
        <v>6.9884677059233944</v>
      </c>
      <c r="N54" s="40">
        <v>2018</v>
      </c>
      <c r="O54" s="8">
        <v>43572</v>
      </c>
      <c r="P54" s="45">
        <v>132.24</v>
      </c>
      <c r="Q54" s="45"/>
      <c r="R54" s="48">
        <f>IF(P54="","",T54*M54*LOOKUP(RIGHT($D$2,3),定数!$A$6:$A$13,定数!$B$6:$B$13))</f>
        <v>10482.701558883502</v>
      </c>
      <c r="S54" s="48"/>
      <c r="T54" s="49">
        <f t="shared" si="4"/>
        <v>14.999999999997726</v>
      </c>
      <c r="U54" s="49"/>
      <c r="V54" t="str">
        <f t="shared" si="7"/>
        <v/>
      </c>
      <c r="W54">
        <f t="shared" si="2"/>
        <v>0</v>
      </c>
      <c r="X54" s="41">
        <f t="shared" si="5"/>
        <v>313430.33977332967</v>
      </c>
      <c r="Y54" s="42">
        <f t="shared" si="6"/>
        <v>3.3808913301052401E-2</v>
      </c>
    </row>
    <row r="55" spans="2:25" x14ac:dyDescent="0.15">
      <c r="B55" s="40">
        <v>47</v>
      </c>
      <c r="C55" s="44">
        <f t="shared" si="0"/>
        <v>313316.30214889726</v>
      </c>
      <c r="D55" s="44"/>
      <c r="E55" s="40">
        <v>2018</v>
      </c>
      <c r="F55" s="8">
        <v>43573</v>
      </c>
      <c r="G55" s="40" t="s">
        <v>4</v>
      </c>
      <c r="H55" s="45">
        <v>132.78</v>
      </c>
      <c r="I55" s="45"/>
      <c r="J55" s="40">
        <v>9</v>
      </c>
      <c r="K55" s="46">
        <f t="shared" si="3"/>
        <v>9399.4890644669176</v>
      </c>
      <c r="L55" s="47"/>
      <c r="M55" s="6">
        <f>IF(J55="","",(K55/J55)/LOOKUP(RIGHT($D$2,3),定数!$A$6:$A$13,定数!$B$6:$B$13))</f>
        <v>10.443876738296575</v>
      </c>
      <c r="N55" s="40">
        <v>2018</v>
      </c>
      <c r="O55" s="8">
        <v>43573</v>
      </c>
      <c r="P55" s="45">
        <v>132.69</v>
      </c>
      <c r="Q55" s="45"/>
      <c r="R55" s="48">
        <f>IF(P55="","",T55*M55*LOOKUP(RIGHT($D$2,3),定数!$A$6:$A$13,定数!$B$6:$B$13))</f>
        <v>-9399.4890644672741</v>
      </c>
      <c r="S55" s="48"/>
      <c r="T55" s="49">
        <f t="shared" si="4"/>
        <v>-9.0000000000003411</v>
      </c>
      <c r="U55" s="49"/>
      <c r="V55" t="str">
        <f t="shared" si="7"/>
        <v/>
      </c>
      <c r="W55">
        <f t="shared" si="2"/>
        <v>1</v>
      </c>
      <c r="X55" s="41">
        <f t="shared" si="5"/>
        <v>313430.33977332967</v>
      </c>
      <c r="Y55" s="42">
        <f t="shared" si="6"/>
        <v>3.6383722301702726E-4</v>
      </c>
    </row>
    <row r="56" spans="2:25" x14ac:dyDescent="0.15">
      <c r="B56" s="40">
        <v>48</v>
      </c>
      <c r="C56" s="44">
        <f t="shared" si="0"/>
        <v>303916.81308443</v>
      </c>
      <c r="D56" s="44"/>
      <c r="E56" s="40">
        <v>2018</v>
      </c>
      <c r="F56" s="8">
        <v>43574</v>
      </c>
      <c r="G56" s="40" t="s">
        <v>4</v>
      </c>
      <c r="H56" s="45">
        <v>133</v>
      </c>
      <c r="I56" s="45"/>
      <c r="J56" s="40">
        <v>17</v>
      </c>
      <c r="K56" s="46">
        <f t="shared" si="3"/>
        <v>9117.5043925328991</v>
      </c>
      <c r="L56" s="47"/>
      <c r="M56" s="6">
        <f>IF(J56="","",(K56/J56)/LOOKUP(RIGHT($D$2,3),定数!$A$6:$A$13,定数!$B$6:$B$13))</f>
        <v>5.363237877960529</v>
      </c>
      <c r="N56" s="40">
        <v>2018</v>
      </c>
      <c r="O56" s="8">
        <v>43574</v>
      </c>
      <c r="P56" s="45">
        <v>132.83000000000001</v>
      </c>
      <c r="Q56" s="45"/>
      <c r="R56" s="48">
        <f>IF(P56="","",T56*M56*LOOKUP(RIGHT($D$2,3),定数!$A$6:$A$13,定数!$B$6:$B$13))</f>
        <v>-9117.5043925322279</v>
      </c>
      <c r="S56" s="48"/>
      <c r="T56" s="49">
        <f t="shared" si="4"/>
        <v>-16.999999999998749</v>
      </c>
      <c r="U56" s="49"/>
      <c r="V56" t="str">
        <f t="shared" si="7"/>
        <v/>
      </c>
      <c r="W56">
        <f t="shared" si="2"/>
        <v>2</v>
      </c>
      <c r="X56" s="41">
        <f t="shared" si="5"/>
        <v>313430.33977332967</v>
      </c>
      <c r="Y56" s="42">
        <f t="shared" si="6"/>
        <v>3.0352922106327562E-2</v>
      </c>
    </row>
    <row r="57" spans="2:25" x14ac:dyDescent="0.15">
      <c r="B57" s="40">
        <v>49</v>
      </c>
      <c r="C57" s="44">
        <f t="shared" si="0"/>
        <v>294799.30869189778</v>
      </c>
      <c r="D57" s="44"/>
      <c r="E57" s="40">
        <v>2018</v>
      </c>
      <c r="F57" s="8">
        <v>43580</v>
      </c>
      <c r="G57" s="40" t="s">
        <v>4</v>
      </c>
      <c r="H57" s="45">
        <v>133.13999999999999</v>
      </c>
      <c r="I57" s="45"/>
      <c r="J57" s="40">
        <v>13</v>
      </c>
      <c r="K57" s="46">
        <f t="shared" si="3"/>
        <v>8843.9792607569325</v>
      </c>
      <c r="L57" s="47"/>
      <c r="M57" s="6">
        <f>IF(J57="","",(K57/J57)/LOOKUP(RIGHT($D$2,3),定数!$A$6:$A$13,定数!$B$6:$B$13))</f>
        <v>6.8030609698130249</v>
      </c>
      <c r="N57" s="40">
        <v>2018</v>
      </c>
      <c r="O57" s="8">
        <v>43580</v>
      </c>
      <c r="P57" s="45">
        <v>133.30000000000001</v>
      </c>
      <c r="Q57" s="45"/>
      <c r="R57" s="48">
        <f>IF(P57="","",T57*M57*LOOKUP(RIGHT($D$2,3),定数!$A$6:$A$13,定数!$B$6:$B$13))</f>
        <v>10884.897551702541</v>
      </c>
      <c r="S57" s="48"/>
      <c r="T57" s="49">
        <f t="shared" si="4"/>
        <v>16.000000000002501</v>
      </c>
      <c r="U57" s="49"/>
      <c r="V57" t="str">
        <f t="shared" si="7"/>
        <v/>
      </c>
      <c r="W57">
        <f t="shared" si="2"/>
        <v>0</v>
      </c>
      <c r="X57" s="41">
        <f t="shared" si="5"/>
        <v>313430.33977332967</v>
      </c>
      <c r="Y57" s="42">
        <f t="shared" si="6"/>
        <v>5.9442334443135625E-2</v>
      </c>
    </row>
    <row r="58" spans="2:25" x14ac:dyDescent="0.15">
      <c r="B58" s="40">
        <v>50</v>
      </c>
      <c r="C58" s="44">
        <f t="shared" si="0"/>
        <v>305684.20624360035</v>
      </c>
      <c r="D58" s="44"/>
      <c r="E58" s="40">
        <v>2018</v>
      </c>
      <c r="F58" s="8">
        <v>43580</v>
      </c>
      <c r="G58" s="40" t="s">
        <v>4</v>
      </c>
      <c r="H58" s="45">
        <v>133.24</v>
      </c>
      <c r="I58" s="45"/>
      <c r="J58" s="40">
        <v>12</v>
      </c>
      <c r="K58" s="46">
        <f t="shared" si="3"/>
        <v>9170.5261873080108</v>
      </c>
      <c r="L58" s="47"/>
      <c r="M58" s="6">
        <f>IF(J58="","",(K58/J58)/LOOKUP(RIGHT($D$2,3),定数!$A$6:$A$13,定数!$B$6:$B$13))</f>
        <v>7.6421051560900093</v>
      </c>
      <c r="N58" s="40">
        <v>2018</v>
      </c>
      <c r="O58" s="8">
        <v>43580</v>
      </c>
      <c r="P58" s="45">
        <v>133.12</v>
      </c>
      <c r="Q58" s="45"/>
      <c r="R58" s="48">
        <f>IF(P58="","",T58*M58*LOOKUP(RIGHT($D$2,3),定数!$A$6:$A$13,定数!$B$6:$B$13))</f>
        <v>-9170.5261873083582</v>
      </c>
      <c r="S58" s="48"/>
      <c r="T58" s="49">
        <f t="shared" si="4"/>
        <v>-12.000000000000455</v>
      </c>
      <c r="U58" s="49"/>
      <c r="V58" t="str">
        <f t="shared" si="7"/>
        <v/>
      </c>
      <c r="W58">
        <f t="shared" si="2"/>
        <v>1</v>
      </c>
      <c r="X58" s="41">
        <f t="shared" si="5"/>
        <v>313430.33977332967</v>
      </c>
      <c r="Y58" s="42">
        <f t="shared" si="6"/>
        <v>2.4714051407184301E-2</v>
      </c>
    </row>
    <row r="59" spans="2:25" x14ac:dyDescent="0.15">
      <c r="B59" s="40">
        <v>51</v>
      </c>
      <c r="C59" s="44">
        <f t="shared" si="0"/>
        <v>296513.68005629198</v>
      </c>
      <c r="D59" s="44"/>
      <c r="E59" s="40">
        <v>2018</v>
      </c>
      <c r="F59" s="8">
        <v>43582</v>
      </c>
      <c r="G59" s="40" t="s">
        <v>3</v>
      </c>
      <c r="H59" s="45">
        <v>132.16999999999999</v>
      </c>
      <c r="I59" s="45"/>
      <c r="J59" s="40">
        <v>14</v>
      </c>
      <c r="K59" s="46">
        <f t="shared" si="3"/>
        <v>8895.4104016887595</v>
      </c>
      <c r="L59" s="47"/>
      <c r="M59" s="6">
        <f>IF(J59="","",(K59/J59)/LOOKUP(RIGHT($D$2,3),定数!$A$6:$A$13,定数!$B$6:$B$13))</f>
        <v>6.3538645726348282</v>
      </c>
      <c r="N59" s="40">
        <v>2018</v>
      </c>
      <c r="O59" s="8">
        <v>43582</v>
      </c>
      <c r="P59" s="45">
        <v>132.31</v>
      </c>
      <c r="Q59" s="45"/>
      <c r="R59" s="48">
        <f>IF(P59="","",T59*M59*LOOKUP(RIGHT($D$2,3),定数!$A$6:$A$13,定数!$B$6:$B$13))</f>
        <v>-8895.4104016896999</v>
      </c>
      <c r="S59" s="48"/>
      <c r="T59" s="49">
        <f t="shared" si="4"/>
        <v>-14.000000000001478</v>
      </c>
      <c r="U59" s="49"/>
      <c r="V59" t="str">
        <f t="shared" si="7"/>
        <v/>
      </c>
      <c r="W59">
        <f t="shared" si="2"/>
        <v>2</v>
      </c>
      <c r="X59" s="41">
        <f t="shared" si="5"/>
        <v>313430.33977332967</v>
      </c>
      <c r="Y59" s="42">
        <f t="shared" si="6"/>
        <v>5.3972629864969979E-2</v>
      </c>
    </row>
    <row r="60" spans="2:25" x14ac:dyDescent="0.15">
      <c r="B60" s="40">
        <v>52</v>
      </c>
      <c r="C60" s="44">
        <f t="shared" si="0"/>
        <v>287618.26965460228</v>
      </c>
      <c r="D60" s="44"/>
      <c r="E60" s="40">
        <v>2018</v>
      </c>
      <c r="F60" s="8">
        <v>43585</v>
      </c>
      <c r="G60" s="40" t="s">
        <v>3</v>
      </c>
      <c r="H60" s="45">
        <v>131.97</v>
      </c>
      <c r="I60" s="45"/>
      <c r="J60" s="40">
        <v>9</v>
      </c>
      <c r="K60" s="46">
        <f t="shared" si="3"/>
        <v>8628.5480896380686</v>
      </c>
      <c r="L60" s="47"/>
      <c r="M60" s="6">
        <f>IF(J60="","",(K60/J60)/LOOKUP(RIGHT($D$2,3),定数!$A$6:$A$13,定数!$B$6:$B$13))</f>
        <v>9.5872756551534106</v>
      </c>
      <c r="N60" s="40">
        <v>2018</v>
      </c>
      <c r="O60" s="8">
        <v>43586</v>
      </c>
      <c r="P60" s="45">
        <v>132.06</v>
      </c>
      <c r="Q60" s="45"/>
      <c r="R60" s="48">
        <f>IF(P60="","",T60*M60*LOOKUP(RIGHT($D$2,3),定数!$A$6:$A$13,定数!$B$6:$B$13))</f>
        <v>-8628.548089638396</v>
      </c>
      <c r="S60" s="48"/>
      <c r="T60" s="49">
        <f t="shared" si="4"/>
        <v>-9.0000000000003411</v>
      </c>
      <c r="U60" s="49"/>
      <c r="V60" t="str">
        <f t="shared" si="7"/>
        <v/>
      </c>
      <c r="W60">
        <f t="shared" si="2"/>
        <v>3</v>
      </c>
      <c r="X60" s="41">
        <f t="shared" si="5"/>
        <v>313430.33977332967</v>
      </c>
      <c r="Y60" s="42">
        <f t="shared" si="6"/>
        <v>8.2353450969023911E-2</v>
      </c>
    </row>
    <row r="61" spans="2:25" x14ac:dyDescent="0.15">
      <c r="B61" s="40">
        <v>53</v>
      </c>
      <c r="C61" s="44">
        <f t="shared" si="0"/>
        <v>278989.72156496387</v>
      </c>
      <c r="D61" s="44"/>
      <c r="E61" s="40">
        <v>2018</v>
      </c>
      <c r="F61" s="8">
        <v>43586</v>
      </c>
      <c r="G61" s="40" t="s">
        <v>3</v>
      </c>
      <c r="H61" s="45">
        <v>131.88999999999999</v>
      </c>
      <c r="I61" s="45"/>
      <c r="J61" s="40">
        <v>11</v>
      </c>
      <c r="K61" s="46">
        <f t="shared" si="3"/>
        <v>8369.6916469489151</v>
      </c>
      <c r="L61" s="47"/>
      <c r="M61" s="6">
        <f>IF(J61="","",(K61/J61)/LOOKUP(RIGHT($D$2,3),定数!$A$6:$A$13,定数!$B$6:$B$13))</f>
        <v>7.6088105881353769</v>
      </c>
      <c r="N61" s="40">
        <v>2018</v>
      </c>
      <c r="O61" s="8">
        <v>43586</v>
      </c>
      <c r="P61" s="45">
        <v>131.78</v>
      </c>
      <c r="Q61" s="45"/>
      <c r="R61" s="48">
        <f>IF(P61="","",T61*M61*LOOKUP(RIGHT($D$2,3),定数!$A$6:$A$13,定数!$B$6:$B$13))</f>
        <v>8369.6916469477892</v>
      </c>
      <c r="S61" s="48"/>
      <c r="T61" s="49">
        <f t="shared" si="4"/>
        <v>10.999999999998522</v>
      </c>
      <c r="U61" s="49"/>
      <c r="V61" t="str">
        <f t="shared" si="7"/>
        <v/>
      </c>
      <c r="W61">
        <f t="shared" si="2"/>
        <v>0</v>
      </c>
      <c r="X61" s="41">
        <f t="shared" si="5"/>
        <v>313430.33977332967</v>
      </c>
      <c r="Y61" s="42">
        <f t="shared" si="6"/>
        <v>0.10988284743995425</v>
      </c>
    </row>
    <row r="62" spans="2:25" x14ac:dyDescent="0.15">
      <c r="B62" s="40">
        <v>54</v>
      </c>
      <c r="C62" s="44">
        <f t="shared" si="0"/>
        <v>287359.41321191168</v>
      </c>
      <c r="D62" s="44"/>
      <c r="E62" s="40">
        <v>2018</v>
      </c>
      <c r="F62" s="8">
        <v>43592</v>
      </c>
      <c r="G62" s="40" t="s">
        <v>3</v>
      </c>
      <c r="H62" s="45">
        <v>130.08000000000001</v>
      </c>
      <c r="I62" s="45"/>
      <c r="J62" s="40">
        <v>13</v>
      </c>
      <c r="K62" s="46">
        <f t="shared" si="3"/>
        <v>8620.7823963573501</v>
      </c>
      <c r="L62" s="47"/>
      <c r="M62" s="6">
        <f>IF(J62="","",(K62/J62)/LOOKUP(RIGHT($D$2,3),定数!$A$6:$A$13,定数!$B$6:$B$13))</f>
        <v>6.6313710741210388</v>
      </c>
      <c r="N62" s="40">
        <v>2018</v>
      </c>
      <c r="O62" s="8">
        <v>43593</v>
      </c>
      <c r="P62" s="45">
        <v>129.93</v>
      </c>
      <c r="Q62" s="45"/>
      <c r="R62" s="48">
        <f>IF(P62="","",T62*M62*LOOKUP(RIGHT($D$2,3),定数!$A$6:$A$13,定数!$B$6:$B$13))</f>
        <v>9947.0566111819353</v>
      </c>
      <c r="S62" s="48"/>
      <c r="T62" s="49">
        <f t="shared" si="4"/>
        <v>15.000000000000568</v>
      </c>
      <c r="U62" s="49"/>
      <c r="V62" t="str">
        <f t="shared" si="7"/>
        <v/>
      </c>
      <c r="W62">
        <f t="shared" si="2"/>
        <v>0</v>
      </c>
      <c r="X62" s="41">
        <f t="shared" si="5"/>
        <v>313430.33977332967</v>
      </c>
      <c r="Y62" s="42">
        <f t="shared" si="6"/>
        <v>8.3179332863156374E-2</v>
      </c>
    </row>
    <row r="63" spans="2:25" x14ac:dyDescent="0.15">
      <c r="B63" s="40">
        <v>55</v>
      </c>
      <c r="C63" s="44">
        <f t="shared" si="0"/>
        <v>297306.46982309362</v>
      </c>
      <c r="D63" s="44"/>
      <c r="E63" s="40">
        <v>2018</v>
      </c>
      <c r="F63" s="8">
        <v>43601</v>
      </c>
      <c r="G63" s="40" t="s">
        <v>3</v>
      </c>
      <c r="H63" s="45">
        <v>129.94999999999999</v>
      </c>
      <c r="I63" s="45"/>
      <c r="J63" s="40">
        <v>37</v>
      </c>
      <c r="K63" s="46">
        <f t="shared" si="3"/>
        <v>8919.194094692808</v>
      </c>
      <c r="L63" s="47"/>
      <c r="M63" s="6">
        <f>IF(J63="","",(K63/J63)/LOOKUP(RIGHT($D$2,3),定数!$A$6:$A$13,定数!$B$6:$B$13))</f>
        <v>2.4105929985656238</v>
      </c>
      <c r="N63" s="40">
        <v>2018</v>
      </c>
      <c r="O63" s="8">
        <v>43601</v>
      </c>
      <c r="P63" s="45">
        <v>130.32</v>
      </c>
      <c r="Q63" s="45"/>
      <c r="R63" s="48">
        <f>IF(P63="","",T63*M63*LOOKUP(RIGHT($D$2,3),定数!$A$6:$A$13,定数!$B$6:$B$13))</f>
        <v>-8919.1940946929171</v>
      </c>
      <c r="S63" s="48"/>
      <c r="T63" s="49">
        <f t="shared" si="4"/>
        <v>-37.000000000000455</v>
      </c>
      <c r="U63" s="49"/>
      <c r="V63" t="str">
        <f t="shared" si="7"/>
        <v/>
      </c>
      <c r="W63">
        <f t="shared" si="2"/>
        <v>1</v>
      </c>
      <c r="X63" s="41">
        <f t="shared" si="5"/>
        <v>313430.33977332967</v>
      </c>
      <c r="Y63" s="42">
        <f t="shared" si="6"/>
        <v>5.1443232846879794E-2</v>
      </c>
    </row>
    <row r="64" spans="2:25" x14ac:dyDescent="0.15">
      <c r="B64" s="40">
        <v>56</v>
      </c>
      <c r="C64" s="44">
        <f t="shared" si="0"/>
        <v>288387.27572840068</v>
      </c>
      <c r="D64" s="44"/>
      <c r="E64" s="40">
        <v>2018</v>
      </c>
      <c r="F64" s="8">
        <v>43603</v>
      </c>
      <c r="G64" s="40" t="s">
        <v>4</v>
      </c>
      <c r="H64" s="45">
        <v>130.71</v>
      </c>
      <c r="I64" s="45"/>
      <c r="J64" s="40">
        <v>6</v>
      </c>
      <c r="K64" s="46">
        <f t="shared" si="3"/>
        <v>8651.6182718520195</v>
      </c>
      <c r="L64" s="47"/>
      <c r="M64" s="6">
        <f>IF(J64="","",(K64/J64)/LOOKUP(RIGHT($D$2,3),定数!$A$6:$A$13,定数!$B$6:$B$13))</f>
        <v>14.419363786420034</v>
      </c>
      <c r="N64" s="40">
        <v>2018</v>
      </c>
      <c r="O64" s="8">
        <v>43603</v>
      </c>
      <c r="P64" s="45">
        <v>130.78</v>
      </c>
      <c r="Q64" s="45"/>
      <c r="R64" s="48">
        <f>IF(P64="","",T64*M64*LOOKUP(RIGHT($D$2,3),定数!$A$6:$A$13,定数!$B$6:$B$13))</f>
        <v>10093.554650493041</v>
      </c>
      <c r="S64" s="48"/>
      <c r="T64" s="49">
        <f t="shared" si="4"/>
        <v>6.9999999999993179</v>
      </c>
      <c r="U64" s="49"/>
      <c r="V64" t="str">
        <f t="shared" si="7"/>
        <v/>
      </c>
      <c r="W64">
        <f t="shared" si="2"/>
        <v>0</v>
      </c>
      <c r="X64" s="41">
        <f t="shared" si="5"/>
        <v>313430.33977332967</v>
      </c>
      <c r="Y64" s="42">
        <f t="shared" si="6"/>
        <v>7.9899935861473814E-2</v>
      </c>
    </row>
    <row r="65" spans="2:25" x14ac:dyDescent="0.15">
      <c r="B65" s="40">
        <v>57</v>
      </c>
      <c r="C65" s="44">
        <f t="shared" si="0"/>
        <v>298480.8303788937</v>
      </c>
      <c r="D65" s="44"/>
      <c r="E65" s="40">
        <v>2018</v>
      </c>
      <c r="F65" s="8">
        <v>43606</v>
      </c>
      <c r="G65" s="40" t="s">
        <v>4</v>
      </c>
      <c r="H65" s="45">
        <v>130.71</v>
      </c>
      <c r="I65" s="45"/>
      <c r="J65" s="40">
        <v>16</v>
      </c>
      <c r="K65" s="46">
        <f t="shared" si="3"/>
        <v>8954.4249113668102</v>
      </c>
      <c r="L65" s="47"/>
      <c r="M65" s="6">
        <f>IF(J65="","",(K65/J65)/LOOKUP(RIGHT($D$2,3),定数!$A$6:$A$13,定数!$B$6:$B$13))</f>
        <v>5.5965155696042563</v>
      </c>
      <c r="N65" s="40">
        <v>2018</v>
      </c>
      <c r="O65" s="8">
        <v>43606</v>
      </c>
      <c r="P65" s="45">
        <v>130.9</v>
      </c>
      <c r="Q65" s="45"/>
      <c r="R65" s="48">
        <f>IF(P65="","",T65*M65*LOOKUP(RIGHT($D$2,3),定数!$A$6:$A$13,定数!$B$6:$B$13))</f>
        <v>10633.379582247961</v>
      </c>
      <c r="S65" s="48"/>
      <c r="T65" s="49">
        <f t="shared" si="4"/>
        <v>18.999999999999773</v>
      </c>
      <c r="U65" s="49"/>
      <c r="V65" t="str">
        <f t="shared" si="7"/>
        <v/>
      </c>
      <c r="W65">
        <f t="shared" si="2"/>
        <v>0</v>
      </c>
      <c r="X65" s="41">
        <f t="shared" si="5"/>
        <v>313430.33977332967</v>
      </c>
      <c r="Y65" s="42">
        <f t="shared" si="6"/>
        <v>4.7696433616628564E-2</v>
      </c>
    </row>
    <row r="66" spans="2:25" x14ac:dyDescent="0.15">
      <c r="B66" s="40">
        <v>58</v>
      </c>
      <c r="C66" s="44">
        <f t="shared" si="0"/>
        <v>309114.20996114169</v>
      </c>
      <c r="D66" s="44"/>
      <c r="E66" s="40">
        <v>2018</v>
      </c>
      <c r="F66" s="8">
        <v>43615</v>
      </c>
      <c r="G66" s="40" t="s">
        <v>4</v>
      </c>
      <c r="H66" s="45">
        <v>126.55</v>
      </c>
      <c r="I66" s="45"/>
      <c r="J66" s="40">
        <v>32</v>
      </c>
      <c r="K66" s="46">
        <f t="shared" si="3"/>
        <v>9273.4262988342507</v>
      </c>
      <c r="L66" s="47"/>
      <c r="M66" s="6">
        <f>IF(J66="","",(K66/J66)/LOOKUP(RIGHT($D$2,3),定数!$A$6:$A$13,定数!$B$6:$B$13))</f>
        <v>2.8979457183857034</v>
      </c>
      <c r="N66" s="40">
        <v>2018</v>
      </c>
      <c r="O66" s="8">
        <v>43615</v>
      </c>
      <c r="P66" s="45">
        <v>126.97</v>
      </c>
      <c r="Q66" s="45"/>
      <c r="R66" s="48">
        <f>IF(P66="","",T66*M66*LOOKUP(RIGHT($D$2,3),定数!$A$6:$A$13,定数!$B$6:$B$13))</f>
        <v>12171.372017220005</v>
      </c>
      <c r="S66" s="48"/>
      <c r="T66" s="49">
        <f t="shared" si="4"/>
        <v>42.000000000000171</v>
      </c>
      <c r="U66" s="49"/>
      <c r="V66" t="str">
        <f t="shared" si="7"/>
        <v/>
      </c>
      <c r="W66">
        <f t="shared" si="2"/>
        <v>0</v>
      </c>
      <c r="X66" s="41">
        <f t="shared" si="5"/>
        <v>313430.33977332967</v>
      </c>
      <c r="Y66" s="42">
        <f t="shared" si="6"/>
        <v>1.3770619064221279E-2</v>
      </c>
    </row>
    <row r="67" spans="2:25" x14ac:dyDescent="0.15">
      <c r="B67" s="40">
        <v>59</v>
      </c>
      <c r="C67" s="44">
        <f t="shared" si="0"/>
        <v>321285.5819783617</v>
      </c>
      <c r="D67" s="44"/>
      <c r="E67" s="40">
        <v>2018</v>
      </c>
      <c r="F67" s="8">
        <v>43620</v>
      </c>
      <c r="G67" s="40" t="s">
        <v>71</v>
      </c>
      <c r="H67" s="45">
        <v>128.29</v>
      </c>
      <c r="I67" s="45"/>
      <c r="J67" s="40">
        <v>40</v>
      </c>
      <c r="K67" s="46">
        <f t="shared" si="3"/>
        <v>9638.5674593508502</v>
      </c>
      <c r="L67" s="47"/>
      <c r="M67" s="6">
        <f>IF(J67="","",(K67/J67)/LOOKUP(RIGHT($D$2,3),定数!$A$6:$A$13,定数!$B$6:$B$13))</f>
        <v>2.4096418648377123</v>
      </c>
      <c r="N67" s="40">
        <v>2018</v>
      </c>
      <c r="O67" s="8">
        <v>43621</v>
      </c>
      <c r="P67" s="45">
        <v>127.89</v>
      </c>
      <c r="Q67" s="45"/>
      <c r="R67" s="48">
        <f>IF(P67="","",T67*M67*LOOKUP(RIGHT($D$2,3),定数!$A$6:$A$13,定数!$B$6:$B$13))</f>
        <v>-9638.5674593506428</v>
      </c>
      <c r="S67" s="48"/>
      <c r="T67" s="49">
        <f t="shared" si="4"/>
        <v>-39.999999999999147</v>
      </c>
      <c r="U67" s="49"/>
      <c r="V67" t="str">
        <f t="shared" si="7"/>
        <v/>
      </c>
      <c r="W67">
        <f t="shared" si="2"/>
        <v>1</v>
      </c>
      <c r="X67" s="41">
        <f t="shared" si="5"/>
        <v>321285.5819783617</v>
      </c>
      <c r="Y67" s="42">
        <f t="shared" si="6"/>
        <v>0</v>
      </c>
    </row>
    <row r="68" spans="2:25" x14ac:dyDescent="0.15">
      <c r="B68" s="40">
        <v>60</v>
      </c>
      <c r="C68" s="44">
        <f t="shared" si="0"/>
        <v>311647.01451901108</v>
      </c>
      <c r="D68" s="44"/>
      <c r="E68" s="40">
        <v>2018</v>
      </c>
      <c r="F68" s="8">
        <v>43624</v>
      </c>
      <c r="G68" s="40" t="s">
        <v>3</v>
      </c>
      <c r="H68" s="45">
        <v>129.37</v>
      </c>
      <c r="I68" s="45"/>
      <c r="J68" s="40">
        <v>15</v>
      </c>
      <c r="K68" s="46">
        <f t="shared" si="3"/>
        <v>9349.4104355703312</v>
      </c>
      <c r="L68" s="47"/>
      <c r="M68" s="6">
        <f>IF(J68="","",(K68/J68)/LOOKUP(RIGHT($D$2,3),定数!$A$6:$A$13,定数!$B$6:$B$13))</f>
        <v>6.2329402903802213</v>
      </c>
      <c r="N68" s="40">
        <v>2018</v>
      </c>
      <c r="O68" s="8">
        <v>43624</v>
      </c>
      <c r="P68" s="45">
        <v>129.18</v>
      </c>
      <c r="Q68" s="45"/>
      <c r="R68" s="48">
        <f>IF(P68="","",T68*M68*LOOKUP(RIGHT($D$2,3),定数!$A$6:$A$13,定数!$B$6:$B$13))</f>
        <v>11842.586551722279</v>
      </c>
      <c r="S68" s="48"/>
      <c r="T68" s="49">
        <f t="shared" si="4"/>
        <v>18.999999999999773</v>
      </c>
      <c r="U68" s="49"/>
      <c r="V68" t="str">
        <f t="shared" si="7"/>
        <v/>
      </c>
      <c r="W68">
        <f t="shared" si="2"/>
        <v>0</v>
      </c>
      <c r="X68" s="41">
        <f t="shared" si="5"/>
        <v>321285.5819783617</v>
      </c>
      <c r="Y68" s="42">
        <f t="shared" si="6"/>
        <v>2.9999999999999249E-2</v>
      </c>
    </row>
    <row r="69" spans="2:25" x14ac:dyDescent="0.15">
      <c r="B69" s="40">
        <v>61</v>
      </c>
      <c r="C69" s="44">
        <f t="shared" si="0"/>
        <v>323489.60107073333</v>
      </c>
      <c r="D69" s="44"/>
      <c r="E69" s="40">
        <v>2018</v>
      </c>
      <c r="F69" s="8">
        <v>43629</v>
      </c>
      <c r="G69" s="40" t="s">
        <v>4</v>
      </c>
      <c r="H69" s="45">
        <v>130</v>
      </c>
      <c r="I69" s="45"/>
      <c r="J69" s="40">
        <v>20</v>
      </c>
      <c r="K69" s="46">
        <f t="shared" si="3"/>
        <v>9704.6880321219996</v>
      </c>
      <c r="L69" s="47"/>
      <c r="M69" s="6">
        <f>IF(J69="","",(K69/J69)/LOOKUP(RIGHT($D$2,3),定数!$A$6:$A$13,定数!$B$6:$B$13))</f>
        <v>4.8523440160610001</v>
      </c>
      <c r="N69" s="40">
        <v>2018</v>
      </c>
      <c r="O69" s="8">
        <v>43629</v>
      </c>
      <c r="P69" s="45">
        <v>130.25</v>
      </c>
      <c r="Q69" s="45"/>
      <c r="R69" s="48">
        <f>IF(P69="","",T69*M69*LOOKUP(RIGHT($D$2,3),定数!$A$6:$A$13,定数!$B$6:$B$13))</f>
        <v>12130.8600401525</v>
      </c>
      <c r="S69" s="48"/>
      <c r="T69" s="49">
        <f t="shared" si="4"/>
        <v>25</v>
      </c>
      <c r="U69" s="49"/>
      <c r="V69" t="str">
        <f t="shared" si="7"/>
        <v/>
      </c>
      <c r="W69">
        <f t="shared" si="2"/>
        <v>0</v>
      </c>
      <c r="X69" s="41">
        <f t="shared" si="5"/>
        <v>323489.60107073333</v>
      </c>
      <c r="Y69" s="42">
        <f t="shared" si="6"/>
        <v>0</v>
      </c>
    </row>
    <row r="70" spans="2:25" x14ac:dyDescent="0.15">
      <c r="B70" s="40">
        <v>62</v>
      </c>
      <c r="C70" s="44">
        <f t="shared" si="0"/>
        <v>335620.46111088584</v>
      </c>
      <c r="D70" s="44"/>
      <c r="E70" s="40">
        <v>2018</v>
      </c>
      <c r="F70" s="8">
        <v>43629</v>
      </c>
      <c r="G70" s="40" t="s">
        <v>4</v>
      </c>
      <c r="H70" s="45">
        <v>130.16</v>
      </c>
      <c r="I70" s="45"/>
      <c r="J70" s="40">
        <v>20</v>
      </c>
      <c r="K70" s="46">
        <f t="shared" si="3"/>
        <v>10068.613833326575</v>
      </c>
      <c r="L70" s="47"/>
      <c r="M70" s="6">
        <f>IF(J70="","",(K70/J70)/LOOKUP(RIGHT($D$2,3),定数!$A$6:$A$13,定数!$B$6:$B$13))</f>
        <v>5.0343069166632874</v>
      </c>
      <c r="N70" s="40">
        <v>2018</v>
      </c>
      <c r="O70" s="8">
        <v>43630</v>
      </c>
      <c r="P70" s="45">
        <v>129.96</v>
      </c>
      <c r="Q70" s="45"/>
      <c r="R70" s="48">
        <f>IF(P70="","",T70*M70*LOOKUP(RIGHT($D$2,3),定数!$A$6:$A$13,定数!$B$6:$B$13))</f>
        <v>-10068.613833326002</v>
      </c>
      <c r="S70" s="48"/>
      <c r="T70" s="49">
        <f t="shared" si="4"/>
        <v>-19.999999999998863</v>
      </c>
      <c r="U70" s="49"/>
      <c r="V70" t="str">
        <f t="shared" si="7"/>
        <v/>
      </c>
      <c r="W70">
        <f t="shared" si="2"/>
        <v>1</v>
      </c>
      <c r="X70" s="41">
        <f t="shared" si="5"/>
        <v>335620.46111088584</v>
      </c>
      <c r="Y70" s="42">
        <f t="shared" si="6"/>
        <v>0</v>
      </c>
    </row>
    <row r="71" spans="2:25" x14ac:dyDescent="0.15">
      <c r="B71" s="40">
        <v>63</v>
      </c>
      <c r="C71" s="44">
        <f t="shared" si="0"/>
        <v>325551.84727755981</v>
      </c>
      <c r="D71" s="44"/>
      <c r="E71" s="40">
        <v>2018</v>
      </c>
      <c r="F71" s="8">
        <v>43631</v>
      </c>
      <c r="G71" s="40" t="s">
        <v>4</v>
      </c>
      <c r="H71" s="45">
        <v>128.34</v>
      </c>
      <c r="I71" s="45"/>
      <c r="J71" s="40">
        <v>32</v>
      </c>
      <c r="K71" s="46">
        <f t="shared" si="3"/>
        <v>9766.5554183267941</v>
      </c>
      <c r="L71" s="47"/>
      <c r="M71" s="6">
        <f>IF(J71="","",(K71/J71)/LOOKUP(RIGHT($D$2,3),定数!$A$6:$A$13,定数!$B$6:$B$13))</f>
        <v>3.0520485682271232</v>
      </c>
      <c r="N71" s="40">
        <v>2018</v>
      </c>
      <c r="O71" s="8">
        <v>43634</v>
      </c>
      <c r="P71" s="45">
        <v>128.02000000000001</v>
      </c>
      <c r="Q71" s="45"/>
      <c r="R71" s="48">
        <f>IF(P71="","",T71*M71*LOOKUP(RIGHT($D$2,3),定数!$A$6:$A$13,定数!$B$6:$B$13))</f>
        <v>-9766.5554183265867</v>
      </c>
      <c r="S71" s="48"/>
      <c r="T71" s="49">
        <f t="shared" si="4"/>
        <v>-31.999999999999318</v>
      </c>
      <c r="U71" s="49"/>
      <c r="V71" t="str">
        <f t="shared" si="7"/>
        <v/>
      </c>
      <c r="W71">
        <f t="shared" si="2"/>
        <v>2</v>
      </c>
      <c r="X71" s="41">
        <f t="shared" si="5"/>
        <v>335620.46111088584</v>
      </c>
      <c r="Y71" s="42">
        <f t="shared" si="6"/>
        <v>2.9999999999998361E-2</v>
      </c>
    </row>
    <row r="72" spans="2:25" x14ac:dyDescent="0.15">
      <c r="B72" s="40">
        <v>64</v>
      </c>
      <c r="C72" s="44">
        <f t="shared" si="0"/>
        <v>315785.29185923323</v>
      </c>
      <c r="D72" s="44"/>
      <c r="E72" s="40">
        <v>2018</v>
      </c>
      <c r="F72" s="8">
        <v>43635</v>
      </c>
      <c r="G72" s="40" t="s">
        <v>3</v>
      </c>
      <c r="H72" s="45">
        <v>126.9</v>
      </c>
      <c r="I72" s="45"/>
      <c r="J72" s="40">
        <v>27</v>
      </c>
      <c r="K72" s="46">
        <f t="shared" si="3"/>
        <v>9473.5587557769959</v>
      </c>
      <c r="L72" s="47"/>
      <c r="M72" s="6">
        <f>IF(J72="","",(K72/J72)/LOOKUP(RIGHT($D$2,3),定数!$A$6:$A$13,定数!$B$6:$B$13))</f>
        <v>3.5087254651025912</v>
      </c>
      <c r="N72" s="40">
        <v>2018</v>
      </c>
      <c r="O72" s="8">
        <v>43635</v>
      </c>
      <c r="P72" s="45">
        <v>127.17</v>
      </c>
      <c r="Q72" s="45"/>
      <c r="R72" s="48">
        <f>IF(P72="","",T72*M72*LOOKUP(RIGHT($D$2,3),定数!$A$6:$A$13,定数!$B$6:$B$13))</f>
        <v>-9473.5587557768577</v>
      </c>
      <c r="S72" s="48"/>
      <c r="T72" s="49">
        <f t="shared" si="4"/>
        <v>-26.999999999999602</v>
      </c>
      <c r="U72" s="49"/>
      <c r="V72" t="str">
        <f t="shared" si="7"/>
        <v/>
      </c>
      <c r="W72">
        <f t="shared" si="2"/>
        <v>3</v>
      </c>
      <c r="X72" s="41">
        <f t="shared" si="5"/>
        <v>335620.46111088584</v>
      </c>
      <c r="Y72" s="42">
        <f t="shared" si="6"/>
        <v>5.9099999999997821E-2</v>
      </c>
    </row>
    <row r="73" spans="2:25" x14ac:dyDescent="0.15">
      <c r="B73" s="40">
        <v>65</v>
      </c>
      <c r="C73" s="44">
        <f t="shared" si="0"/>
        <v>306311.73310345638</v>
      </c>
      <c r="D73" s="44"/>
      <c r="E73" s="40">
        <v>2018</v>
      </c>
      <c r="F73" s="8">
        <v>43643</v>
      </c>
      <c r="G73" s="40" t="s">
        <v>4</v>
      </c>
      <c r="H73" s="45">
        <v>127.84</v>
      </c>
      <c r="I73" s="45"/>
      <c r="J73" s="40">
        <v>10</v>
      </c>
      <c r="K73" s="46">
        <f t="shared" si="3"/>
        <v>9189.3519931036917</v>
      </c>
      <c r="L73" s="47"/>
      <c r="M73" s="6">
        <f>IF(J73="","",(K73/J73)/LOOKUP(RIGHT($D$2,3),定数!$A$6:$A$13,定数!$B$6:$B$13))</f>
        <v>9.189351993103692</v>
      </c>
      <c r="N73" s="40">
        <v>2018</v>
      </c>
      <c r="O73" s="8">
        <v>43645</v>
      </c>
      <c r="P73" s="45">
        <v>127.74</v>
      </c>
      <c r="Q73" s="45"/>
      <c r="R73" s="48">
        <f>IF(P73="","",T73*M73*LOOKUP(RIGHT($D$2,3),定数!$A$6:$A$13,定数!$B$6:$B$13))</f>
        <v>-9189.3519931044757</v>
      </c>
      <c r="S73" s="48"/>
      <c r="T73" s="49">
        <f t="shared" si="4"/>
        <v>-10.000000000000853</v>
      </c>
      <c r="U73" s="49"/>
      <c r="V73" t="str">
        <f t="shared" si="7"/>
        <v/>
      </c>
      <c r="W73">
        <f t="shared" si="2"/>
        <v>4</v>
      </c>
      <c r="X73" s="41">
        <f t="shared" si="5"/>
        <v>335620.46111088584</v>
      </c>
      <c r="Y73" s="42">
        <f t="shared" si="6"/>
        <v>8.7326999999997379E-2</v>
      </c>
    </row>
    <row r="74" spans="2:25" x14ac:dyDescent="0.15">
      <c r="B74" s="40">
        <v>66</v>
      </c>
      <c r="C74" s="44">
        <f t="shared" ref="C74:C108" si="9">IF(R73="","",C73+R73)</f>
        <v>297122.38111035188</v>
      </c>
      <c r="D74" s="44"/>
      <c r="E74" s="40">
        <v>2018</v>
      </c>
      <c r="F74" s="8">
        <v>43655</v>
      </c>
      <c r="G74" s="40" t="s">
        <v>4</v>
      </c>
      <c r="H74" s="45">
        <v>129.93</v>
      </c>
      <c r="I74" s="45"/>
      <c r="J74" s="40">
        <v>26</v>
      </c>
      <c r="K74" s="46">
        <f t="shared" si="3"/>
        <v>8913.6714333105556</v>
      </c>
      <c r="L74" s="47"/>
      <c r="M74" s="6">
        <f>IF(J74="","",(K74/J74)/LOOKUP(RIGHT($D$2,3),定数!$A$6:$A$13,定数!$B$6:$B$13))</f>
        <v>3.4283351666579063</v>
      </c>
      <c r="N74" s="40">
        <v>2018</v>
      </c>
      <c r="O74" s="8">
        <v>43655</v>
      </c>
      <c r="P74" s="45">
        <v>130.24</v>
      </c>
      <c r="Q74" s="45"/>
      <c r="R74" s="48">
        <f>IF(P74="","",T74*M74*LOOKUP(RIGHT($D$2,3),定数!$A$6:$A$13,定数!$B$6:$B$13))</f>
        <v>10627.839016639587</v>
      </c>
      <c r="S74" s="48"/>
      <c r="T74" s="49">
        <f t="shared" si="4"/>
        <v>31.000000000000227</v>
      </c>
      <c r="U74" s="49"/>
      <c r="V74" t="str">
        <f t="shared" si="7"/>
        <v/>
      </c>
      <c r="W74">
        <f t="shared" si="7"/>
        <v>0</v>
      </c>
      <c r="X74" s="41">
        <f t="shared" si="5"/>
        <v>335620.46111088584</v>
      </c>
      <c r="Y74" s="42">
        <f t="shared" si="6"/>
        <v>0.11470718999999985</v>
      </c>
    </row>
    <row r="75" spans="2:25" x14ac:dyDescent="0.15">
      <c r="B75" s="40">
        <v>67</v>
      </c>
      <c r="C75" s="44">
        <f t="shared" si="9"/>
        <v>307750.22012699145</v>
      </c>
      <c r="D75" s="44"/>
      <c r="E75" s="40">
        <v>2018</v>
      </c>
      <c r="F75" s="8">
        <v>43655</v>
      </c>
      <c r="G75" s="40" t="s">
        <v>4</v>
      </c>
      <c r="H75" s="45">
        <v>130.19</v>
      </c>
      <c r="I75" s="45"/>
      <c r="J75" s="40">
        <v>13</v>
      </c>
      <c r="K75" s="46">
        <f t="shared" ref="K75:K108" si="10">IF(J75="","",C75*0.03)</f>
        <v>9232.506603809743</v>
      </c>
      <c r="L75" s="47"/>
      <c r="M75" s="6">
        <f>IF(J75="","",(K75/J75)/LOOKUP(RIGHT($D$2,3),定数!$A$6:$A$13,定数!$B$6:$B$13))</f>
        <v>7.1019281567767258</v>
      </c>
      <c r="N75" s="40">
        <v>2018</v>
      </c>
      <c r="O75" s="8">
        <v>43656</v>
      </c>
      <c r="P75" s="45">
        <v>130.36000000000001</v>
      </c>
      <c r="Q75" s="45"/>
      <c r="R75" s="48">
        <f>IF(P75="","",T75*M75*LOOKUP(RIGHT($D$2,3),定数!$A$6:$A$13,定数!$B$6:$B$13))</f>
        <v>12073.277866521565</v>
      </c>
      <c r="S75" s="48"/>
      <c r="T75" s="49">
        <f t="shared" si="4"/>
        <v>17.000000000001592</v>
      </c>
      <c r="U75" s="49"/>
      <c r="V75" t="str">
        <f t="shared" ref="V75:W90" si="11">IF(S75&lt;&gt;"",IF(S75&lt;0,1+V74,0),"")</f>
        <v/>
      </c>
      <c r="W75">
        <f t="shared" si="11"/>
        <v>0</v>
      </c>
      <c r="X75" s="41">
        <f t="shared" si="5"/>
        <v>335620.46111088584</v>
      </c>
      <c r="Y75" s="42">
        <f t="shared" si="6"/>
        <v>8.3040947180768931E-2</v>
      </c>
    </row>
    <row r="76" spans="2:25" x14ac:dyDescent="0.15">
      <c r="B76" s="40">
        <v>68</v>
      </c>
      <c r="C76" s="44">
        <f t="shared" si="9"/>
        <v>319823.49799351301</v>
      </c>
      <c r="D76" s="44"/>
      <c r="E76" s="40">
        <v>2018</v>
      </c>
      <c r="F76" s="8">
        <v>43655</v>
      </c>
      <c r="G76" s="40" t="s">
        <v>4</v>
      </c>
      <c r="H76" s="45">
        <v>130.21</v>
      </c>
      <c r="I76" s="45"/>
      <c r="J76" s="40">
        <v>9</v>
      </c>
      <c r="K76" s="46">
        <f t="shared" si="10"/>
        <v>9594.7049398053896</v>
      </c>
      <c r="L76" s="47"/>
      <c r="M76" s="6">
        <f>IF(J76="","",(K76/J76)/LOOKUP(RIGHT($D$2,3),定数!$A$6:$A$13,定数!$B$6:$B$13))</f>
        <v>10.660783266450432</v>
      </c>
      <c r="N76" s="40">
        <v>2018</v>
      </c>
      <c r="O76" s="8">
        <v>43656</v>
      </c>
      <c r="P76" s="45">
        <v>130.32</v>
      </c>
      <c r="Q76" s="45"/>
      <c r="R76" s="48">
        <f>IF(P76="","",T76*M76*LOOKUP(RIGHT($D$2,3),定数!$A$6:$A$13,定数!$B$6:$B$13))</f>
        <v>11726.8615930939</v>
      </c>
      <c r="S76" s="48"/>
      <c r="T76" s="49">
        <f t="shared" ref="T76:T108" si="12">IF(P76="","",IF(G76="買",(P76-H76),(H76-P76))*IF(RIGHT($D$2,3)="JPY",100,10000))</f>
        <v>10.999999999998522</v>
      </c>
      <c r="U76" s="49"/>
      <c r="V76" t="str">
        <f t="shared" si="11"/>
        <v/>
      </c>
      <c r="W76">
        <f t="shared" si="11"/>
        <v>0</v>
      </c>
      <c r="X76" s="41">
        <f t="shared" ref="X76:X108" si="13">IF(C76&lt;&gt;"",MAX(X75,C76),"")</f>
        <v>335620.46111088584</v>
      </c>
      <c r="Y76" s="42">
        <f t="shared" ref="Y76:Y108" si="14">IF(X76&lt;&gt;"",1-(C76/X76),"")</f>
        <v>4.7067938185549552E-2</v>
      </c>
    </row>
    <row r="77" spans="2:25" x14ac:dyDescent="0.15">
      <c r="B77" s="40">
        <v>69</v>
      </c>
      <c r="C77" s="44">
        <f t="shared" si="9"/>
        <v>331550.35958660691</v>
      </c>
      <c r="D77" s="44"/>
      <c r="E77" s="40">
        <v>2018</v>
      </c>
      <c r="F77" s="8">
        <v>43663</v>
      </c>
      <c r="G77" s="40" t="s">
        <v>4</v>
      </c>
      <c r="H77" s="45">
        <v>131.62</v>
      </c>
      <c r="I77" s="45"/>
      <c r="J77" s="40">
        <v>8</v>
      </c>
      <c r="K77" s="46">
        <f t="shared" si="10"/>
        <v>9946.5107875982067</v>
      </c>
      <c r="L77" s="47"/>
      <c r="M77" s="6">
        <f>IF(J77="","",(K77/J77)/LOOKUP(RIGHT($D$2,3),定数!$A$6:$A$13,定数!$B$6:$B$13))</f>
        <v>12.433138484497759</v>
      </c>
      <c r="N77" s="40">
        <v>2018</v>
      </c>
      <c r="O77" s="8">
        <v>43663</v>
      </c>
      <c r="P77" s="45">
        <v>131.72</v>
      </c>
      <c r="Q77" s="45"/>
      <c r="R77" s="48">
        <f>IF(P77="","",T77*M77*LOOKUP(RIGHT($D$2,3),定数!$A$6:$A$13,定数!$B$6:$B$13))</f>
        <v>12433.138484497051</v>
      </c>
      <c r="S77" s="48"/>
      <c r="T77" s="49">
        <f t="shared" si="12"/>
        <v>9.9999999999994316</v>
      </c>
      <c r="U77" s="49"/>
      <c r="V77" t="str">
        <f t="shared" si="11"/>
        <v/>
      </c>
      <c r="W77">
        <f t="shared" si="11"/>
        <v>0</v>
      </c>
      <c r="X77" s="41">
        <f t="shared" si="13"/>
        <v>335620.46111088584</v>
      </c>
      <c r="Y77" s="42">
        <f t="shared" si="14"/>
        <v>1.21270959190245E-2</v>
      </c>
    </row>
    <row r="78" spans="2:25" x14ac:dyDescent="0.15">
      <c r="B78" s="40">
        <v>70</v>
      </c>
      <c r="C78" s="44">
        <f t="shared" si="9"/>
        <v>343983.49807110394</v>
      </c>
      <c r="D78" s="44"/>
      <c r="E78" s="40">
        <v>2018</v>
      </c>
      <c r="F78" s="8">
        <v>43664</v>
      </c>
      <c r="G78" s="40" t="s">
        <v>3</v>
      </c>
      <c r="H78" s="45">
        <v>131.56</v>
      </c>
      <c r="I78" s="45"/>
      <c r="J78" s="40">
        <v>6</v>
      </c>
      <c r="K78" s="46">
        <f t="shared" si="10"/>
        <v>10319.504942133119</v>
      </c>
      <c r="L78" s="47"/>
      <c r="M78" s="6">
        <f>IF(J78="","",(K78/J78)/LOOKUP(RIGHT($D$2,3),定数!$A$6:$A$13,定数!$B$6:$B$13))</f>
        <v>17.199174903555196</v>
      </c>
      <c r="N78" s="40">
        <v>2018</v>
      </c>
      <c r="O78" s="8">
        <v>43664</v>
      </c>
      <c r="P78" s="45">
        <v>131.5</v>
      </c>
      <c r="Q78" s="45"/>
      <c r="R78" s="48">
        <f>IF(P78="","",T78*M78*LOOKUP(RIGHT($D$2,3),定数!$A$6:$A$13,定数!$B$6:$B$13))</f>
        <v>10319.504942133508</v>
      </c>
      <c r="S78" s="48"/>
      <c r="T78" s="49">
        <f t="shared" si="12"/>
        <v>6.0000000000002274</v>
      </c>
      <c r="U78" s="49"/>
      <c r="V78" t="str">
        <f t="shared" si="11"/>
        <v/>
      </c>
      <c r="W78">
        <f t="shared" si="11"/>
        <v>0</v>
      </c>
      <c r="X78" s="41">
        <f t="shared" si="13"/>
        <v>343983.49807110394</v>
      </c>
      <c r="Y78" s="42">
        <f t="shared" si="14"/>
        <v>0</v>
      </c>
    </row>
    <row r="79" spans="2:25" x14ac:dyDescent="0.15">
      <c r="B79" s="40">
        <v>71</v>
      </c>
      <c r="C79" s="44">
        <f t="shared" si="9"/>
        <v>354303.00301323744</v>
      </c>
      <c r="D79" s="44"/>
      <c r="E79" s="40">
        <v>2018</v>
      </c>
      <c r="F79" s="8">
        <v>43665</v>
      </c>
      <c r="G79" s="40" t="s">
        <v>3</v>
      </c>
      <c r="H79" s="45">
        <v>131.26</v>
      </c>
      <c r="I79" s="45"/>
      <c r="J79" s="40">
        <v>9</v>
      </c>
      <c r="K79" s="46">
        <f t="shared" si="10"/>
        <v>10629.090090397123</v>
      </c>
      <c r="L79" s="47"/>
      <c r="M79" s="6">
        <f>IF(J79="","",(K79/J79)/LOOKUP(RIGHT($D$2,3),定数!$A$6:$A$13,定数!$B$6:$B$13))</f>
        <v>11.810100100441248</v>
      </c>
      <c r="N79" s="40">
        <v>2018</v>
      </c>
      <c r="O79" s="8">
        <v>43665</v>
      </c>
      <c r="P79" s="45">
        <v>131.16</v>
      </c>
      <c r="Q79" s="45"/>
      <c r="R79" s="48">
        <f>IF(P79="","",T79*M79*LOOKUP(RIGHT($D$2,3),定数!$A$6:$A$13,定数!$B$6:$B$13))</f>
        <v>11810.100100440577</v>
      </c>
      <c r="S79" s="48"/>
      <c r="T79" s="49">
        <f t="shared" si="12"/>
        <v>9.9999999999994316</v>
      </c>
      <c r="U79" s="49"/>
      <c r="V79" t="str">
        <f t="shared" si="11"/>
        <v/>
      </c>
      <c r="W79">
        <f t="shared" si="11"/>
        <v>0</v>
      </c>
      <c r="X79" s="41">
        <f t="shared" si="13"/>
        <v>354303.00301323744</v>
      </c>
      <c r="Y79" s="42">
        <f t="shared" si="14"/>
        <v>0</v>
      </c>
    </row>
    <row r="80" spans="2:25" x14ac:dyDescent="0.15">
      <c r="B80" s="40">
        <v>72</v>
      </c>
      <c r="C80" s="44">
        <f t="shared" si="9"/>
        <v>366113.10311367799</v>
      </c>
      <c r="D80" s="44"/>
      <c r="E80" s="40">
        <v>2018</v>
      </c>
      <c r="F80" s="8">
        <v>43671</v>
      </c>
      <c r="G80" s="40" t="s">
        <v>4</v>
      </c>
      <c r="H80" s="45">
        <v>130.08000000000001</v>
      </c>
      <c r="I80" s="45"/>
      <c r="J80" s="40">
        <v>12</v>
      </c>
      <c r="K80" s="46">
        <f t="shared" si="10"/>
        <v>10983.393093410339</v>
      </c>
      <c r="L80" s="47"/>
      <c r="M80" s="6">
        <f>IF(J80="","",(K80/J80)/LOOKUP(RIGHT($D$2,3),定数!$A$6:$A$13,定数!$B$6:$B$13))</f>
        <v>9.1528275778419488</v>
      </c>
      <c r="N80" s="40">
        <v>2018</v>
      </c>
      <c r="O80" s="8">
        <v>43671</v>
      </c>
      <c r="P80" s="45">
        <v>129.96</v>
      </c>
      <c r="Q80" s="45"/>
      <c r="R80" s="48">
        <f>IF(P80="","",T80*M80*LOOKUP(RIGHT($D$2,3),定数!$A$6:$A$13,定数!$B$6:$B$13))</f>
        <v>-10983.393093410754</v>
      </c>
      <c r="S80" s="48"/>
      <c r="T80" s="49">
        <f t="shared" si="12"/>
        <v>-12.000000000000455</v>
      </c>
      <c r="U80" s="49"/>
      <c r="V80" t="str">
        <f t="shared" si="11"/>
        <v/>
      </c>
      <c r="W80">
        <f t="shared" si="11"/>
        <v>1</v>
      </c>
      <c r="X80" s="41">
        <f t="shared" si="13"/>
        <v>366113.10311367799</v>
      </c>
      <c r="Y80" s="42">
        <f t="shared" si="14"/>
        <v>0</v>
      </c>
    </row>
    <row r="81" spans="2:25" x14ac:dyDescent="0.15">
      <c r="B81" s="40">
        <v>73</v>
      </c>
      <c r="C81" s="44">
        <f t="shared" si="9"/>
        <v>355129.71002026723</v>
      </c>
      <c r="D81" s="44"/>
      <c r="E81" s="40">
        <v>2018</v>
      </c>
      <c r="F81" s="8">
        <v>43671</v>
      </c>
      <c r="G81" s="40" t="s">
        <v>4</v>
      </c>
      <c r="H81" s="45">
        <v>130.09</v>
      </c>
      <c r="I81" s="45"/>
      <c r="J81" s="40">
        <v>9</v>
      </c>
      <c r="K81" s="46">
        <f t="shared" si="10"/>
        <v>10653.891300608017</v>
      </c>
      <c r="L81" s="47"/>
      <c r="M81" s="6">
        <f>IF(J81="","",(K81/J81)/LOOKUP(RIGHT($D$2,3),定数!$A$6:$A$13,定数!$B$6:$B$13))</f>
        <v>11.837657000675573</v>
      </c>
      <c r="N81" s="40">
        <v>2018</v>
      </c>
      <c r="O81" s="8">
        <v>43671</v>
      </c>
      <c r="P81" s="45">
        <v>130</v>
      </c>
      <c r="Q81" s="45"/>
      <c r="R81" s="48">
        <f>IF(P81="","",T81*M81*LOOKUP(RIGHT($D$2,3),定数!$A$6:$A$13,定数!$B$6:$B$13))</f>
        <v>-10653.89130060842</v>
      </c>
      <c r="S81" s="48"/>
      <c r="T81" s="49">
        <f t="shared" si="12"/>
        <v>-9.0000000000003411</v>
      </c>
      <c r="U81" s="49"/>
      <c r="V81" t="str">
        <f t="shared" si="11"/>
        <v/>
      </c>
      <c r="W81">
        <f t="shared" si="11"/>
        <v>2</v>
      </c>
      <c r="X81" s="41">
        <f t="shared" si="13"/>
        <v>366113.10311367799</v>
      </c>
      <c r="Y81" s="42">
        <f t="shared" si="14"/>
        <v>3.0000000000001137E-2</v>
      </c>
    </row>
    <row r="82" spans="2:25" x14ac:dyDescent="0.15">
      <c r="B82" s="40">
        <v>74</v>
      </c>
      <c r="C82" s="44">
        <f t="shared" si="9"/>
        <v>344475.81871965883</v>
      </c>
      <c r="D82" s="44"/>
      <c r="E82" s="40">
        <v>2018</v>
      </c>
      <c r="F82" s="8">
        <v>43672</v>
      </c>
      <c r="G82" s="40" t="s">
        <v>3</v>
      </c>
      <c r="H82" s="45">
        <v>129.69</v>
      </c>
      <c r="I82" s="45"/>
      <c r="J82" s="40">
        <v>31</v>
      </c>
      <c r="K82" s="46">
        <f t="shared" si="10"/>
        <v>10334.274561589764</v>
      </c>
      <c r="L82" s="47"/>
      <c r="M82" s="6">
        <f>IF(J82="","",(K82/J82)/LOOKUP(RIGHT($D$2,3),定数!$A$6:$A$13,定数!$B$6:$B$13))</f>
        <v>3.3336369553515368</v>
      </c>
      <c r="N82" s="40">
        <v>2018</v>
      </c>
      <c r="O82" s="8">
        <v>43673</v>
      </c>
      <c r="P82" s="45">
        <v>129.32</v>
      </c>
      <c r="Q82" s="45"/>
      <c r="R82" s="48">
        <f>IF(P82="","",T82*M82*LOOKUP(RIGHT($D$2,3),定数!$A$6:$A$13,定数!$B$6:$B$13))</f>
        <v>12334.456734800839</v>
      </c>
      <c r="S82" s="48"/>
      <c r="T82" s="49">
        <f t="shared" si="12"/>
        <v>37.000000000000455</v>
      </c>
      <c r="U82" s="49"/>
      <c r="V82" t="str">
        <f t="shared" si="11"/>
        <v/>
      </c>
      <c r="W82">
        <f t="shared" si="11"/>
        <v>0</v>
      </c>
      <c r="X82" s="41">
        <f t="shared" si="13"/>
        <v>366113.10311367799</v>
      </c>
      <c r="Y82" s="42">
        <f t="shared" si="14"/>
        <v>5.9100000000002151E-2</v>
      </c>
    </row>
    <row r="83" spans="2:25" x14ac:dyDescent="0.15">
      <c r="B83" s="40">
        <v>75</v>
      </c>
      <c r="C83" s="44">
        <f t="shared" si="9"/>
        <v>356810.27545445965</v>
      </c>
      <c r="D83" s="44"/>
      <c r="E83" s="40">
        <v>2018</v>
      </c>
      <c r="F83" s="8">
        <v>43673</v>
      </c>
      <c r="G83" s="40" t="s">
        <v>3</v>
      </c>
      <c r="H83" s="45">
        <v>129.21</v>
      </c>
      <c r="I83" s="45"/>
      <c r="J83" s="40">
        <v>7</v>
      </c>
      <c r="K83" s="46">
        <f t="shared" si="10"/>
        <v>10704.308263633789</v>
      </c>
      <c r="L83" s="47"/>
      <c r="M83" s="6">
        <f>IF(J83="","",(K83/J83)/LOOKUP(RIGHT($D$2,3),定数!$A$6:$A$13,定数!$B$6:$B$13))</f>
        <v>15.29186894804827</v>
      </c>
      <c r="N83" s="40">
        <v>2018</v>
      </c>
      <c r="O83" s="8">
        <v>43673</v>
      </c>
      <c r="P83" s="45">
        <v>129.28</v>
      </c>
      <c r="Q83" s="45"/>
      <c r="R83" s="48">
        <f>IF(P83="","",T83*M83*LOOKUP(RIGHT($D$2,3),定数!$A$6:$A$13,定数!$B$6:$B$13))</f>
        <v>-10704.308263632745</v>
      </c>
      <c r="S83" s="48"/>
      <c r="T83" s="49">
        <f t="shared" si="12"/>
        <v>-6.9999999999993179</v>
      </c>
      <c r="U83" s="49"/>
      <c r="V83" t="str">
        <f t="shared" si="11"/>
        <v/>
      </c>
      <c r="W83">
        <f t="shared" si="11"/>
        <v>1</v>
      </c>
      <c r="X83" s="41">
        <f t="shared" si="13"/>
        <v>366113.10311367799</v>
      </c>
      <c r="Y83" s="42">
        <f t="shared" si="14"/>
        <v>2.5409709677421177E-2</v>
      </c>
    </row>
    <row r="84" spans="2:25" x14ac:dyDescent="0.15">
      <c r="B84" s="40">
        <v>76</v>
      </c>
      <c r="C84" s="44">
        <f t="shared" si="9"/>
        <v>346105.96719082689</v>
      </c>
      <c r="D84" s="44"/>
      <c r="E84" s="40">
        <v>2018</v>
      </c>
      <c r="F84" s="8">
        <v>43676</v>
      </c>
      <c r="G84" s="40" t="s">
        <v>4</v>
      </c>
      <c r="H84" s="45">
        <v>129.53</v>
      </c>
      <c r="I84" s="45"/>
      <c r="J84" s="40">
        <v>10</v>
      </c>
      <c r="K84" s="46">
        <f t="shared" si="10"/>
        <v>10383.179015724807</v>
      </c>
      <c r="L84" s="47"/>
      <c r="M84" s="6">
        <f>IF(J84="","",(K84/J84)/LOOKUP(RIGHT($D$2,3),定数!$A$6:$A$13,定数!$B$6:$B$13))</f>
        <v>10.383179015724807</v>
      </c>
      <c r="N84" s="40">
        <v>2018</v>
      </c>
      <c r="O84" s="8">
        <v>43676</v>
      </c>
      <c r="P84" s="45">
        <v>129.66</v>
      </c>
      <c r="Q84" s="45"/>
      <c r="R84" s="48">
        <f>IF(P84="","",T84*M84*LOOKUP(RIGHT($D$2,3),定数!$A$6:$A$13,定数!$B$6:$B$13))</f>
        <v>13498.132720441776</v>
      </c>
      <c r="S84" s="48"/>
      <c r="T84" s="49">
        <f t="shared" si="12"/>
        <v>12.999999999999545</v>
      </c>
      <c r="U84" s="49"/>
      <c r="V84" t="str">
        <f t="shared" si="11"/>
        <v/>
      </c>
      <c r="W84">
        <f t="shared" si="11"/>
        <v>0</v>
      </c>
      <c r="X84" s="41">
        <f t="shared" si="13"/>
        <v>366113.10311367799</v>
      </c>
      <c r="Y84" s="42">
        <f t="shared" si="14"/>
        <v>5.4647418387095748E-2</v>
      </c>
    </row>
    <row r="85" spans="2:25" x14ac:dyDescent="0.15">
      <c r="B85" s="40">
        <v>77</v>
      </c>
      <c r="C85" s="44">
        <f t="shared" si="9"/>
        <v>359604.09991126868</v>
      </c>
      <c r="D85" s="44"/>
      <c r="E85" s="40">
        <v>2018</v>
      </c>
      <c r="F85" s="8">
        <v>43677</v>
      </c>
      <c r="G85" s="40" t="s">
        <v>4</v>
      </c>
      <c r="H85" s="45">
        <v>130.06</v>
      </c>
      <c r="I85" s="45"/>
      <c r="J85" s="40">
        <v>19</v>
      </c>
      <c r="K85" s="46">
        <f t="shared" si="10"/>
        <v>10788.12299733806</v>
      </c>
      <c r="L85" s="47"/>
      <c r="M85" s="6">
        <f>IF(J85="","",(K85/J85)/LOOKUP(RIGHT($D$2,3),定数!$A$6:$A$13,定数!$B$6:$B$13))</f>
        <v>5.677959472283189</v>
      </c>
      <c r="N85" s="40">
        <v>2018</v>
      </c>
      <c r="O85" s="8">
        <v>43677</v>
      </c>
      <c r="P85" s="45">
        <v>129.87</v>
      </c>
      <c r="Q85" s="45"/>
      <c r="R85" s="48">
        <f>IF(P85="","",T85*M85*LOOKUP(RIGHT($D$2,3),定数!$A$6:$A$13,定数!$B$6:$B$13))</f>
        <v>-10788.12299733793</v>
      </c>
      <c r="S85" s="48"/>
      <c r="T85" s="49">
        <f t="shared" si="12"/>
        <v>-18.999999999999773</v>
      </c>
      <c r="U85" s="49"/>
      <c r="V85" t="str">
        <f t="shared" si="11"/>
        <v/>
      </c>
      <c r="W85">
        <f t="shared" si="11"/>
        <v>1</v>
      </c>
      <c r="X85" s="41">
        <f t="shared" si="13"/>
        <v>366113.10311367799</v>
      </c>
      <c r="Y85" s="42">
        <f t="shared" si="14"/>
        <v>1.7778667704193785E-2</v>
      </c>
    </row>
    <row r="86" spans="2:25" x14ac:dyDescent="0.15">
      <c r="B86" s="40">
        <v>78</v>
      </c>
      <c r="C86" s="44">
        <f t="shared" si="9"/>
        <v>348815.97691393073</v>
      </c>
      <c r="D86" s="44"/>
      <c r="E86" s="40">
        <v>2018</v>
      </c>
      <c r="F86" s="8">
        <v>43684</v>
      </c>
      <c r="G86" s="40" t="s">
        <v>3</v>
      </c>
      <c r="H86" s="45">
        <v>128.63</v>
      </c>
      <c r="I86" s="45"/>
      <c r="J86" s="40">
        <v>7</v>
      </c>
      <c r="K86" s="46">
        <f t="shared" si="10"/>
        <v>10464.479307417922</v>
      </c>
      <c r="L86" s="47"/>
      <c r="M86" s="6">
        <f>IF(J86="","",(K86/J86)/LOOKUP(RIGHT($D$2,3),定数!$A$6:$A$13,定数!$B$6:$B$13))</f>
        <v>14.949256153454174</v>
      </c>
      <c r="N86" s="40">
        <v>2018</v>
      </c>
      <c r="O86" s="8">
        <v>43684</v>
      </c>
      <c r="P86" s="45">
        <v>128.69999999999999</v>
      </c>
      <c r="Q86" s="45"/>
      <c r="R86" s="48">
        <f>IF(P86="","",T86*M86*LOOKUP(RIGHT($D$2,3),定数!$A$6:$A$13,定数!$B$6:$B$13))</f>
        <v>-10464.479307416901</v>
      </c>
      <c r="S86" s="48"/>
      <c r="T86" s="49">
        <f t="shared" si="12"/>
        <v>-6.9999999999993179</v>
      </c>
      <c r="U86" s="49"/>
      <c r="V86" t="str">
        <f t="shared" si="11"/>
        <v/>
      </c>
      <c r="W86">
        <f t="shared" si="11"/>
        <v>2</v>
      </c>
      <c r="X86" s="41">
        <f t="shared" si="13"/>
        <v>366113.10311367799</v>
      </c>
      <c r="Y86" s="42">
        <f t="shared" si="14"/>
        <v>4.7245307673067671E-2</v>
      </c>
    </row>
    <row r="87" spans="2:25" x14ac:dyDescent="0.15">
      <c r="B87" s="40">
        <v>79</v>
      </c>
      <c r="C87" s="44">
        <f t="shared" si="9"/>
        <v>338351.49760651385</v>
      </c>
      <c r="D87" s="44"/>
      <c r="E87" s="40">
        <v>2018</v>
      </c>
      <c r="F87" s="8">
        <v>43684</v>
      </c>
      <c r="G87" s="40" t="s">
        <v>4</v>
      </c>
      <c r="H87" s="45">
        <v>128.94</v>
      </c>
      <c r="I87" s="45"/>
      <c r="J87" s="40">
        <v>11</v>
      </c>
      <c r="K87" s="46">
        <f t="shared" si="10"/>
        <v>10150.544928195415</v>
      </c>
      <c r="L87" s="47"/>
      <c r="M87" s="6">
        <f>IF(J87="","",(K87/J87)/LOOKUP(RIGHT($D$2,3),定数!$A$6:$A$13,定数!$B$6:$B$13))</f>
        <v>9.2277681165412861</v>
      </c>
      <c r="N87" s="40">
        <v>2018</v>
      </c>
      <c r="O87" s="8">
        <v>43684</v>
      </c>
      <c r="P87" s="45">
        <v>129.07</v>
      </c>
      <c r="Q87" s="45"/>
      <c r="R87" s="48">
        <f>IF(P87="","",T87*M87*LOOKUP(RIGHT($D$2,3),定数!$A$6:$A$13,定数!$B$6:$B$13))</f>
        <v>11996.098551503252</v>
      </c>
      <c r="S87" s="48"/>
      <c r="T87" s="49">
        <f t="shared" si="12"/>
        <v>12.999999999999545</v>
      </c>
      <c r="U87" s="49"/>
      <c r="V87" t="str">
        <f t="shared" si="11"/>
        <v/>
      </c>
      <c r="W87">
        <f t="shared" si="11"/>
        <v>0</v>
      </c>
      <c r="X87" s="41">
        <f t="shared" si="13"/>
        <v>366113.10311367799</v>
      </c>
      <c r="Y87" s="42">
        <f t="shared" si="14"/>
        <v>7.5827948442872772E-2</v>
      </c>
    </row>
    <row r="88" spans="2:25" x14ac:dyDescent="0.15">
      <c r="B88" s="40">
        <v>80</v>
      </c>
      <c r="C88" s="44">
        <f t="shared" si="9"/>
        <v>350347.59615801711</v>
      </c>
      <c r="D88" s="44"/>
      <c r="E88" s="40">
        <v>2018</v>
      </c>
      <c r="F88" s="8">
        <v>43684</v>
      </c>
      <c r="G88" s="40" t="s">
        <v>4</v>
      </c>
      <c r="H88" s="45">
        <v>128.97</v>
      </c>
      <c r="I88" s="45"/>
      <c r="J88" s="40">
        <v>13</v>
      </c>
      <c r="K88" s="46">
        <f t="shared" si="10"/>
        <v>10510.427884740513</v>
      </c>
      <c r="L88" s="47"/>
      <c r="M88" s="6">
        <f>IF(J88="","",(K88/J88)/LOOKUP(RIGHT($D$2,3),定数!$A$6:$A$13,定数!$B$6:$B$13))</f>
        <v>8.0849445267234721</v>
      </c>
      <c r="N88" s="40">
        <v>2018</v>
      </c>
      <c r="O88" s="8">
        <v>43684</v>
      </c>
      <c r="P88" s="45">
        <v>129.12</v>
      </c>
      <c r="Q88" s="45"/>
      <c r="R88" s="48">
        <f>IF(P88="","",T88*M88*LOOKUP(RIGHT($D$2,3),定数!$A$6:$A$13,定数!$B$6:$B$13))</f>
        <v>12127.416790085668</v>
      </c>
      <c r="S88" s="48"/>
      <c r="T88" s="49">
        <f t="shared" si="12"/>
        <v>15.000000000000568</v>
      </c>
      <c r="U88" s="49"/>
      <c r="V88" t="str">
        <f t="shared" si="11"/>
        <v/>
      </c>
      <c r="W88">
        <f t="shared" si="11"/>
        <v>0</v>
      </c>
      <c r="X88" s="41">
        <f t="shared" si="13"/>
        <v>366113.10311367799</v>
      </c>
      <c r="Y88" s="42">
        <f t="shared" si="14"/>
        <v>4.3061848433121219E-2</v>
      </c>
    </row>
    <row r="89" spans="2:25" x14ac:dyDescent="0.15">
      <c r="B89" s="40">
        <v>81</v>
      </c>
      <c r="C89" s="44">
        <f t="shared" si="9"/>
        <v>362475.01294810278</v>
      </c>
      <c r="D89" s="44"/>
      <c r="E89" s="40">
        <v>2018</v>
      </c>
      <c r="F89" s="8">
        <v>43685</v>
      </c>
      <c r="G89" s="40" t="s">
        <v>3</v>
      </c>
      <c r="H89" s="45">
        <v>128.63999999999999</v>
      </c>
      <c r="I89" s="45"/>
      <c r="J89" s="40">
        <v>16</v>
      </c>
      <c r="K89" s="46">
        <f t="shared" si="10"/>
        <v>10874.250388443083</v>
      </c>
      <c r="L89" s="47"/>
      <c r="M89" s="6">
        <f>IF(J89="","",(K89/J89)/LOOKUP(RIGHT($D$2,3),定数!$A$6:$A$13,定数!$B$6:$B$13))</f>
        <v>6.796406492776927</v>
      </c>
      <c r="N89" s="40">
        <v>2018</v>
      </c>
      <c r="O89" s="8">
        <v>43685</v>
      </c>
      <c r="P89" s="45">
        <v>128.80000000000001</v>
      </c>
      <c r="Q89" s="45"/>
      <c r="R89" s="48">
        <f>IF(P89="","",T89*M89*LOOKUP(RIGHT($D$2,3),定数!$A$6:$A$13,定数!$B$6:$B$13))</f>
        <v>-10874.250388444783</v>
      </c>
      <c r="S89" s="48"/>
      <c r="T89" s="49">
        <f t="shared" si="12"/>
        <v>-16.000000000002501</v>
      </c>
      <c r="U89" s="49"/>
      <c r="V89" t="str">
        <f t="shared" si="11"/>
        <v/>
      </c>
      <c r="W89">
        <f t="shared" si="11"/>
        <v>1</v>
      </c>
      <c r="X89" s="41">
        <f t="shared" si="13"/>
        <v>366113.10311367799</v>
      </c>
      <c r="Y89" s="42">
        <f t="shared" si="14"/>
        <v>9.9370662634972184E-3</v>
      </c>
    </row>
    <row r="90" spans="2:25" x14ac:dyDescent="0.15">
      <c r="B90" s="40">
        <v>82</v>
      </c>
      <c r="C90" s="44">
        <f t="shared" si="9"/>
        <v>351600.76255965797</v>
      </c>
      <c r="D90" s="44"/>
      <c r="E90" s="40">
        <v>2018</v>
      </c>
      <c r="F90" s="8">
        <v>43690</v>
      </c>
      <c r="G90" s="40" t="s">
        <v>3</v>
      </c>
      <c r="H90" s="45">
        <v>125.98</v>
      </c>
      <c r="I90" s="45"/>
      <c r="J90" s="40">
        <v>23</v>
      </c>
      <c r="K90" s="46">
        <f t="shared" si="10"/>
        <v>10548.022876789739</v>
      </c>
      <c r="L90" s="47"/>
      <c r="M90" s="6">
        <f>IF(J90="","",(K90/J90)/LOOKUP(RIGHT($D$2,3),定数!$A$6:$A$13,定数!$B$6:$B$13))</f>
        <v>4.5860969029520602</v>
      </c>
      <c r="N90" s="40">
        <v>2018</v>
      </c>
      <c r="O90" s="8">
        <v>43690</v>
      </c>
      <c r="P90" s="45">
        <v>125.73</v>
      </c>
      <c r="Q90" s="45"/>
      <c r="R90" s="48">
        <f>IF(P90="","",T90*M90*LOOKUP(RIGHT($D$2,3),定数!$A$6:$A$13,定数!$B$6:$B$13))</f>
        <v>11465.24225738015</v>
      </c>
      <c r="S90" s="48"/>
      <c r="T90" s="49">
        <f t="shared" si="12"/>
        <v>25</v>
      </c>
      <c r="U90" s="49"/>
      <c r="V90" t="str">
        <f t="shared" si="11"/>
        <v/>
      </c>
      <c r="W90">
        <f t="shared" si="11"/>
        <v>0</v>
      </c>
      <c r="X90" s="41">
        <f t="shared" si="13"/>
        <v>366113.10311367799</v>
      </c>
      <c r="Y90" s="42">
        <f t="shared" si="14"/>
        <v>3.9638954275597049E-2</v>
      </c>
    </row>
    <row r="91" spans="2:25" x14ac:dyDescent="0.15">
      <c r="B91" s="40">
        <v>83</v>
      </c>
      <c r="C91" s="44">
        <f t="shared" si="9"/>
        <v>363066.00481703813</v>
      </c>
      <c r="D91" s="44"/>
      <c r="E91" s="40">
        <v>2018</v>
      </c>
      <c r="F91" s="8">
        <v>43690</v>
      </c>
      <c r="G91" s="40" t="s">
        <v>4</v>
      </c>
      <c r="H91" s="45">
        <v>126.18</v>
      </c>
      <c r="I91" s="45"/>
      <c r="J91" s="40">
        <v>22</v>
      </c>
      <c r="K91" s="46">
        <f t="shared" si="10"/>
        <v>10891.980144511144</v>
      </c>
      <c r="L91" s="47"/>
      <c r="M91" s="6">
        <f>IF(J91="","",(K91/J91)/LOOKUP(RIGHT($D$2,3),定数!$A$6:$A$13,定数!$B$6:$B$13))</f>
        <v>4.9509000656868833</v>
      </c>
      <c r="N91" s="40">
        <v>2018</v>
      </c>
      <c r="O91" s="8">
        <v>43691</v>
      </c>
      <c r="P91" s="45">
        <v>126.45</v>
      </c>
      <c r="Q91" s="45"/>
      <c r="R91" s="48">
        <f>IF(P91="","",T91*M91*LOOKUP(RIGHT($D$2,3),定数!$A$6:$A$13,定数!$B$6:$B$13))</f>
        <v>13367.430177354387</v>
      </c>
      <c r="S91" s="48"/>
      <c r="T91" s="49">
        <f t="shared" si="12"/>
        <v>26.999999999999602</v>
      </c>
      <c r="U91" s="49"/>
      <c r="V91" t="str">
        <f t="shared" ref="V91:W106" si="15">IF(S91&lt;&gt;"",IF(S91&lt;0,1+V90,0),"")</f>
        <v/>
      </c>
      <c r="W91">
        <f t="shared" si="15"/>
        <v>0</v>
      </c>
      <c r="X91" s="41">
        <f t="shared" si="13"/>
        <v>366113.10311367799</v>
      </c>
      <c r="Y91" s="42">
        <f t="shared" si="14"/>
        <v>8.3228332193664434E-3</v>
      </c>
    </row>
    <row r="92" spans="2:25" x14ac:dyDescent="0.15">
      <c r="B92" s="40">
        <v>84</v>
      </c>
      <c r="C92" s="44">
        <f t="shared" si="9"/>
        <v>376433.4349943925</v>
      </c>
      <c r="D92" s="44"/>
      <c r="E92" s="40">
        <v>2018</v>
      </c>
      <c r="F92" s="8">
        <v>43690</v>
      </c>
      <c r="G92" s="40" t="s">
        <v>4</v>
      </c>
      <c r="H92" s="45">
        <v>126.21</v>
      </c>
      <c r="I92" s="45"/>
      <c r="J92" s="40">
        <v>25</v>
      </c>
      <c r="K92" s="46">
        <f t="shared" si="10"/>
        <v>11293.003049831776</v>
      </c>
      <c r="L92" s="47"/>
      <c r="M92" s="6">
        <f>IF(J92="","",(K92/J92)/LOOKUP(RIGHT($D$2,3),定数!$A$6:$A$13,定数!$B$6:$B$13))</f>
        <v>4.5172012199327103</v>
      </c>
      <c r="N92" s="40">
        <v>2018</v>
      </c>
      <c r="O92" s="8">
        <v>43691</v>
      </c>
      <c r="P92" s="45">
        <v>126.52</v>
      </c>
      <c r="Q92" s="45"/>
      <c r="R92" s="48">
        <f>IF(P92="","",T92*M92*LOOKUP(RIGHT($D$2,3),定数!$A$6:$A$13,定数!$B$6:$B$13))</f>
        <v>14003.323781791505</v>
      </c>
      <c r="S92" s="48"/>
      <c r="T92" s="49">
        <f t="shared" si="12"/>
        <v>31.000000000000227</v>
      </c>
      <c r="U92" s="49"/>
      <c r="V92" t="str">
        <f t="shared" si="15"/>
        <v/>
      </c>
      <c r="W92">
        <f t="shared" si="15"/>
        <v>0</v>
      </c>
      <c r="X92" s="41">
        <f t="shared" si="13"/>
        <v>376433.4349943925</v>
      </c>
      <c r="Y92" s="42">
        <f t="shared" si="14"/>
        <v>0</v>
      </c>
    </row>
    <row r="93" spans="2:25" x14ac:dyDescent="0.15">
      <c r="B93" s="40">
        <v>85</v>
      </c>
      <c r="C93" s="44">
        <f t="shared" si="9"/>
        <v>390436.758776184</v>
      </c>
      <c r="D93" s="44"/>
      <c r="E93" s="40">
        <v>2018</v>
      </c>
      <c r="F93" s="8">
        <v>43694</v>
      </c>
      <c r="G93" s="40" t="s">
        <v>4</v>
      </c>
      <c r="H93" s="45">
        <v>126.19</v>
      </c>
      <c r="I93" s="45"/>
      <c r="J93" s="40">
        <v>16</v>
      </c>
      <c r="K93" s="46">
        <f t="shared" si="10"/>
        <v>11713.10276328552</v>
      </c>
      <c r="L93" s="47"/>
      <c r="M93" s="6">
        <f>IF(J93="","",(K93/J93)/LOOKUP(RIGHT($D$2,3),定数!$A$6:$A$13,定数!$B$6:$B$13))</f>
        <v>7.3206892270534505</v>
      </c>
      <c r="N93" s="40">
        <v>2018</v>
      </c>
      <c r="O93" s="8">
        <v>43694</v>
      </c>
      <c r="P93" s="45">
        <v>126.03</v>
      </c>
      <c r="Q93" s="45"/>
      <c r="R93" s="48">
        <f>IF(P93="","",T93*M93*LOOKUP(RIGHT($D$2,3),定数!$A$6:$A$13,定数!$B$6:$B$13))</f>
        <v>-11713.102763285271</v>
      </c>
      <c r="S93" s="48"/>
      <c r="T93" s="49">
        <f t="shared" si="12"/>
        <v>-15.999999999999659</v>
      </c>
      <c r="U93" s="49"/>
      <c r="V93" t="str">
        <f t="shared" si="15"/>
        <v/>
      </c>
      <c r="W93">
        <f t="shared" si="15"/>
        <v>1</v>
      </c>
      <c r="X93" s="41">
        <f t="shared" si="13"/>
        <v>390436.758776184</v>
      </c>
      <c r="Y93" s="42">
        <f t="shared" si="14"/>
        <v>0</v>
      </c>
    </row>
    <row r="94" spans="2:25" x14ac:dyDescent="0.15">
      <c r="B94" s="40">
        <v>86</v>
      </c>
      <c r="C94" s="44">
        <f t="shared" si="9"/>
        <v>378723.65601289872</v>
      </c>
      <c r="D94" s="44"/>
      <c r="E94" s="40">
        <v>2018</v>
      </c>
      <c r="F94" s="8">
        <v>43704</v>
      </c>
      <c r="G94" s="40" t="s">
        <v>3</v>
      </c>
      <c r="H94" s="45">
        <v>129.04</v>
      </c>
      <c r="I94" s="45"/>
      <c r="J94" s="40">
        <v>12</v>
      </c>
      <c r="K94" s="46">
        <f t="shared" si="10"/>
        <v>11361.709680386961</v>
      </c>
      <c r="L94" s="47"/>
      <c r="M94" s="6">
        <f>IF(J94="","",(K94/J94)/LOOKUP(RIGHT($D$2,3),定数!$A$6:$A$13,定数!$B$6:$B$13))</f>
        <v>9.4680914003224679</v>
      </c>
      <c r="N94" s="40">
        <v>2018</v>
      </c>
      <c r="O94" s="8">
        <v>43704</v>
      </c>
      <c r="P94" s="45">
        <v>129.16</v>
      </c>
      <c r="Q94" s="45"/>
      <c r="R94" s="48">
        <f>IF(P94="","",T94*M94*LOOKUP(RIGHT($D$2,3),定数!$A$6:$A$13,定数!$B$6:$B$13))</f>
        <v>-11361.709680387392</v>
      </c>
      <c r="S94" s="48"/>
      <c r="T94" s="49">
        <f t="shared" si="12"/>
        <v>-12.000000000000455</v>
      </c>
      <c r="U94" s="49"/>
      <c r="V94" t="str">
        <f t="shared" si="15"/>
        <v/>
      </c>
      <c r="W94">
        <f t="shared" si="15"/>
        <v>2</v>
      </c>
      <c r="X94" s="41">
        <f t="shared" si="13"/>
        <v>390436.758776184</v>
      </c>
      <c r="Y94" s="42">
        <f t="shared" si="14"/>
        <v>2.9999999999999361E-2</v>
      </c>
    </row>
    <row r="95" spans="2:25" x14ac:dyDescent="0.15">
      <c r="B95" s="40">
        <v>87</v>
      </c>
      <c r="C95" s="44">
        <f t="shared" si="9"/>
        <v>367361.94633251132</v>
      </c>
      <c r="D95" s="44"/>
      <c r="E95" s="40">
        <v>2018</v>
      </c>
      <c r="F95" s="8">
        <v>43707</v>
      </c>
      <c r="G95" s="40" t="s">
        <v>3</v>
      </c>
      <c r="H95" s="45">
        <v>130.38</v>
      </c>
      <c r="I95" s="45"/>
      <c r="J95" s="40">
        <v>30</v>
      </c>
      <c r="K95" s="46">
        <f t="shared" si="10"/>
        <v>11020.858389975339</v>
      </c>
      <c r="L95" s="47"/>
      <c r="M95" s="6">
        <f>IF(J95="","",(K95/J95)/LOOKUP(RIGHT($D$2,3),定数!$A$6:$A$13,定数!$B$6:$B$13))</f>
        <v>3.6736194633251129</v>
      </c>
      <c r="N95" s="40">
        <v>2018</v>
      </c>
      <c r="O95" s="8">
        <v>43707</v>
      </c>
      <c r="P95" s="45">
        <v>130.01</v>
      </c>
      <c r="Q95" s="45"/>
      <c r="R95" s="48">
        <f>IF(P95="","",T95*M95*LOOKUP(RIGHT($D$2,3),定数!$A$6:$A$13,定数!$B$6:$B$13))</f>
        <v>13592.392014303085</v>
      </c>
      <c r="S95" s="48"/>
      <c r="T95" s="49">
        <f t="shared" si="12"/>
        <v>37.000000000000455</v>
      </c>
      <c r="U95" s="49"/>
      <c r="V95" t="str">
        <f t="shared" si="15"/>
        <v/>
      </c>
      <c r="W95">
        <f t="shared" si="15"/>
        <v>0</v>
      </c>
      <c r="X95" s="41">
        <f t="shared" si="13"/>
        <v>390436.758776184</v>
      </c>
      <c r="Y95" s="42">
        <f t="shared" si="14"/>
        <v>5.9100000000000485E-2</v>
      </c>
    </row>
    <row r="96" spans="2:25" x14ac:dyDescent="0.15">
      <c r="B96" s="40">
        <v>88</v>
      </c>
      <c r="C96" s="44">
        <f t="shared" si="9"/>
        <v>380954.33834681439</v>
      </c>
      <c r="D96" s="44"/>
      <c r="E96" s="40">
        <v>2018</v>
      </c>
      <c r="F96" s="8">
        <v>43712</v>
      </c>
      <c r="G96" s="40" t="s">
        <v>3</v>
      </c>
      <c r="H96" s="45">
        <v>128.86000000000001</v>
      </c>
      <c r="I96" s="45"/>
      <c r="J96" s="40">
        <v>20</v>
      </c>
      <c r="K96" s="46">
        <f t="shared" si="10"/>
        <v>11428.630150404431</v>
      </c>
      <c r="L96" s="47"/>
      <c r="M96" s="6">
        <f>IF(J96="","",(K96/J96)/LOOKUP(RIGHT($D$2,3),定数!$A$6:$A$13,定数!$B$6:$B$13))</f>
        <v>5.7143150752022152</v>
      </c>
      <c r="N96" s="40">
        <v>2018</v>
      </c>
      <c r="O96" s="8">
        <v>43712</v>
      </c>
      <c r="P96" s="45">
        <v>128.63999999999999</v>
      </c>
      <c r="Q96" s="45"/>
      <c r="R96" s="48">
        <f>IF(P96="","",T96*M96*LOOKUP(RIGHT($D$2,3),定数!$A$6:$A$13,定数!$B$6:$B$13))</f>
        <v>12571.493165446433</v>
      </c>
      <c r="S96" s="48"/>
      <c r="T96" s="49">
        <f t="shared" si="12"/>
        <v>22.000000000002728</v>
      </c>
      <c r="U96" s="49"/>
      <c r="V96" t="str">
        <f t="shared" si="15"/>
        <v/>
      </c>
      <c r="W96">
        <f t="shared" si="15"/>
        <v>0</v>
      </c>
      <c r="X96" s="41">
        <f t="shared" si="13"/>
        <v>390436.758776184</v>
      </c>
      <c r="Y96" s="42">
        <f t="shared" si="14"/>
        <v>2.4286700000000105E-2</v>
      </c>
    </row>
    <row r="97" spans="2:25" x14ac:dyDescent="0.15">
      <c r="B97" s="40">
        <v>89</v>
      </c>
      <c r="C97" s="44">
        <f t="shared" si="9"/>
        <v>393525.83151226083</v>
      </c>
      <c r="D97" s="44"/>
      <c r="E97" s="40">
        <v>2018</v>
      </c>
      <c r="F97" s="8">
        <v>43722</v>
      </c>
      <c r="G97" s="40" t="s">
        <v>3</v>
      </c>
      <c r="H97" s="45">
        <v>130.69</v>
      </c>
      <c r="I97" s="45"/>
      <c r="J97" s="40">
        <v>17</v>
      </c>
      <c r="K97" s="46">
        <f t="shared" si="10"/>
        <v>11805.774945367824</v>
      </c>
      <c r="L97" s="47"/>
      <c r="M97" s="6">
        <f>IF(J97="","",(K97/J97)/LOOKUP(RIGHT($D$2,3),定数!$A$6:$A$13,定数!$B$6:$B$13))</f>
        <v>6.94457349727519</v>
      </c>
      <c r="N97" s="40">
        <v>2018</v>
      </c>
      <c r="O97" s="8">
        <v>43722</v>
      </c>
      <c r="P97" s="45">
        <v>130.47</v>
      </c>
      <c r="Q97" s="45"/>
      <c r="R97" s="48">
        <f>IF(P97="","",T97*M97*LOOKUP(RIGHT($D$2,3),定数!$A$6:$A$13,定数!$B$6:$B$13))</f>
        <v>15278.061694005339</v>
      </c>
      <c r="S97" s="48"/>
      <c r="T97" s="49">
        <f t="shared" si="12"/>
        <v>21.999999999999886</v>
      </c>
      <c r="U97" s="49"/>
      <c r="V97" t="str">
        <f t="shared" si="15"/>
        <v/>
      </c>
      <c r="W97">
        <f t="shared" si="15"/>
        <v>0</v>
      </c>
      <c r="X97" s="41">
        <f t="shared" si="13"/>
        <v>393525.83151226083</v>
      </c>
      <c r="Y97" s="42">
        <f t="shared" si="14"/>
        <v>0</v>
      </c>
    </row>
    <row r="98" spans="2:25" x14ac:dyDescent="0.15">
      <c r="B98" s="40">
        <v>90</v>
      </c>
      <c r="C98" s="44">
        <f t="shared" si="9"/>
        <v>408803.89320626616</v>
      </c>
      <c r="D98" s="44"/>
      <c r="E98" s="40">
        <v>2018</v>
      </c>
      <c r="F98" s="8">
        <v>43728</v>
      </c>
      <c r="G98" s="40" t="s">
        <v>3</v>
      </c>
      <c r="H98" s="45">
        <v>130.96</v>
      </c>
      <c r="I98" s="45"/>
      <c r="J98" s="40">
        <v>13</v>
      </c>
      <c r="K98" s="46">
        <f t="shared" si="10"/>
        <v>12264.116796187984</v>
      </c>
      <c r="L98" s="47"/>
      <c r="M98" s="6">
        <f>IF(J98="","",(K98/J98)/LOOKUP(RIGHT($D$2,3),定数!$A$6:$A$13,定数!$B$6:$B$13))</f>
        <v>9.4339359970676799</v>
      </c>
      <c r="N98" s="40">
        <v>2018</v>
      </c>
      <c r="O98" s="8">
        <v>43728</v>
      </c>
      <c r="P98" s="45">
        <v>131.09</v>
      </c>
      <c r="Q98" s="45"/>
      <c r="R98" s="48">
        <f>IF(P98="","",T98*M98*LOOKUP(RIGHT($D$2,3),定数!$A$6:$A$13,定数!$B$6:$B$13))</f>
        <v>-12264.116796187554</v>
      </c>
      <c r="S98" s="48"/>
      <c r="T98" s="49">
        <f t="shared" si="12"/>
        <v>-12.999999999999545</v>
      </c>
      <c r="U98" s="49"/>
      <c r="V98" t="str">
        <f t="shared" si="15"/>
        <v/>
      </c>
      <c r="W98">
        <f t="shared" si="15"/>
        <v>1</v>
      </c>
      <c r="X98" s="41">
        <f t="shared" si="13"/>
        <v>408803.89320626616</v>
      </c>
      <c r="Y98" s="42">
        <f t="shared" si="14"/>
        <v>0</v>
      </c>
    </row>
    <row r="99" spans="2:25" x14ac:dyDescent="0.15">
      <c r="B99" s="40">
        <v>91</v>
      </c>
      <c r="C99" s="44">
        <f t="shared" si="9"/>
        <v>396539.77641007863</v>
      </c>
      <c r="D99" s="44"/>
      <c r="E99" s="40">
        <v>2018</v>
      </c>
      <c r="F99" s="8">
        <v>43739</v>
      </c>
      <c r="G99" s="40" t="s">
        <v>4</v>
      </c>
      <c r="H99" s="45">
        <v>132.27000000000001</v>
      </c>
      <c r="I99" s="45"/>
      <c r="J99" s="40">
        <v>17</v>
      </c>
      <c r="K99" s="46">
        <f t="shared" si="10"/>
        <v>11896.193292302358</v>
      </c>
      <c r="L99" s="47"/>
      <c r="M99" s="6">
        <f>IF(J99="","",(K99/J99)/LOOKUP(RIGHT($D$2,3),定数!$A$6:$A$13,定数!$B$6:$B$13))</f>
        <v>6.9977607601778571</v>
      </c>
      <c r="N99" s="40">
        <v>2018</v>
      </c>
      <c r="O99" s="8">
        <v>43739</v>
      </c>
      <c r="P99" s="45">
        <v>132.1</v>
      </c>
      <c r="Q99" s="45"/>
      <c r="R99" s="48">
        <f>IF(P99="","",T99*M99*LOOKUP(RIGHT($D$2,3),定数!$A$6:$A$13,定数!$B$6:$B$13))</f>
        <v>-11896.193292303471</v>
      </c>
      <c r="S99" s="48"/>
      <c r="T99" s="49">
        <f t="shared" si="12"/>
        <v>-17.000000000001592</v>
      </c>
      <c r="U99" s="49"/>
      <c r="V99" t="str">
        <f t="shared" si="15"/>
        <v/>
      </c>
      <c r="W99">
        <f t="shared" si="15"/>
        <v>2</v>
      </c>
      <c r="X99" s="41">
        <f t="shared" si="13"/>
        <v>408803.89320626616</v>
      </c>
      <c r="Y99" s="42">
        <f t="shared" si="14"/>
        <v>2.9999999999998916E-2</v>
      </c>
    </row>
    <row r="100" spans="2:25" x14ac:dyDescent="0.15">
      <c r="B100" s="40">
        <v>92</v>
      </c>
      <c r="C100" s="44">
        <f t="shared" si="9"/>
        <v>384643.58311777515</v>
      </c>
      <c r="D100" s="44"/>
      <c r="E100" s="40">
        <v>2018</v>
      </c>
      <c r="F100" s="8">
        <v>43742</v>
      </c>
      <c r="G100" s="40" t="s">
        <v>3</v>
      </c>
      <c r="H100" s="45">
        <v>131.09</v>
      </c>
      <c r="I100" s="45"/>
      <c r="J100" s="40">
        <v>23</v>
      </c>
      <c r="K100" s="46">
        <f t="shared" si="10"/>
        <v>11539.307493533253</v>
      </c>
      <c r="L100" s="47"/>
      <c r="M100" s="6">
        <f>IF(J100="","",(K100/J100)/LOOKUP(RIGHT($D$2,3),定数!$A$6:$A$13,定数!$B$6:$B$13))</f>
        <v>5.0170902145796754</v>
      </c>
      <c r="N100" s="40">
        <v>2018</v>
      </c>
      <c r="O100" s="8">
        <v>43742</v>
      </c>
      <c r="P100" s="45">
        <v>131.32</v>
      </c>
      <c r="Q100" s="45"/>
      <c r="R100" s="48">
        <f>IF(P100="","",T100*M100*LOOKUP(RIGHT($D$2,3),定数!$A$6:$A$13,定数!$B$6:$B$13))</f>
        <v>-11539.30749353274</v>
      </c>
      <c r="S100" s="48"/>
      <c r="T100" s="49">
        <f t="shared" si="12"/>
        <v>-22.999999999998977</v>
      </c>
      <c r="U100" s="49"/>
      <c r="V100" t="str">
        <f t="shared" si="15"/>
        <v/>
      </c>
      <c r="W100">
        <f t="shared" si="15"/>
        <v>3</v>
      </c>
      <c r="X100" s="41">
        <f t="shared" si="13"/>
        <v>408803.89320626616</v>
      </c>
      <c r="Y100" s="42">
        <f t="shared" si="14"/>
        <v>5.9100000000001707E-2</v>
      </c>
    </row>
    <row r="101" spans="2:25" x14ac:dyDescent="0.15">
      <c r="B101" s="40">
        <v>93</v>
      </c>
      <c r="C101" s="44">
        <f t="shared" si="9"/>
        <v>373104.27562424244</v>
      </c>
      <c r="D101" s="44"/>
      <c r="E101" s="40">
        <v>2018</v>
      </c>
      <c r="F101" s="8">
        <v>43747</v>
      </c>
      <c r="G101" s="40" t="s">
        <v>4</v>
      </c>
      <c r="H101" s="45">
        <v>130.02000000000001</v>
      </c>
      <c r="I101" s="45"/>
      <c r="J101" s="40">
        <v>29</v>
      </c>
      <c r="K101" s="46">
        <f t="shared" si="10"/>
        <v>11193.128268727272</v>
      </c>
      <c r="L101" s="47"/>
      <c r="M101" s="6">
        <f>IF(J101="","",(K101/J101)/LOOKUP(RIGHT($D$2,3),定数!$A$6:$A$13,定数!$B$6:$B$13))</f>
        <v>3.8596994030094045</v>
      </c>
      <c r="N101" s="40">
        <v>2018</v>
      </c>
      <c r="O101" s="8">
        <v>43747</v>
      </c>
      <c r="P101" s="45">
        <v>129.72999999999999</v>
      </c>
      <c r="Q101" s="45"/>
      <c r="R101" s="48">
        <f>IF(P101="","",T101*M101*LOOKUP(RIGHT($D$2,3),定数!$A$6:$A$13,定数!$B$6:$B$13))</f>
        <v>-11193.128268728064</v>
      </c>
      <c r="S101" s="48"/>
      <c r="T101" s="49">
        <f t="shared" si="12"/>
        <v>-29.000000000002046</v>
      </c>
      <c r="U101" s="49"/>
      <c r="V101" t="str">
        <f t="shared" si="15"/>
        <v/>
      </c>
      <c r="W101">
        <f t="shared" si="15"/>
        <v>4</v>
      </c>
      <c r="X101" s="41">
        <f t="shared" si="13"/>
        <v>408803.89320626616</v>
      </c>
      <c r="Y101" s="42">
        <f t="shared" si="14"/>
        <v>8.7327000000000266E-2</v>
      </c>
    </row>
    <row r="102" spans="2:25" x14ac:dyDescent="0.15">
      <c r="B102" s="40">
        <v>94</v>
      </c>
      <c r="C102" s="44">
        <f t="shared" si="9"/>
        <v>361911.14735551435</v>
      </c>
      <c r="D102" s="44"/>
      <c r="E102" s="40">
        <v>2018</v>
      </c>
      <c r="F102" s="8">
        <v>43754</v>
      </c>
      <c r="G102" s="40" t="s">
        <v>4</v>
      </c>
      <c r="H102" s="45">
        <v>129.63999999999999</v>
      </c>
      <c r="I102" s="45"/>
      <c r="J102" s="40">
        <v>9</v>
      </c>
      <c r="K102" s="46">
        <f t="shared" si="10"/>
        <v>10857.334420665429</v>
      </c>
      <c r="L102" s="47"/>
      <c r="M102" s="6">
        <f>IF(J102="","",(K102/J102)/LOOKUP(RIGHT($D$2,3),定数!$A$6:$A$13,定数!$B$6:$B$13))</f>
        <v>12.063704911850477</v>
      </c>
      <c r="N102" s="40">
        <v>2018</v>
      </c>
      <c r="O102" s="8">
        <v>43754</v>
      </c>
      <c r="P102" s="45">
        <v>129.76</v>
      </c>
      <c r="Q102" s="45"/>
      <c r="R102" s="48">
        <f>IF(P102="","",T102*M102*LOOKUP(RIGHT($D$2,3),定数!$A$6:$A$13,定数!$B$6:$B$13))</f>
        <v>14476.44589422112</v>
      </c>
      <c r="S102" s="48"/>
      <c r="T102" s="49">
        <f t="shared" si="12"/>
        <v>12.000000000000455</v>
      </c>
      <c r="U102" s="49"/>
      <c r="V102" t="str">
        <f t="shared" si="15"/>
        <v/>
      </c>
      <c r="W102">
        <f t="shared" si="15"/>
        <v>0</v>
      </c>
      <c r="X102" s="41">
        <f t="shared" si="13"/>
        <v>408803.89320626616</v>
      </c>
      <c r="Y102" s="42">
        <f t="shared" si="14"/>
        <v>0.11470719000000229</v>
      </c>
    </row>
    <row r="103" spans="2:25" x14ac:dyDescent="0.15">
      <c r="B103" s="40">
        <v>95</v>
      </c>
      <c r="C103" s="44">
        <f t="shared" si="9"/>
        <v>376387.59324973548</v>
      </c>
      <c r="D103" s="44"/>
      <c r="E103" s="40">
        <v>2018</v>
      </c>
      <c r="F103" s="8">
        <v>43757</v>
      </c>
      <c r="G103" s="40" t="s">
        <v>4</v>
      </c>
      <c r="H103" s="45">
        <v>129.06</v>
      </c>
      <c r="I103" s="45"/>
      <c r="J103" s="40">
        <v>29</v>
      </c>
      <c r="K103" s="46">
        <f t="shared" si="10"/>
        <v>11291.627797492063</v>
      </c>
      <c r="L103" s="47"/>
      <c r="M103" s="6">
        <f>IF(J103="","",(K103/J103)/LOOKUP(RIGHT($D$2,3),定数!$A$6:$A$13,定数!$B$6:$B$13))</f>
        <v>3.8936647577558836</v>
      </c>
      <c r="N103" s="40">
        <v>2018</v>
      </c>
      <c r="O103" s="8">
        <v>43757</v>
      </c>
      <c r="P103" s="45">
        <v>129.47</v>
      </c>
      <c r="Q103" s="45"/>
      <c r="R103" s="48">
        <f>IF(P103="","",T103*M103*LOOKUP(RIGHT($D$2,3),定数!$A$6:$A$13,定数!$B$6:$B$13))</f>
        <v>15964.025506798989</v>
      </c>
      <c r="S103" s="48"/>
      <c r="T103" s="49">
        <f t="shared" si="12"/>
        <v>40.999999999999659</v>
      </c>
      <c r="U103" s="49"/>
      <c r="V103" t="str">
        <f t="shared" si="15"/>
        <v/>
      </c>
      <c r="W103">
        <f t="shared" si="15"/>
        <v>0</v>
      </c>
      <c r="X103" s="41">
        <f t="shared" si="13"/>
        <v>408803.89320626616</v>
      </c>
      <c r="Y103" s="42">
        <f t="shared" si="14"/>
        <v>7.9295477600000996E-2</v>
      </c>
    </row>
    <row r="104" spans="2:25" x14ac:dyDescent="0.15">
      <c r="B104" s="40">
        <v>96</v>
      </c>
      <c r="C104" s="44">
        <f t="shared" si="9"/>
        <v>392351.61875653447</v>
      </c>
      <c r="D104" s="44"/>
      <c r="E104" s="40">
        <v>2018</v>
      </c>
      <c r="F104" s="8">
        <v>43769</v>
      </c>
      <c r="G104" s="40" t="s">
        <v>4</v>
      </c>
      <c r="H104" s="45">
        <v>128.41999999999999</v>
      </c>
      <c r="I104" s="45"/>
      <c r="J104" s="40">
        <v>12</v>
      </c>
      <c r="K104" s="46">
        <f t="shared" si="10"/>
        <v>11770.548562696034</v>
      </c>
      <c r="L104" s="47"/>
      <c r="M104" s="6">
        <f>IF(J104="","",(K104/J104)/LOOKUP(RIGHT($D$2,3),定数!$A$6:$A$13,定数!$B$6:$B$13))</f>
        <v>9.8087904689133616</v>
      </c>
      <c r="N104" s="40">
        <v>2018</v>
      </c>
      <c r="O104" s="8">
        <v>43769</v>
      </c>
      <c r="P104" s="45">
        <v>128.30000000000001</v>
      </c>
      <c r="Q104" s="45"/>
      <c r="R104" s="48">
        <f>IF(P104="","",T104*M104*LOOKUP(RIGHT($D$2,3),定数!$A$6:$A$13,定数!$B$6:$B$13))</f>
        <v>-11770.548562693692</v>
      </c>
      <c r="S104" s="48"/>
      <c r="T104" s="49">
        <f t="shared" si="12"/>
        <v>-11.999999999997613</v>
      </c>
      <c r="U104" s="49"/>
      <c r="V104" t="str">
        <f t="shared" si="15"/>
        <v/>
      </c>
      <c r="W104">
        <f t="shared" si="15"/>
        <v>1</v>
      </c>
      <c r="X104" s="41">
        <f t="shared" si="13"/>
        <v>408803.89320626616</v>
      </c>
      <c r="Y104" s="42">
        <f t="shared" si="14"/>
        <v>4.024490647751866E-2</v>
      </c>
    </row>
    <row r="105" spans="2:25" x14ac:dyDescent="0.15">
      <c r="B105" s="40">
        <v>97</v>
      </c>
      <c r="C105" s="44">
        <f t="shared" si="9"/>
        <v>380581.07019384077</v>
      </c>
      <c r="D105" s="44"/>
      <c r="E105" s="40">
        <v>2018</v>
      </c>
      <c r="F105" s="8">
        <v>43770</v>
      </c>
      <c r="G105" s="40" t="s">
        <v>4</v>
      </c>
      <c r="H105" s="45">
        <v>128.6</v>
      </c>
      <c r="I105" s="45"/>
      <c r="J105" s="40">
        <v>23</v>
      </c>
      <c r="K105" s="46">
        <f t="shared" si="10"/>
        <v>11417.432105815224</v>
      </c>
      <c r="L105" s="47"/>
      <c r="M105" s="6">
        <f>IF(J105="","",(K105/J105)/LOOKUP(RIGHT($D$2,3),定数!$A$6:$A$13,定数!$B$6:$B$13))</f>
        <v>4.9641009155718363</v>
      </c>
      <c r="N105" s="40">
        <v>2018</v>
      </c>
      <c r="O105" s="8">
        <v>43771</v>
      </c>
      <c r="P105" s="45">
        <v>128.37</v>
      </c>
      <c r="Q105" s="45"/>
      <c r="R105" s="48">
        <f>IF(P105="","",T105*M105*LOOKUP(RIGHT($D$2,3),定数!$A$6:$A$13,定数!$B$6:$B$13))</f>
        <v>-11417.432105814716</v>
      </c>
      <c r="S105" s="48"/>
      <c r="T105" s="49">
        <f t="shared" si="12"/>
        <v>-22.999999999998977</v>
      </c>
      <c r="U105" s="49"/>
      <c r="V105" t="str">
        <f t="shared" si="15"/>
        <v/>
      </c>
      <c r="W105">
        <f t="shared" si="15"/>
        <v>2</v>
      </c>
      <c r="X105" s="41">
        <f t="shared" si="13"/>
        <v>408803.89320626616</v>
      </c>
      <c r="Y105" s="42">
        <f t="shared" si="14"/>
        <v>6.9037559283187333E-2</v>
      </c>
    </row>
    <row r="106" spans="2:25" x14ac:dyDescent="0.15">
      <c r="B106" s="40">
        <v>98</v>
      </c>
      <c r="C106" s="44">
        <f t="shared" si="9"/>
        <v>369163.63808802608</v>
      </c>
      <c r="D106" s="44"/>
      <c r="E106" s="40">
        <v>2018</v>
      </c>
      <c r="F106" s="8">
        <v>43775</v>
      </c>
      <c r="G106" s="40" t="s">
        <v>4</v>
      </c>
      <c r="H106" s="45">
        <v>129.22999999999999</v>
      </c>
      <c r="I106" s="45"/>
      <c r="J106" s="40">
        <v>7</v>
      </c>
      <c r="K106" s="46">
        <f t="shared" si="10"/>
        <v>11074.909142640781</v>
      </c>
      <c r="L106" s="47"/>
      <c r="M106" s="6">
        <f>IF(J106="","",(K106/J106)/LOOKUP(RIGHT($D$2,3),定数!$A$6:$A$13,定数!$B$6:$B$13))</f>
        <v>15.821298775201116</v>
      </c>
      <c r="N106" s="40">
        <v>2018</v>
      </c>
      <c r="O106" s="8">
        <v>43775</v>
      </c>
      <c r="P106" s="45">
        <v>129.31</v>
      </c>
      <c r="Q106" s="45"/>
      <c r="R106" s="48">
        <f>IF(P106="","",T106*M106*LOOKUP(RIGHT($D$2,3),定数!$A$6:$A$13,定数!$B$6:$B$13))</f>
        <v>12657.039020162871</v>
      </c>
      <c r="S106" s="48"/>
      <c r="T106" s="49">
        <f t="shared" si="12"/>
        <v>8.0000000000012506</v>
      </c>
      <c r="U106" s="49"/>
      <c r="V106" t="str">
        <f t="shared" si="15"/>
        <v/>
      </c>
      <c r="W106">
        <f t="shared" si="15"/>
        <v>0</v>
      </c>
      <c r="X106" s="41">
        <f t="shared" si="13"/>
        <v>408803.89320626616</v>
      </c>
      <c r="Y106" s="42">
        <f t="shared" si="14"/>
        <v>9.6966432504690392E-2</v>
      </c>
    </row>
    <row r="107" spans="2:25" x14ac:dyDescent="0.15">
      <c r="B107" s="40">
        <v>99</v>
      </c>
      <c r="C107" s="44">
        <f t="shared" si="9"/>
        <v>381820.67710818897</v>
      </c>
      <c r="D107" s="44"/>
      <c r="E107" s="40">
        <v>2018</v>
      </c>
      <c r="F107" s="8">
        <v>43776</v>
      </c>
      <c r="G107" s="40" t="s">
        <v>4</v>
      </c>
      <c r="H107" s="45">
        <v>129.59</v>
      </c>
      <c r="I107" s="45"/>
      <c r="J107" s="40">
        <v>18</v>
      </c>
      <c r="K107" s="46">
        <f t="shared" si="10"/>
        <v>11454.620313245669</v>
      </c>
      <c r="L107" s="47"/>
      <c r="M107" s="6">
        <f>IF(J107="","",(K107/J107)/LOOKUP(RIGHT($D$2,3),定数!$A$6:$A$13,定数!$B$6:$B$13))</f>
        <v>6.3636779518031492</v>
      </c>
      <c r="N107" s="40">
        <v>2018</v>
      </c>
      <c r="O107" s="8">
        <v>43776</v>
      </c>
      <c r="P107" s="45">
        <v>129.81</v>
      </c>
      <c r="Q107" s="45"/>
      <c r="R107" s="48">
        <f>IF(P107="","",T107*M107*LOOKUP(RIGHT($D$2,3),定数!$A$6:$A$13,定数!$B$6:$B$13))</f>
        <v>14000.091493966855</v>
      </c>
      <c r="S107" s="48"/>
      <c r="T107" s="49">
        <f t="shared" si="12"/>
        <v>21.999999999999886</v>
      </c>
      <c r="U107" s="49"/>
      <c r="V107" t="str">
        <f>IF(S107&lt;&gt;"",IF(S107&lt;0,1+V106,0),"")</f>
        <v/>
      </c>
      <c r="W107">
        <f>IF(T107&lt;&gt;"",IF(T107&lt;0,1+W106,0),"")</f>
        <v>0</v>
      </c>
      <c r="X107" s="41">
        <f t="shared" si="13"/>
        <v>408803.89320626616</v>
      </c>
      <c r="Y107" s="42">
        <f t="shared" si="14"/>
        <v>6.6005281619132106E-2</v>
      </c>
    </row>
    <row r="108" spans="2:25" x14ac:dyDescent="0.15">
      <c r="B108" s="40">
        <v>100</v>
      </c>
      <c r="C108" s="44">
        <f t="shared" si="9"/>
        <v>395820.76860215585</v>
      </c>
      <c r="D108" s="44"/>
      <c r="E108" s="40">
        <v>2018</v>
      </c>
      <c r="F108" s="8">
        <v>43776</v>
      </c>
      <c r="G108" s="40" t="s">
        <v>4</v>
      </c>
      <c r="H108" s="45">
        <v>129.69999999999999</v>
      </c>
      <c r="I108" s="45"/>
      <c r="J108" s="40">
        <v>28</v>
      </c>
      <c r="K108" s="46">
        <f t="shared" si="10"/>
        <v>11874.623058064675</v>
      </c>
      <c r="L108" s="47"/>
      <c r="M108" s="6">
        <f>IF(J108="","",(K108/J108)/LOOKUP(RIGHT($D$2,3),定数!$A$6:$A$13,定数!$B$6:$B$13))</f>
        <v>4.2409368064516695</v>
      </c>
      <c r="N108" s="40">
        <v>2018</v>
      </c>
      <c r="O108" s="8">
        <v>43776</v>
      </c>
      <c r="P108" s="45">
        <v>129.41999999999999</v>
      </c>
      <c r="Q108" s="45"/>
      <c r="R108" s="48">
        <f>IF(P108="","",T108*M108*LOOKUP(RIGHT($D$2,3),定数!$A$6:$A$13,定数!$B$6:$B$13))</f>
        <v>-11874.623058064722</v>
      </c>
      <c r="S108" s="48"/>
      <c r="T108" s="49">
        <f t="shared" si="12"/>
        <v>-28.000000000000114</v>
      </c>
      <c r="U108" s="49"/>
      <c r="V108" t="str">
        <f>IF(S108&lt;&gt;"",IF(S108&lt;0,1+V107,0),"")</f>
        <v/>
      </c>
      <c r="W108">
        <f>IF(T108&lt;&gt;"",IF(T108&lt;0,1+W107,0),"")</f>
        <v>1</v>
      </c>
      <c r="X108" s="41">
        <f t="shared" si="13"/>
        <v>408803.89320626616</v>
      </c>
      <c r="Y108" s="42">
        <f t="shared" si="14"/>
        <v>3.1758808611833667E-2</v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opLeftCell="E1" zoomScale="115" zoomScaleNormal="115" workbookViewId="0">
      <pane ySplit="8" topLeftCell="A9" activePane="bottomLeft" state="frozen"/>
      <selection pane="bottomLeft" activeCell="P109" sqref="P10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0" t="s">
        <v>5</v>
      </c>
      <c r="C2" s="70"/>
      <c r="D2" s="81" t="s">
        <v>66</v>
      </c>
      <c r="E2" s="81"/>
      <c r="F2" s="70" t="s">
        <v>6</v>
      </c>
      <c r="G2" s="70"/>
      <c r="H2" s="73" t="s">
        <v>70</v>
      </c>
      <c r="I2" s="73"/>
      <c r="J2" s="70" t="s">
        <v>7</v>
      </c>
      <c r="K2" s="70"/>
      <c r="L2" s="80">
        <v>300000</v>
      </c>
      <c r="M2" s="81"/>
      <c r="N2" s="70" t="s">
        <v>8</v>
      </c>
      <c r="O2" s="70"/>
      <c r="P2" s="75">
        <f>SUM(L2,D4)</f>
        <v>377529.4311229625</v>
      </c>
      <c r="Q2" s="73"/>
      <c r="R2" s="1"/>
      <c r="S2" s="1"/>
      <c r="T2" s="1"/>
    </row>
    <row r="3" spans="2:25" ht="57" customHeight="1" x14ac:dyDescent="0.15">
      <c r="B3" s="70" t="s">
        <v>9</v>
      </c>
      <c r="C3" s="70"/>
      <c r="D3" s="82" t="s">
        <v>38</v>
      </c>
      <c r="E3" s="82"/>
      <c r="F3" s="82"/>
      <c r="G3" s="82"/>
      <c r="H3" s="82"/>
      <c r="I3" s="82"/>
      <c r="J3" s="70" t="s">
        <v>10</v>
      </c>
      <c r="K3" s="70"/>
      <c r="L3" s="82" t="s">
        <v>60</v>
      </c>
      <c r="M3" s="83"/>
      <c r="N3" s="83"/>
      <c r="O3" s="83"/>
      <c r="P3" s="83"/>
      <c r="Q3" s="83"/>
      <c r="R3" s="1"/>
      <c r="S3" s="1"/>
    </row>
    <row r="4" spans="2:25" x14ac:dyDescent="0.15">
      <c r="B4" s="70" t="s">
        <v>11</v>
      </c>
      <c r="C4" s="70"/>
      <c r="D4" s="71">
        <f>SUM($R$9:$S$993)</f>
        <v>77529.431122962473</v>
      </c>
      <c r="E4" s="71"/>
      <c r="F4" s="70" t="s">
        <v>12</v>
      </c>
      <c r="G4" s="70"/>
      <c r="H4" s="72">
        <f>SUM($T$9:$U$108)</f>
        <v>141.00000000000392</v>
      </c>
      <c r="I4" s="73"/>
      <c r="J4" s="74" t="s">
        <v>59</v>
      </c>
      <c r="K4" s="74"/>
      <c r="L4" s="75">
        <f>MAX($C$9:$D$990)-C9</f>
        <v>89641.154590947495</v>
      </c>
      <c r="M4" s="75"/>
      <c r="N4" s="74" t="s">
        <v>58</v>
      </c>
      <c r="O4" s="74"/>
      <c r="P4" s="76">
        <f>MAX(Y:Y)</f>
        <v>0.22934157075230555</v>
      </c>
      <c r="Q4" s="76"/>
      <c r="R4" s="1"/>
      <c r="S4" s="1"/>
      <c r="T4" s="1"/>
    </row>
    <row r="5" spans="2:25" x14ac:dyDescent="0.15">
      <c r="B5" s="39" t="s">
        <v>15</v>
      </c>
      <c r="C5" s="2">
        <f>COUNTIF($R$9:$R$990,"&gt;0")</f>
        <v>46</v>
      </c>
      <c r="D5" s="38" t="s">
        <v>16</v>
      </c>
      <c r="E5" s="15">
        <f>COUNTIF($R$9:$R$990,"&lt;0")</f>
        <v>54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0.46</v>
      </c>
      <c r="J5" s="77" t="s">
        <v>19</v>
      </c>
      <c r="K5" s="70"/>
      <c r="L5" s="78">
        <f>MAX(V9:V993)</f>
        <v>1</v>
      </c>
      <c r="M5" s="79"/>
      <c r="N5" s="17" t="s">
        <v>20</v>
      </c>
      <c r="O5" s="9"/>
      <c r="P5" s="78">
        <f>MAX(W9:W993)</f>
        <v>5</v>
      </c>
      <c r="Q5" s="7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/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5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  <c r="Y8" t="s">
        <v>57</v>
      </c>
    </row>
    <row r="9" spans="2:25" x14ac:dyDescent="0.15">
      <c r="B9" s="40">
        <v>1</v>
      </c>
      <c r="C9" s="44">
        <f>L2</f>
        <v>300000</v>
      </c>
      <c r="D9" s="44"/>
      <c r="E9" s="40">
        <v>2017</v>
      </c>
      <c r="F9" s="8">
        <v>43803</v>
      </c>
      <c r="G9" s="40" t="s">
        <v>4</v>
      </c>
      <c r="H9" s="45">
        <v>133.97999999999999</v>
      </c>
      <c r="I9" s="45"/>
      <c r="J9" s="40">
        <v>28</v>
      </c>
      <c r="K9" s="44">
        <f>IF(J9="","",C9*0.03)</f>
        <v>9000</v>
      </c>
      <c r="L9" s="44"/>
      <c r="M9" s="6">
        <f>IF(J9="","",(K9/J9)/LOOKUP(RIGHT($D$2,3),定数!$A$6:$A$13,定数!$B$6:$B$13))</f>
        <v>3.2142857142857144</v>
      </c>
      <c r="N9" s="40">
        <v>2017</v>
      </c>
      <c r="O9" s="8">
        <v>43803</v>
      </c>
      <c r="P9" s="45">
        <v>133.69999999999999</v>
      </c>
      <c r="Q9" s="45"/>
      <c r="R9" s="48">
        <f>IF(P9="","",T9*M9*LOOKUP(RIGHT($D$2,3),定数!$A$6:$A$13,定数!$B$6:$B$13))</f>
        <v>-9000.0000000000364</v>
      </c>
      <c r="S9" s="48"/>
      <c r="T9" s="49">
        <f>IF(P9="","",IF(G9="買",(P9-H9),(H9-P9))*IF(RIGHT($D$2,3)="JPY",100,10000))</f>
        <v>-28.000000000000114</v>
      </c>
      <c r="U9" s="49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40">
        <v>2</v>
      </c>
      <c r="C10" s="44">
        <f t="shared" ref="C10:C73" si="0">IF(R9="","",C9+R9)</f>
        <v>290999.99999999994</v>
      </c>
      <c r="D10" s="44"/>
      <c r="E10" s="40">
        <v>2017</v>
      </c>
      <c r="F10" s="8">
        <v>43804</v>
      </c>
      <c r="G10" s="40" t="s">
        <v>3</v>
      </c>
      <c r="H10" s="45">
        <v>133.44</v>
      </c>
      <c r="I10" s="45"/>
      <c r="J10" s="40">
        <v>13</v>
      </c>
      <c r="K10" s="46">
        <f>IF(J10="","",C10*0.03)</f>
        <v>8729.9999999999982</v>
      </c>
      <c r="L10" s="47"/>
      <c r="M10" s="6">
        <f>IF(J10="","",(K10/J10)/LOOKUP(RIGHT($D$2,3),定数!$A$6:$A$13,定数!$B$6:$B$13))</f>
        <v>6.7153846153846146</v>
      </c>
      <c r="N10" s="40">
        <v>2017</v>
      </c>
      <c r="O10" s="8">
        <v>43804</v>
      </c>
      <c r="P10" s="45">
        <v>133.57</v>
      </c>
      <c r="Q10" s="45"/>
      <c r="R10" s="48">
        <f>IF(P10="","",T10*M10*LOOKUP(RIGHT($D$2,3),定数!$A$6:$A$13,定数!$B$6:$B$13))</f>
        <v>-8729.9999999996944</v>
      </c>
      <c r="S10" s="48"/>
      <c r="T10" s="49">
        <f>IF(P10="","",IF(G10="買",(P10-H10),(H10-P10))*IF(RIGHT($D$2,3)="JPY",100,10000))</f>
        <v>-12.999999999999545</v>
      </c>
      <c r="U10" s="49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300000</v>
      </c>
    </row>
    <row r="11" spans="2:25" x14ac:dyDescent="0.15">
      <c r="B11" s="40">
        <v>3</v>
      </c>
      <c r="C11" s="44">
        <f t="shared" si="0"/>
        <v>282270.00000000023</v>
      </c>
      <c r="D11" s="44"/>
      <c r="E11" s="40">
        <v>2017</v>
      </c>
      <c r="F11" s="8">
        <v>43804</v>
      </c>
      <c r="G11" s="40" t="s">
        <v>3</v>
      </c>
      <c r="H11" s="45">
        <v>133.04</v>
      </c>
      <c r="I11" s="45"/>
      <c r="J11" s="40">
        <v>14</v>
      </c>
      <c r="K11" s="46">
        <f t="shared" ref="K11:K74" si="3">IF(J11="","",C11*0.03)</f>
        <v>8468.1000000000058</v>
      </c>
      <c r="L11" s="47"/>
      <c r="M11" s="6">
        <f>IF(J11="","",(K11/J11)/LOOKUP(RIGHT($D$2,3),定数!$A$6:$A$13,定数!$B$6:$B$13))</f>
        <v>6.0486428571428608</v>
      </c>
      <c r="N11" s="40">
        <v>2017</v>
      </c>
      <c r="O11" s="8">
        <v>43805</v>
      </c>
      <c r="P11" s="45">
        <v>132.81</v>
      </c>
      <c r="Q11" s="45"/>
      <c r="R11" s="48">
        <f>IF(P11="","",T11*M11*LOOKUP(RIGHT($D$2,3),定数!$A$6:$A$13,定数!$B$6:$B$13))</f>
        <v>13911.87857142796</v>
      </c>
      <c r="S11" s="48"/>
      <c r="T11" s="49">
        <f>IF(P11="","",IF(G11="買",(P11-H11),(H11-P11))*IF(RIGHT($D$2,3)="JPY",100,10000))</f>
        <v>22.999999999998977</v>
      </c>
      <c r="U11" s="49"/>
      <c r="V11" s="22">
        <f t="shared" si="1"/>
        <v>1</v>
      </c>
      <c r="W11">
        <f t="shared" si="2"/>
        <v>0</v>
      </c>
      <c r="X11" s="41">
        <f>IF(C11&lt;&gt;"",MAX(X10,C11),"")</f>
        <v>300000</v>
      </c>
      <c r="Y11" s="42">
        <f>IF(X11&lt;&gt;"",1-(C11/X11),"")</f>
        <v>5.9099999999999264E-2</v>
      </c>
    </row>
    <row r="12" spans="2:25" x14ac:dyDescent="0.15">
      <c r="B12" s="40">
        <v>4</v>
      </c>
      <c r="C12" s="44">
        <f t="shared" si="0"/>
        <v>296181.87857142818</v>
      </c>
      <c r="D12" s="44"/>
      <c r="E12" s="40">
        <v>2017</v>
      </c>
      <c r="F12" s="8">
        <v>43807</v>
      </c>
      <c r="G12" s="40" t="s">
        <v>4</v>
      </c>
      <c r="H12" s="45">
        <v>133.35</v>
      </c>
      <c r="I12" s="45"/>
      <c r="J12" s="40">
        <v>16</v>
      </c>
      <c r="K12" s="46">
        <f t="shared" si="3"/>
        <v>8885.4563571428444</v>
      </c>
      <c r="L12" s="47"/>
      <c r="M12" s="6">
        <f>IF(J12="","",(K12/J12)/LOOKUP(RIGHT($D$2,3),定数!$A$6:$A$13,定数!$B$6:$B$13))</f>
        <v>5.5534102232142777</v>
      </c>
      <c r="N12" s="40">
        <v>2017</v>
      </c>
      <c r="O12" s="8">
        <v>43805</v>
      </c>
      <c r="P12" s="45">
        <v>133.19</v>
      </c>
      <c r="Q12" s="45"/>
      <c r="R12" s="48">
        <f>IF(P12="","",T12*M12*LOOKUP(RIGHT($D$2,3),定数!$A$6:$A$13,定数!$B$6:$B$13))</f>
        <v>-8885.4563571426552</v>
      </c>
      <c r="S12" s="48"/>
      <c r="T12" s="49">
        <f t="shared" ref="T12:T75" si="4">IF(P12="","",IF(G12="買",(P12-H12),(H12-P12))*IF(RIGHT($D$2,3)="JPY",100,10000))</f>
        <v>-15.999999999999659</v>
      </c>
      <c r="U12" s="49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300000</v>
      </c>
      <c r="Y12" s="42">
        <f t="shared" ref="Y12:Y75" si="6">IF(X12&lt;&gt;"",1-(C12/X12),"")</f>
        <v>1.2727071428572767E-2</v>
      </c>
    </row>
    <row r="13" spans="2:25" x14ac:dyDescent="0.15">
      <c r="B13" s="40">
        <v>5</v>
      </c>
      <c r="C13" s="44">
        <f t="shared" si="0"/>
        <v>287296.42221428553</v>
      </c>
      <c r="D13" s="44"/>
      <c r="E13" s="40">
        <v>2017</v>
      </c>
      <c r="F13" s="8">
        <v>43812</v>
      </c>
      <c r="G13" s="40" t="s">
        <v>3</v>
      </c>
      <c r="H13" s="45">
        <v>132.88</v>
      </c>
      <c r="I13" s="45"/>
      <c r="J13" s="40">
        <v>20</v>
      </c>
      <c r="K13" s="46">
        <f t="shared" si="3"/>
        <v>8618.8926664285664</v>
      </c>
      <c r="L13" s="47"/>
      <c r="M13" s="6">
        <f>IF(J13="","",(K13/J13)/LOOKUP(RIGHT($D$2,3),定数!$A$6:$A$13,定数!$B$6:$B$13))</f>
        <v>4.3094463332142832</v>
      </c>
      <c r="N13" s="40">
        <v>2017</v>
      </c>
      <c r="O13" s="8">
        <v>43812</v>
      </c>
      <c r="P13" s="45">
        <v>133.08000000000001</v>
      </c>
      <c r="Q13" s="45"/>
      <c r="R13" s="48">
        <f>IF(P13="","",T13*M13*LOOKUP(RIGHT($D$2,3),定数!$A$6:$A$13,定数!$B$6:$B$13))</f>
        <v>-8618.8926664293012</v>
      </c>
      <c r="S13" s="48"/>
      <c r="T13" s="49">
        <f t="shared" si="4"/>
        <v>-20.000000000001705</v>
      </c>
      <c r="U13" s="49"/>
      <c r="V13" s="22">
        <f t="shared" si="1"/>
        <v>0</v>
      </c>
      <c r="W13">
        <f t="shared" si="2"/>
        <v>2</v>
      </c>
      <c r="X13" s="41">
        <f t="shared" si="5"/>
        <v>300000</v>
      </c>
      <c r="Y13" s="42">
        <f t="shared" si="6"/>
        <v>4.2345259285714865E-2</v>
      </c>
    </row>
    <row r="14" spans="2:25" x14ac:dyDescent="0.15">
      <c r="B14" s="40">
        <v>6</v>
      </c>
      <c r="C14" s="44">
        <f t="shared" si="0"/>
        <v>278677.52954785625</v>
      </c>
      <c r="D14" s="44"/>
      <c r="E14" s="40">
        <v>2017</v>
      </c>
      <c r="F14" s="8">
        <v>43814</v>
      </c>
      <c r="G14" s="40" t="s">
        <v>4</v>
      </c>
      <c r="H14" s="45">
        <v>132.44</v>
      </c>
      <c r="I14" s="45"/>
      <c r="J14" s="40">
        <v>21</v>
      </c>
      <c r="K14" s="46">
        <f t="shared" si="3"/>
        <v>8360.3258864356867</v>
      </c>
      <c r="L14" s="47"/>
      <c r="M14" s="6">
        <f>IF(J14="","",(K14/J14)/LOOKUP(RIGHT($D$2,3),定数!$A$6:$A$13,定数!$B$6:$B$13))</f>
        <v>3.981107564969375</v>
      </c>
      <c r="N14" s="40">
        <v>2017</v>
      </c>
      <c r="O14" s="8">
        <v>43817</v>
      </c>
      <c r="P14" s="45">
        <v>132.22999999999999</v>
      </c>
      <c r="Q14" s="45"/>
      <c r="R14" s="48">
        <f>IF(P14="","",T14*M14*LOOKUP(RIGHT($D$2,3),定数!$A$6:$A$13,定数!$B$6:$B$13))</f>
        <v>-8360.325886436005</v>
      </c>
      <c r="S14" s="48"/>
      <c r="T14" s="49">
        <f t="shared" si="4"/>
        <v>-21.000000000000796</v>
      </c>
      <c r="U14" s="49"/>
      <c r="V14" s="22">
        <f t="shared" si="1"/>
        <v>0</v>
      </c>
      <c r="W14">
        <f t="shared" si="2"/>
        <v>3</v>
      </c>
      <c r="X14" s="41">
        <f t="shared" si="5"/>
        <v>300000</v>
      </c>
      <c r="Y14" s="42">
        <f t="shared" si="6"/>
        <v>7.1074901507145793E-2</v>
      </c>
    </row>
    <row r="15" spans="2:25" x14ac:dyDescent="0.15">
      <c r="B15" s="40">
        <v>7</v>
      </c>
      <c r="C15" s="44">
        <f t="shared" si="0"/>
        <v>270317.20366142027</v>
      </c>
      <c r="D15" s="44"/>
      <c r="E15" s="40">
        <v>2017</v>
      </c>
      <c r="F15" s="8">
        <v>43814</v>
      </c>
      <c r="G15" s="40" t="s">
        <v>3</v>
      </c>
      <c r="H15" s="45">
        <v>132.28</v>
      </c>
      <c r="I15" s="45"/>
      <c r="J15" s="40">
        <v>10</v>
      </c>
      <c r="K15" s="46">
        <f t="shared" si="3"/>
        <v>8109.5161098426079</v>
      </c>
      <c r="L15" s="47"/>
      <c r="M15" s="6">
        <f>IF(J15="","",(K15/J15)/LOOKUP(RIGHT($D$2,3),定数!$A$6:$A$13,定数!$B$6:$B$13))</f>
        <v>8.109516109842609</v>
      </c>
      <c r="N15" s="40">
        <v>2017</v>
      </c>
      <c r="O15" s="8">
        <v>43814</v>
      </c>
      <c r="P15" s="45">
        <v>132.38</v>
      </c>
      <c r="Q15" s="45"/>
      <c r="R15" s="48">
        <f>IF(P15="","",T15*M15*LOOKUP(RIGHT($D$2,3),定数!$A$6:$A$13,定数!$B$6:$B$13))</f>
        <v>-8109.5161098421486</v>
      </c>
      <c r="S15" s="48"/>
      <c r="T15" s="49">
        <f t="shared" si="4"/>
        <v>-9.9999999999994316</v>
      </c>
      <c r="U15" s="49"/>
      <c r="V15" s="22">
        <f t="shared" si="1"/>
        <v>0</v>
      </c>
      <c r="W15">
        <f t="shared" si="2"/>
        <v>4</v>
      </c>
      <c r="X15" s="41">
        <f t="shared" si="5"/>
        <v>300000</v>
      </c>
      <c r="Y15" s="42">
        <f t="shared" si="6"/>
        <v>9.89426544619324E-2</v>
      </c>
    </row>
    <row r="16" spans="2:25" x14ac:dyDescent="0.15">
      <c r="B16" s="40">
        <v>8</v>
      </c>
      <c r="C16" s="44">
        <f t="shared" si="0"/>
        <v>262207.6875515781</v>
      </c>
      <c r="D16" s="44"/>
      <c r="E16" s="40">
        <v>2017</v>
      </c>
      <c r="F16" s="8">
        <v>43817</v>
      </c>
      <c r="G16" s="40" t="s">
        <v>4</v>
      </c>
      <c r="H16" s="45">
        <v>132.72999999999999</v>
      </c>
      <c r="I16" s="45"/>
      <c r="J16" s="40">
        <v>9</v>
      </c>
      <c r="K16" s="46">
        <f t="shared" si="3"/>
        <v>7866.2306265473426</v>
      </c>
      <c r="L16" s="47"/>
      <c r="M16" s="6">
        <f>IF(J16="","",(K16/J16)/LOOKUP(RIGHT($D$2,3),定数!$A$6:$A$13,定数!$B$6:$B$13))</f>
        <v>8.7402562517192699</v>
      </c>
      <c r="N16" s="40">
        <v>2017</v>
      </c>
      <c r="O16" s="8">
        <v>43817</v>
      </c>
      <c r="P16" s="45">
        <v>132.63999999999999</v>
      </c>
      <c r="Q16" s="45"/>
      <c r="R16" s="48">
        <f>IF(P16="","",T16*M16*LOOKUP(RIGHT($D$2,3),定数!$A$6:$A$13,定数!$B$6:$B$13))</f>
        <v>-7866.2306265476418</v>
      </c>
      <c r="S16" s="48"/>
      <c r="T16" s="49">
        <f t="shared" si="4"/>
        <v>-9.0000000000003411</v>
      </c>
      <c r="U16" s="49"/>
      <c r="V16" s="22">
        <f t="shared" si="1"/>
        <v>0</v>
      </c>
      <c r="W16">
        <f t="shared" si="2"/>
        <v>5</v>
      </c>
      <c r="X16" s="41">
        <f t="shared" si="5"/>
        <v>300000</v>
      </c>
      <c r="Y16" s="42">
        <f t="shared" si="6"/>
        <v>0.12597437482807305</v>
      </c>
    </row>
    <row r="17" spans="2:25" x14ac:dyDescent="0.15">
      <c r="B17" s="40">
        <v>9</v>
      </c>
      <c r="C17" s="44">
        <f t="shared" si="0"/>
        <v>254341.45692503045</v>
      </c>
      <c r="D17" s="44"/>
      <c r="E17" s="40">
        <v>2017</v>
      </c>
      <c r="F17" s="8">
        <v>43817</v>
      </c>
      <c r="G17" s="40" t="s">
        <v>4</v>
      </c>
      <c r="H17" s="45">
        <v>132.74</v>
      </c>
      <c r="I17" s="45"/>
      <c r="J17" s="40">
        <v>12</v>
      </c>
      <c r="K17" s="46">
        <f t="shared" si="3"/>
        <v>7630.243707750913</v>
      </c>
      <c r="L17" s="47"/>
      <c r="M17" s="6">
        <f>IF(J17="","",(K17/J17)/LOOKUP(RIGHT($D$2,3),定数!$A$6:$A$13,定数!$B$6:$B$13))</f>
        <v>6.3585364231257611</v>
      </c>
      <c r="N17" s="40">
        <v>2017</v>
      </c>
      <c r="O17" s="8">
        <v>43817</v>
      </c>
      <c r="P17" s="45">
        <v>132.91999999999999</v>
      </c>
      <c r="Q17" s="45"/>
      <c r="R17" s="48">
        <f>IF(P17="","",T17*M17*LOOKUP(RIGHT($D$2,3),定数!$A$6:$A$13,定数!$B$6:$B$13))</f>
        <v>11445.365561624996</v>
      </c>
      <c r="S17" s="48"/>
      <c r="T17" s="49">
        <f t="shared" si="4"/>
        <v>17.99999999999784</v>
      </c>
      <c r="U17" s="49"/>
      <c r="V17" s="22">
        <f t="shared" si="1"/>
        <v>1</v>
      </c>
      <c r="W17">
        <f t="shared" si="2"/>
        <v>0</v>
      </c>
      <c r="X17" s="41">
        <f t="shared" si="5"/>
        <v>300000</v>
      </c>
      <c r="Y17" s="42">
        <f t="shared" si="6"/>
        <v>0.15219514358323183</v>
      </c>
    </row>
    <row r="18" spans="2:25" x14ac:dyDescent="0.15">
      <c r="B18" s="40">
        <v>10</v>
      </c>
      <c r="C18" s="44">
        <f t="shared" si="0"/>
        <v>265786.82248665544</v>
      </c>
      <c r="D18" s="44"/>
      <c r="E18" s="40">
        <v>2017</v>
      </c>
      <c r="F18" s="8">
        <v>43821</v>
      </c>
      <c r="G18" s="40" t="s">
        <v>3</v>
      </c>
      <c r="H18" s="45">
        <v>134.22999999999999</v>
      </c>
      <c r="I18" s="45"/>
      <c r="J18" s="40">
        <v>12</v>
      </c>
      <c r="K18" s="46">
        <f t="shared" si="3"/>
        <v>7973.6046745996628</v>
      </c>
      <c r="L18" s="47"/>
      <c r="M18" s="6">
        <f>IF(J18="","",(K18/J18)/LOOKUP(RIGHT($D$2,3),定数!$A$6:$A$13,定数!$B$6:$B$13))</f>
        <v>6.6446705621663851</v>
      </c>
      <c r="N18" s="40">
        <v>2017</v>
      </c>
      <c r="O18" s="8">
        <v>43821</v>
      </c>
      <c r="P18" s="45">
        <v>134.35</v>
      </c>
      <c r="Q18" s="45"/>
      <c r="R18" s="48">
        <f>IF(P18="","",T18*M18*LOOKUP(RIGHT($D$2,3),定数!$A$6:$A$13,定数!$B$6:$B$13))</f>
        <v>-7973.6046745999647</v>
      </c>
      <c r="S18" s="48"/>
      <c r="T18" s="49">
        <f t="shared" si="4"/>
        <v>-12.000000000000455</v>
      </c>
      <c r="U18" s="49"/>
      <c r="V18" s="22">
        <f t="shared" si="1"/>
        <v>0</v>
      </c>
      <c r="W18">
        <f t="shared" si="2"/>
        <v>1</v>
      </c>
      <c r="X18" s="41">
        <f t="shared" si="5"/>
        <v>300000</v>
      </c>
      <c r="Y18" s="42">
        <f t="shared" si="6"/>
        <v>0.11404392504448191</v>
      </c>
    </row>
    <row r="19" spans="2:25" x14ac:dyDescent="0.15">
      <c r="B19" s="40">
        <v>11</v>
      </c>
      <c r="C19" s="44">
        <f t="shared" si="0"/>
        <v>257813.21781205546</v>
      </c>
      <c r="D19" s="44"/>
      <c r="E19" s="40">
        <v>2017</v>
      </c>
      <c r="F19" s="8">
        <v>43825</v>
      </c>
      <c r="G19" s="40" t="s">
        <v>3</v>
      </c>
      <c r="H19" s="45">
        <v>134.21</v>
      </c>
      <c r="I19" s="45"/>
      <c r="J19" s="40">
        <v>7</v>
      </c>
      <c r="K19" s="46">
        <f t="shared" si="3"/>
        <v>7734.3965343616637</v>
      </c>
      <c r="L19" s="47"/>
      <c r="M19" s="6">
        <f>IF(J19="","",(K19/J19)/LOOKUP(RIGHT($D$2,3),定数!$A$6:$A$13,定数!$B$6:$B$13))</f>
        <v>11.049137906230948</v>
      </c>
      <c r="N19" s="40">
        <v>2017</v>
      </c>
      <c r="O19" s="8">
        <v>43826</v>
      </c>
      <c r="P19" s="45">
        <v>134.28</v>
      </c>
      <c r="Q19" s="45"/>
      <c r="R19" s="48">
        <f>IF(P19="","",T19*M19*LOOKUP(RIGHT($D$2,3),定数!$A$6:$A$13,定数!$B$6:$B$13))</f>
        <v>-7734.3965343609098</v>
      </c>
      <c r="S19" s="48"/>
      <c r="T19" s="49">
        <f t="shared" si="4"/>
        <v>-6.9999999999993179</v>
      </c>
      <c r="U19" s="49"/>
      <c r="V19" s="22">
        <f t="shared" si="1"/>
        <v>0</v>
      </c>
      <c r="W19">
        <f t="shared" si="2"/>
        <v>2</v>
      </c>
      <c r="X19" s="41">
        <f t="shared" si="5"/>
        <v>300000</v>
      </c>
      <c r="Y19" s="42">
        <f t="shared" si="6"/>
        <v>0.14062260729314846</v>
      </c>
    </row>
    <row r="20" spans="2:25" x14ac:dyDescent="0.15">
      <c r="B20" s="40">
        <v>12</v>
      </c>
      <c r="C20" s="44">
        <f t="shared" si="0"/>
        <v>250078.82127769454</v>
      </c>
      <c r="D20" s="44"/>
      <c r="E20" s="40">
        <v>2017</v>
      </c>
      <c r="F20" s="8">
        <v>43827</v>
      </c>
      <c r="G20" s="40" t="s">
        <v>3</v>
      </c>
      <c r="H20" s="45">
        <v>134.56</v>
      </c>
      <c r="I20" s="45"/>
      <c r="J20" s="40">
        <v>13</v>
      </c>
      <c r="K20" s="46">
        <f t="shared" si="3"/>
        <v>7502.364638330836</v>
      </c>
      <c r="L20" s="47"/>
      <c r="M20" s="6">
        <f>IF(J20="","",(K20/J20)/LOOKUP(RIGHT($D$2,3),定数!$A$6:$A$13,定数!$B$6:$B$13))</f>
        <v>5.7710497217929504</v>
      </c>
      <c r="N20" s="40">
        <v>2017</v>
      </c>
      <c r="O20" s="8">
        <v>43827</v>
      </c>
      <c r="P20" s="45">
        <v>134.69</v>
      </c>
      <c r="Q20" s="45"/>
      <c r="R20" s="48">
        <f>IF(P20="","",T20*M20*LOOKUP(RIGHT($D$2,3),定数!$A$6:$A$13,定数!$B$6:$B$13))</f>
        <v>-7502.3646383305731</v>
      </c>
      <c r="S20" s="48"/>
      <c r="T20" s="49">
        <f t="shared" si="4"/>
        <v>-12.999999999999545</v>
      </c>
      <c r="U20" s="49"/>
      <c r="V20" s="22">
        <f t="shared" si="1"/>
        <v>0</v>
      </c>
      <c r="W20">
        <f t="shared" si="2"/>
        <v>3</v>
      </c>
      <c r="X20" s="41">
        <f t="shared" si="5"/>
        <v>300000</v>
      </c>
      <c r="Y20" s="42">
        <f t="shared" si="6"/>
        <v>0.16640392907435153</v>
      </c>
    </row>
    <row r="21" spans="2:25" x14ac:dyDescent="0.15">
      <c r="B21" s="40">
        <v>13</v>
      </c>
      <c r="C21" s="44">
        <f t="shared" si="0"/>
        <v>242576.45663936398</v>
      </c>
      <c r="D21" s="44"/>
      <c r="E21" s="40">
        <v>2017</v>
      </c>
      <c r="F21" s="8">
        <v>43828</v>
      </c>
      <c r="G21" s="40" t="s">
        <v>3</v>
      </c>
      <c r="H21" s="45">
        <v>134.63999999999999</v>
      </c>
      <c r="I21" s="45"/>
      <c r="J21" s="40">
        <v>9</v>
      </c>
      <c r="K21" s="46">
        <f t="shared" si="3"/>
        <v>7277.2936991809192</v>
      </c>
      <c r="L21" s="47"/>
      <c r="M21" s="6">
        <f>IF(J21="","",(K21/J21)/LOOKUP(RIGHT($D$2,3),定数!$A$6:$A$13,定数!$B$6:$B$13))</f>
        <v>8.0858818879787986</v>
      </c>
      <c r="N21" s="40">
        <v>2017</v>
      </c>
      <c r="O21" s="8">
        <v>43828</v>
      </c>
      <c r="P21" s="45">
        <v>134.72999999999999</v>
      </c>
      <c r="Q21" s="45"/>
      <c r="R21" s="48">
        <f>IF(P21="","",T21*M21*LOOKUP(RIGHT($D$2,3),定数!$A$6:$A$13,定数!$B$6:$B$13))</f>
        <v>-7277.2936991811948</v>
      </c>
      <c r="S21" s="48"/>
      <c r="T21" s="49">
        <f t="shared" si="4"/>
        <v>-9.0000000000003411</v>
      </c>
      <c r="U21" s="49"/>
      <c r="V21" s="22">
        <f t="shared" si="1"/>
        <v>0</v>
      </c>
      <c r="W21">
        <f t="shared" si="2"/>
        <v>4</v>
      </c>
      <c r="X21" s="41">
        <f t="shared" si="5"/>
        <v>300000</v>
      </c>
      <c r="Y21" s="42">
        <f t="shared" si="6"/>
        <v>0.19141181120212003</v>
      </c>
    </row>
    <row r="22" spans="2:25" x14ac:dyDescent="0.15">
      <c r="B22" s="40">
        <v>14</v>
      </c>
      <c r="C22" s="44">
        <f t="shared" si="0"/>
        <v>235299.16294018278</v>
      </c>
      <c r="D22" s="44"/>
      <c r="E22" s="40">
        <v>2018</v>
      </c>
      <c r="F22" s="8">
        <v>43480</v>
      </c>
      <c r="G22" s="40" t="s">
        <v>4</v>
      </c>
      <c r="H22" s="45">
        <v>135.36000000000001</v>
      </c>
      <c r="I22" s="45"/>
      <c r="J22" s="40">
        <v>21</v>
      </c>
      <c r="K22" s="46">
        <f t="shared" si="3"/>
        <v>7058.9748882054828</v>
      </c>
      <c r="L22" s="47"/>
      <c r="M22" s="6">
        <f>IF(J22="","",(K22/J22)/LOOKUP(RIGHT($D$2,3),定数!$A$6:$A$13,定数!$B$6:$B$13))</f>
        <v>3.3614166134311825</v>
      </c>
      <c r="N22" s="40">
        <v>2018</v>
      </c>
      <c r="O22" s="8">
        <v>43480</v>
      </c>
      <c r="P22" s="45">
        <v>135.66999999999999</v>
      </c>
      <c r="Q22" s="45"/>
      <c r="R22" s="48">
        <f>IF(P22="","",T22*M22*LOOKUP(RIGHT($D$2,3),定数!$A$6:$A$13,定数!$B$6:$B$13))</f>
        <v>10420.391501635786</v>
      </c>
      <c r="S22" s="48"/>
      <c r="T22" s="49">
        <f t="shared" si="4"/>
        <v>30.999999999997385</v>
      </c>
      <c r="U22" s="49"/>
      <c r="V22" s="22">
        <f t="shared" si="1"/>
        <v>1</v>
      </c>
      <c r="W22">
        <f t="shared" si="2"/>
        <v>0</v>
      </c>
      <c r="X22" s="41">
        <f t="shared" si="5"/>
        <v>300000</v>
      </c>
      <c r="Y22" s="42">
        <f t="shared" si="6"/>
        <v>0.21566945686605743</v>
      </c>
    </row>
    <row r="23" spans="2:25" x14ac:dyDescent="0.15">
      <c r="B23" s="40">
        <v>15</v>
      </c>
      <c r="C23" s="44">
        <f t="shared" si="0"/>
        <v>245719.55444181856</v>
      </c>
      <c r="D23" s="44"/>
      <c r="E23" s="40">
        <v>2018</v>
      </c>
      <c r="F23" s="8">
        <v>43481</v>
      </c>
      <c r="G23" s="40" t="s">
        <v>3</v>
      </c>
      <c r="H23" s="45">
        <v>135.35</v>
      </c>
      <c r="I23" s="45"/>
      <c r="J23" s="40">
        <v>16</v>
      </c>
      <c r="K23" s="46">
        <f t="shared" si="3"/>
        <v>7371.5866332545565</v>
      </c>
      <c r="L23" s="47"/>
      <c r="M23" s="6">
        <f>IF(J23="","",(K23/J23)/LOOKUP(RIGHT($D$2,3),定数!$A$6:$A$13,定数!$B$6:$B$13))</f>
        <v>4.6072416457840975</v>
      </c>
      <c r="N23" s="40">
        <v>2018</v>
      </c>
      <c r="O23" s="8">
        <v>43482</v>
      </c>
      <c r="P23" s="45">
        <v>135.51</v>
      </c>
      <c r="Q23" s="45"/>
      <c r="R23" s="48">
        <f>IF(P23="","",T23*M23*LOOKUP(RIGHT($D$2,3),定数!$A$6:$A$13,定数!$B$6:$B$13))</f>
        <v>-7371.5866332543983</v>
      </c>
      <c r="S23" s="48"/>
      <c r="T23" s="49">
        <f t="shared" si="4"/>
        <v>-15.999999999999659</v>
      </c>
      <c r="U23" s="49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300000</v>
      </c>
      <c r="Y23" s="42">
        <f t="shared" si="6"/>
        <v>0.18093481852727145</v>
      </c>
    </row>
    <row r="24" spans="2:25" x14ac:dyDescent="0.15">
      <c r="B24" s="40">
        <v>16</v>
      </c>
      <c r="C24" s="44">
        <f t="shared" si="0"/>
        <v>238347.96780856416</v>
      </c>
      <c r="D24" s="44"/>
      <c r="E24" s="40">
        <v>2018</v>
      </c>
      <c r="F24" s="8">
        <v>43483</v>
      </c>
      <c r="G24" s="40" t="s">
        <v>4</v>
      </c>
      <c r="H24" s="45">
        <v>135.76</v>
      </c>
      <c r="I24" s="45"/>
      <c r="J24" s="40">
        <v>15</v>
      </c>
      <c r="K24" s="46">
        <f t="shared" si="3"/>
        <v>7150.439034256925</v>
      </c>
      <c r="L24" s="47"/>
      <c r="M24" s="6">
        <f>IF(J24="","",(K24/J24)/LOOKUP(RIGHT($D$2,3),定数!$A$6:$A$13,定数!$B$6:$B$13))</f>
        <v>4.7669593561712835</v>
      </c>
      <c r="N24" s="40">
        <v>2018</v>
      </c>
      <c r="O24" s="8">
        <v>43483</v>
      </c>
      <c r="P24" s="45">
        <v>135.61000000000001</v>
      </c>
      <c r="Q24" s="45"/>
      <c r="R24" s="48">
        <f>IF(P24="","",T24*M24*LOOKUP(RIGHT($D$2,3),定数!$A$6:$A$13,定数!$B$6:$B$13))</f>
        <v>-7150.4390342558409</v>
      </c>
      <c r="S24" s="48"/>
      <c r="T24" s="49">
        <f t="shared" si="4"/>
        <v>-14.999999999997726</v>
      </c>
      <c r="U24" s="49"/>
      <c r="V24" t="str">
        <f t="shared" si="7"/>
        <v/>
      </c>
      <c r="W24">
        <f t="shared" si="2"/>
        <v>2</v>
      </c>
      <c r="X24" s="41">
        <f t="shared" si="5"/>
        <v>300000</v>
      </c>
      <c r="Y24" s="42">
        <f t="shared" si="6"/>
        <v>0.20550677397145278</v>
      </c>
    </row>
    <row r="25" spans="2:25" x14ac:dyDescent="0.15">
      <c r="B25" s="40">
        <v>17</v>
      </c>
      <c r="C25" s="44">
        <f t="shared" si="0"/>
        <v>231197.52877430833</v>
      </c>
      <c r="D25" s="44"/>
      <c r="E25" s="40">
        <v>2018</v>
      </c>
      <c r="F25" s="8">
        <v>43483</v>
      </c>
      <c r="G25" s="40" t="s">
        <v>4</v>
      </c>
      <c r="H25" s="45">
        <v>135.79</v>
      </c>
      <c r="I25" s="45"/>
      <c r="J25" s="40">
        <v>19</v>
      </c>
      <c r="K25" s="46">
        <f t="shared" si="3"/>
        <v>6935.9258632292494</v>
      </c>
      <c r="L25" s="47"/>
      <c r="M25" s="6">
        <f>IF(J25="","",(K25/J25)/LOOKUP(RIGHT($D$2,3),定数!$A$6:$A$13,定数!$B$6:$B$13))</f>
        <v>3.650487296436447</v>
      </c>
      <c r="N25" s="40">
        <v>2018</v>
      </c>
      <c r="O25" s="8">
        <v>43483</v>
      </c>
      <c r="P25" s="45">
        <v>136.06</v>
      </c>
      <c r="Q25" s="45"/>
      <c r="R25" s="48">
        <f>IF(P25="","",T25*M25*LOOKUP(RIGHT($D$2,3),定数!$A$6:$A$13,定数!$B$6:$B$13))</f>
        <v>9856.3157003787801</v>
      </c>
      <c r="S25" s="48"/>
      <c r="T25" s="49">
        <f t="shared" si="4"/>
        <v>27.000000000001023</v>
      </c>
      <c r="U25" s="49"/>
      <c r="V25" t="str">
        <f t="shared" si="7"/>
        <v/>
      </c>
      <c r="W25">
        <f t="shared" si="2"/>
        <v>0</v>
      </c>
      <c r="X25" s="41">
        <f t="shared" si="5"/>
        <v>300000</v>
      </c>
      <c r="Y25" s="42">
        <f t="shared" si="6"/>
        <v>0.22934157075230555</v>
      </c>
    </row>
    <row r="26" spans="2:25" x14ac:dyDescent="0.15">
      <c r="B26" s="40">
        <v>18</v>
      </c>
      <c r="C26" s="44">
        <f t="shared" si="0"/>
        <v>241053.84447468712</v>
      </c>
      <c r="D26" s="44"/>
      <c r="E26" s="40">
        <v>2018</v>
      </c>
      <c r="F26" s="8">
        <v>43484</v>
      </c>
      <c r="G26" s="40" t="s">
        <v>3</v>
      </c>
      <c r="H26" s="45">
        <v>135.74</v>
      </c>
      <c r="I26" s="45"/>
      <c r="J26" s="40">
        <v>26</v>
      </c>
      <c r="K26" s="46">
        <f t="shared" si="3"/>
        <v>7231.6153342406133</v>
      </c>
      <c r="L26" s="47"/>
      <c r="M26" s="6">
        <f>IF(J26="","",(K26/J26)/LOOKUP(RIGHT($D$2,3),定数!$A$6:$A$13,定数!$B$6:$B$13))</f>
        <v>2.7813905131694669</v>
      </c>
      <c r="N26" s="40">
        <v>2018</v>
      </c>
      <c r="O26" s="8">
        <v>43484</v>
      </c>
      <c r="P26" s="45">
        <v>135.37</v>
      </c>
      <c r="Q26" s="45"/>
      <c r="R26" s="48">
        <f>IF(P26="","",T26*M26*LOOKUP(RIGHT($D$2,3),定数!$A$6:$A$13,定数!$B$6:$B$13))</f>
        <v>10291.144898727154</v>
      </c>
      <c r="S26" s="48"/>
      <c r="T26" s="49">
        <f t="shared" si="4"/>
        <v>37.000000000000455</v>
      </c>
      <c r="U26" s="49"/>
      <c r="V26" t="str">
        <f t="shared" si="7"/>
        <v/>
      </c>
      <c r="W26">
        <f t="shared" si="2"/>
        <v>0</v>
      </c>
      <c r="X26" s="41">
        <f t="shared" si="5"/>
        <v>300000</v>
      </c>
      <c r="Y26" s="42">
        <f t="shared" si="6"/>
        <v>0.19648718508437624</v>
      </c>
    </row>
    <row r="27" spans="2:25" x14ac:dyDescent="0.15">
      <c r="B27" s="40">
        <v>19</v>
      </c>
      <c r="C27" s="44">
        <f t="shared" si="0"/>
        <v>251344.98937341428</v>
      </c>
      <c r="D27" s="44"/>
      <c r="E27" s="40">
        <v>2018</v>
      </c>
      <c r="F27" s="8">
        <v>43489</v>
      </c>
      <c r="G27" s="40" t="s">
        <v>3</v>
      </c>
      <c r="H27" s="45">
        <v>135.25</v>
      </c>
      <c r="I27" s="45"/>
      <c r="J27" s="40">
        <v>25</v>
      </c>
      <c r="K27" s="46">
        <f t="shared" si="3"/>
        <v>7540.3496812024277</v>
      </c>
      <c r="L27" s="47"/>
      <c r="M27" s="6">
        <f>IF(J27="","",(K27/J27)/LOOKUP(RIGHT($D$2,3),定数!$A$6:$A$13,定数!$B$6:$B$13))</f>
        <v>3.0161398724809709</v>
      </c>
      <c r="N27" s="40">
        <v>2018</v>
      </c>
      <c r="O27" s="8">
        <v>43489</v>
      </c>
      <c r="P27" s="45">
        <v>135.5</v>
      </c>
      <c r="Q27" s="45"/>
      <c r="R27" s="48">
        <f>IF(P27="","",T27*M27*LOOKUP(RIGHT($D$2,3),定数!$A$6:$A$13,定数!$B$6:$B$13))</f>
        <v>-7540.3496812024268</v>
      </c>
      <c r="S27" s="48"/>
      <c r="T27" s="49">
        <f t="shared" si="4"/>
        <v>-25</v>
      </c>
      <c r="U27" s="49"/>
      <c r="V27" t="str">
        <f t="shared" si="7"/>
        <v/>
      </c>
      <c r="W27">
        <f t="shared" si="2"/>
        <v>1</v>
      </c>
      <c r="X27" s="41">
        <f t="shared" si="5"/>
        <v>300000</v>
      </c>
      <c r="Y27" s="42">
        <f t="shared" si="6"/>
        <v>0.16218336875528572</v>
      </c>
    </row>
    <row r="28" spans="2:25" x14ac:dyDescent="0.15">
      <c r="B28" s="40">
        <v>20</v>
      </c>
      <c r="C28" s="44">
        <f t="shared" si="0"/>
        <v>243804.63969221184</v>
      </c>
      <c r="D28" s="44"/>
      <c r="E28" s="40">
        <v>2018</v>
      </c>
      <c r="F28" s="8">
        <v>43496</v>
      </c>
      <c r="G28" s="40" t="s">
        <v>4</v>
      </c>
      <c r="H28" s="45">
        <v>135.33000000000001</v>
      </c>
      <c r="I28" s="45"/>
      <c r="J28" s="40">
        <v>17</v>
      </c>
      <c r="K28" s="46">
        <f t="shared" si="3"/>
        <v>7314.1391907663547</v>
      </c>
      <c r="L28" s="47"/>
      <c r="M28" s="6">
        <f>IF(J28="","",(K28/J28)/LOOKUP(RIGHT($D$2,3),定数!$A$6:$A$13,定数!$B$6:$B$13))</f>
        <v>4.302434818097856</v>
      </c>
      <c r="N28" s="40">
        <v>2018</v>
      </c>
      <c r="O28" s="8">
        <v>43496</v>
      </c>
      <c r="P28" s="45">
        <v>135.59</v>
      </c>
      <c r="Q28" s="45"/>
      <c r="R28" s="48">
        <f>IF(P28="","",T28*M28*LOOKUP(RIGHT($D$2,3),定数!$A$6:$A$13,定数!$B$6:$B$13))</f>
        <v>11186.330527054033</v>
      </c>
      <c r="S28" s="48"/>
      <c r="T28" s="49">
        <f t="shared" si="4"/>
        <v>25.999999999999091</v>
      </c>
      <c r="U28" s="49"/>
      <c r="V28" t="str">
        <f t="shared" si="7"/>
        <v/>
      </c>
      <c r="W28">
        <f t="shared" si="2"/>
        <v>0</v>
      </c>
      <c r="X28" s="41">
        <f t="shared" si="5"/>
        <v>300000</v>
      </c>
      <c r="Y28" s="42">
        <f t="shared" si="6"/>
        <v>0.18731786769262715</v>
      </c>
    </row>
    <row r="29" spans="2:25" x14ac:dyDescent="0.15">
      <c r="B29" s="40">
        <v>21</v>
      </c>
      <c r="C29" s="44">
        <f t="shared" si="0"/>
        <v>254990.97021926587</v>
      </c>
      <c r="D29" s="44"/>
      <c r="E29" s="40">
        <v>2018</v>
      </c>
      <c r="F29" s="8">
        <v>43497</v>
      </c>
      <c r="G29" s="40" t="s">
        <v>4</v>
      </c>
      <c r="H29" s="45">
        <v>136.25</v>
      </c>
      <c r="I29" s="45"/>
      <c r="J29" s="40">
        <v>29</v>
      </c>
      <c r="K29" s="46">
        <f t="shared" si="3"/>
        <v>7649.7291065779755</v>
      </c>
      <c r="L29" s="47"/>
      <c r="M29" s="6">
        <f>IF(J29="","",(K29/J29)/LOOKUP(RIGHT($D$2,3),定数!$A$6:$A$13,定数!$B$6:$B$13))</f>
        <v>2.6378376229579228</v>
      </c>
      <c r="N29" s="40">
        <v>2018</v>
      </c>
      <c r="O29" s="8">
        <v>43497</v>
      </c>
      <c r="P29" s="45">
        <v>136.69</v>
      </c>
      <c r="Q29" s="45"/>
      <c r="R29" s="48">
        <f>IF(P29="","",T29*M29*LOOKUP(RIGHT($D$2,3),定数!$A$6:$A$13,定数!$B$6:$B$13))</f>
        <v>11606.485541014799</v>
      </c>
      <c r="S29" s="48"/>
      <c r="T29" s="49">
        <f t="shared" si="4"/>
        <v>43.999999999999773</v>
      </c>
      <c r="U29" s="49"/>
      <c r="V29" t="str">
        <f t="shared" si="7"/>
        <v/>
      </c>
      <c r="W29">
        <f t="shared" si="2"/>
        <v>0</v>
      </c>
      <c r="X29" s="41">
        <f t="shared" si="5"/>
        <v>300000</v>
      </c>
      <c r="Y29" s="42">
        <f t="shared" si="6"/>
        <v>0.1500300992691137</v>
      </c>
    </row>
    <row r="30" spans="2:25" x14ac:dyDescent="0.15">
      <c r="B30" s="40">
        <v>22</v>
      </c>
      <c r="C30" s="44">
        <f t="shared" si="0"/>
        <v>266597.45576028066</v>
      </c>
      <c r="D30" s="44"/>
      <c r="E30" s="40">
        <v>2018</v>
      </c>
      <c r="F30" s="8">
        <v>43498</v>
      </c>
      <c r="G30" s="40" t="s">
        <v>4</v>
      </c>
      <c r="H30" s="45">
        <v>137.24</v>
      </c>
      <c r="I30" s="45"/>
      <c r="J30" s="40">
        <v>19</v>
      </c>
      <c r="K30" s="46">
        <f t="shared" si="3"/>
        <v>7997.9236728084197</v>
      </c>
      <c r="L30" s="47"/>
      <c r="M30" s="6">
        <f>IF(J30="","",(K30/J30)/LOOKUP(RIGHT($D$2,3),定数!$A$6:$A$13,定数!$B$6:$B$13))</f>
        <v>4.2094335120044315</v>
      </c>
      <c r="N30" s="40">
        <v>2018</v>
      </c>
      <c r="O30" s="8">
        <v>43498</v>
      </c>
      <c r="P30" s="45">
        <v>137.05000000000001</v>
      </c>
      <c r="Q30" s="45"/>
      <c r="R30" s="48">
        <f>IF(P30="","",T30*M30*LOOKUP(RIGHT($D$2,3),定数!$A$6:$A$13,定数!$B$6:$B$13))</f>
        <v>-7997.9236728083233</v>
      </c>
      <c r="S30" s="48"/>
      <c r="T30" s="49">
        <f t="shared" si="4"/>
        <v>-18.999999999999773</v>
      </c>
      <c r="U30" s="49"/>
      <c r="V30" t="str">
        <f t="shared" si="7"/>
        <v/>
      </c>
      <c r="W30">
        <f t="shared" si="2"/>
        <v>1</v>
      </c>
      <c r="X30" s="41">
        <f t="shared" si="5"/>
        <v>300000</v>
      </c>
      <c r="Y30" s="42">
        <f t="shared" si="6"/>
        <v>0.11134181413239785</v>
      </c>
    </row>
    <row r="31" spans="2:25" x14ac:dyDescent="0.15">
      <c r="B31" s="40">
        <v>23</v>
      </c>
      <c r="C31" s="44">
        <f t="shared" si="0"/>
        <v>258599.53208747233</v>
      </c>
      <c r="D31" s="44"/>
      <c r="E31" s="40">
        <v>2018</v>
      </c>
      <c r="F31" s="8">
        <v>43498</v>
      </c>
      <c r="G31" s="40" t="s">
        <v>4</v>
      </c>
      <c r="H31" s="45">
        <v>137.28</v>
      </c>
      <c r="I31" s="45"/>
      <c r="J31" s="40">
        <v>30</v>
      </c>
      <c r="K31" s="46">
        <f t="shared" si="3"/>
        <v>7757.9859626241696</v>
      </c>
      <c r="L31" s="47"/>
      <c r="M31" s="6">
        <f>IF(J31="","",(K31/J31)/LOOKUP(RIGHT($D$2,3),定数!$A$6:$A$13,定数!$B$6:$B$13))</f>
        <v>2.5859953208747233</v>
      </c>
      <c r="N31" s="40">
        <v>2018</v>
      </c>
      <c r="O31" s="8">
        <v>43501</v>
      </c>
      <c r="P31" s="45">
        <v>136.97999999999999</v>
      </c>
      <c r="Q31" s="45"/>
      <c r="R31" s="48">
        <f>IF(P31="","",T31*M31*LOOKUP(RIGHT($D$2,3),定数!$A$6:$A$13,定数!$B$6:$B$13))</f>
        <v>-7757.9859626244643</v>
      </c>
      <c r="S31" s="48"/>
      <c r="T31" s="49">
        <f t="shared" si="4"/>
        <v>-30.000000000001137</v>
      </c>
      <c r="U31" s="49"/>
      <c r="V31" t="str">
        <f t="shared" si="7"/>
        <v/>
      </c>
      <c r="W31">
        <f t="shared" si="2"/>
        <v>2</v>
      </c>
      <c r="X31" s="41">
        <f t="shared" si="5"/>
        <v>300000</v>
      </c>
      <c r="Y31" s="42">
        <f t="shared" si="6"/>
        <v>0.13800155970842554</v>
      </c>
    </row>
    <row r="32" spans="2:25" x14ac:dyDescent="0.15">
      <c r="B32" s="40">
        <v>24</v>
      </c>
      <c r="C32" s="44">
        <f t="shared" si="0"/>
        <v>250841.54612484787</v>
      </c>
      <c r="D32" s="44"/>
      <c r="E32" s="40">
        <v>2018</v>
      </c>
      <c r="F32" s="8">
        <v>43503</v>
      </c>
      <c r="G32" s="40" t="s">
        <v>4</v>
      </c>
      <c r="H32" s="45">
        <v>135.6</v>
      </c>
      <c r="I32" s="45"/>
      <c r="J32" s="40">
        <v>16</v>
      </c>
      <c r="K32" s="46">
        <f t="shared" si="3"/>
        <v>7525.2463837454361</v>
      </c>
      <c r="L32" s="47"/>
      <c r="M32" s="6">
        <f>IF(J32="","",(K32/J32)/LOOKUP(RIGHT($D$2,3),定数!$A$6:$A$13,定数!$B$6:$B$13))</f>
        <v>4.7032789898408973</v>
      </c>
      <c r="N32" s="40">
        <v>2018</v>
      </c>
      <c r="O32" s="8">
        <v>43503</v>
      </c>
      <c r="P32" s="45">
        <v>135.44</v>
      </c>
      <c r="Q32" s="45"/>
      <c r="R32" s="48">
        <f>IF(P32="","",T32*M32*LOOKUP(RIGHT($D$2,3),定数!$A$6:$A$13,定数!$B$6:$B$13))</f>
        <v>-7525.2463837452751</v>
      </c>
      <c r="S32" s="48"/>
      <c r="T32" s="49">
        <f t="shared" si="4"/>
        <v>-15.999999999999659</v>
      </c>
      <c r="U32" s="49"/>
      <c r="V32" t="str">
        <f t="shared" si="7"/>
        <v/>
      </c>
      <c r="W32">
        <f t="shared" si="2"/>
        <v>3</v>
      </c>
      <c r="X32" s="41">
        <f t="shared" si="5"/>
        <v>300000</v>
      </c>
      <c r="Y32" s="42">
        <f t="shared" si="6"/>
        <v>0.16386151291717377</v>
      </c>
    </row>
    <row r="33" spans="2:25" x14ac:dyDescent="0.15">
      <c r="B33" s="40">
        <v>25</v>
      </c>
      <c r="C33" s="44">
        <f t="shared" si="0"/>
        <v>243316.29974110259</v>
      </c>
      <c r="D33" s="44"/>
      <c r="E33" s="40">
        <v>2018</v>
      </c>
      <c r="F33" s="8">
        <v>43503</v>
      </c>
      <c r="G33" s="40" t="s">
        <v>3</v>
      </c>
      <c r="H33" s="45">
        <v>134.71</v>
      </c>
      <c r="I33" s="45"/>
      <c r="J33" s="40">
        <v>34</v>
      </c>
      <c r="K33" s="46">
        <f t="shared" si="3"/>
        <v>7299.4889922330776</v>
      </c>
      <c r="L33" s="47"/>
      <c r="M33" s="6">
        <f>IF(J33="","",(K33/J33)/LOOKUP(RIGHT($D$2,3),定数!$A$6:$A$13,定数!$B$6:$B$13))</f>
        <v>2.1469085271273758</v>
      </c>
      <c r="N33" s="40">
        <v>2018</v>
      </c>
      <c r="O33" s="8">
        <v>43503</v>
      </c>
      <c r="P33" s="45">
        <v>134.29</v>
      </c>
      <c r="Q33" s="45"/>
      <c r="R33" s="48">
        <f>IF(P33="","",T33*M33*LOOKUP(RIGHT($D$2,3),定数!$A$6:$A$13,定数!$B$6:$B$13))</f>
        <v>9017.0158139353207</v>
      </c>
      <c r="S33" s="48"/>
      <c r="T33" s="49">
        <f t="shared" si="4"/>
        <v>42.000000000001592</v>
      </c>
      <c r="U33" s="49"/>
      <c r="V33" t="str">
        <f t="shared" si="7"/>
        <v/>
      </c>
      <c r="W33">
        <f t="shared" si="2"/>
        <v>0</v>
      </c>
      <c r="X33" s="41">
        <f t="shared" si="5"/>
        <v>300000</v>
      </c>
      <c r="Y33" s="42">
        <f t="shared" si="6"/>
        <v>0.18894566752965802</v>
      </c>
    </row>
    <row r="34" spans="2:25" x14ac:dyDescent="0.15">
      <c r="B34" s="40">
        <v>26</v>
      </c>
      <c r="C34" s="44">
        <f t="shared" si="0"/>
        <v>252333.3155550379</v>
      </c>
      <c r="D34" s="44"/>
      <c r="E34" s="40">
        <v>2018</v>
      </c>
      <c r="F34" s="8">
        <v>43503</v>
      </c>
      <c r="G34" s="40" t="s">
        <v>3</v>
      </c>
      <c r="H34" s="45">
        <v>134.28</v>
      </c>
      <c r="I34" s="45"/>
      <c r="J34" s="40">
        <v>29</v>
      </c>
      <c r="K34" s="46">
        <f t="shared" si="3"/>
        <v>7569.9994666511366</v>
      </c>
      <c r="L34" s="47"/>
      <c r="M34" s="6">
        <f>IF(J34="","",(K34/J34)/LOOKUP(RIGHT($D$2,3),定数!$A$6:$A$13,定数!$B$6:$B$13))</f>
        <v>2.6103446436728057</v>
      </c>
      <c r="N34" s="40">
        <v>2018</v>
      </c>
      <c r="O34" s="8">
        <v>43504</v>
      </c>
      <c r="P34" s="45">
        <v>133.86000000000001</v>
      </c>
      <c r="Q34" s="45"/>
      <c r="R34" s="48">
        <f>IF(P34="","",T34*M34*LOOKUP(RIGHT($D$2,3),定数!$A$6:$A$13,定数!$B$6:$B$13))</f>
        <v>10963.447503425457</v>
      </c>
      <c r="S34" s="48"/>
      <c r="T34" s="49">
        <f t="shared" si="4"/>
        <v>41.999999999998749</v>
      </c>
      <c r="U34" s="49"/>
      <c r="V34" t="str">
        <f t="shared" si="7"/>
        <v/>
      </c>
      <c r="W34">
        <f t="shared" si="2"/>
        <v>0</v>
      </c>
      <c r="X34" s="41">
        <f t="shared" si="5"/>
        <v>300000</v>
      </c>
      <c r="Y34" s="42">
        <f t="shared" si="6"/>
        <v>0.15888894814987364</v>
      </c>
    </row>
    <row r="35" spans="2:25" x14ac:dyDescent="0.15">
      <c r="B35" s="40">
        <v>27</v>
      </c>
      <c r="C35" s="44">
        <f t="shared" si="0"/>
        <v>263296.76305846334</v>
      </c>
      <c r="D35" s="44"/>
      <c r="E35" s="40">
        <v>2018</v>
      </c>
      <c r="F35" s="8">
        <v>43515</v>
      </c>
      <c r="G35" s="40" t="s">
        <v>4</v>
      </c>
      <c r="H35" s="45">
        <v>132.28</v>
      </c>
      <c r="I35" s="45"/>
      <c r="J35" s="40">
        <v>24</v>
      </c>
      <c r="K35" s="46">
        <f t="shared" si="3"/>
        <v>7898.9028917538999</v>
      </c>
      <c r="L35" s="47"/>
      <c r="M35" s="6">
        <f>IF(J35="","",(K35/J35)/LOOKUP(RIGHT($D$2,3),定数!$A$6:$A$13,定数!$B$6:$B$13))</f>
        <v>3.2912095382307918</v>
      </c>
      <c r="N35" s="40">
        <v>2018</v>
      </c>
      <c r="O35" s="8">
        <v>43515</v>
      </c>
      <c r="P35" s="45">
        <v>132.04</v>
      </c>
      <c r="Q35" s="45"/>
      <c r="R35" s="48">
        <f>IF(P35="","",T35*M35*LOOKUP(RIGHT($D$2,3),定数!$A$6:$A$13,定数!$B$6:$B$13))</f>
        <v>-7898.9028917542</v>
      </c>
      <c r="S35" s="48"/>
      <c r="T35" s="49">
        <f t="shared" si="4"/>
        <v>-24.000000000000909</v>
      </c>
      <c r="U35" s="49"/>
      <c r="V35" t="str">
        <f t="shared" si="7"/>
        <v/>
      </c>
      <c r="W35">
        <f t="shared" si="2"/>
        <v>1</v>
      </c>
      <c r="X35" s="41">
        <f t="shared" si="5"/>
        <v>300000</v>
      </c>
      <c r="Y35" s="42">
        <f t="shared" si="6"/>
        <v>0.12234412313845555</v>
      </c>
    </row>
    <row r="36" spans="2:25" x14ac:dyDescent="0.15">
      <c r="B36" s="40">
        <v>28</v>
      </c>
      <c r="C36" s="44">
        <f t="shared" si="0"/>
        <v>255397.86016670914</v>
      </c>
      <c r="D36" s="44"/>
      <c r="E36" s="40">
        <v>2018</v>
      </c>
      <c r="F36" s="8">
        <v>43519</v>
      </c>
      <c r="G36" s="40" t="s">
        <v>3</v>
      </c>
      <c r="H36" s="45">
        <v>131.5</v>
      </c>
      <c r="I36" s="45"/>
      <c r="J36" s="40">
        <v>14</v>
      </c>
      <c r="K36" s="46">
        <f t="shared" si="3"/>
        <v>7661.9358050012743</v>
      </c>
      <c r="L36" s="47"/>
      <c r="M36" s="6">
        <f>IF(J36="","",(K36/J36)/LOOKUP(RIGHT($D$2,3),定数!$A$6:$A$13,定数!$B$6:$B$13))</f>
        <v>5.472811289286625</v>
      </c>
      <c r="N36" s="40">
        <v>2018</v>
      </c>
      <c r="O36" s="8">
        <v>43519</v>
      </c>
      <c r="P36" s="45">
        <v>131.32</v>
      </c>
      <c r="Q36" s="45"/>
      <c r="R36" s="48">
        <f>IF(P36="","",T36*M36*LOOKUP(RIGHT($D$2,3),定数!$A$6:$A$13,定数!$B$6:$B$13))</f>
        <v>9851.0603207162985</v>
      </c>
      <c r="S36" s="48"/>
      <c r="T36" s="49">
        <f t="shared" si="4"/>
        <v>18.000000000000682</v>
      </c>
      <c r="U36" s="49"/>
      <c r="V36" t="str">
        <f t="shared" si="7"/>
        <v/>
      </c>
      <c r="W36">
        <f t="shared" si="2"/>
        <v>0</v>
      </c>
      <c r="X36" s="41">
        <f t="shared" si="5"/>
        <v>300000</v>
      </c>
      <c r="Y36" s="42">
        <f t="shared" si="6"/>
        <v>0.14867379944430281</v>
      </c>
    </row>
    <row r="37" spans="2:25" x14ac:dyDescent="0.15">
      <c r="B37" s="40">
        <v>29</v>
      </c>
      <c r="C37" s="44">
        <f t="shared" si="0"/>
        <v>265248.92048742546</v>
      </c>
      <c r="D37" s="44"/>
      <c r="E37" s="40">
        <v>2018</v>
      </c>
      <c r="F37" s="8">
        <v>43524</v>
      </c>
      <c r="G37" s="40" t="s">
        <v>3</v>
      </c>
      <c r="H37" s="45">
        <v>131.30000000000001</v>
      </c>
      <c r="I37" s="45"/>
      <c r="J37" s="40">
        <v>14</v>
      </c>
      <c r="K37" s="46">
        <f t="shared" si="3"/>
        <v>7957.4676146227639</v>
      </c>
      <c r="L37" s="47"/>
      <c r="M37" s="6">
        <f>IF(J37="","",(K37/J37)/LOOKUP(RIGHT($D$2,3),定数!$A$6:$A$13,定数!$B$6:$B$13))</f>
        <v>5.68390543901626</v>
      </c>
      <c r="N37" s="40">
        <v>2018</v>
      </c>
      <c r="O37" s="8">
        <v>43524</v>
      </c>
      <c r="P37" s="45">
        <v>131.44</v>
      </c>
      <c r="Q37" s="45"/>
      <c r="R37" s="48">
        <f>IF(P37="","",T37*M37*LOOKUP(RIGHT($D$2,3),定数!$A$6:$A$13,定数!$B$6:$B$13))</f>
        <v>-7957.467614621989</v>
      </c>
      <c r="S37" s="48"/>
      <c r="T37" s="49">
        <f t="shared" si="4"/>
        <v>-13.999999999998636</v>
      </c>
      <c r="U37" s="49"/>
      <c r="V37" t="str">
        <f t="shared" si="7"/>
        <v/>
      </c>
      <c r="W37">
        <f t="shared" si="2"/>
        <v>1</v>
      </c>
      <c r="X37" s="41">
        <f t="shared" si="5"/>
        <v>300000</v>
      </c>
      <c r="Y37" s="42">
        <f t="shared" si="6"/>
        <v>0.11583693170858178</v>
      </c>
    </row>
    <row r="38" spans="2:25" x14ac:dyDescent="0.15">
      <c r="B38" s="40">
        <v>30</v>
      </c>
      <c r="C38" s="44">
        <f t="shared" si="0"/>
        <v>257291.45287280346</v>
      </c>
      <c r="D38" s="44"/>
      <c r="E38" s="40">
        <v>2018</v>
      </c>
      <c r="F38" s="8">
        <v>43524</v>
      </c>
      <c r="G38" s="40" t="s">
        <v>3</v>
      </c>
      <c r="H38" s="45">
        <v>131.21</v>
      </c>
      <c r="I38" s="45"/>
      <c r="J38" s="40">
        <v>28</v>
      </c>
      <c r="K38" s="46">
        <f t="shared" si="3"/>
        <v>7718.7435861841041</v>
      </c>
      <c r="L38" s="47"/>
      <c r="M38" s="6">
        <f>IF(J38="","",(K38/J38)/LOOKUP(RIGHT($D$2,3),定数!$A$6:$A$13,定数!$B$6:$B$13))</f>
        <v>2.7566941379228944</v>
      </c>
      <c r="N38" s="40">
        <v>2018</v>
      </c>
      <c r="O38" s="8">
        <v>43524</v>
      </c>
      <c r="P38" s="45">
        <v>130.80000000000001</v>
      </c>
      <c r="Q38" s="45"/>
      <c r="R38" s="48">
        <f>IF(P38="","",T38*M38*LOOKUP(RIGHT($D$2,3),定数!$A$6:$A$13,定数!$B$6:$B$13))</f>
        <v>11302.445965483772</v>
      </c>
      <c r="S38" s="48"/>
      <c r="T38" s="49">
        <f t="shared" si="4"/>
        <v>40.999999999999659</v>
      </c>
      <c r="U38" s="49"/>
      <c r="V38" t="str">
        <f t="shared" si="7"/>
        <v/>
      </c>
      <c r="W38">
        <f t="shared" si="2"/>
        <v>0</v>
      </c>
      <c r="X38" s="41">
        <f t="shared" si="5"/>
        <v>300000</v>
      </c>
      <c r="Y38" s="42">
        <f t="shared" si="6"/>
        <v>0.14236182375732176</v>
      </c>
    </row>
    <row r="39" spans="2:25" x14ac:dyDescent="0.15">
      <c r="B39" s="40">
        <v>31</v>
      </c>
      <c r="C39" s="44">
        <f t="shared" si="0"/>
        <v>268593.89883828722</v>
      </c>
      <c r="D39" s="44"/>
      <c r="E39" s="40">
        <v>2018</v>
      </c>
      <c r="F39" s="8">
        <v>43524</v>
      </c>
      <c r="G39" s="40" t="s">
        <v>3</v>
      </c>
      <c r="H39" s="45">
        <v>130.80000000000001</v>
      </c>
      <c r="I39" s="45"/>
      <c r="J39" s="40">
        <v>13</v>
      </c>
      <c r="K39" s="46">
        <f t="shared" si="3"/>
        <v>8057.816965148616</v>
      </c>
      <c r="L39" s="47"/>
      <c r="M39" s="6">
        <f>IF(J39="","",(K39/J39)/LOOKUP(RIGHT($D$2,3),定数!$A$6:$A$13,定数!$B$6:$B$13))</f>
        <v>6.1983207424220117</v>
      </c>
      <c r="N39" s="40">
        <v>2018</v>
      </c>
      <c r="O39" s="8">
        <v>43524</v>
      </c>
      <c r="P39" s="45">
        <v>130.61000000000001</v>
      </c>
      <c r="Q39" s="45"/>
      <c r="R39" s="48">
        <f>IF(P39="","",T39*M39*LOOKUP(RIGHT($D$2,3),定数!$A$6:$A$13,定数!$B$6:$B$13))</f>
        <v>11776.809410601682</v>
      </c>
      <c r="S39" s="48"/>
      <c r="T39" s="49">
        <f t="shared" si="4"/>
        <v>18.999999999999773</v>
      </c>
      <c r="U39" s="49"/>
      <c r="V39" t="str">
        <f t="shared" si="7"/>
        <v/>
      </c>
      <c r="W39">
        <f t="shared" si="2"/>
        <v>0</v>
      </c>
      <c r="X39" s="41">
        <f t="shared" si="5"/>
        <v>300000</v>
      </c>
      <c r="Y39" s="42">
        <f t="shared" si="6"/>
        <v>0.10468700387237595</v>
      </c>
    </row>
    <row r="40" spans="2:25" x14ac:dyDescent="0.15">
      <c r="B40" s="40">
        <v>32</v>
      </c>
      <c r="C40" s="44">
        <f t="shared" si="0"/>
        <v>280370.7082488889</v>
      </c>
      <c r="D40" s="44"/>
      <c r="E40" s="40">
        <v>2018</v>
      </c>
      <c r="F40" s="8">
        <v>43526</v>
      </c>
      <c r="G40" s="40" t="s">
        <v>3</v>
      </c>
      <c r="H40" s="45">
        <v>129.62</v>
      </c>
      <c r="I40" s="45"/>
      <c r="J40" s="40">
        <v>23</v>
      </c>
      <c r="K40" s="46">
        <f t="shared" si="3"/>
        <v>8411.1212474666663</v>
      </c>
      <c r="L40" s="47"/>
      <c r="M40" s="6">
        <f>IF(J40="","",(K40/J40)/LOOKUP(RIGHT($D$2,3),定数!$A$6:$A$13,定数!$B$6:$B$13))</f>
        <v>3.6570092380289854</v>
      </c>
      <c r="N40" s="40">
        <v>2018</v>
      </c>
      <c r="O40" s="8">
        <v>43526</v>
      </c>
      <c r="P40" s="45">
        <v>129.85</v>
      </c>
      <c r="Q40" s="45"/>
      <c r="R40" s="48">
        <f>IF(P40="","",T40*M40*LOOKUP(RIGHT($D$2,3),定数!$A$6:$A$13,定数!$B$6:$B$13))</f>
        <v>-8411.1212474662916</v>
      </c>
      <c r="S40" s="48"/>
      <c r="T40" s="49">
        <f t="shared" si="4"/>
        <v>-22.999999999998977</v>
      </c>
      <c r="U40" s="49"/>
      <c r="V40" t="str">
        <f t="shared" si="7"/>
        <v/>
      </c>
      <c r="W40">
        <f t="shared" si="2"/>
        <v>1</v>
      </c>
      <c r="X40" s="41">
        <f t="shared" si="5"/>
        <v>300000</v>
      </c>
      <c r="Y40" s="42">
        <f t="shared" si="6"/>
        <v>6.5430972503703666E-2</v>
      </c>
    </row>
    <row r="41" spans="2:25" x14ac:dyDescent="0.15">
      <c r="B41" s="40">
        <v>33</v>
      </c>
      <c r="C41" s="44">
        <f t="shared" si="0"/>
        <v>271959.58700142259</v>
      </c>
      <c r="D41" s="44"/>
      <c r="E41" s="40">
        <v>2018</v>
      </c>
      <c r="F41" s="8">
        <v>43531</v>
      </c>
      <c r="G41" s="40" t="s">
        <v>3</v>
      </c>
      <c r="H41" s="45">
        <v>131.13</v>
      </c>
      <c r="I41" s="45"/>
      <c r="J41" s="40">
        <v>17</v>
      </c>
      <c r="K41" s="46">
        <f t="shared" si="3"/>
        <v>8158.7876100426774</v>
      </c>
      <c r="L41" s="47"/>
      <c r="M41" s="6">
        <f>IF(J41="","",(K41/J41)/LOOKUP(RIGHT($D$2,3),定数!$A$6:$A$13,定数!$B$6:$B$13))</f>
        <v>4.7992868294368689</v>
      </c>
      <c r="N41" s="40">
        <v>2018</v>
      </c>
      <c r="O41" s="8">
        <v>43531</v>
      </c>
      <c r="P41" s="45">
        <v>131.30000000000001</v>
      </c>
      <c r="Q41" s="45"/>
      <c r="R41" s="48">
        <f>IF(P41="","",T41*M41*LOOKUP(RIGHT($D$2,3),定数!$A$6:$A$13,定数!$B$6:$B$13))</f>
        <v>-8158.7876100434414</v>
      </c>
      <c r="S41" s="48"/>
      <c r="T41" s="49">
        <f t="shared" si="4"/>
        <v>-17.000000000001592</v>
      </c>
      <c r="U41" s="49"/>
      <c r="V41" t="str">
        <f t="shared" si="7"/>
        <v/>
      </c>
      <c r="W41">
        <f t="shared" si="2"/>
        <v>2</v>
      </c>
      <c r="X41" s="41">
        <f t="shared" si="5"/>
        <v>300000</v>
      </c>
      <c r="Y41" s="42">
        <f t="shared" si="6"/>
        <v>9.3468043328591377E-2</v>
      </c>
    </row>
    <row r="42" spans="2:25" x14ac:dyDescent="0.15">
      <c r="B42" s="40">
        <v>34</v>
      </c>
      <c r="C42" s="44">
        <f t="shared" si="0"/>
        <v>263800.79939137917</v>
      </c>
      <c r="D42" s="44"/>
      <c r="E42" s="40">
        <v>2018</v>
      </c>
      <c r="F42" s="8">
        <v>43531</v>
      </c>
      <c r="G42" s="40" t="s">
        <v>3</v>
      </c>
      <c r="H42" s="45">
        <v>131.11000000000001</v>
      </c>
      <c r="I42" s="45"/>
      <c r="J42" s="40">
        <v>18</v>
      </c>
      <c r="K42" s="46">
        <f t="shared" si="3"/>
        <v>7914.0239817413749</v>
      </c>
      <c r="L42" s="47"/>
      <c r="M42" s="6">
        <f>IF(J42="","",(K42/J42)/LOOKUP(RIGHT($D$2,3),定数!$A$6:$A$13,定数!$B$6:$B$13))</f>
        <v>4.3966799898563194</v>
      </c>
      <c r="N42" s="40">
        <v>2018</v>
      </c>
      <c r="O42" s="8">
        <v>43531</v>
      </c>
      <c r="P42" s="45">
        <v>131.29</v>
      </c>
      <c r="Q42" s="45"/>
      <c r="R42" s="48">
        <f>IF(P42="","",T42*M42*LOOKUP(RIGHT($D$2,3),定数!$A$6:$A$13,定数!$B$6:$B$13))</f>
        <v>-7914.0239817404254</v>
      </c>
      <c r="S42" s="48"/>
      <c r="T42" s="49">
        <f t="shared" si="4"/>
        <v>-17.99999999999784</v>
      </c>
      <c r="U42" s="49"/>
      <c r="V42" t="str">
        <f t="shared" si="7"/>
        <v/>
      </c>
      <c r="W42">
        <f t="shared" si="2"/>
        <v>3</v>
      </c>
      <c r="X42" s="41">
        <f t="shared" si="5"/>
        <v>300000</v>
      </c>
      <c r="Y42" s="42">
        <f t="shared" si="6"/>
        <v>0.12066400202873606</v>
      </c>
    </row>
    <row r="43" spans="2:25" x14ac:dyDescent="0.15">
      <c r="B43" s="40">
        <v>35</v>
      </c>
      <c r="C43" s="44">
        <f t="shared" si="0"/>
        <v>255886.77540963874</v>
      </c>
      <c r="D43" s="44"/>
      <c r="E43" s="40">
        <v>2018</v>
      </c>
      <c r="F43" s="8">
        <v>43531</v>
      </c>
      <c r="G43" s="40" t="s">
        <v>4</v>
      </c>
      <c r="H43" s="45">
        <v>131.4</v>
      </c>
      <c r="I43" s="45"/>
      <c r="J43" s="40">
        <v>23</v>
      </c>
      <c r="K43" s="46">
        <f t="shared" si="3"/>
        <v>7676.6032622891616</v>
      </c>
      <c r="L43" s="47"/>
      <c r="M43" s="6">
        <f>IF(J43="","",(K43/J43)/LOOKUP(RIGHT($D$2,3),定数!$A$6:$A$13,定数!$B$6:$B$13))</f>
        <v>3.3376535922996355</v>
      </c>
      <c r="N43" s="40">
        <v>2018</v>
      </c>
      <c r="O43" s="8">
        <v>43531</v>
      </c>
      <c r="P43" s="45">
        <v>131.75</v>
      </c>
      <c r="Q43" s="45"/>
      <c r="R43" s="48">
        <f>IF(P43="","",T43*M43*LOOKUP(RIGHT($D$2,3),定数!$A$6:$A$13,定数!$B$6:$B$13))</f>
        <v>11681.787573048534</v>
      </c>
      <c r="S43" s="48"/>
      <c r="T43" s="49">
        <f t="shared" si="4"/>
        <v>34.999999999999432</v>
      </c>
      <c r="U43" s="49"/>
      <c r="V43" t="str">
        <f t="shared" si="7"/>
        <v/>
      </c>
      <c r="W43">
        <f t="shared" si="2"/>
        <v>0</v>
      </c>
      <c r="X43" s="41">
        <f t="shared" si="5"/>
        <v>300000</v>
      </c>
      <c r="Y43" s="42">
        <f t="shared" si="6"/>
        <v>0.14704408196787089</v>
      </c>
    </row>
    <row r="44" spans="2:25" x14ac:dyDescent="0.15">
      <c r="B44" s="40">
        <v>36</v>
      </c>
      <c r="C44" s="44">
        <f t="shared" si="0"/>
        <v>267568.56298268726</v>
      </c>
      <c r="D44" s="44"/>
      <c r="E44" s="40">
        <v>2018</v>
      </c>
      <c r="F44" s="8">
        <v>43537</v>
      </c>
      <c r="G44" s="40" t="s">
        <v>4</v>
      </c>
      <c r="H44" s="45">
        <v>131.27000000000001</v>
      </c>
      <c r="I44" s="45"/>
      <c r="J44" s="40">
        <v>9</v>
      </c>
      <c r="K44" s="46">
        <f t="shared" si="3"/>
        <v>8027.0568894806174</v>
      </c>
      <c r="L44" s="47"/>
      <c r="M44" s="6">
        <f>IF(J44="","",(K44/J44)/LOOKUP(RIGHT($D$2,3),定数!$A$6:$A$13,定数!$B$6:$B$13))</f>
        <v>8.9189520994229081</v>
      </c>
      <c r="N44" s="40">
        <v>2018</v>
      </c>
      <c r="O44" s="8">
        <v>43537</v>
      </c>
      <c r="P44" s="45">
        <v>131.4</v>
      </c>
      <c r="Q44" s="45"/>
      <c r="R44" s="48">
        <f>IF(P44="","",T44*M44*LOOKUP(RIGHT($D$2,3),定数!$A$6:$A$13,定数!$B$6:$B$13))</f>
        <v>11594.637729249374</v>
      </c>
      <c r="S44" s="48"/>
      <c r="T44" s="49">
        <f t="shared" si="4"/>
        <v>12.999999999999545</v>
      </c>
      <c r="U44" s="49"/>
      <c r="V44" t="str">
        <f t="shared" si="7"/>
        <v/>
      </c>
      <c r="W44">
        <f t="shared" si="2"/>
        <v>0</v>
      </c>
      <c r="X44" s="41">
        <f t="shared" si="5"/>
        <v>300000</v>
      </c>
      <c r="Y44" s="42">
        <f t="shared" si="6"/>
        <v>0.10810479005770912</v>
      </c>
    </row>
    <row r="45" spans="2:25" x14ac:dyDescent="0.15">
      <c r="B45" s="40">
        <v>37</v>
      </c>
      <c r="C45" s="44">
        <f t="shared" si="0"/>
        <v>279163.20071193663</v>
      </c>
      <c r="D45" s="44"/>
      <c r="E45" s="40">
        <v>2018</v>
      </c>
      <c r="F45" s="8">
        <v>43537</v>
      </c>
      <c r="G45" s="40" t="s">
        <v>4</v>
      </c>
      <c r="H45" s="45">
        <v>132.22999999999999</v>
      </c>
      <c r="I45" s="45"/>
      <c r="J45" s="40">
        <v>25</v>
      </c>
      <c r="K45" s="46">
        <f t="shared" si="3"/>
        <v>8374.8960213580995</v>
      </c>
      <c r="L45" s="47"/>
      <c r="M45" s="6">
        <f>IF(J45="","",(K45/J45)/LOOKUP(RIGHT($D$2,3),定数!$A$6:$A$13,定数!$B$6:$B$13))</f>
        <v>3.3499584085432401</v>
      </c>
      <c r="N45" s="40">
        <v>2018</v>
      </c>
      <c r="O45" s="8">
        <v>43537</v>
      </c>
      <c r="P45" s="45">
        <v>131.97999999999999</v>
      </c>
      <c r="Q45" s="45"/>
      <c r="R45" s="48">
        <f>IF(P45="","",T45*M45*LOOKUP(RIGHT($D$2,3),定数!$A$6:$A$13,定数!$B$6:$B$13))</f>
        <v>-8374.8960213580995</v>
      </c>
      <c r="S45" s="48"/>
      <c r="T45" s="49">
        <f t="shared" si="4"/>
        <v>-25</v>
      </c>
      <c r="U45" s="49"/>
      <c r="V45" t="str">
        <f t="shared" si="7"/>
        <v/>
      </c>
      <c r="W45">
        <f t="shared" si="2"/>
        <v>1</v>
      </c>
      <c r="X45" s="41">
        <f t="shared" si="5"/>
        <v>300000</v>
      </c>
      <c r="Y45" s="42">
        <f t="shared" si="6"/>
        <v>6.945599762687793E-2</v>
      </c>
    </row>
    <row r="46" spans="2:25" x14ac:dyDescent="0.15">
      <c r="B46" s="40">
        <v>38</v>
      </c>
      <c r="C46" s="44">
        <f t="shared" si="0"/>
        <v>270788.30469057854</v>
      </c>
      <c r="D46" s="44"/>
      <c r="E46" s="40">
        <v>2018</v>
      </c>
      <c r="F46" s="8">
        <v>43538</v>
      </c>
      <c r="G46" s="40" t="s">
        <v>3</v>
      </c>
      <c r="H46" s="45">
        <v>132.01</v>
      </c>
      <c r="I46" s="45"/>
      <c r="J46" s="40">
        <v>13</v>
      </c>
      <c r="K46" s="46">
        <f t="shared" si="3"/>
        <v>8123.6491407173562</v>
      </c>
      <c r="L46" s="47"/>
      <c r="M46" s="6">
        <f>IF(J46="","",(K46/J46)/LOOKUP(RIGHT($D$2,3),定数!$A$6:$A$13,定数!$B$6:$B$13))</f>
        <v>6.2489608774748895</v>
      </c>
      <c r="N46" s="40">
        <v>2018</v>
      </c>
      <c r="O46" s="8">
        <v>43538</v>
      </c>
      <c r="P46" s="45">
        <v>132.13999999999999</v>
      </c>
      <c r="Q46" s="45"/>
      <c r="R46" s="48">
        <f>IF(P46="","",T46*M46*LOOKUP(RIGHT($D$2,3),定数!$A$6:$A$13,定数!$B$6:$B$13))</f>
        <v>-8123.6491407170715</v>
      </c>
      <c r="S46" s="48"/>
      <c r="T46" s="49">
        <f t="shared" si="4"/>
        <v>-12.999999999999545</v>
      </c>
      <c r="U46" s="49"/>
      <c r="V46" t="str">
        <f t="shared" si="7"/>
        <v/>
      </c>
      <c r="W46">
        <f t="shared" si="2"/>
        <v>2</v>
      </c>
      <c r="X46" s="41">
        <f t="shared" si="5"/>
        <v>300000</v>
      </c>
      <c r="Y46" s="42">
        <f t="shared" si="6"/>
        <v>9.7372317698071531E-2</v>
      </c>
    </row>
    <row r="47" spans="2:25" x14ac:dyDescent="0.15">
      <c r="B47" s="40">
        <v>39</v>
      </c>
      <c r="C47" s="44">
        <f t="shared" si="0"/>
        <v>262664.65554986149</v>
      </c>
      <c r="D47" s="44"/>
      <c r="E47" s="40">
        <v>2018</v>
      </c>
      <c r="F47" s="8">
        <v>43544</v>
      </c>
      <c r="G47" s="40" t="s">
        <v>4</v>
      </c>
      <c r="H47" s="45">
        <v>130.85</v>
      </c>
      <c r="I47" s="45"/>
      <c r="J47" s="40">
        <v>12</v>
      </c>
      <c r="K47" s="46">
        <f t="shared" si="3"/>
        <v>7879.939666495844</v>
      </c>
      <c r="L47" s="47"/>
      <c r="M47" s="6">
        <f>IF(J47="","",(K47/J47)/LOOKUP(RIGHT($D$2,3),定数!$A$6:$A$13,定数!$B$6:$B$13))</f>
        <v>6.566616388746537</v>
      </c>
      <c r="N47" s="40">
        <v>2018</v>
      </c>
      <c r="O47" s="8">
        <v>43544</v>
      </c>
      <c r="P47" s="45">
        <v>131.03</v>
      </c>
      <c r="Q47" s="45"/>
      <c r="R47" s="48">
        <f>IF(P47="","",T47*M47*LOOKUP(RIGHT($D$2,3),定数!$A$6:$A$13,定数!$B$6:$B$13))</f>
        <v>11819.909499744215</v>
      </c>
      <c r="S47" s="48"/>
      <c r="T47" s="49">
        <f t="shared" si="4"/>
        <v>18.000000000000682</v>
      </c>
      <c r="U47" s="49"/>
      <c r="V47" t="str">
        <f t="shared" si="7"/>
        <v/>
      </c>
      <c r="W47">
        <f t="shared" si="2"/>
        <v>0</v>
      </c>
      <c r="X47" s="41">
        <f t="shared" si="5"/>
        <v>300000</v>
      </c>
      <c r="Y47" s="42">
        <f t="shared" si="6"/>
        <v>0.12445114816712832</v>
      </c>
    </row>
    <row r="48" spans="2:25" x14ac:dyDescent="0.15">
      <c r="B48" s="40">
        <v>40</v>
      </c>
      <c r="C48" s="44">
        <f t="shared" si="0"/>
        <v>274484.56504960568</v>
      </c>
      <c r="D48" s="44"/>
      <c r="E48" s="40">
        <v>2018</v>
      </c>
      <c r="F48" s="8">
        <v>43545</v>
      </c>
      <c r="G48" s="40" t="s">
        <v>4</v>
      </c>
      <c r="H48" s="45">
        <v>130.59</v>
      </c>
      <c r="I48" s="45"/>
      <c r="J48" s="40">
        <v>12</v>
      </c>
      <c r="K48" s="46">
        <f t="shared" si="3"/>
        <v>8234.5369514881695</v>
      </c>
      <c r="L48" s="47"/>
      <c r="M48" s="6">
        <f>IF(J48="","",(K48/J48)/LOOKUP(RIGHT($D$2,3),定数!$A$6:$A$13,定数!$B$6:$B$13))</f>
        <v>6.8621141262401411</v>
      </c>
      <c r="N48" s="40">
        <v>2018</v>
      </c>
      <c r="O48" s="8">
        <v>43545</v>
      </c>
      <c r="P48" s="45">
        <v>130.47</v>
      </c>
      <c r="Q48" s="45"/>
      <c r="R48" s="48">
        <f>IF(P48="","",T48*M48*LOOKUP(RIGHT($D$2,3),定数!$A$6:$A$13,定数!$B$6:$B$13))</f>
        <v>-8234.5369514884806</v>
      </c>
      <c r="S48" s="48"/>
      <c r="T48" s="49">
        <f t="shared" si="4"/>
        <v>-12.000000000000455</v>
      </c>
      <c r="U48" s="49"/>
      <c r="V48" t="str">
        <f t="shared" si="7"/>
        <v/>
      </c>
      <c r="W48">
        <f t="shared" si="2"/>
        <v>1</v>
      </c>
      <c r="X48" s="41">
        <f t="shared" si="5"/>
        <v>300000</v>
      </c>
      <c r="Y48" s="42">
        <f t="shared" si="6"/>
        <v>8.5051449834647741E-2</v>
      </c>
    </row>
    <row r="49" spans="2:25" x14ac:dyDescent="0.15">
      <c r="B49" s="40">
        <v>41</v>
      </c>
      <c r="C49" s="44">
        <f t="shared" si="0"/>
        <v>266250.02809811721</v>
      </c>
      <c r="D49" s="44"/>
      <c r="E49" s="40">
        <v>2018</v>
      </c>
      <c r="F49" s="8">
        <v>43553</v>
      </c>
      <c r="G49" s="40" t="s">
        <v>3</v>
      </c>
      <c r="H49" s="45">
        <v>130.83000000000001</v>
      </c>
      <c r="I49" s="45"/>
      <c r="J49" s="40">
        <v>8</v>
      </c>
      <c r="K49" s="46">
        <f t="shared" si="3"/>
        <v>7987.5008429435156</v>
      </c>
      <c r="L49" s="47"/>
      <c r="M49" s="6">
        <f>IF(J49="","",(K49/J49)/LOOKUP(RIGHT($D$2,3),定数!$A$6:$A$13,定数!$B$6:$B$13))</f>
        <v>9.9843760536793944</v>
      </c>
      <c r="N49" s="40">
        <v>2018</v>
      </c>
      <c r="O49" s="8">
        <v>43554</v>
      </c>
      <c r="P49" s="45">
        <v>130.72999999999999</v>
      </c>
      <c r="Q49" s="45"/>
      <c r="R49" s="48">
        <f>IF(P49="","",T49*M49*LOOKUP(RIGHT($D$2,3),定数!$A$6:$A$13,定数!$B$6:$B$13))</f>
        <v>9984.3760536816644</v>
      </c>
      <c r="S49" s="48"/>
      <c r="T49" s="49">
        <f t="shared" si="4"/>
        <v>10.000000000002274</v>
      </c>
      <c r="U49" s="49"/>
      <c r="V49" t="str">
        <f t="shared" si="7"/>
        <v/>
      </c>
      <c r="W49">
        <f t="shared" si="2"/>
        <v>0</v>
      </c>
      <c r="X49" s="41">
        <f t="shared" si="5"/>
        <v>300000</v>
      </c>
      <c r="Y49" s="42">
        <f t="shared" si="6"/>
        <v>0.11249990633960927</v>
      </c>
    </row>
    <row r="50" spans="2:25" x14ac:dyDescent="0.15">
      <c r="B50" s="40">
        <v>42</v>
      </c>
      <c r="C50" s="44">
        <f t="shared" si="0"/>
        <v>276234.40415179887</v>
      </c>
      <c r="D50" s="44"/>
      <c r="E50" s="40">
        <v>2018</v>
      </c>
      <c r="F50" s="8">
        <v>43559</v>
      </c>
      <c r="G50" s="40" t="s">
        <v>4</v>
      </c>
      <c r="H50" s="45">
        <v>130.85</v>
      </c>
      <c r="I50" s="45"/>
      <c r="J50" s="40">
        <v>17</v>
      </c>
      <c r="K50" s="46">
        <f t="shared" si="3"/>
        <v>8287.0321245539653</v>
      </c>
      <c r="L50" s="47"/>
      <c r="M50" s="6">
        <f>IF(J50="","",(K50/J50)/LOOKUP(RIGHT($D$2,3),定数!$A$6:$A$13,定数!$B$6:$B$13))</f>
        <v>4.8747247791493917</v>
      </c>
      <c r="N50" s="40">
        <v>2018</v>
      </c>
      <c r="O50" s="8">
        <v>43559</v>
      </c>
      <c r="P50" s="45">
        <v>130.68</v>
      </c>
      <c r="Q50" s="45"/>
      <c r="R50" s="48">
        <f>IF(P50="","",T50*M50*LOOKUP(RIGHT($D$2,3),定数!$A$6:$A$13,定数!$B$6:$B$13))</f>
        <v>-8287.032124553356</v>
      </c>
      <c r="S50" s="48"/>
      <c r="T50" s="49">
        <f t="shared" si="4"/>
        <v>-16.999999999998749</v>
      </c>
      <c r="U50" s="49"/>
      <c r="V50" t="str">
        <f t="shared" si="7"/>
        <v/>
      </c>
      <c r="W50">
        <f t="shared" si="2"/>
        <v>1</v>
      </c>
      <c r="X50" s="41">
        <f t="shared" si="5"/>
        <v>300000</v>
      </c>
      <c r="Y50" s="42">
        <f t="shared" si="6"/>
        <v>7.9218652827337088E-2</v>
      </c>
    </row>
    <row r="51" spans="2:25" x14ac:dyDescent="0.15">
      <c r="B51" s="40">
        <v>43</v>
      </c>
      <c r="C51" s="44">
        <f t="shared" si="0"/>
        <v>267947.37202724552</v>
      </c>
      <c r="D51" s="44"/>
      <c r="E51" s="40">
        <v>2018</v>
      </c>
      <c r="F51" s="8">
        <v>43566</v>
      </c>
      <c r="G51" s="40" t="s">
        <v>3</v>
      </c>
      <c r="H51" s="45">
        <v>132.18</v>
      </c>
      <c r="I51" s="45"/>
      <c r="J51" s="40">
        <v>15</v>
      </c>
      <c r="K51" s="46">
        <f t="shared" si="3"/>
        <v>8038.4211608173655</v>
      </c>
      <c r="L51" s="47"/>
      <c r="M51" s="6">
        <f>IF(J51="","",(K51/J51)/LOOKUP(RIGHT($D$2,3),定数!$A$6:$A$13,定数!$B$6:$B$13))</f>
        <v>5.3589474405449105</v>
      </c>
      <c r="N51" s="40">
        <v>2018</v>
      </c>
      <c r="O51" s="8">
        <v>43567</v>
      </c>
      <c r="P51" s="45">
        <v>131.97</v>
      </c>
      <c r="Q51" s="45"/>
      <c r="R51" s="48">
        <f>IF(P51="","",T51*M51*LOOKUP(RIGHT($D$2,3),定数!$A$6:$A$13,定数!$B$6:$B$13))</f>
        <v>11253.789625144738</v>
      </c>
      <c r="S51" s="48"/>
      <c r="T51" s="49">
        <f t="shared" si="4"/>
        <v>21.000000000000796</v>
      </c>
      <c r="U51" s="49"/>
      <c r="V51" t="str">
        <f t="shared" si="7"/>
        <v/>
      </c>
      <c r="W51">
        <f t="shared" si="2"/>
        <v>0</v>
      </c>
      <c r="X51" s="41">
        <f t="shared" si="5"/>
        <v>300000</v>
      </c>
      <c r="Y51" s="42">
        <f t="shared" si="6"/>
        <v>0.10684209324251492</v>
      </c>
    </row>
    <row r="52" spans="2:25" x14ac:dyDescent="0.15">
      <c r="B52" s="40">
        <v>44</v>
      </c>
      <c r="C52" s="44">
        <f t="shared" si="0"/>
        <v>279201.16165239026</v>
      </c>
      <c r="D52" s="44"/>
      <c r="E52" s="40">
        <v>2018</v>
      </c>
      <c r="F52" s="8">
        <v>43567</v>
      </c>
      <c r="G52" s="40" t="s">
        <v>3</v>
      </c>
      <c r="H52" s="45">
        <v>132.07</v>
      </c>
      <c r="I52" s="45"/>
      <c r="J52" s="40">
        <v>9</v>
      </c>
      <c r="K52" s="46">
        <f t="shared" si="3"/>
        <v>8376.034849571708</v>
      </c>
      <c r="L52" s="47"/>
      <c r="M52" s="6">
        <f>IF(J52="","",(K52/J52)/LOOKUP(RIGHT($D$2,3),定数!$A$6:$A$13,定数!$B$6:$B$13))</f>
        <v>9.3067053884130093</v>
      </c>
      <c r="N52" s="40">
        <v>2018</v>
      </c>
      <c r="O52" s="8">
        <v>43567</v>
      </c>
      <c r="P52" s="45">
        <v>132.16</v>
      </c>
      <c r="Q52" s="45"/>
      <c r="R52" s="48">
        <f>IF(P52="","",T52*M52*LOOKUP(RIGHT($D$2,3),定数!$A$6:$A$13,定数!$B$6:$B$13))</f>
        <v>-8376.0348495720245</v>
      </c>
      <c r="S52" s="48"/>
      <c r="T52" s="49">
        <f t="shared" si="4"/>
        <v>-9.0000000000003411</v>
      </c>
      <c r="U52" s="49"/>
      <c r="V52" t="str">
        <f t="shared" si="7"/>
        <v/>
      </c>
      <c r="W52">
        <f t="shared" si="2"/>
        <v>1</v>
      </c>
      <c r="X52" s="41">
        <f t="shared" si="5"/>
        <v>300000</v>
      </c>
      <c r="Y52" s="42">
        <f t="shared" si="6"/>
        <v>6.9329461158699091E-2</v>
      </c>
    </row>
    <row r="53" spans="2:25" x14ac:dyDescent="0.15">
      <c r="B53" s="40">
        <v>45</v>
      </c>
      <c r="C53" s="44">
        <f t="shared" si="0"/>
        <v>270825.12680281827</v>
      </c>
      <c r="D53" s="44"/>
      <c r="E53" s="40">
        <v>2018</v>
      </c>
      <c r="F53" s="8">
        <v>43568</v>
      </c>
      <c r="G53" s="40" t="s">
        <v>4</v>
      </c>
      <c r="H53" s="45">
        <v>132.22999999999999</v>
      </c>
      <c r="I53" s="45"/>
      <c r="J53" s="40">
        <v>6</v>
      </c>
      <c r="K53" s="46">
        <f t="shared" si="3"/>
        <v>8124.7538040845475</v>
      </c>
      <c r="L53" s="47"/>
      <c r="M53" s="6">
        <f>IF(J53="","",(K53/J53)/LOOKUP(RIGHT($D$2,3),定数!$A$6:$A$13,定数!$B$6:$B$13))</f>
        <v>13.541256340140912</v>
      </c>
      <c r="N53" s="40">
        <v>2018</v>
      </c>
      <c r="O53" s="8">
        <v>43568</v>
      </c>
      <c r="P53" s="45">
        <v>132.31</v>
      </c>
      <c r="Q53" s="45"/>
      <c r="R53" s="48">
        <f>IF(P53="","",T53*M53*LOOKUP(RIGHT($D$2,3),定数!$A$6:$A$13,定数!$B$6:$B$13))</f>
        <v>10833.005072114423</v>
      </c>
      <c r="S53" s="48"/>
      <c r="T53" s="49">
        <f t="shared" si="4"/>
        <v>8.0000000000012506</v>
      </c>
      <c r="U53" s="49"/>
      <c r="V53" t="str">
        <f t="shared" si="7"/>
        <v/>
      </c>
      <c r="W53">
        <f t="shared" si="2"/>
        <v>0</v>
      </c>
      <c r="X53" s="41">
        <f t="shared" si="5"/>
        <v>300000</v>
      </c>
      <c r="Y53" s="42">
        <f t="shared" si="6"/>
        <v>9.7249577323939129E-2</v>
      </c>
    </row>
    <row r="54" spans="2:25" x14ac:dyDescent="0.15">
      <c r="B54" s="40">
        <v>46</v>
      </c>
      <c r="C54" s="44">
        <f t="shared" si="0"/>
        <v>281658.13187493267</v>
      </c>
      <c r="D54" s="44"/>
      <c r="E54" s="40">
        <v>2018</v>
      </c>
      <c r="F54" s="8">
        <v>43572</v>
      </c>
      <c r="G54" s="40" t="s">
        <v>3</v>
      </c>
      <c r="H54" s="45">
        <v>132.38999999999999</v>
      </c>
      <c r="I54" s="45"/>
      <c r="J54" s="40">
        <v>13</v>
      </c>
      <c r="K54" s="46">
        <f t="shared" si="3"/>
        <v>8449.7439562479794</v>
      </c>
      <c r="L54" s="47"/>
      <c r="M54" s="6">
        <f>IF(J54="","",(K54/J54)/LOOKUP(RIGHT($D$2,3),定数!$A$6:$A$13,定数!$B$6:$B$13))</f>
        <v>6.4998030432676765</v>
      </c>
      <c r="N54" s="40">
        <v>2018</v>
      </c>
      <c r="O54" s="8">
        <v>43572</v>
      </c>
      <c r="P54" s="45">
        <v>132.21</v>
      </c>
      <c r="Q54" s="45"/>
      <c r="R54" s="48">
        <f>IF(P54="","",T54*M54*LOOKUP(RIGHT($D$2,3),定数!$A$6:$A$13,定数!$B$6:$B$13))</f>
        <v>11699.645477880413</v>
      </c>
      <c r="S54" s="48"/>
      <c r="T54" s="49">
        <f t="shared" si="4"/>
        <v>17.99999999999784</v>
      </c>
      <c r="U54" s="49"/>
      <c r="V54" t="str">
        <f t="shared" si="7"/>
        <v/>
      </c>
      <c r="W54">
        <f t="shared" si="2"/>
        <v>0</v>
      </c>
      <c r="X54" s="41">
        <f t="shared" si="5"/>
        <v>300000</v>
      </c>
      <c r="Y54" s="42">
        <f t="shared" si="6"/>
        <v>6.1139560416891059E-2</v>
      </c>
    </row>
    <row r="55" spans="2:25" x14ac:dyDescent="0.15">
      <c r="B55" s="40">
        <v>47</v>
      </c>
      <c r="C55" s="44">
        <f t="shared" si="0"/>
        <v>293357.77735281311</v>
      </c>
      <c r="D55" s="44"/>
      <c r="E55" s="40">
        <v>2018</v>
      </c>
      <c r="F55" s="8">
        <v>43573</v>
      </c>
      <c r="G55" s="40" t="s">
        <v>4</v>
      </c>
      <c r="H55" s="45">
        <v>132.78</v>
      </c>
      <c r="I55" s="45"/>
      <c r="J55" s="40">
        <v>9</v>
      </c>
      <c r="K55" s="46">
        <f t="shared" si="3"/>
        <v>8800.7333205843934</v>
      </c>
      <c r="L55" s="47"/>
      <c r="M55" s="6">
        <f>IF(J55="","",(K55/J55)/LOOKUP(RIGHT($D$2,3),定数!$A$6:$A$13,定数!$B$6:$B$13))</f>
        <v>9.7785925784271033</v>
      </c>
      <c r="N55" s="40">
        <v>2018</v>
      </c>
      <c r="O55" s="8">
        <v>43573</v>
      </c>
      <c r="P55" s="45">
        <v>132.69</v>
      </c>
      <c r="Q55" s="45"/>
      <c r="R55" s="48">
        <f>IF(P55="","",T55*M55*LOOKUP(RIGHT($D$2,3),定数!$A$6:$A$13,定数!$B$6:$B$13))</f>
        <v>-8800.7333205847262</v>
      </c>
      <c r="S55" s="48"/>
      <c r="T55" s="49">
        <f t="shared" si="4"/>
        <v>-9.0000000000003411</v>
      </c>
      <c r="U55" s="49"/>
      <c r="V55" t="str">
        <f t="shared" si="7"/>
        <v/>
      </c>
      <c r="W55">
        <f t="shared" si="2"/>
        <v>1</v>
      </c>
      <c r="X55" s="41">
        <f t="shared" si="5"/>
        <v>300000</v>
      </c>
      <c r="Y55" s="42">
        <f t="shared" si="6"/>
        <v>2.2140742157289672E-2</v>
      </c>
    </row>
    <row r="56" spans="2:25" x14ac:dyDescent="0.15">
      <c r="B56" s="40">
        <v>48</v>
      </c>
      <c r="C56" s="44">
        <f t="shared" si="0"/>
        <v>284557.04403222835</v>
      </c>
      <c r="D56" s="44"/>
      <c r="E56" s="40">
        <v>2018</v>
      </c>
      <c r="F56" s="8">
        <v>43574</v>
      </c>
      <c r="G56" s="40" t="s">
        <v>4</v>
      </c>
      <c r="H56" s="45">
        <v>133</v>
      </c>
      <c r="I56" s="45"/>
      <c r="J56" s="40">
        <v>17</v>
      </c>
      <c r="K56" s="46">
        <f t="shared" si="3"/>
        <v>8536.7113209668496</v>
      </c>
      <c r="L56" s="47"/>
      <c r="M56" s="6">
        <f>IF(J56="","",(K56/J56)/LOOKUP(RIGHT($D$2,3),定数!$A$6:$A$13,定数!$B$6:$B$13))</f>
        <v>5.0215948946863822</v>
      </c>
      <c r="N56" s="40">
        <v>2018</v>
      </c>
      <c r="O56" s="8">
        <v>43574</v>
      </c>
      <c r="P56" s="45">
        <v>132.83000000000001</v>
      </c>
      <c r="Q56" s="45"/>
      <c r="R56" s="48">
        <f>IF(P56="","",T56*M56*LOOKUP(RIGHT($D$2,3),定数!$A$6:$A$13,定数!$B$6:$B$13))</f>
        <v>-8536.711320966222</v>
      </c>
      <c r="S56" s="48"/>
      <c r="T56" s="49">
        <f t="shared" si="4"/>
        <v>-16.999999999998749</v>
      </c>
      <c r="U56" s="49"/>
      <c r="V56" t="str">
        <f t="shared" si="7"/>
        <v/>
      </c>
      <c r="W56">
        <f t="shared" si="2"/>
        <v>2</v>
      </c>
      <c r="X56" s="41">
        <f t="shared" si="5"/>
        <v>300000</v>
      </c>
      <c r="Y56" s="42">
        <f t="shared" si="6"/>
        <v>5.1476519892572181E-2</v>
      </c>
    </row>
    <row r="57" spans="2:25" x14ac:dyDescent="0.15">
      <c r="B57" s="40">
        <v>49</v>
      </c>
      <c r="C57" s="44">
        <f t="shared" si="0"/>
        <v>276020.3327112621</v>
      </c>
      <c r="D57" s="44"/>
      <c r="E57" s="40">
        <v>2018</v>
      </c>
      <c r="F57" s="8">
        <v>43580</v>
      </c>
      <c r="G57" s="40" t="s">
        <v>4</v>
      </c>
      <c r="H57" s="45">
        <v>133.13999999999999</v>
      </c>
      <c r="I57" s="45"/>
      <c r="J57" s="40">
        <v>13</v>
      </c>
      <c r="K57" s="46">
        <f t="shared" si="3"/>
        <v>8280.6099813378623</v>
      </c>
      <c r="L57" s="47"/>
      <c r="M57" s="6">
        <f>IF(J57="","",(K57/J57)/LOOKUP(RIGHT($D$2,3),定数!$A$6:$A$13,定数!$B$6:$B$13))</f>
        <v>6.3696999856445098</v>
      </c>
      <c r="N57" s="40">
        <v>2018</v>
      </c>
      <c r="O57" s="8">
        <v>43580</v>
      </c>
      <c r="P57" s="45">
        <v>133.33000000000001</v>
      </c>
      <c r="Q57" s="45"/>
      <c r="R57" s="48">
        <f>IF(P57="","",T57*M57*LOOKUP(RIGHT($D$2,3),定数!$A$6:$A$13,定数!$B$6:$B$13))</f>
        <v>12102.429972726235</v>
      </c>
      <c r="S57" s="48"/>
      <c r="T57" s="49">
        <f t="shared" si="4"/>
        <v>19.000000000002615</v>
      </c>
      <c r="U57" s="49"/>
      <c r="V57" t="str">
        <f t="shared" si="7"/>
        <v/>
      </c>
      <c r="W57">
        <f t="shared" si="2"/>
        <v>0</v>
      </c>
      <c r="X57" s="41">
        <f t="shared" si="5"/>
        <v>300000</v>
      </c>
      <c r="Y57" s="42">
        <f t="shared" si="6"/>
        <v>7.9932224295792942E-2</v>
      </c>
    </row>
    <row r="58" spans="2:25" x14ac:dyDescent="0.15">
      <c r="B58" s="40">
        <v>50</v>
      </c>
      <c r="C58" s="44">
        <f t="shared" si="0"/>
        <v>288122.76268398832</v>
      </c>
      <c r="D58" s="44"/>
      <c r="E58" s="40">
        <v>2018</v>
      </c>
      <c r="F58" s="8">
        <v>43580</v>
      </c>
      <c r="G58" s="40" t="s">
        <v>4</v>
      </c>
      <c r="H58" s="45">
        <v>133.24</v>
      </c>
      <c r="I58" s="45"/>
      <c r="J58" s="40">
        <v>12</v>
      </c>
      <c r="K58" s="46">
        <f t="shared" si="3"/>
        <v>8643.6828805196492</v>
      </c>
      <c r="L58" s="47"/>
      <c r="M58" s="6">
        <f>IF(J58="","",(K58/J58)/LOOKUP(RIGHT($D$2,3),定数!$A$6:$A$13,定数!$B$6:$B$13))</f>
        <v>7.2030690670997082</v>
      </c>
      <c r="N58" s="40">
        <v>2018</v>
      </c>
      <c r="O58" s="8">
        <v>43580</v>
      </c>
      <c r="P58" s="45">
        <v>133.12</v>
      </c>
      <c r="Q58" s="45"/>
      <c r="R58" s="48">
        <f>IF(P58="","",T58*M58*LOOKUP(RIGHT($D$2,3),定数!$A$6:$A$13,定数!$B$6:$B$13))</f>
        <v>-8643.6828805199766</v>
      </c>
      <c r="S58" s="48"/>
      <c r="T58" s="49">
        <f t="shared" si="4"/>
        <v>-12.000000000000455</v>
      </c>
      <c r="U58" s="49"/>
      <c r="V58" t="str">
        <f t="shared" si="7"/>
        <v/>
      </c>
      <c r="W58">
        <f t="shared" si="2"/>
        <v>1</v>
      </c>
      <c r="X58" s="41">
        <f t="shared" si="5"/>
        <v>300000</v>
      </c>
      <c r="Y58" s="42">
        <f t="shared" si="6"/>
        <v>3.9590791053372265E-2</v>
      </c>
    </row>
    <row r="59" spans="2:25" x14ac:dyDescent="0.15">
      <c r="B59" s="40">
        <v>51</v>
      </c>
      <c r="C59" s="44">
        <f t="shared" si="0"/>
        <v>279479.07980346831</v>
      </c>
      <c r="D59" s="44"/>
      <c r="E59" s="40">
        <v>2018</v>
      </c>
      <c r="F59" s="8">
        <v>43582</v>
      </c>
      <c r="G59" s="40" t="s">
        <v>3</v>
      </c>
      <c r="H59" s="45">
        <v>132.16999999999999</v>
      </c>
      <c r="I59" s="45"/>
      <c r="J59" s="40">
        <v>14</v>
      </c>
      <c r="K59" s="46">
        <f t="shared" si="3"/>
        <v>8384.3723941040498</v>
      </c>
      <c r="L59" s="47"/>
      <c r="M59" s="6">
        <f>IF(J59="","",(K59/J59)/LOOKUP(RIGHT($D$2,3),定数!$A$6:$A$13,定数!$B$6:$B$13))</f>
        <v>5.9888374243600353</v>
      </c>
      <c r="N59" s="40">
        <v>2018</v>
      </c>
      <c r="O59" s="8">
        <v>43582</v>
      </c>
      <c r="P59" s="45">
        <v>132.31</v>
      </c>
      <c r="Q59" s="45"/>
      <c r="R59" s="48">
        <f>IF(P59="","",T59*M59*LOOKUP(RIGHT($D$2,3),定数!$A$6:$A$13,定数!$B$6:$B$13))</f>
        <v>-8384.3723941049357</v>
      </c>
      <c r="S59" s="48"/>
      <c r="T59" s="49">
        <f t="shared" si="4"/>
        <v>-14.000000000001478</v>
      </c>
      <c r="U59" s="49"/>
      <c r="V59" t="str">
        <f t="shared" si="7"/>
        <v/>
      </c>
      <c r="W59">
        <f t="shared" si="2"/>
        <v>2</v>
      </c>
      <c r="X59" s="41">
        <f t="shared" si="5"/>
        <v>300000</v>
      </c>
      <c r="Y59" s="42">
        <f t="shared" si="6"/>
        <v>6.840306732177226E-2</v>
      </c>
    </row>
    <row r="60" spans="2:25" x14ac:dyDescent="0.15">
      <c r="B60" s="40">
        <v>52</v>
      </c>
      <c r="C60" s="44">
        <f t="shared" si="0"/>
        <v>271094.70740936336</v>
      </c>
      <c r="D60" s="44"/>
      <c r="E60" s="40">
        <v>2018</v>
      </c>
      <c r="F60" s="8">
        <v>43585</v>
      </c>
      <c r="G60" s="40" t="s">
        <v>3</v>
      </c>
      <c r="H60" s="45">
        <v>131.97</v>
      </c>
      <c r="I60" s="45"/>
      <c r="J60" s="40">
        <v>9</v>
      </c>
      <c r="K60" s="46">
        <f t="shared" si="3"/>
        <v>8132.8412222809002</v>
      </c>
      <c r="L60" s="47"/>
      <c r="M60" s="6">
        <f>IF(J60="","",(K60/J60)/LOOKUP(RIGHT($D$2,3),定数!$A$6:$A$13,定数!$B$6:$B$13))</f>
        <v>9.0364902469787793</v>
      </c>
      <c r="N60" s="40">
        <v>2018</v>
      </c>
      <c r="O60" s="8">
        <v>43586</v>
      </c>
      <c r="P60" s="45">
        <v>132.06</v>
      </c>
      <c r="Q60" s="45"/>
      <c r="R60" s="48">
        <f>IF(P60="","",T60*M60*LOOKUP(RIGHT($D$2,3),定数!$A$6:$A$13,定数!$B$6:$B$13))</f>
        <v>-8132.8412222812094</v>
      </c>
      <c r="S60" s="48"/>
      <c r="T60" s="49">
        <f t="shared" si="4"/>
        <v>-9.0000000000003411</v>
      </c>
      <c r="U60" s="49"/>
      <c r="V60" t="str">
        <f t="shared" si="7"/>
        <v/>
      </c>
      <c r="W60">
        <f t="shared" si="2"/>
        <v>3</v>
      </c>
      <c r="X60" s="41">
        <f t="shared" si="5"/>
        <v>300000</v>
      </c>
      <c r="Y60" s="42">
        <f t="shared" si="6"/>
        <v>9.635097530212211E-2</v>
      </c>
    </row>
    <row r="61" spans="2:25" x14ac:dyDescent="0.15">
      <c r="B61" s="40">
        <v>53</v>
      </c>
      <c r="C61" s="44">
        <f t="shared" si="0"/>
        <v>262961.86618708214</v>
      </c>
      <c r="D61" s="44"/>
      <c r="E61" s="40">
        <v>2018</v>
      </c>
      <c r="F61" s="8">
        <v>43586</v>
      </c>
      <c r="G61" s="40" t="s">
        <v>3</v>
      </c>
      <c r="H61" s="45">
        <v>131.88999999999999</v>
      </c>
      <c r="I61" s="45"/>
      <c r="J61" s="40">
        <v>11</v>
      </c>
      <c r="K61" s="46">
        <f t="shared" si="3"/>
        <v>7888.8559856124639</v>
      </c>
      <c r="L61" s="47"/>
      <c r="M61" s="6">
        <f>IF(J61="","",(K61/J61)/LOOKUP(RIGHT($D$2,3),定数!$A$6:$A$13,定数!$B$6:$B$13))</f>
        <v>7.1716872596476948</v>
      </c>
      <c r="N61" s="40">
        <v>2018</v>
      </c>
      <c r="O61" s="8">
        <v>43586</v>
      </c>
      <c r="P61" s="45">
        <v>131.76</v>
      </c>
      <c r="Q61" s="45"/>
      <c r="R61" s="48">
        <f>IF(P61="","",T61*M61*LOOKUP(RIGHT($D$2,3),定数!$A$6:$A$13,定数!$B$6:$B$13))</f>
        <v>9323.1934375416768</v>
      </c>
      <c r="S61" s="48"/>
      <c r="T61" s="49">
        <f t="shared" si="4"/>
        <v>12.999999999999545</v>
      </c>
      <c r="U61" s="49"/>
      <c r="V61" t="str">
        <f t="shared" si="7"/>
        <v/>
      </c>
      <c r="W61">
        <f t="shared" si="2"/>
        <v>0</v>
      </c>
      <c r="X61" s="41">
        <f t="shared" si="5"/>
        <v>300000</v>
      </c>
      <c r="Y61" s="42">
        <f t="shared" si="6"/>
        <v>0.1234604460430595</v>
      </c>
    </row>
    <row r="62" spans="2:25" x14ac:dyDescent="0.15">
      <c r="B62" s="40">
        <v>54</v>
      </c>
      <c r="C62" s="44">
        <f t="shared" si="0"/>
        <v>272285.0596246238</v>
      </c>
      <c r="D62" s="44"/>
      <c r="E62" s="40">
        <v>2018</v>
      </c>
      <c r="F62" s="8">
        <v>43592</v>
      </c>
      <c r="G62" s="40" t="s">
        <v>3</v>
      </c>
      <c r="H62" s="45">
        <v>130.08000000000001</v>
      </c>
      <c r="I62" s="45"/>
      <c r="J62" s="40">
        <v>13</v>
      </c>
      <c r="K62" s="46">
        <f t="shared" si="3"/>
        <v>8168.5517887387141</v>
      </c>
      <c r="L62" s="47"/>
      <c r="M62" s="6">
        <f>IF(J62="","",(K62/J62)/LOOKUP(RIGHT($D$2,3),定数!$A$6:$A$13,定数!$B$6:$B$13))</f>
        <v>6.2835013759528566</v>
      </c>
      <c r="N62" s="40">
        <v>2018</v>
      </c>
      <c r="O62" s="8">
        <v>43593</v>
      </c>
      <c r="P62" s="45">
        <v>129.9</v>
      </c>
      <c r="Q62" s="45"/>
      <c r="R62" s="48">
        <f>IF(P62="","",T62*M62*LOOKUP(RIGHT($D$2,3),定数!$A$6:$A$13,定数!$B$6:$B$13))</f>
        <v>11310.302476715569</v>
      </c>
      <c r="S62" s="48"/>
      <c r="T62" s="49">
        <f t="shared" si="4"/>
        <v>18.000000000000682</v>
      </c>
      <c r="U62" s="49"/>
      <c r="V62" t="str">
        <f t="shared" si="7"/>
        <v/>
      </c>
      <c r="W62">
        <f t="shared" si="2"/>
        <v>0</v>
      </c>
      <c r="X62" s="41">
        <f t="shared" si="5"/>
        <v>300000</v>
      </c>
      <c r="Y62" s="42">
        <f t="shared" si="6"/>
        <v>9.2383134584587356E-2</v>
      </c>
    </row>
    <row r="63" spans="2:25" x14ac:dyDescent="0.15">
      <c r="B63" s="40">
        <v>55</v>
      </c>
      <c r="C63" s="44">
        <f t="shared" si="0"/>
        <v>283595.36210133939</v>
      </c>
      <c r="D63" s="44"/>
      <c r="E63" s="40">
        <v>2018</v>
      </c>
      <c r="F63" s="8">
        <v>43601</v>
      </c>
      <c r="G63" s="40" t="s">
        <v>3</v>
      </c>
      <c r="H63" s="45">
        <v>129.94999999999999</v>
      </c>
      <c r="I63" s="45"/>
      <c r="J63" s="40">
        <v>37</v>
      </c>
      <c r="K63" s="46">
        <f t="shared" si="3"/>
        <v>8507.8608630401814</v>
      </c>
      <c r="L63" s="47"/>
      <c r="M63" s="6">
        <f>IF(J63="","",(K63/J63)/LOOKUP(RIGHT($D$2,3),定数!$A$6:$A$13,定数!$B$6:$B$13))</f>
        <v>2.2994218548757246</v>
      </c>
      <c r="N63" s="40">
        <v>2018</v>
      </c>
      <c r="O63" s="8">
        <v>43601</v>
      </c>
      <c r="P63" s="45">
        <v>130.32</v>
      </c>
      <c r="Q63" s="45"/>
      <c r="R63" s="48">
        <f>IF(P63="","",T63*M63*LOOKUP(RIGHT($D$2,3),定数!$A$6:$A$13,定数!$B$6:$B$13))</f>
        <v>-8507.860863040285</v>
      </c>
      <c r="S63" s="48"/>
      <c r="T63" s="49">
        <f t="shared" si="4"/>
        <v>-37.000000000000455</v>
      </c>
      <c r="U63" s="49"/>
      <c r="V63" t="str">
        <f t="shared" si="7"/>
        <v/>
      </c>
      <c r="W63">
        <f t="shared" si="2"/>
        <v>1</v>
      </c>
      <c r="X63" s="41">
        <f t="shared" si="5"/>
        <v>300000</v>
      </c>
      <c r="Y63" s="42">
        <f t="shared" si="6"/>
        <v>5.4682126328868708E-2</v>
      </c>
    </row>
    <row r="64" spans="2:25" x14ac:dyDescent="0.15">
      <c r="B64" s="40">
        <v>56</v>
      </c>
      <c r="C64" s="44">
        <f t="shared" si="0"/>
        <v>275087.50123829913</v>
      </c>
      <c r="D64" s="44"/>
      <c r="E64" s="40">
        <v>2018</v>
      </c>
      <c r="F64" s="8">
        <v>43603</v>
      </c>
      <c r="G64" s="40" t="s">
        <v>4</v>
      </c>
      <c r="H64" s="45">
        <v>130.71</v>
      </c>
      <c r="I64" s="45"/>
      <c r="J64" s="40">
        <v>6</v>
      </c>
      <c r="K64" s="46">
        <f t="shared" si="3"/>
        <v>8252.6250371489732</v>
      </c>
      <c r="L64" s="47"/>
      <c r="M64" s="6">
        <f>IF(J64="","",(K64/J64)/LOOKUP(RIGHT($D$2,3),定数!$A$6:$A$13,定数!$B$6:$B$13))</f>
        <v>13.754375061914955</v>
      </c>
      <c r="N64" s="40">
        <v>2018</v>
      </c>
      <c r="O64" s="8">
        <v>43603</v>
      </c>
      <c r="P64" s="45">
        <v>130.79</v>
      </c>
      <c r="Q64" s="45"/>
      <c r="R64" s="48">
        <f>IF(P64="","",T64*M64*LOOKUP(RIGHT($D$2,3),定数!$A$6:$A$13,定数!$B$6:$B$13))</f>
        <v>11003.500049529775</v>
      </c>
      <c r="S64" s="48"/>
      <c r="T64" s="49">
        <f t="shared" si="4"/>
        <v>7.9999999999984084</v>
      </c>
      <c r="U64" s="49"/>
      <c r="V64" t="str">
        <f t="shared" si="7"/>
        <v/>
      </c>
      <c r="W64">
        <f t="shared" si="2"/>
        <v>0</v>
      </c>
      <c r="X64" s="41">
        <f t="shared" si="5"/>
        <v>300000</v>
      </c>
      <c r="Y64" s="42">
        <f t="shared" si="6"/>
        <v>8.3041662539002914E-2</v>
      </c>
    </row>
    <row r="65" spans="2:25" x14ac:dyDescent="0.15">
      <c r="B65" s="40">
        <v>57</v>
      </c>
      <c r="C65" s="44">
        <f t="shared" si="0"/>
        <v>286091.0012878289</v>
      </c>
      <c r="D65" s="44"/>
      <c r="E65" s="40">
        <v>2018</v>
      </c>
      <c r="F65" s="8">
        <v>43606</v>
      </c>
      <c r="G65" s="40" t="s">
        <v>4</v>
      </c>
      <c r="H65" s="45">
        <v>130.71</v>
      </c>
      <c r="I65" s="45"/>
      <c r="J65" s="40">
        <v>16</v>
      </c>
      <c r="K65" s="46">
        <f t="shared" si="3"/>
        <v>8582.730038634867</v>
      </c>
      <c r="L65" s="47"/>
      <c r="M65" s="6">
        <f>IF(J65="","",(K65/J65)/LOOKUP(RIGHT($D$2,3),定数!$A$6:$A$13,定数!$B$6:$B$13))</f>
        <v>5.3642062741467917</v>
      </c>
      <c r="N65" s="40">
        <v>2018</v>
      </c>
      <c r="O65" s="8">
        <v>43606</v>
      </c>
      <c r="P65" s="45">
        <v>130.94</v>
      </c>
      <c r="Q65" s="45"/>
      <c r="R65" s="48">
        <f>IF(P65="","",T65*M65*LOOKUP(RIGHT($D$2,3),定数!$A$6:$A$13,定数!$B$6:$B$13))</f>
        <v>12337.674430537072</v>
      </c>
      <c r="S65" s="48"/>
      <c r="T65" s="49">
        <f t="shared" si="4"/>
        <v>22.999999999998977</v>
      </c>
      <c r="U65" s="49"/>
      <c r="V65" t="str">
        <f t="shared" si="7"/>
        <v/>
      </c>
      <c r="W65">
        <f t="shared" si="2"/>
        <v>0</v>
      </c>
      <c r="X65" s="41">
        <f t="shared" si="5"/>
        <v>300000</v>
      </c>
      <c r="Y65" s="42">
        <f t="shared" si="6"/>
        <v>4.6363329040570389E-2</v>
      </c>
    </row>
    <row r="66" spans="2:25" x14ac:dyDescent="0.15">
      <c r="B66" s="40">
        <v>58</v>
      </c>
      <c r="C66" s="44">
        <f t="shared" si="0"/>
        <v>298428.67571836599</v>
      </c>
      <c r="D66" s="44"/>
      <c r="E66" s="40">
        <v>2018</v>
      </c>
      <c r="F66" s="8">
        <v>43615</v>
      </c>
      <c r="G66" s="40" t="s">
        <v>4</v>
      </c>
      <c r="H66" s="45">
        <v>126.55</v>
      </c>
      <c r="I66" s="45"/>
      <c r="J66" s="40">
        <v>32</v>
      </c>
      <c r="K66" s="46">
        <f t="shared" si="3"/>
        <v>8952.8602715509787</v>
      </c>
      <c r="L66" s="47"/>
      <c r="M66" s="6">
        <f>IF(J66="","",(K66/J66)/LOOKUP(RIGHT($D$2,3),定数!$A$6:$A$13,定数!$B$6:$B$13))</f>
        <v>2.797768834859681</v>
      </c>
      <c r="N66" s="40">
        <v>2018</v>
      </c>
      <c r="O66" s="8">
        <v>43615</v>
      </c>
      <c r="P66" s="45">
        <v>127.05</v>
      </c>
      <c r="Q66" s="45"/>
      <c r="R66" s="48">
        <f>IF(P66="","",T66*M66*LOOKUP(RIGHT($D$2,3),定数!$A$6:$A$13,定数!$B$6:$B$13))</f>
        <v>13988.844174298405</v>
      </c>
      <c r="S66" s="48"/>
      <c r="T66" s="49">
        <f t="shared" si="4"/>
        <v>50</v>
      </c>
      <c r="U66" s="49"/>
      <c r="V66" t="str">
        <f t="shared" si="7"/>
        <v/>
      </c>
      <c r="W66">
        <f t="shared" si="2"/>
        <v>0</v>
      </c>
      <c r="X66" s="41">
        <f t="shared" si="5"/>
        <v>300000</v>
      </c>
      <c r="Y66" s="42">
        <f t="shared" si="6"/>
        <v>5.2377476054467076E-3</v>
      </c>
    </row>
    <row r="67" spans="2:25" x14ac:dyDescent="0.15">
      <c r="B67" s="40">
        <v>59</v>
      </c>
      <c r="C67" s="44">
        <f t="shared" si="0"/>
        <v>312417.51989266439</v>
      </c>
      <c r="D67" s="44"/>
      <c r="E67" s="40">
        <v>2018</v>
      </c>
      <c r="F67" s="8">
        <v>43620</v>
      </c>
      <c r="G67" s="40" t="s">
        <v>4</v>
      </c>
      <c r="H67" s="45">
        <v>128.29</v>
      </c>
      <c r="I67" s="45"/>
      <c r="J67" s="40">
        <v>40</v>
      </c>
      <c r="K67" s="46">
        <f t="shared" si="3"/>
        <v>9372.5255967799312</v>
      </c>
      <c r="L67" s="47"/>
      <c r="M67" s="6">
        <f>IF(J67="","",(K67/J67)/LOOKUP(RIGHT($D$2,3),定数!$A$6:$A$13,定数!$B$6:$B$13))</f>
        <v>2.3431313991949825</v>
      </c>
      <c r="N67" s="40">
        <v>2018</v>
      </c>
      <c r="O67" s="8">
        <v>43621</v>
      </c>
      <c r="P67" s="45">
        <v>127.89</v>
      </c>
      <c r="Q67" s="45"/>
      <c r="R67" s="48">
        <f>IF(P67="","",T67*M67*LOOKUP(RIGHT($D$2,3),定数!$A$6:$A$13,定数!$B$6:$B$13))</f>
        <v>-9372.5255967797293</v>
      </c>
      <c r="S67" s="48"/>
      <c r="T67" s="49">
        <f t="shared" si="4"/>
        <v>-39.999999999999147</v>
      </c>
      <c r="U67" s="49"/>
      <c r="V67" t="str">
        <f t="shared" si="7"/>
        <v/>
      </c>
      <c r="W67">
        <f t="shared" si="2"/>
        <v>1</v>
      </c>
      <c r="X67" s="41">
        <f t="shared" si="5"/>
        <v>312417.51989266439</v>
      </c>
      <c r="Y67" s="42">
        <f t="shared" si="6"/>
        <v>0</v>
      </c>
    </row>
    <row r="68" spans="2:25" x14ac:dyDescent="0.15">
      <c r="B68" s="40">
        <v>60</v>
      </c>
      <c r="C68" s="44">
        <f t="shared" si="0"/>
        <v>303044.99429588468</v>
      </c>
      <c r="D68" s="44"/>
      <c r="E68" s="40">
        <v>2018</v>
      </c>
      <c r="F68" s="8">
        <v>43624</v>
      </c>
      <c r="G68" s="40" t="s">
        <v>3</v>
      </c>
      <c r="H68" s="45">
        <v>129.37</v>
      </c>
      <c r="I68" s="45"/>
      <c r="J68" s="40">
        <v>15</v>
      </c>
      <c r="K68" s="46">
        <f t="shared" si="3"/>
        <v>9091.3498288765404</v>
      </c>
      <c r="L68" s="47"/>
      <c r="M68" s="6">
        <f>IF(J68="","",(K68/J68)/LOOKUP(RIGHT($D$2,3),定数!$A$6:$A$13,定数!$B$6:$B$13))</f>
        <v>6.0608998859176939</v>
      </c>
      <c r="N68" s="40">
        <v>2018</v>
      </c>
      <c r="O68" s="8">
        <v>43624</v>
      </c>
      <c r="P68" s="45">
        <v>129.13999999999999</v>
      </c>
      <c r="Q68" s="45"/>
      <c r="R68" s="48">
        <f>IF(P68="","",T68*M68*LOOKUP(RIGHT($D$2,3),定数!$A$6:$A$13,定数!$B$6:$B$13))</f>
        <v>13940.069737611799</v>
      </c>
      <c r="S68" s="48"/>
      <c r="T68" s="49">
        <f t="shared" si="4"/>
        <v>23.000000000001819</v>
      </c>
      <c r="U68" s="49"/>
      <c r="V68" t="str">
        <f t="shared" si="7"/>
        <v/>
      </c>
      <c r="W68">
        <f t="shared" si="2"/>
        <v>0</v>
      </c>
      <c r="X68" s="41">
        <f t="shared" si="5"/>
        <v>312417.51989266439</v>
      </c>
      <c r="Y68" s="42">
        <f t="shared" si="6"/>
        <v>2.9999999999999249E-2</v>
      </c>
    </row>
    <row r="69" spans="2:25" x14ac:dyDescent="0.15">
      <c r="B69" s="40">
        <v>61</v>
      </c>
      <c r="C69" s="44">
        <f t="shared" si="0"/>
        <v>316985.06403349648</v>
      </c>
      <c r="D69" s="44"/>
      <c r="E69" s="40">
        <v>2018</v>
      </c>
      <c r="F69" s="8">
        <v>43629</v>
      </c>
      <c r="G69" s="40" t="s">
        <v>4</v>
      </c>
      <c r="H69" s="45">
        <v>130</v>
      </c>
      <c r="I69" s="45"/>
      <c r="J69" s="40">
        <v>20</v>
      </c>
      <c r="K69" s="46">
        <f t="shared" si="3"/>
        <v>9509.5519210048933</v>
      </c>
      <c r="L69" s="47"/>
      <c r="M69" s="6">
        <f>IF(J69="","",(K69/J69)/LOOKUP(RIGHT($D$2,3),定数!$A$6:$A$13,定数!$B$6:$B$13))</f>
        <v>4.754775960502446</v>
      </c>
      <c r="N69" s="40">
        <v>2018</v>
      </c>
      <c r="O69" s="8">
        <v>43629</v>
      </c>
      <c r="P69" s="45">
        <v>130.29</v>
      </c>
      <c r="Q69" s="45"/>
      <c r="R69" s="48">
        <f>IF(P69="","",T69*M69*LOOKUP(RIGHT($D$2,3),定数!$A$6:$A$13,定数!$B$6:$B$13))</f>
        <v>13788.850285456716</v>
      </c>
      <c r="S69" s="48"/>
      <c r="T69" s="49">
        <f t="shared" si="4"/>
        <v>28.999999999999204</v>
      </c>
      <c r="U69" s="49"/>
      <c r="V69" t="str">
        <f t="shared" si="7"/>
        <v/>
      </c>
      <c r="W69">
        <f t="shared" si="2"/>
        <v>0</v>
      </c>
      <c r="X69" s="41">
        <f t="shared" si="5"/>
        <v>316985.06403349648</v>
      </c>
      <c r="Y69" s="42">
        <f t="shared" si="6"/>
        <v>0</v>
      </c>
    </row>
    <row r="70" spans="2:25" x14ac:dyDescent="0.15">
      <c r="B70" s="40">
        <v>62</v>
      </c>
      <c r="C70" s="44">
        <f t="shared" si="0"/>
        <v>330773.91431895318</v>
      </c>
      <c r="D70" s="44"/>
      <c r="E70" s="40">
        <v>2018</v>
      </c>
      <c r="F70" s="8">
        <v>43629</v>
      </c>
      <c r="G70" s="40" t="s">
        <v>4</v>
      </c>
      <c r="H70" s="45">
        <v>130.16</v>
      </c>
      <c r="I70" s="45"/>
      <c r="J70" s="40">
        <v>20</v>
      </c>
      <c r="K70" s="46">
        <f t="shared" si="3"/>
        <v>9923.2174295685945</v>
      </c>
      <c r="L70" s="47"/>
      <c r="M70" s="6">
        <f>IF(J70="","",(K70/J70)/LOOKUP(RIGHT($D$2,3),定数!$A$6:$A$13,定数!$B$6:$B$13))</f>
        <v>4.9616087147842975</v>
      </c>
      <c r="N70" s="40">
        <v>2018</v>
      </c>
      <c r="O70" s="8">
        <v>43630</v>
      </c>
      <c r="P70" s="45">
        <v>129.96</v>
      </c>
      <c r="Q70" s="45"/>
      <c r="R70" s="48">
        <f>IF(P70="","",T70*M70*LOOKUP(RIGHT($D$2,3),定数!$A$6:$A$13,定数!$B$6:$B$13))</f>
        <v>-9923.2174295680306</v>
      </c>
      <c r="S70" s="48"/>
      <c r="T70" s="49">
        <f t="shared" si="4"/>
        <v>-19.999999999998863</v>
      </c>
      <c r="U70" s="49"/>
      <c r="V70" t="str">
        <f t="shared" si="7"/>
        <v/>
      </c>
      <c r="W70">
        <f t="shared" si="2"/>
        <v>1</v>
      </c>
      <c r="X70" s="41">
        <f t="shared" si="5"/>
        <v>330773.91431895318</v>
      </c>
      <c r="Y70" s="42">
        <f t="shared" si="6"/>
        <v>0</v>
      </c>
    </row>
    <row r="71" spans="2:25" x14ac:dyDescent="0.15">
      <c r="B71" s="40">
        <v>63</v>
      </c>
      <c r="C71" s="44">
        <f t="shared" si="0"/>
        <v>320850.69688938512</v>
      </c>
      <c r="D71" s="44"/>
      <c r="E71" s="40">
        <v>2018</v>
      </c>
      <c r="F71" s="8">
        <v>43631</v>
      </c>
      <c r="G71" s="40" t="s">
        <v>4</v>
      </c>
      <c r="H71" s="45">
        <v>128.34</v>
      </c>
      <c r="I71" s="45"/>
      <c r="J71" s="40">
        <v>32</v>
      </c>
      <c r="K71" s="46">
        <f t="shared" si="3"/>
        <v>9625.5209066815532</v>
      </c>
      <c r="L71" s="47"/>
      <c r="M71" s="6">
        <f>IF(J71="","",(K71/J71)/LOOKUP(RIGHT($D$2,3),定数!$A$6:$A$13,定数!$B$6:$B$13))</f>
        <v>3.0079752833379856</v>
      </c>
      <c r="N71" s="40">
        <v>2018</v>
      </c>
      <c r="O71" s="8">
        <v>43634</v>
      </c>
      <c r="P71" s="45">
        <v>128.02000000000001</v>
      </c>
      <c r="Q71" s="45"/>
      <c r="R71" s="48">
        <f>IF(P71="","",T71*M71*LOOKUP(RIGHT($D$2,3),定数!$A$6:$A$13,定数!$B$6:$B$13))</f>
        <v>-9625.5209066813495</v>
      </c>
      <c r="S71" s="48"/>
      <c r="T71" s="49">
        <f t="shared" si="4"/>
        <v>-31.999999999999318</v>
      </c>
      <c r="U71" s="49"/>
      <c r="V71" t="str">
        <f t="shared" si="7"/>
        <v/>
      </c>
      <c r="W71">
        <f t="shared" si="2"/>
        <v>2</v>
      </c>
      <c r="X71" s="41">
        <f t="shared" si="5"/>
        <v>330773.91431895318</v>
      </c>
      <c r="Y71" s="42">
        <f t="shared" si="6"/>
        <v>2.9999999999998361E-2</v>
      </c>
    </row>
    <row r="72" spans="2:25" x14ac:dyDescent="0.15">
      <c r="B72" s="40">
        <v>64</v>
      </c>
      <c r="C72" s="44">
        <f t="shared" si="0"/>
        <v>311225.17598270375</v>
      </c>
      <c r="D72" s="44"/>
      <c r="E72" s="40">
        <v>2018</v>
      </c>
      <c r="F72" s="8">
        <v>43635</v>
      </c>
      <c r="G72" s="40" t="s">
        <v>3</v>
      </c>
      <c r="H72" s="45">
        <v>126.9</v>
      </c>
      <c r="I72" s="45"/>
      <c r="J72" s="40">
        <v>27</v>
      </c>
      <c r="K72" s="46">
        <f t="shared" si="3"/>
        <v>9336.7552794811127</v>
      </c>
      <c r="L72" s="47"/>
      <c r="M72" s="6">
        <f>IF(J72="","",(K72/J72)/LOOKUP(RIGHT($D$2,3),定数!$A$6:$A$13,定数!$B$6:$B$13))</f>
        <v>3.4580575109189304</v>
      </c>
      <c r="N72" s="40">
        <v>2018</v>
      </c>
      <c r="O72" s="8">
        <v>43635</v>
      </c>
      <c r="P72" s="45">
        <v>127.17</v>
      </c>
      <c r="Q72" s="45"/>
      <c r="R72" s="48">
        <f>IF(P72="","",T72*M72*LOOKUP(RIGHT($D$2,3),定数!$A$6:$A$13,定数!$B$6:$B$13))</f>
        <v>-9336.7552794809744</v>
      </c>
      <c r="S72" s="48"/>
      <c r="T72" s="49">
        <f t="shared" si="4"/>
        <v>-26.999999999999602</v>
      </c>
      <c r="U72" s="49"/>
      <c r="V72" t="str">
        <f t="shared" si="7"/>
        <v/>
      </c>
      <c r="W72">
        <f t="shared" si="2"/>
        <v>3</v>
      </c>
      <c r="X72" s="41">
        <f t="shared" si="5"/>
        <v>330773.91431895318</v>
      </c>
      <c r="Y72" s="42">
        <f t="shared" si="6"/>
        <v>5.9099999999997821E-2</v>
      </c>
    </row>
    <row r="73" spans="2:25" x14ac:dyDescent="0.15">
      <c r="B73" s="40">
        <v>65</v>
      </c>
      <c r="C73" s="44">
        <f t="shared" si="0"/>
        <v>301888.42070322274</v>
      </c>
      <c r="D73" s="44"/>
      <c r="E73" s="40">
        <v>2018</v>
      </c>
      <c r="F73" s="8">
        <v>43643</v>
      </c>
      <c r="G73" s="40" t="s">
        <v>4</v>
      </c>
      <c r="H73" s="45">
        <v>127.84</v>
      </c>
      <c r="I73" s="45"/>
      <c r="J73" s="40">
        <v>10</v>
      </c>
      <c r="K73" s="46">
        <f t="shared" si="3"/>
        <v>9056.6526210966822</v>
      </c>
      <c r="L73" s="47"/>
      <c r="M73" s="6">
        <f>IF(J73="","",(K73/J73)/LOOKUP(RIGHT($D$2,3),定数!$A$6:$A$13,定数!$B$6:$B$13))</f>
        <v>9.0566526210966813</v>
      </c>
      <c r="N73" s="40">
        <v>2018</v>
      </c>
      <c r="O73" s="8">
        <v>43645</v>
      </c>
      <c r="P73" s="45">
        <v>127.74</v>
      </c>
      <c r="Q73" s="45"/>
      <c r="R73" s="48">
        <f>IF(P73="","",T73*M73*LOOKUP(RIGHT($D$2,3),定数!$A$6:$A$13,定数!$B$6:$B$13))</f>
        <v>-9056.6526210974534</v>
      </c>
      <c r="S73" s="48"/>
      <c r="T73" s="49">
        <f t="shared" si="4"/>
        <v>-10.000000000000853</v>
      </c>
      <c r="U73" s="49"/>
      <c r="V73" t="str">
        <f t="shared" si="7"/>
        <v/>
      </c>
      <c r="W73">
        <f t="shared" si="2"/>
        <v>4</v>
      </c>
      <c r="X73" s="41">
        <f t="shared" si="5"/>
        <v>330773.91431895318</v>
      </c>
      <c r="Y73" s="42">
        <f t="shared" si="6"/>
        <v>8.7326999999997601E-2</v>
      </c>
    </row>
    <row r="74" spans="2:25" x14ac:dyDescent="0.15">
      <c r="B74" s="40">
        <v>66</v>
      </c>
      <c r="C74" s="44">
        <f t="shared" ref="C74:C108" si="8">IF(R73="","",C73+R73)</f>
        <v>292831.76808212529</v>
      </c>
      <c r="D74" s="44"/>
      <c r="E74" s="40">
        <v>2018</v>
      </c>
      <c r="F74" s="8">
        <v>43655</v>
      </c>
      <c r="G74" s="40" t="s">
        <v>4</v>
      </c>
      <c r="H74" s="45">
        <v>129.93</v>
      </c>
      <c r="I74" s="45"/>
      <c r="J74" s="40">
        <v>26</v>
      </c>
      <c r="K74" s="46">
        <f t="shared" si="3"/>
        <v>8784.9530424637578</v>
      </c>
      <c r="L74" s="47"/>
      <c r="M74" s="6">
        <f>IF(J74="","",(K74/J74)/LOOKUP(RIGHT($D$2,3),定数!$A$6:$A$13,定数!$B$6:$B$13))</f>
        <v>3.3788280932552914</v>
      </c>
      <c r="N74" s="40">
        <v>2018</v>
      </c>
      <c r="O74" s="8">
        <v>43656</v>
      </c>
      <c r="P74" s="45">
        <v>130.30000000000001</v>
      </c>
      <c r="Q74" s="45"/>
      <c r="R74" s="48">
        <f>IF(P74="","",T74*M74*LOOKUP(RIGHT($D$2,3),定数!$A$6:$A$13,定数!$B$6:$B$13))</f>
        <v>12501.663945044731</v>
      </c>
      <c r="S74" s="48"/>
      <c r="T74" s="49">
        <f t="shared" si="4"/>
        <v>37.000000000000455</v>
      </c>
      <c r="U74" s="49"/>
      <c r="V74" t="str">
        <f t="shared" si="7"/>
        <v/>
      </c>
      <c r="W74">
        <f t="shared" si="7"/>
        <v>0</v>
      </c>
      <c r="X74" s="41">
        <f t="shared" si="5"/>
        <v>330773.91431895318</v>
      </c>
      <c r="Y74" s="42">
        <f t="shared" si="6"/>
        <v>0.11470719000000007</v>
      </c>
    </row>
    <row r="75" spans="2:25" x14ac:dyDescent="0.15">
      <c r="B75" s="40">
        <v>67</v>
      </c>
      <c r="C75" s="44">
        <f t="shared" si="8"/>
        <v>305333.43202717003</v>
      </c>
      <c r="D75" s="44"/>
      <c r="E75" s="40">
        <v>2018</v>
      </c>
      <c r="F75" s="8">
        <v>43655</v>
      </c>
      <c r="G75" s="40" t="s">
        <v>4</v>
      </c>
      <c r="H75" s="45">
        <v>130.19</v>
      </c>
      <c r="I75" s="45"/>
      <c r="J75" s="40">
        <v>13</v>
      </c>
      <c r="K75" s="46">
        <f t="shared" ref="K75:K108" si="9">IF(J75="","",C75*0.03)</f>
        <v>9160.0029608150999</v>
      </c>
      <c r="L75" s="47"/>
      <c r="M75" s="6">
        <f>IF(J75="","",(K75/J75)/LOOKUP(RIGHT($D$2,3),定数!$A$6:$A$13,定数!$B$6:$B$13))</f>
        <v>7.0461561237039234</v>
      </c>
      <c r="N75" s="40">
        <v>2018</v>
      </c>
      <c r="O75" s="8">
        <v>43656</v>
      </c>
      <c r="P75" s="45">
        <v>130.38999999999999</v>
      </c>
      <c r="Q75" s="45"/>
      <c r="R75" s="48">
        <f>IF(P75="","",T75*M75*LOOKUP(RIGHT($D$2,3),定数!$A$6:$A$13,定数!$B$6:$B$13))</f>
        <v>14092.312247407046</v>
      </c>
      <c r="S75" s="48"/>
      <c r="T75" s="49">
        <f t="shared" si="4"/>
        <v>19.999999999998863</v>
      </c>
      <c r="U75" s="49"/>
      <c r="V75" t="str">
        <f t="shared" ref="V75:W90" si="10">IF(S75&lt;&gt;"",IF(S75&lt;0,1+V74,0),"")</f>
        <v/>
      </c>
      <c r="W75">
        <f t="shared" si="10"/>
        <v>0</v>
      </c>
      <c r="X75" s="41">
        <f t="shared" si="5"/>
        <v>330773.91431895318</v>
      </c>
      <c r="Y75" s="42">
        <f t="shared" si="6"/>
        <v>7.6911996957691797E-2</v>
      </c>
    </row>
    <row r="76" spans="2:25" x14ac:dyDescent="0.15">
      <c r="B76" s="40">
        <v>68</v>
      </c>
      <c r="C76" s="44">
        <f t="shared" si="8"/>
        <v>319425.74427457707</v>
      </c>
      <c r="D76" s="44"/>
      <c r="E76" s="40">
        <v>2018</v>
      </c>
      <c r="F76" s="8">
        <v>43655</v>
      </c>
      <c r="G76" s="40" t="s">
        <v>4</v>
      </c>
      <c r="H76" s="45">
        <v>130.21</v>
      </c>
      <c r="I76" s="45"/>
      <c r="J76" s="40">
        <v>9</v>
      </c>
      <c r="K76" s="46">
        <f t="shared" si="9"/>
        <v>9582.7723282373117</v>
      </c>
      <c r="L76" s="47"/>
      <c r="M76" s="6">
        <f>IF(J76="","",(K76/J76)/LOOKUP(RIGHT($D$2,3),定数!$A$6:$A$13,定数!$B$6:$B$13))</f>
        <v>10.64752480915257</v>
      </c>
      <c r="N76" s="40">
        <v>2018</v>
      </c>
      <c r="O76" s="8">
        <v>43656</v>
      </c>
      <c r="P76" s="45">
        <v>130.34</v>
      </c>
      <c r="Q76" s="45"/>
      <c r="R76" s="48">
        <f>IF(P76="","",T76*M76*LOOKUP(RIGHT($D$2,3),定数!$A$6:$A$13,定数!$B$6:$B$13))</f>
        <v>13841.782251897857</v>
      </c>
      <c r="S76" s="48"/>
      <c r="T76" s="49">
        <f t="shared" ref="T76:T108" si="11">IF(P76="","",IF(G76="買",(P76-H76),(H76-P76))*IF(RIGHT($D$2,3)="JPY",100,10000))</f>
        <v>12.999999999999545</v>
      </c>
      <c r="U76" s="49"/>
      <c r="V76" t="str">
        <f t="shared" si="10"/>
        <v/>
      </c>
      <c r="W76">
        <f t="shared" si="10"/>
        <v>0</v>
      </c>
      <c r="X76" s="41">
        <f t="shared" ref="X76:X108" si="12">IF(C76&lt;&gt;"",MAX(X75,C76),"")</f>
        <v>330773.91431895318</v>
      </c>
      <c r="Y76" s="42">
        <f t="shared" ref="Y76:Y108" si="13">IF(X76&lt;&gt;"",1-(C76/X76),"")</f>
        <v>3.430793527881848E-2</v>
      </c>
    </row>
    <row r="77" spans="2:25" x14ac:dyDescent="0.15">
      <c r="B77" s="40">
        <v>69</v>
      </c>
      <c r="C77" s="44">
        <f t="shared" si="8"/>
        <v>333267.52652647492</v>
      </c>
      <c r="D77" s="44"/>
      <c r="E77" s="40">
        <v>2018</v>
      </c>
      <c r="F77" s="8">
        <v>43663</v>
      </c>
      <c r="G77" s="40" t="s">
        <v>4</v>
      </c>
      <c r="H77" s="45">
        <v>131.62</v>
      </c>
      <c r="I77" s="45"/>
      <c r="J77" s="40">
        <v>8</v>
      </c>
      <c r="K77" s="46">
        <f t="shared" si="9"/>
        <v>9998.0257957942467</v>
      </c>
      <c r="L77" s="47"/>
      <c r="M77" s="6">
        <f>IF(J77="","",(K77/J77)/LOOKUP(RIGHT($D$2,3),定数!$A$6:$A$13,定数!$B$6:$B$13))</f>
        <v>12.497532244742809</v>
      </c>
      <c r="N77" s="40">
        <v>2018</v>
      </c>
      <c r="O77" s="8">
        <v>43663</v>
      </c>
      <c r="P77" s="45">
        <v>131.74</v>
      </c>
      <c r="Q77" s="45"/>
      <c r="R77" s="48">
        <f>IF(P77="","",T77*M77*LOOKUP(RIGHT($D$2,3),定数!$A$6:$A$13,定数!$B$6:$B$13))</f>
        <v>14997.03869369194</v>
      </c>
      <c r="S77" s="48"/>
      <c r="T77" s="49">
        <f t="shared" si="11"/>
        <v>12.000000000000455</v>
      </c>
      <c r="U77" s="49"/>
      <c r="V77" t="str">
        <f t="shared" si="10"/>
        <v/>
      </c>
      <c r="W77">
        <f t="shared" si="10"/>
        <v>0</v>
      </c>
      <c r="X77" s="41">
        <f t="shared" si="12"/>
        <v>333267.52652647492</v>
      </c>
      <c r="Y77" s="42">
        <f t="shared" si="13"/>
        <v>0</v>
      </c>
    </row>
    <row r="78" spans="2:25" x14ac:dyDescent="0.15">
      <c r="B78" s="40">
        <v>70</v>
      </c>
      <c r="C78" s="44">
        <f t="shared" si="8"/>
        <v>348264.56522016687</v>
      </c>
      <c r="D78" s="44"/>
      <c r="E78" s="40">
        <v>2018</v>
      </c>
      <c r="F78" s="8">
        <v>43664</v>
      </c>
      <c r="G78" s="40" t="s">
        <v>3</v>
      </c>
      <c r="H78" s="45">
        <v>131.56</v>
      </c>
      <c r="I78" s="45"/>
      <c r="J78" s="40">
        <v>6</v>
      </c>
      <c r="K78" s="46">
        <f t="shared" si="9"/>
        <v>10447.936956605006</v>
      </c>
      <c r="L78" s="47"/>
      <c r="M78" s="6">
        <f>IF(J78="","",(K78/J78)/LOOKUP(RIGHT($D$2,3),定数!$A$6:$A$13,定数!$B$6:$B$13))</f>
        <v>17.413228261008342</v>
      </c>
      <c r="N78" s="40">
        <v>2018</v>
      </c>
      <c r="O78" s="8">
        <v>43664</v>
      </c>
      <c r="P78" s="45">
        <v>131.47999999999999</v>
      </c>
      <c r="Q78" s="45"/>
      <c r="R78" s="48">
        <f>IF(P78="","",T78*M78*LOOKUP(RIGHT($D$2,3),定数!$A$6:$A$13,定数!$B$6:$B$13))</f>
        <v>13930.582608808851</v>
      </c>
      <c r="S78" s="48"/>
      <c r="T78" s="49">
        <f t="shared" si="11"/>
        <v>8.0000000000012506</v>
      </c>
      <c r="U78" s="49"/>
      <c r="V78" t="str">
        <f t="shared" si="10"/>
        <v/>
      </c>
      <c r="W78">
        <f t="shared" si="10"/>
        <v>0</v>
      </c>
      <c r="X78" s="41">
        <f t="shared" si="12"/>
        <v>348264.56522016687</v>
      </c>
      <c r="Y78" s="42">
        <f t="shared" si="13"/>
        <v>0</v>
      </c>
    </row>
    <row r="79" spans="2:25" x14ac:dyDescent="0.15">
      <c r="B79" s="40">
        <v>71</v>
      </c>
      <c r="C79" s="44">
        <f t="shared" si="8"/>
        <v>362195.14782897569</v>
      </c>
      <c r="D79" s="44"/>
      <c r="E79" s="40">
        <v>2018</v>
      </c>
      <c r="F79" s="8">
        <v>43665</v>
      </c>
      <c r="G79" s="40" t="s">
        <v>3</v>
      </c>
      <c r="H79" s="45">
        <v>131.26</v>
      </c>
      <c r="I79" s="45"/>
      <c r="J79" s="40">
        <v>9</v>
      </c>
      <c r="K79" s="46">
        <f t="shared" si="9"/>
        <v>10865.85443486927</v>
      </c>
      <c r="L79" s="47"/>
      <c r="M79" s="6">
        <f>IF(J79="","",(K79/J79)/LOOKUP(RIGHT($D$2,3),定数!$A$6:$A$13,定数!$B$6:$B$13))</f>
        <v>12.07317159429919</v>
      </c>
      <c r="N79" s="40">
        <v>2018</v>
      </c>
      <c r="O79" s="8">
        <v>43665</v>
      </c>
      <c r="P79" s="45">
        <v>131.13999999999999</v>
      </c>
      <c r="Q79" s="45"/>
      <c r="R79" s="48">
        <f>IF(P79="","",T79*M79*LOOKUP(RIGHT($D$2,3),定数!$A$6:$A$13,定数!$B$6:$B$13))</f>
        <v>14487.805913159576</v>
      </c>
      <c r="S79" s="48"/>
      <c r="T79" s="49">
        <f t="shared" si="11"/>
        <v>12.000000000000455</v>
      </c>
      <c r="U79" s="49"/>
      <c r="V79" t="str">
        <f t="shared" si="10"/>
        <v/>
      </c>
      <c r="W79">
        <f t="shared" si="10"/>
        <v>0</v>
      </c>
      <c r="X79" s="41">
        <f t="shared" si="12"/>
        <v>362195.14782897569</v>
      </c>
      <c r="Y79" s="42">
        <f t="shared" si="13"/>
        <v>0</v>
      </c>
    </row>
    <row r="80" spans="2:25" x14ac:dyDescent="0.15">
      <c r="B80" s="40">
        <v>72</v>
      </c>
      <c r="C80" s="44">
        <f t="shared" si="8"/>
        <v>376682.95374213526</v>
      </c>
      <c r="D80" s="44"/>
      <c r="E80" s="40">
        <v>2018</v>
      </c>
      <c r="F80" s="8">
        <v>43671</v>
      </c>
      <c r="G80" s="40" t="s">
        <v>4</v>
      </c>
      <c r="H80" s="45">
        <v>130.08000000000001</v>
      </c>
      <c r="I80" s="45"/>
      <c r="J80" s="40">
        <v>12</v>
      </c>
      <c r="K80" s="46">
        <f t="shared" si="9"/>
        <v>11300.488612264056</v>
      </c>
      <c r="L80" s="47"/>
      <c r="M80" s="6">
        <f>IF(J80="","",(K80/J80)/LOOKUP(RIGHT($D$2,3),定数!$A$6:$A$13,定数!$B$6:$B$13))</f>
        <v>9.4170738435533803</v>
      </c>
      <c r="N80" s="40">
        <v>2018</v>
      </c>
      <c r="O80" s="8">
        <v>43671</v>
      </c>
      <c r="P80" s="45">
        <v>129.96</v>
      </c>
      <c r="Q80" s="45"/>
      <c r="R80" s="48">
        <f>IF(P80="","",T80*M80*LOOKUP(RIGHT($D$2,3),定数!$A$6:$A$13,定数!$B$6:$B$13))</f>
        <v>-11300.488612264486</v>
      </c>
      <c r="S80" s="48"/>
      <c r="T80" s="49">
        <f t="shared" si="11"/>
        <v>-12.000000000000455</v>
      </c>
      <c r="U80" s="49"/>
      <c r="V80" t="str">
        <f t="shared" si="10"/>
        <v/>
      </c>
      <c r="W80">
        <f t="shared" si="10"/>
        <v>1</v>
      </c>
      <c r="X80" s="41">
        <f t="shared" si="12"/>
        <v>376682.95374213526</v>
      </c>
      <c r="Y80" s="42">
        <f t="shared" si="13"/>
        <v>0</v>
      </c>
    </row>
    <row r="81" spans="2:25" x14ac:dyDescent="0.15">
      <c r="B81" s="40">
        <v>73</v>
      </c>
      <c r="C81" s="44">
        <f t="shared" si="8"/>
        <v>365382.46512987075</v>
      </c>
      <c r="D81" s="44"/>
      <c r="E81" s="40">
        <v>2018</v>
      </c>
      <c r="F81" s="8">
        <v>43671</v>
      </c>
      <c r="G81" s="40" t="s">
        <v>4</v>
      </c>
      <c r="H81" s="45">
        <v>130.09</v>
      </c>
      <c r="I81" s="45"/>
      <c r="J81" s="40">
        <v>9</v>
      </c>
      <c r="K81" s="46">
        <f t="shared" si="9"/>
        <v>10961.473953896122</v>
      </c>
      <c r="L81" s="47"/>
      <c r="M81" s="6">
        <f>IF(J81="","",(K81/J81)/LOOKUP(RIGHT($D$2,3),定数!$A$6:$A$13,定数!$B$6:$B$13))</f>
        <v>12.179415504329024</v>
      </c>
      <c r="N81" s="40">
        <v>2018</v>
      </c>
      <c r="O81" s="8">
        <v>43671</v>
      </c>
      <c r="P81" s="45">
        <v>130</v>
      </c>
      <c r="Q81" s="45"/>
      <c r="R81" s="48">
        <f>IF(P81="","",T81*M81*LOOKUP(RIGHT($D$2,3),定数!$A$6:$A$13,定数!$B$6:$B$13))</f>
        <v>-10961.473953896537</v>
      </c>
      <c r="S81" s="48"/>
      <c r="T81" s="49">
        <f t="shared" si="11"/>
        <v>-9.0000000000003411</v>
      </c>
      <c r="U81" s="49"/>
      <c r="V81" t="str">
        <f t="shared" si="10"/>
        <v/>
      </c>
      <c r="W81">
        <f t="shared" si="10"/>
        <v>2</v>
      </c>
      <c r="X81" s="41">
        <f t="shared" si="12"/>
        <v>376682.95374213526</v>
      </c>
      <c r="Y81" s="42">
        <f t="shared" si="13"/>
        <v>3.0000000000001248E-2</v>
      </c>
    </row>
    <row r="82" spans="2:25" x14ac:dyDescent="0.15">
      <c r="B82" s="40">
        <v>74</v>
      </c>
      <c r="C82" s="44">
        <f t="shared" si="8"/>
        <v>354420.9911759742</v>
      </c>
      <c r="D82" s="44"/>
      <c r="E82" s="40">
        <v>2018</v>
      </c>
      <c r="F82" s="8">
        <v>43672</v>
      </c>
      <c r="G82" s="40" t="s">
        <v>3</v>
      </c>
      <c r="H82" s="45">
        <v>129.69</v>
      </c>
      <c r="I82" s="45"/>
      <c r="J82" s="40">
        <v>31</v>
      </c>
      <c r="K82" s="46">
        <f t="shared" si="9"/>
        <v>10632.629735279226</v>
      </c>
      <c r="L82" s="47"/>
      <c r="M82" s="6">
        <f>IF(J82="","",(K82/J82)/LOOKUP(RIGHT($D$2,3),定数!$A$6:$A$13,定数!$B$6:$B$13))</f>
        <v>3.4298805597674926</v>
      </c>
      <c r="N82" s="40">
        <v>2018</v>
      </c>
      <c r="O82" s="8">
        <v>43672</v>
      </c>
      <c r="P82" s="45">
        <v>129.25</v>
      </c>
      <c r="Q82" s="45"/>
      <c r="R82" s="48">
        <f>IF(P82="","",T82*M82*LOOKUP(RIGHT($D$2,3),定数!$A$6:$A$13,定数!$B$6:$B$13))</f>
        <v>15091.47446297689</v>
      </c>
      <c r="S82" s="48"/>
      <c r="T82" s="49">
        <f t="shared" si="11"/>
        <v>43.999999999999773</v>
      </c>
      <c r="U82" s="49"/>
      <c r="V82" t="str">
        <f t="shared" si="10"/>
        <v/>
      </c>
      <c r="W82">
        <f t="shared" si="10"/>
        <v>0</v>
      </c>
      <c r="X82" s="41">
        <f t="shared" si="12"/>
        <v>376682.95374213526</v>
      </c>
      <c r="Y82" s="42">
        <f t="shared" si="13"/>
        <v>5.9100000000002262E-2</v>
      </c>
    </row>
    <row r="83" spans="2:25" x14ac:dyDescent="0.15">
      <c r="B83" s="40">
        <v>75</v>
      </c>
      <c r="C83" s="44">
        <f t="shared" si="8"/>
        <v>369512.46563895111</v>
      </c>
      <c r="D83" s="44"/>
      <c r="E83" s="40">
        <v>2018</v>
      </c>
      <c r="F83" s="8">
        <v>43673</v>
      </c>
      <c r="G83" s="40" t="s">
        <v>3</v>
      </c>
      <c r="H83" s="45">
        <v>129.21</v>
      </c>
      <c r="I83" s="45"/>
      <c r="J83" s="40">
        <v>7</v>
      </c>
      <c r="K83" s="46">
        <f t="shared" si="9"/>
        <v>11085.373969168533</v>
      </c>
      <c r="L83" s="47"/>
      <c r="M83" s="6">
        <f>IF(J83="","",(K83/J83)/LOOKUP(RIGHT($D$2,3),定数!$A$6:$A$13,定数!$B$6:$B$13))</f>
        <v>15.836248527383619</v>
      </c>
      <c r="N83" s="40">
        <v>2018</v>
      </c>
      <c r="O83" s="8">
        <v>43673</v>
      </c>
      <c r="P83" s="45">
        <v>129.28</v>
      </c>
      <c r="Q83" s="45"/>
      <c r="R83" s="48">
        <f>IF(P83="","",T83*M83*LOOKUP(RIGHT($D$2,3),定数!$A$6:$A$13,定数!$B$6:$B$13))</f>
        <v>-11085.373969167453</v>
      </c>
      <c r="S83" s="48"/>
      <c r="T83" s="49">
        <f t="shared" si="11"/>
        <v>-6.9999999999993179</v>
      </c>
      <c r="U83" s="49"/>
      <c r="V83" t="str">
        <f t="shared" si="10"/>
        <v/>
      </c>
      <c r="W83">
        <f t="shared" si="10"/>
        <v>1</v>
      </c>
      <c r="X83" s="41">
        <f t="shared" si="12"/>
        <v>376682.95374213526</v>
      </c>
      <c r="Y83" s="42">
        <f t="shared" si="13"/>
        <v>1.9035870967744506E-2</v>
      </c>
    </row>
    <row r="84" spans="2:25" x14ac:dyDescent="0.15">
      <c r="B84" s="40">
        <v>76</v>
      </c>
      <c r="C84" s="44">
        <f t="shared" si="8"/>
        <v>358427.09166978364</v>
      </c>
      <c r="D84" s="44"/>
      <c r="E84" s="40">
        <v>2018</v>
      </c>
      <c r="F84" s="8">
        <v>43676</v>
      </c>
      <c r="G84" s="40" t="s">
        <v>4</v>
      </c>
      <c r="H84" s="45">
        <v>129.53</v>
      </c>
      <c r="I84" s="45"/>
      <c r="J84" s="40">
        <v>10</v>
      </c>
      <c r="K84" s="46">
        <f t="shared" si="9"/>
        <v>10752.812750093508</v>
      </c>
      <c r="L84" s="47"/>
      <c r="M84" s="6">
        <f>IF(J84="","",(K84/J84)/LOOKUP(RIGHT($D$2,3),定数!$A$6:$A$13,定数!$B$6:$B$13))</f>
        <v>10.752812750093508</v>
      </c>
      <c r="N84" s="40">
        <v>2018</v>
      </c>
      <c r="O84" s="8">
        <v>43676</v>
      </c>
      <c r="P84" s="45">
        <v>129.68</v>
      </c>
      <c r="Q84" s="45"/>
      <c r="R84" s="48">
        <f>IF(P84="","",T84*M84*LOOKUP(RIGHT($D$2,3),定数!$A$6:$A$13,定数!$B$6:$B$13))</f>
        <v>16129.219125140873</v>
      </c>
      <c r="S84" s="48"/>
      <c r="T84" s="49">
        <f t="shared" si="11"/>
        <v>15.000000000000568</v>
      </c>
      <c r="U84" s="49"/>
      <c r="V84" t="str">
        <f t="shared" si="10"/>
        <v/>
      </c>
      <c r="W84">
        <f t="shared" si="10"/>
        <v>0</v>
      </c>
      <c r="X84" s="41">
        <f t="shared" si="12"/>
        <v>376682.95374213526</v>
      </c>
      <c r="Y84" s="42">
        <f t="shared" si="13"/>
        <v>4.8464794838709357E-2</v>
      </c>
    </row>
    <row r="85" spans="2:25" x14ac:dyDescent="0.15">
      <c r="B85" s="40">
        <v>77</v>
      </c>
      <c r="C85" s="44">
        <f t="shared" si="8"/>
        <v>374556.3107949245</v>
      </c>
      <c r="D85" s="44"/>
      <c r="E85" s="40">
        <v>2018</v>
      </c>
      <c r="F85" s="8">
        <v>43677</v>
      </c>
      <c r="G85" s="40" t="s">
        <v>4</v>
      </c>
      <c r="H85" s="45">
        <v>130.06</v>
      </c>
      <c r="I85" s="45"/>
      <c r="J85" s="40">
        <v>19</v>
      </c>
      <c r="K85" s="46">
        <f t="shared" si="9"/>
        <v>11236.689323847735</v>
      </c>
      <c r="L85" s="47"/>
      <c r="M85" s="6">
        <f>IF(J85="","",(K85/J85)/LOOKUP(RIGHT($D$2,3),定数!$A$6:$A$13,定数!$B$6:$B$13))</f>
        <v>5.9140470125514399</v>
      </c>
      <c r="N85" s="40">
        <v>2018</v>
      </c>
      <c r="O85" s="8">
        <v>43677</v>
      </c>
      <c r="P85" s="45">
        <v>129.87</v>
      </c>
      <c r="Q85" s="45"/>
      <c r="R85" s="48">
        <f>IF(P85="","",T85*M85*LOOKUP(RIGHT($D$2,3),定数!$A$6:$A$13,定数!$B$6:$B$13))</f>
        <v>-11236.6893238476</v>
      </c>
      <c r="S85" s="48"/>
      <c r="T85" s="49">
        <f t="shared" si="11"/>
        <v>-18.999999999999773</v>
      </c>
      <c r="U85" s="49"/>
      <c r="V85" t="str">
        <f t="shared" si="10"/>
        <v/>
      </c>
      <c r="W85">
        <f t="shared" si="10"/>
        <v>1</v>
      </c>
      <c r="X85" s="41">
        <f t="shared" si="12"/>
        <v>376682.95374213526</v>
      </c>
      <c r="Y85" s="42">
        <f t="shared" si="13"/>
        <v>5.6457106064496942E-3</v>
      </c>
    </row>
    <row r="86" spans="2:25" x14ac:dyDescent="0.15">
      <c r="B86" s="40">
        <v>78</v>
      </c>
      <c r="C86" s="44">
        <f t="shared" si="8"/>
        <v>363319.62147107691</v>
      </c>
      <c r="D86" s="44"/>
      <c r="E86" s="40">
        <v>2018</v>
      </c>
      <c r="F86" s="8">
        <v>43684</v>
      </c>
      <c r="G86" s="40" t="s">
        <v>3</v>
      </c>
      <c r="H86" s="45">
        <v>128.63</v>
      </c>
      <c r="I86" s="45"/>
      <c r="J86" s="40">
        <v>7</v>
      </c>
      <c r="K86" s="46">
        <f t="shared" si="9"/>
        <v>10899.588644132307</v>
      </c>
      <c r="L86" s="47"/>
      <c r="M86" s="6">
        <f>IF(J86="","",(K86/J86)/LOOKUP(RIGHT($D$2,3),定数!$A$6:$A$13,定数!$B$6:$B$13))</f>
        <v>15.57084092018901</v>
      </c>
      <c r="N86" s="40">
        <v>2018</v>
      </c>
      <c r="O86" s="8">
        <v>43684</v>
      </c>
      <c r="P86" s="45">
        <v>128.69999999999999</v>
      </c>
      <c r="Q86" s="45"/>
      <c r="R86" s="48">
        <f>IF(P86="","",T86*M86*LOOKUP(RIGHT($D$2,3),定数!$A$6:$A$13,定数!$B$6:$B$13))</f>
        <v>-10899.588644131245</v>
      </c>
      <c r="S86" s="48"/>
      <c r="T86" s="49">
        <f t="shared" si="11"/>
        <v>-6.9999999999993179</v>
      </c>
      <c r="U86" s="49"/>
      <c r="V86" t="str">
        <f t="shared" si="10"/>
        <v/>
      </c>
      <c r="W86">
        <f t="shared" si="10"/>
        <v>2</v>
      </c>
      <c r="X86" s="41">
        <f t="shared" si="12"/>
        <v>376682.95374213526</v>
      </c>
      <c r="Y86" s="42">
        <f t="shared" si="13"/>
        <v>3.5476339288255776E-2</v>
      </c>
    </row>
    <row r="87" spans="2:25" x14ac:dyDescent="0.15">
      <c r="B87" s="40">
        <v>79</v>
      </c>
      <c r="C87" s="44">
        <f t="shared" si="8"/>
        <v>352420.03282694565</v>
      </c>
      <c r="D87" s="44"/>
      <c r="E87" s="40">
        <v>2018</v>
      </c>
      <c r="F87" s="8">
        <v>43684</v>
      </c>
      <c r="G87" s="40" t="s">
        <v>4</v>
      </c>
      <c r="H87" s="45">
        <v>128.94</v>
      </c>
      <c r="I87" s="45"/>
      <c r="J87" s="40">
        <v>11</v>
      </c>
      <c r="K87" s="46">
        <f t="shared" si="9"/>
        <v>10572.600984808369</v>
      </c>
      <c r="L87" s="47"/>
      <c r="M87" s="6">
        <f>IF(J87="","",(K87/J87)/LOOKUP(RIGHT($D$2,3),定数!$A$6:$A$13,定数!$B$6:$B$13))</f>
        <v>9.6114554407348809</v>
      </c>
      <c r="N87" s="40">
        <v>2018</v>
      </c>
      <c r="O87" s="8">
        <v>43684</v>
      </c>
      <c r="P87" s="45">
        <v>129.09</v>
      </c>
      <c r="Q87" s="45"/>
      <c r="R87" s="48">
        <f>IF(P87="","",T87*M87*LOOKUP(RIGHT($D$2,3),定数!$A$6:$A$13,定数!$B$6:$B$13))</f>
        <v>14417.183161102867</v>
      </c>
      <c r="S87" s="48"/>
      <c r="T87" s="49">
        <f t="shared" si="11"/>
        <v>15.000000000000568</v>
      </c>
      <c r="U87" s="49"/>
      <c r="V87" t="str">
        <f t="shared" si="10"/>
        <v/>
      </c>
      <c r="W87">
        <f t="shared" si="10"/>
        <v>0</v>
      </c>
      <c r="X87" s="41">
        <f t="shared" si="12"/>
        <v>376682.95374213526</v>
      </c>
      <c r="Y87" s="42">
        <f t="shared" si="13"/>
        <v>6.4412049109605296E-2</v>
      </c>
    </row>
    <row r="88" spans="2:25" x14ac:dyDescent="0.15">
      <c r="B88" s="40">
        <v>80</v>
      </c>
      <c r="C88" s="44">
        <f t="shared" si="8"/>
        <v>366837.21598804853</v>
      </c>
      <c r="D88" s="44"/>
      <c r="E88" s="40">
        <v>2018</v>
      </c>
      <c r="F88" s="8">
        <v>43684</v>
      </c>
      <c r="G88" s="40" t="s">
        <v>4</v>
      </c>
      <c r="H88" s="45">
        <v>128.97</v>
      </c>
      <c r="I88" s="45"/>
      <c r="J88" s="40">
        <v>13</v>
      </c>
      <c r="K88" s="46">
        <f t="shared" si="9"/>
        <v>11005.116479641456</v>
      </c>
      <c r="L88" s="47"/>
      <c r="M88" s="6">
        <f>IF(J88="","",(K88/J88)/LOOKUP(RIGHT($D$2,3),定数!$A$6:$A$13,定数!$B$6:$B$13))</f>
        <v>8.4654742151088129</v>
      </c>
      <c r="N88" s="40">
        <v>2018</v>
      </c>
      <c r="O88" s="8">
        <v>43684</v>
      </c>
      <c r="P88" s="45">
        <v>129.15</v>
      </c>
      <c r="Q88" s="45"/>
      <c r="R88" s="48">
        <f>IF(P88="","",T88*M88*LOOKUP(RIGHT($D$2,3),定数!$A$6:$A$13,定数!$B$6:$B$13))</f>
        <v>15237.85358719644</v>
      </c>
      <c r="S88" s="48"/>
      <c r="T88" s="49">
        <f t="shared" si="11"/>
        <v>18.000000000000682</v>
      </c>
      <c r="U88" s="49"/>
      <c r="V88" t="str">
        <f t="shared" si="10"/>
        <v/>
      </c>
      <c r="W88">
        <f t="shared" si="10"/>
        <v>0</v>
      </c>
      <c r="X88" s="41">
        <f t="shared" si="12"/>
        <v>376682.95374213526</v>
      </c>
      <c r="Y88" s="42">
        <f t="shared" si="13"/>
        <v>2.6137996573178612E-2</v>
      </c>
    </row>
    <row r="89" spans="2:25" x14ac:dyDescent="0.15">
      <c r="B89" s="40">
        <v>81</v>
      </c>
      <c r="C89" s="44">
        <f t="shared" si="8"/>
        <v>382075.06957524497</v>
      </c>
      <c r="D89" s="44"/>
      <c r="E89" s="40">
        <v>2018</v>
      </c>
      <c r="F89" s="8">
        <v>43685</v>
      </c>
      <c r="G89" s="40" t="s">
        <v>3</v>
      </c>
      <c r="H89" s="45">
        <v>128.63999999999999</v>
      </c>
      <c r="I89" s="45"/>
      <c r="J89" s="40">
        <v>16</v>
      </c>
      <c r="K89" s="46">
        <f t="shared" si="9"/>
        <v>11462.252087257348</v>
      </c>
      <c r="L89" s="47"/>
      <c r="M89" s="6">
        <f>IF(J89="","",(K89/J89)/LOOKUP(RIGHT($D$2,3),定数!$A$6:$A$13,定数!$B$6:$B$13))</f>
        <v>7.1639075545358422</v>
      </c>
      <c r="N89" s="40">
        <v>2018</v>
      </c>
      <c r="O89" s="8">
        <v>43685</v>
      </c>
      <c r="P89" s="45">
        <v>128.80000000000001</v>
      </c>
      <c r="Q89" s="45"/>
      <c r="R89" s="48">
        <f>IF(P89="","",T89*M89*LOOKUP(RIGHT($D$2,3),定数!$A$6:$A$13,定数!$B$6:$B$13))</f>
        <v>-11462.252087259139</v>
      </c>
      <c r="S89" s="48"/>
      <c r="T89" s="49">
        <f t="shared" si="11"/>
        <v>-16.000000000002501</v>
      </c>
      <c r="U89" s="49"/>
      <c r="V89" t="str">
        <f t="shared" si="10"/>
        <v/>
      </c>
      <c r="W89">
        <f t="shared" si="10"/>
        <v>1</v>
      </c>
      <c r="X89" s="41">
        <f t="shared" si="12"/>
        <v>382075.06957524497</v>
      </c>
      <c r="Y89" s="42">
        <f t="shared" si="13"/>
        <v>0</v>
      </c>
    </row>
    <row r="90" spans="2:25" x14ac:dyDescent="0.15">
      <c r="B90" s="40">
        <v>82</v>
      </c>
      <c r="C90" s="44">
        <f t="shared" si="8"/>
        <v>370612.81748798583</v>
      </c>
      <c r="D90" s="44"/>
      <c r="E90" s="40">
        <v>2018</v>
      </c>
      <c r="F90" s="8">
        <v>43690</v>
      </c>
      <c r="G90" s="40" t="s">
        <v>3</v>
      </c>
      <c r="H90" s="45">
        <v>125.98</v>
      </c>
      <c r="I90" s="45"/>
      <c r="J90" s="40">
        <v>23</v>
      </c>
      <c r="K90" s="46">
        <f t="shared" si="9"/>
        <v>11118.384524639574</v>
      </c>
      <c r="L90" s="47"/>
      <c r="M90" s="6">
        <f>IF(J90="","",(K90/J90)/LOOKUP(RIGHT($D$2,3),定数!$A$6:$A$13,定数!$B$6:$B$13))</f>
        <v>4.8340802281041624</v>
      </c>
      <c r="N90" s="40">
        <v>2018</v>
      </c>
      <c r="O90" s="8">
        <v>43690</v>
      </c>
      <c r="P90" s="45">
        <v>125.68</v>
      </c>
      <c r="Q90" s="45"/>
      <c r="R90" s="48">
        <f>IF(P90="","",T90*M90*LOOKUP(RIGHT($D$2,3),定数!$A$6:$A$13,定数!$B$6:$B$13))</f>
        <v>14502.24068431235</v>
      </c>
      <c r="S90" s="48"/>
      <c r="T90" s="49">
        <f t="shared" si="11"/>
        <v>29.999999999999716</v>
      </c>
      <c r="U90" s="49"/>
      <c r="V90" t="str">
        <f t="shared" si="10"/>
        <v/>
      </c>
      <c r="W90">
        <f t="shared" si="10"/>
        <v>0</v>
      </c>
      <c r="X90" s="41">
        <f t="shared" si="12"/>
        <v>382075.06957524497</v>
      </c>
      <c r="Y90" s="42">
        <f t="shared" si="13"/>
        <v>3.000000000000469E-2</v>
      </c>
    </row>
    <row r="91" spans="2:25" x14ac:dyDescent="0.15">
      <c r="B91" s="40">
        <v>83</v>
      </c>
      <c r="C91" s="44">
        <f t="shared" si="8"/>
        <v>385115.05817229819</v>
      </c>
      <c r="D91" s="44"/>
      <c r="E91" s="40">
        <v>2018</v>
      </c>
      <c r="F91" s="8">
        <v>43690</v>
      </c>
      <c r="G91" s="40" t="s">
        <v>4</v>
      </c>
      <c r="H91" s="45">
        <v>126.18</v>
      </c>
      <c r="I91" s="45"/>
      <c r="J91" s="40">
        <v>22</v>
      </c>
      <c r="K91" s="46">
        <f t="shared" si="9"/>
        <v>11553.451745168944</v>
      </c>
      <c r="L91" s="47"/>
      <c r="M91" s="6">
        <f>IF(J91="","",(K91/J91)/LOOKUP(RIGHT($D$2,3),定数!$A$6:$A$13,定数!$B$6:$B$13))</f>
        <v>5.2515689750767933</v>
      </c>
      <c r="N91" s="40">
        <v>2018</v>
      </c>
      <c r="O91" s="8">
        <v>43691</v>
      </c>
      <c r="P91" s="45">
        <v>125.5</v>
      </c>
      <c r="Q91" s="45"/>
      <c r="R91" s="48">
        <f>IF(P91="","",T91*M91*LOOKUP(RIGHT($D$2,3),定数!$A$6:$A$13,定数!$B$6:$B$13))</f>
        <v>-35710.669030522549</v>
      </c>
      <c r="S91" s="48"/>
      <c r="T91" s="49">
        <f t="shared" si="11"/>
        <v>-68.000000000000682</v>
      </c>
      <c r="U91" s="49"/>
      <c r="V91" t="str">
        <f t="shared" ref="V91:W106" si="14">IF(S91&lt;&gt;"",IF(S91&lt;0,1+V90,0),"")</f>
        <v/>
      </c>
      <c r="W91">
        <f t="shared" si="14"/>
        <v>1</v>
      </c>
      <c r="X91" s="41">
        <f t="shared" si="12"/>
        <v>385115.05817229819</v>
      </c>
      <c r="Y91" s="42">
        <f t="shared" si="13"/>
        <v>0</v>
      </c>
    </row>
    <row r="92" spans="2:25" x14ac:dyDescent="0.15">
      <c r="B92" s="40">
        <v>84</v>
      </c>
      <c r="C92" s="44">
        <f t="shared" si="8"/>
        <v>349404.38914177567</v>
      </c>
      <c r="D92" s="44"/>
      <c r="E92" s="40">
        <v>2018</v>
      </c>
      <c r="F92" s="8">
        <v>43690</v>
      </c>
      <c r="G92" s="40" t="s">
        <v>4</v>
      </c>
      <c r="H92" s="45">
        <v>126.21</v>
      </c>
      <c r="I92" s="45"/>
      <c r="J92" s="40">
        <v>25</v>
      </c>
      <c r="K92" s="46">
        <f t="shared" si="9"/>
        <v>10482.131674253269</v>
      </c>
      <c r="L92" s="47"/>
      <c r="M92" s="6">
        <f>IF(J92="","",(K92/J92)/LOOKUP(RIGHT($D$2,3),定数!$A$6:$A$13,定数!$B$6:$B$13))</f>
        <v>4.1928526697013071</v>
      </c>
      <c r="N92" s="40">
        <v>2018</v>
      </c>
      <c r="O92" s="8">
        <v>43691</v>
      </c>
      <c r="P92" s="45">
        <v>126.57</v>
      </c>
      <c r="Q92" s="45"/>
      <c r="R92" s="48">
        <f>IF(P92="","",T92*M92*LOOKUP(RIGHT($D$2,3),定数!$A$6:$A$13,定数!$B$6:$B$13))</f>
        <v>15094.269610924681</v>
      </c>
      <c r="S92" s="48"/>
      <c r="T92" s="49">
        <f t="shared" si="11"/>
        <v>35.999999999999943</v>
      </c>
      <c r="U92" s="49"/>
      <c r="V92" t="str">
        <f t="shared" si="14"/>
        <v/>
      </c>
      <c r="W92">
        <f t="shared" si="14"/>
        <v>0</v>
      </c>
      <c r="X92" s="41">
        <f t="shared" si="12"/>
        <v>385115.05817229819</v>
      </c>
      <c r="Y92" s="42">
        <f t="shared" si="13"/>
        <v>9.2727272727273546E-2</v>
      </c>
    </row>
    <row r="93" spans="2:25" x14ac:dyDescent="0.15">
      <c r="B93" s="40">
        <v>85</v>
      </c>
      <c r="C93" s="44">
        <f t="shared" si="8"/>
        <v>364498.65875270037</v>
      </c>
      <c r="D93" s="44"/>
      <c r="E93" s="40">
        <v>2018</v>
      </c>
      <c r="F93" s="8">
        <v>43694</v>
      </c>
      <c r="G93" s="40" t="s">
        <v>4</v>
      </c>
      <c r="H93" s="45">
        <v>126.19</v>
      </c>
      <c r="I93" s="45"/>
      <c r="J93" s="40">
        <v>16</v>
      </c>
      <c r="K93" s="46">
        <f t="shared" si="9"/>
        <v>10934.959762581011</v>
      </c>
      <c r="L93" s="47"/>
      <c r="M93" s="6">
        <f>IF(J93="","",(K93/J93)/LOOKUP(RIGHT($D$2,3),定数!$A$6:$A$13,定数!$B$6:$B$13))</f>
        <v>6.8343498516131316</v>
      </c>
      <c r="N93" s="40">
        <v>2018</v>
      </c>
      <c r="O93" s="8">
        <v>43694</v>
      </c>
      <c r="P93" s="45">
        <v>126.03</v>
      </c>
      <c r="Q93" s="45"/>
      <c r="R93" s="48">
        <f>IF(P93="","",T93*M93*LOOKUP(RIGHT($D$2,3),定数!$A$6:$A$13,定数!$B$6:$B$13))</f>
        <v>-10934.959762580778</v>
      </c>
      <c r="S93" s="48"/>
      <c r="T93" s="49">
        <f t="shared" si="11"/>
        <v>-15.999999999999659</v>
      </c>
      <c r="U93" s="49"/>
      <c r="V93" t="str">
        <f t="shared" si="14"/>
        <v/>
      </c>
      <c r="W93">
        <f t="shared" si="14"/>
        <v>1</v>
      </c>
      <c r="X93" s="41">
        <f t="shared" si="12"/>
        <v>385115.05817229819</v>
      </c>
      <c r="Y93" s="42">
        <f t="shared" si="13"/>
        <v>5.3533090909091752E-2</v>
      </c>
    </row>
    <row r="94" spans="2:25" x14ac:dyDescent="0.15">
      <c r="B94" s="40">
        <v>86</v>
      </c>
      <c r="C94" s="44">
        <f t="shared" si="8"/>
        <v>353563.69899011962</v>
      </c>
      <c r="D94" s="44"/>
      <c r="E94" s="40">
        <v>2018</v>
      </c>
      <c r="F94" s="8">
        <v>43704</v>
      </c>
      <c r="G94" s="40" t="s">
        <v>3</v>
      </c>
      <c r="H94" s="45">
        <v>129.04</v>
      </c>
      <c r="I94" s="45"/>
      <c r="J94" s="40">
        <v>12</v>
      </c>
      <c r="K94" s="46">
        <f t="shared" si="9"/>
        <v>10606.910969703587</v>
      </c>
      <c r="L94" s="47"/>
      <c r="M94" s="6">
        <f>IF(J94="","",(K94/J94)/LOOKUP(RIGHT($D$2,3),定数!$A$6:$A$13,定数!$B$6:$B$13))</f>
        <v>8.8390924747529898</v>
      </c>
      <c r="N94" s="40">
        <v>2018</v>
      </c>
      <c r="O94" s="8">
        <v>43704</v>
      </c>
      <c r="P94" s="45">
        <v>129.16</v>
      </c>
      <c r="Q94" s="45"/>
      <c r="R94" s="48">
        <f>IF(P94="","",T94*M94*LOOKUP(RIGHT($D$2,3),定数!$A$6:$A$13,定数!$B$6:$B$13))</f>
        <v>-10606.910969703989</v>
      </c>
      <c r="S94" s="48"/>
      <c r="T94" s="49">
        <f t="shared" si="11"/>
        <v>-12.000000000000455</v>
      </c>
      <c r="U94" s="49"/>
      <c r="V94" t="str">
        <f t="shared" si="14"/>
        <v/>
      </c>
      <c r="W94">
        <f t="shared" si="14"/>
        <v>2</v>
      </c>
      <c r="X94" s="41">
        <f t="shared" si="12"/>
        <v>385115.05817229819</v>
      </c>
      <c r="Y94" s="42">
        <f t="shared" si="13"/>
        <v>8.1927098181818425E-2</v>
      </c>
    </row>
    <row r="95" spans="2:25" x14ac:dyDescent="0.15">
      <c r="B95" s="40">
        <v>87</v>
      </c>
      <c r="C95" s="44">
        <f t="shared" si="8"/>
        <v>342956.78802041564</v>
      </c>
      <c r="D95" s="44"/>
      <c r="E95" s="40">
        <v>2018</v>
      </c>
      <c r="F95" s="8">
        <v>43707</v>
      </c>
      <c r="G95" s="40" t="s">
        <v>3</v>
      </c>
      <c r="H95" s="45">
        <v>130.38</v>
      </c>
      <c r="I95" s="45"/>
      <c r="J95" s="40">
        <v>30</v>
      </c>
      <c r="K95" s="46">
        <f t="shared" si="9"/>
        <v>10288.703640612468</v>
      </c>
      <c r="L95" s="47"/>
      <c r="M95" s="6">
        <f>IF(J95="","",(K95/J95)/LOOKUP(RIGHT($D$2,3),定数!$A$6:$A$13,定数!$B$6:$B$13))</f>
        <v>3.4295678802041563</v>
      </c>
      <c r="N95" s="40">
        <v>2018</v>
      </c>
      <c r="O95" s="8">
        <v>43707</v>
      </c>
      <c r="P95" s="45">
        <v>129.94</v>
      </c>
      <c r="Q95" s="45"/>
      <c r="R95" s="48">
        <f>IF(P95="","",T95*M95*LOOKUP(RIGHT($D$2,3),定数!$A$6:$A$13,定数!$B$6:$B$13))</f>
        <v>15090.09867289821</v>
      </c>
      <c r="S95" s="48"/>
      <c r="T95" s="49">
        <f t="shared" si="11"/>
        <v>43.999999999999773</v>
      </c>
      <c r="U95" s="49"/>
      <c r="V95" t="str">
        <f t="shared" si="14"/>
        <v/>
      </c>
      <c r="W95">
        <f t="shared" si="14"/>
        <v>0</v>
      </c>
      <c r="X95" s="41">
        <f t="shared" si="12"/>
        <v>385115.05817229819</v>
      </c>
      <c r="Y95" s="42">
        <f t="shared" si="13"/>
        <v>0.10946928523636479</v>
      </c>
    </row>
    <row r="96" spans="2:25" x14ac:dyDescent="0.15">
      <c r="B96" s="40">
        <v>88</v>
      </c>
      <c r="C96" s="44">
        <f t="shared" si="8"/>
        <v>358046.88669331383</v>
      </c>
      <c r="D96" s="44"/>
      <c r="E96" s="40">
        <v>2018</v>
      </c>
      <c r="F96" s="8">
        <v>43712</v>
      </c>
      <c r="G96" s="40" t="s">
        <v>3</v>
      </c>
      <c r="H96" s="45">
        <v>128.86000000000001</v>
      </c>
      <c r="I96" s="45"/>
      <c r="J96" s="40">
        <v>20</v>
      </c>
      <c r="K96" s="46">
        <f t="shared" si="9"/>
        <v>10741.406600799415</v>
      </c>
      <c r="L96" s="47"/>
      <c r="M96" s="6">
        <f>IF(J96="","",(K96/J96)/LOOKUP(RIGHT($D$2,3),定数!$A$6:$A$13,定数!$B$6:$B$13))</f>
        <v>5.3707033003997076</v>
      </c>
      <c r="N96" s="40">
        <v>2018</v>
      </c>
      <c r="O96" s="8">
        <v>43712</v>
      </c>
      <c r="P96" s="45">
        <v>128.59</v>
      </c>
      <c r="Q96" s="45"/>
      <c r="R96" s="48">
        <f>IF(P96="","",T96*M96*LOOKUP(RIGHT($D$2,3),定数!$A$6:$A$13,定数!$B$6:$B$13))</f>
        <v>14500.898911079759</v>
      </c>
      <c r="S96" s="48"/>
      <c r="T96" s="49">
        <f t="shared" si="11"/>
        <v>27.000000000001023</v>
      </c>
      <c r="U96" s="49"/>
      <c r="V96" t="str">
        <f t="shared" si="14"/>
        <v/>
      </c>
      <c r="W96">
        <f t="shared" si="14"/>
        <v>0</v>
      </c>
      <c r="X96" s="41">
        <f t="shared" si="12"/>
        <v>385115.05817229819</v>
      </c>
      <c r="Y96" s="42">
        <f t="shared" si="13"/>
        <v>7.0285933786765176E-2</v>
      </c>
    </row>
    <row r="97" spans="2:25" x14ac:dyDescent="0.15">
      <c r="B97" s="40">
        <v>89</v>
      </c>
      <c r="C97" s="44">
        <f t="shared" si="8"/>
        <v>372547.78560439358</v>
      </c>
      <c r="D97" s="44"/>
      <c r="E97" s="40">
        <v>2018</v>
      </c>
      <c r="F97" s="8">
        <v>43722</v>
      </c>
      <c r="G97" s="40" t="s">
        <v>3</v>
      </c>
      <c r="H97" s="45">
        <v>130.69</v>
      </c>
      <c r="I97" s="45"/>
      <c r="J97" s="40">
        <v>17</v>
      </c>
      <c r="K97" s="46">
        <f t="shared" si="9"/>
        <v>11176.433568131806</v>
      </c>
      <c r="L97" s="47"/>
      <c r="M97" s="6">
        <f>IF(J97="","",(K97/J97)/LOOKUP(RIGHT($D$2,3),定数!$A$6:$A$13,定数!$B$6:$B$13))</f>
        <v>6.5743726871363561</v>
      </c>
      <c r="N97" s="40">
        <v>2018</v>
      </c>
      <c r="O97" s="8">
        <v>43722</v>
      </c>
      <c r="P97" s="45">
        <v>130.43</v>
      </c>
      <c r="Q97" s="45"/>
      <c r="R97" s="48">
        <f>IF(P97="","",T97*M97*LOOKUP(RIGHT($D$2,3),定数!$A$6:$A$13,定数!$B$6:$B$13))</f>
        <v>17093.368986553931</v>
      </c>
      <c r="S97" s="48"/>
      <c r="T97" s="49">
        <f t="shared" si="11"/>
        <v>25.999999999999091</v>
      </c>
      <c r="U97" s="49"/>
      <c r="V97" t="str">
        <f t="shared" si="14"/>
        <v/>
      </c>
      <c r="W97">
        <f t="shared" si="14"/>
        <v>0</v>
      </c>
      <c r="X97" s="41">
        <f t="shared" si="12"/>
        <v>385115.05817229819</v>
      </c>
      <c r="Y97" s="42">
        <f t="shared" si="13"/>
        <v>3.2632514105127797E-2</v>
      </c>
    </row>
    <row r="98" spans="2:25" x14ac:dyDescent="0.15">
      <c r="B98" s="40">
        <v>90</v>
      </c>
      <c r="C98" s="44">
        <f t="shared" si="8"/>
        <v>389641.1545909475</v>
      </c>
      <c r="D98" s="44"/>
      <c r="E98" s="40">
        <v>2018</v>
      </c>
      <c r="F98" s="8">
        <v>43728</v>
      </c>
      <c r="G98" s="40" t="s">
        <v>3</v>
      </c>
      <c r="H98" s="45">
        <v>130.96</v>
      </c>
      <c r="I98" s="45"/>
      <c r="J98" s="40">
        <v>13</v>
      </c>
      <c r="K98" s="46">
        <f t="shared" si="9"/>
        <v>11689.234637728425</v>
      </c>
      <c r="L98" s="47"/>
      <c r="M98" s="6">
        <f>IF(J98="","",(K98/J98)/LOOKUP(RIGHT($D$2,3),定数!$A$6:$A$13,定数!$B$6:$B$13))</f>
        <v>8.9917189520987879</v>
      </c>
      <c r="N98" s="40">
        <v>2018</v>
      </c>
      <c r="O98" s="8">
        <v>43728</v>
      </c>
      <c r="P98" s="45">
        <v>131.09</v>
      </c>
      <c r="Q98" s="45"/>
      <c r="R98" s="48">
        <f>IF(P98="","",T98*M98*LOOKUP(RIGHT($D$2,3),定数!$A$6:$A$13,定数!$B$6:$B$13))</f>
        <v>-11689.234637728016</v>
      </c>
      <c r="S98" s="48"/>
      <c r="T98" s="49">
        <f t="shared" si="11"/>
        <v>-12.999999999999545</v>
      </c>
      <c r="U98" s="49"/>
      <c r="V98" t="str">
        <f t="shared" si="14"/>
        <v/>
      </c>
      <c r="W98">
        <f t="shared" si="14"/>
        <v>1</v>
      </c>
      <c r="X98" s="41">
        <f t="shared" si="12"/>
        <v>389641.1545909475</v>
      </c>
      <c r="Y98" s="42">
        <f t="shared" si="13"/>
        <v>0</v>
      </c>
    </row>
    <row r="99" spans="2:25" x14ac:dyDescent="0.15">
      <c r="B99" s="40">
        <v>91</v>
      </c>
      <c r="C99" s="44">
        <f t="shared" si="8"/>
        <v>377951.91995321948</v>
      </c>
      <c r="D99" s="44"/>
      <c r="E99" s="40">
        <v>2018</v>
      </c>
      <c r="F99" s="8" t="s">
        <v>72</v>
      </c>
      <c r="G99" s="40" t="s">
        <v>4</v>
      </c>
      <c r="H99" s="45">
        <v>132.27000000000001</v>
      </c>
      <c r="I99" s="45"/>
      <c r="J99" s="40">
        <v>17</v>
      </c>
      <c r="K99" s="46">
        <f t="shared" si="9"/>
        <v>11338.557598596584</v>
      </c>
      <c r="L99" s="47"/>
      <c r="M99" s="6">
        <f>IF(J99="","",(K99/J99)/LOOKUP(RIGHT($D$2,3),定数!$A$6:$A$13,定数!$B$6:$B$13))</f>
        <v>6.6697397638803428</v>
      </c>
      <c r="N99" s="40">
        <v>2018</v>
      </c>
      <c r="O99" s="8">
        <v>43739</v>
      </c>
      <c r="P99" s="45">
        <v>132.1</v>
      </c>
      <c r="Q99" s="45"/>
      <c r="R99" s="48">
        <f>IF(P99="","",T99*M99*LOOKUP(RIGHT($D$2,3),定数!$A$6:$A$13,定数!$B$6:$B$13))</f>
        <v>-11338.557598597645</v>
      </c>
      <c r="S99" s="48"/>
      <c r="T99" s="49">
        <f t="shared" si="11"/>
        <v>-17.000000000001592</v>
      </c>
      <c r="U99" s="49"/>
      <c r="V99" t="str">
        <f t="shared" si="14"/>
        <v/>
      </c>
      <c r="W99">
        <f t="shared" si="14"/>
        <v>2</v>
      </c>
      <c r="X99" s="41">
        <f t="shared" si="12"/>
        <v>389641.1545909475</v>
      </c>
      <c r="Y99" s="42">
        <f t="shared" si="13"/>
        <v>2.9999999999998916E-2</v>
      </c>
    </row>
    <row r="100" spans="2:25" x14ac:dyDescent="0.15">
      <c r="B100" s="40">
        <v>92</v>
      </c>
      <c r="C100" s="44">
        <f t="shared" si="8"/>
        <v>366613.36235462182</v>
      </c>
      <c r="D100" s="44"/>
      <c r="E100" s="40">
        <v>2018</v>
      </c>
      <c r="F100" s="8">
        <v>43742</v>
      </c>
      <c r="G100" s="40" t="s">
        <v>3</v>
      </c>
      <c r="H100" s="45">
        <v>131.09</v>
      </c>
      <c r="I100" s="45"/>
      <c r="J100" s="40">
        <v>23</v>
      </c>
      <c r="K100" s="46">
        <f t="shared" si="9"/>
        <v>10998.400870638654</v>
      </c>
      <c r="L100" s="47"/>
      <c r="M100" s="6">
        <f>IF(J100="","",(K100/J100)/LOOKUP(RIGHT($D$2,3),定数!$A$6:$A$13,定数!$B$6:$B$13))</f>
        <v>4.7819134220168058</v>
      </c>
      <c r="N100" s="40">
        <v>2018</v>
      </c>
      <c r="O100" s="8">
        <v>43742</v>
      </c>
      <c r="P100" s="45">
        <v>131.32</v>
      </c>
      <c r="Q100" s="45"/>
      <c r="R100" s="48">
        <f>IF(P100="","",T100*M100*LOOKUP(RIGHT($D$2,3),定数!$A$6:$A$13,定数!$B$6:$B$13))</f>
        <v>-10998.400870638165</v>
      </c>
      <c r="S100" s="48"/>
      <c r="T100" s="49">
        <f t="shared" si="11"/>
        <v>-22.999999999998977</v>
      </c>
      <c r="U100" s="49"/>
      <c r="V100" t="str">
        <f t="shared" si="14"/>
        <v/>
      </c>
      <c r="W100">
        <f t="shared" si="14"/>
        <v>3</v>
      </c>
      <c r="X100" s="41">
        <f t="shared" si="12"/>
        <v>389641.1545909475</v>
      </c>
      <c r="Y100" s="42">
        <f t="shared" si="13"/>
        <v>5.9100000000001707E-2</v>
      </c>
    </row>
    <row r="101" spans="2:25" x14ac:dyDescent="0.15">
      <c r="B101" s="40">
        <v>93</v>
      </c>
      <c r="C101" s="44">
        <f t="shared" si="8"/>
        <v>355614.96148398367</v>
      </c>
      <c r="D101" s="44"/>
      <c r="E101" s="40">
        <v>2018</v>
      </c>
      <c r="F101" s="8">
        <v>43747</v>
      </c>
      <c r="G101" s="40" t="s">
        <v>4</v>
      </c>
      <c r="H101" s="45">
        <v>130.02000000000001</v>
      </c>
      <c r="I101" s="45"/>
      <c r="J101" s="40">
        <v>29</v>
      </c>
      <c r="K101" s="46">
        <f t="shared" si="9"/>
        <v>10668.448844519509</v>
      </c>
      <c r="L101" s="47"/>
      <c r="M101" s="6">
        <f>IF(J101="","",(K101/J101)/LOOKUP(RIGHT($D$2,3),定数!$A$6:$A$13,定数!$B$6:$B$13))</f>
        <v>3.6787754636274173</v>
      </c>
      <c r="N101" s="40">
        <v>2018</v>
      </c>
      <c r="O101" s="8">
        <v>43747</v>
      </c>
      <c r="P101" s="45">
        <v>129.72999999999999</v>
      </c>
      <c r="Q101" s="45"/>
      <c r="R101" s="48">
        <f>IF(P101="","",T101*M101*LOOKUP(RIGHT($D$2,3),定数!$A$6:$A$13,定数!$B$6:$B$13))</f>
        <v>-10668.448844520262</v>
      </c>
      <c r="S101" s="48"/>
      <c r="T101" s="49">
        <f t="shared" si="11"/>
        <v>-29.000000000002046</v>
      </c>
      <c r="U101" s="49"/>
      <c r="V101" t="str">
        <f t="shared" si="14"/>
        <v/>
      </c>
      <c r="W101">
        <f t="shared" si="14"/>
        <v>4</v>
      </c>
      <c r="X101" s="41">
        <f t="shared" si="12"/>
        <v>389641.1545909475</v>
      </c>
      <c r="Y101" s="42">
        <f t="shared" si="13"/>
        <v>8.7327000000000377E-2</v>
      </c>
    </row>
    <row r="102" spans="2:25" x14ac:dyDescent="0.15">
      <c r="B102" s="40">
        <v>94</v>
      </c>
      <c r="C102" s="44">
        <f t="shared" si="8"/>
        <v>344946.51263946341</v>
      </c>
      <c r="D102" s="44"/>
      <c r="E102" s="40">
        <v>2018</v>
      </c>
      <c r="F102" s="8">
        <v>43754</v>
      </c>
      <c r="G102" s="40" t="s">
        <v>4</v>
      </c>
      <c r="H102" s="45">
        <v>129.63999999999999</v>
      </c>
      <c r="I102" s="45"/>
      <c r="J102" s="40">
        <v>9</v>
      </c>
      <c r="K102" s="46">
        <f t="shared" si="9"/>
        <v>10348.395379183901</v>
      </c>
      <c r="L102" s="47"/>
      <c r="M102" s="6">
        <f>IF(J102="","",(K102/J102)/LOOKUP(RIGHT($D$2,3),定数!$A$6:$A$13,定数!$B$6:$B$13))</f>
        <v>11.498217087982111</v>
      </c>
      <c r="N102" s="40">
        <v>2018</v>
      </c>
      <c r="O102" s="8">
        <v>43754</v>
      </c>
      <c r="P102" s="45">
        <v>129.79</v>
      </c>
      <c r="Q102" s="45"/>
      <c r="R102" s="48">
        <f>IF(P102="","",T102*M102*LOOKUP(RIGHT($D$2,3),定数!$A$6:$A$13,定数!$B$6:$B$13))</f>
        <v>17247.325631973821</v>
      </c>
      <c r="S102" s="48"/>
      <c r="T102" s="49">
        <f t="shared" si="11"/>
        <v>15.000000000000568</v>
      </c>
      <c r="U102" s="49"/>
      <c r="V102" t="str">
        <f t="shared" si="14"/>
        <v/>
      </c>
      <c r="W102">
        <f t="shared" si="14"/>
        <v>0</v>
      </c>
      <c r="X102" s="41">
        <f t="shared" si="12"/>
        <v>389641.1545909475</v>
      </c>
      <c r="Y102" s="42">
        <f t="shared" si="13"/>
        <v>0.11470719000000229</v>
      </c>
    </row>
    <row r="103" spans="2:25" x14ac:dyDescent="0.15">
      <c r="B103" s="40">
        <v>95</v>
      </c>
      <c r="C103" s="44">
        <f t="shared" si="8"/>
        <v>362193.83827143721</v>
      </c>
      <c r="D103" s="44"/>
      <c r="E103" s="40">
        <v>2018</v>
      </c>
      <c r="F103" s="8">
        <v>43757</v>
      </c>
      <c r="G103" s="40" t="s">
        <v>4</v>
      </c>
      <c r="H103" s="45">
        <v>129.06</v>
      </c>
      <c r="I103" s="45"/>
      <c r="J103" s="40">
        <v>29</v>
      </c>
      <c r="K103" s="46">
        <f t="shared" si="9"/>
        <v>10865.815148143116</v>
      </c>
      <c r="L103" s="47"/>
      <c r="M103" s="6">
        <f>IF(J103="","",(K103/J103)/LOOKUP(RIGHT($D$2,3),定数!$A$6:$A$13,定数!$B$6:$B$13))</f>
        <v>3.7468328097045229</v>
      </c>
      <c r="N103" s="40">
        <v>2018</v>
      </c>
      <c r="O103" s="8">
        <v>43757</v>
      </c>
      <c r="P103" s="45">
        <v>129.54</v>
      </c>
      <c r="Q103" s="45"/>
      <c r="R103" s="48">
        <f>IF(P103="","",T103*M103*LOOKUP(RIGHT($D$2,3),定数!$A$6:$A$13,定数!$B$6:$B$13))</f>
        <v>17984.797486581327</v>
      </c>
      <c r="S103" s="48"/>
      <c r="T103" s="49">
        <f t="shared" si="11"/>
        <v>47.999999999998977</v>
      </c>
      <c r="U103" s="49"/>
      <c r="V103" t="str">
        <f t="shared" si="14"/>
        <v/>
      </c>
      <c r="W103">
        <f t="shared" si="14"/>
        <v>0</v>
      </c>
      <c r="X103" s="41">
        <f t="shared" si="12"/>
        <v>389641.1545909475</v>
      </c>
      <c r="Y103" s="42">
        <f t="shared" si="13"/>
        <v>7.0442549500000839E-2</v>
      </c>
    </row>
    <row r="104" spans="2:25" x14ac:dyDescent="0.15">
      <c r="B104" s="40">
        <v>96</v>
      </c>
      <c r="C104" s="44">
        <f t="shared" si="8"/>
        <v>380178.63575801853</v>
      </c>
      <c r="D104" s="44"/>
      <c r="E104" s="40">
        <v>2018</v>
      </c>
      <c r="F104" s="8">
        <v>43769</v>
      </c>
      <c r="G104" s="40" t="s">
        <v>4</v>
      </c>
      <c r="H104" s="45">
        <v>128.41999999999999</v>
      </c>
      <c r="I104" s="45"/>
      <c r="J104" s="40">
        <v>12</v>
      </c>
      <c r="K104" s="46">
        <f t="shared" si="9"/>
        <v>11405.359072740555</v>
      </c>
      <c r="L104" s="47"/>
      <c r="M104" s="6">
        <f>IF(J104="","",(K104/J104)/LOOKUP(RIGHT($D$2,3),定数!$A$6:$A$13,定数!$B$6:$B$13))</f>
        <v>9.5044658939504636</v>
      </c>
      <c r="N104" s="40">
        <v>2018</v>
      </c>
      <c r="O104" s="8">
        <v>43769</v>
      </c>
      <c r="P104" s="45">
        <v>128.30000000000001</v>
      </c>
      <c r="Q104" s="45"/>
      <c r="R104" s="48">
        <f>IF(P104="","",T104*M104*LOOKUP(RIGHT($D$2,3),定数!$A$6:$A$13,定数!$B$6:$B$13))</f>
        <v>-11405.359072738287</v>
      </c>
      <c r="S104" s="48"/>
      <c r="T104" s="49">
        <f t="shared" si="11"/>
        <v>-11.999999999997613</v>
      </c>
      <c r="U104" s="49"/>
      <c r="V104" t="str">
        <f t="shared" si="14"/>
        <v/>
      </c>
      <c r="W104">
        <f t="shared" si="14"/>
        <v>1</v>
      </c>
      <c r="X104" s="41">
        <f t="shared" si="12"/>
        <v>389641.1545909475</v>
      </c>
      <c r="Y104" s="42">
        <f t="shared" si="13"/>
        <v>2.4285214026898427E-2</v>
      </c>
    </row>
    <row r="105" spans="2:25" x14ac:dyDescent="0.15">
      <c r="B105" s="40">
        <v>97</v>
      </c>
      <c r="C105" s="44">
        <f t="shared" si="8"/>
        <v>368773.27668528026</v>
      </c>
      <c r="D105" s="44"/>
      <c r="E105" s="40">
        <v>2018</v>
      </c>
      <c r="F105" s="8">
        <v>43770</v>
      </c>
      <c r="G105" s="40" t="s">
        <v>4</v>
      </c>
      <c r="H105" s="45">
        <v>128.6</v>
      </c>
      <c r="I105" s="45"/>
      <c r="J105" s="40">
        <v>23</v>
      </c>
      <c r="K105" s="46">
        <f t="shared" si="9"/>
        <v>11063.198300558408</v>
      </c>
      <c r="L105" s="47"/>
      <c r="M105" s="6">
        <f>IF(J105="","",(K105/J105)/LOOKUP(RIGHT($D$2,3),定数!$A$6:$A$13,定数!$B$6:$B$13))</f>
        <v>4.8100862176340904</v>
      </c>
      <c r="N105" s="40">
        <v>2018</v>
      </c>
      <c r="O105" s="8">
        <v>43771</v>
      </c>
      <c r="P105" s="45">
        <v>128.37</v>
      </c>
      <c r="Q105" s="45"/>
      <c r="R105" s="48">
        <f>IF(P105="","",T105*M105*LOOKUP(RIGHT($D$2,3),定数!$A$6:$A$13,定数!$B$6:$B$13))</f>
        <v>-11063.198300557915</v>
      </c>
      <c r="S105" s="48"/>
      <c r="T105" s="49">
        <f t="shared" si="11"/>
        <v>-22.999999999998977</v>
      </c>
      <c r="U105" s="49"/>
      <c r="V105" t="str">
        <f t="shared" si="14"/>
        <v/>
      </c>
      <c r="W105">
        <f t="shared" si="14"/>
        <v>2</v>
      </c>
      <c r="X105" s="41">
        <f t="shared" si="12"/>
        <v>389641.1545909475</v>
      </c>
      <c r="Y105" s="42">
        <f t="shared" si="13"/>
        <v>5.3556657606085634E-2</v>
      </c>
    </row>
    <row r="106" spans="2:25" x14ac:dyDescent="0.15">
      <c r="B106" s="40">
        <v>98</v>
      </c>
      <c r="C106" s="44">
        <f t="shared" si="8"/>
        <v>357710.07838472235</v>
      </c>
      <c r="D106" s="44"/>
      <c r="E106" s="40">
        <v>2018</v>
      </c>
      <c r="F106" s="8">
        <v>43775</v>
      </c>
      <c r="G106" s="40" t="s">
        <v>4</v>
      </c>
      <c r="H106" s="45">
        <v>129.22999999999999</v>
      </c>
      <c r="I106" s="45"/>
      <c r="J106" s="40">
        <v>7</v>
      </c>
      <c r="K106" s="46">
        <f t="shared" si="9"/>
        <v>10731.30235154167</v>
      </c>
      <c r="L106" s="47"/>
      <c r="M106" s="6">
        <f>IF(J106="","",(K106/J106)/LOOKUP(RIGHT($D$2,3),定数!$A$6:$A$13,定数!$B$6:$B$13))</f>
        <v>15.330431930773814</v>
      </c>
      <c r="N106" s="40">
        <v>2018</v>
      </c>
      <c r="O106" s="8">
        <v>43775</v>
      </c>
      <c r="P106" s="45">
        <v>129.33000000000001</v>
      </c>
      <c r="Q106" s="45"/>
      <c r="R106" s="48">
        <f>IF(P106="","",T106*M106*LOOKUP(RIGHT($D$2,3),定数!$A$6:$A$13,定数!$B$6:$B$13))</f>
        <v>15330.4319307773</v>
      </c>
      <c r="S106" s="48"/>
      <c r="T106" s="49">
        <f t="shared" si="11"/>
        <v>10.000000000002274</v>
      </c>
      <c r="U106" s="49"/>
      <c r="V106" t="str">
        <f t="shared" si="14"/>
        <v/>
      </c>
      <c r="W106">
        <f t="shared" si="14"/>
        <v>0</v>
      </c>
      <c r="X106" s="41">
        <f t="shared" si="12"/>
        <v>389641.1545909475</v>
      </c>
      <c r="Y106" s="42">
        <f t="shared" si="13"/>
        <v>8.1949957877901713E-2</v>
      </c>
    </row>
    <row r="107" spans="2:25" x14ac:dyDescent="0.15">
      <c r="B107" s="40">
        <v>99</v>
      </c>
      <c r="C107" s="44">
        <f t="shared" si="8"/>
        <v>373040.51031549968</v>
      </c>
      <c r="D107" s="44"/>
      <c r="E107" s="40">
        <v>2018</v>
      </c>
      <c r="F107" s="8">
        <v>43776</v>
      </c>
      <c r="G107" s="40" t="s">
        <v>4</v>
      </c>
      <c r="H107" s="45">
        <v>129.59</v>
      </c>
      <c r="I107" s="45"/>
      <c r="J107" s="40">
        <v>18</v>
      </c>
      <c r="K107" s="46">
        <f t="shared" si="9"/>
        <v>11191.215309464989</v>
      </c>
      <c r="L107" s="47"/>
      <c r="M107" s="6">
        <f>IF(J107="","",(K107/J107)/LOOKUP(RIGHT($D$2,3),定数!$A$6:$A$13,定数!$B$6:$B$13))</f>
        <v>6.2173418385916603</v>
      </c>
      <c r="N107" s="40">
        <v>2018</v>
      </c>
      <c r="O107" s="8">
        <v>43776</v>
      </c>
      <c r="P107" s="45">
        <v>129.85</v>
      </c>
      <c r="Q107" s="45"/>
      <c r="R107" s="48">
        <f>IF(P107="","",T107*M107*LOOKUP(RIGHT($D$2,3),定数!$A$6:$A$13,定数!$B$6:$B$13))</f>
        <v>16165.088780337752</v>
      </c>
      <c r="S107" s="48"/>
      <c r="T107" s="49">
        <f t="shared" si="11"/>
        <v>25.999999999999091</v>
      </c>
      <c r="U107" s="49"/>
      <c r="V107" t="str">
        <f>IF(S107&lt;&gt;"",IF(S107&lt;0,1+V106,0),"")</f>
        <v/>
      </c>
      <c r="W107">
        <f>IF(T107&lt;&gt;"",IF(T107&lt;0,1+W106,0),"")</f>
        <v>0</v>
      </c>
      <c r="X107" s="41">
        <f t="shared" si="12"/>
        <v>389641.1545909475</v>
      </c>
      <c r="Y107" s="42">
        <f t="shared" si="13"/>
        <v>4.2604956072659905E-2</v>
      </c>
    </row>
    <row r="108" spans="2:25" x14ac:dyDescent="0.15">
      <c r="B108" s="40">
        <v>100</v>
      </c>
      <c r="C108" s="44">
        <f t="shared" si="8"/>
        <v>389205.59909583745</v>
      </c>
      <c r="D108" s="44"/>
      <c r="E108" s="40">
        <v>2018</v>
      </c>
      <c r="F108" s="8">
        <v>43776</v>
      </c>
      <c r="G108" s="40" t="s">
        <v>4</v>
      </c>
      <c r="H108" s="45">
        <v>129.69999999999999</v>
      </c>
      <c r="I108" s="45"/>
      <c r="J108" s="40">
        <v>28</v>
      </c>
      <c r="K108" s="46">
        <f t="shared" si="9"/>
        <v>11676.167972875122</v>
      </c>
      <c r="L108" s="47"/>
      <c r="M108" s="6">
        <f>IF(J108="","",(K108/J108)/LOOKUP(RIGHT($D$2,3),定数!$A$6:$A$13,定数!$B$6:$B$13))</f>
        <v>4.1700599903125433</v>
      </c>
      <c r="N108" s="40">
        <v>2018</v>
      </c>
      <c r="O108" s="8">
        <v>43776</v>
      </c>
      <c r="P108" s="45">
        <v>129.41999999999999</v>
      </c>
      <c r="Q108" s="45"/>
      <c r="R108" s="48">
        <f>IF(P108="","",T108*M108*LOOKUP(RIGHT($D$2,3),定数!$A$6:$A$13,定数!$B$6:$B$13))</f>
        <v>-11676.16797287517</v>
      </c>
      <c r="S108" s="48"/>
      <c r="T108" s="49">
        <f t="shared" si="11"/>
        <v>-28.000000000000114</v>
      </c>
      <c r="U108" s="49"/>
      <c r="V108" t="str">
        <f>IF(S108&lt;&gt;"",IF(S108&lt;0,1+V107,0),"")</f>
        <v/>
      </c>
      <c r="W108">
        <f>IF(T108&lt;&gt;"",IF(T108&lt;0,1+W107,0),"")</f>
        <v>1</v>
      </c>
      <c r="X108" s="41">
        <f t="shared" si="12"/>
        <v>389641.1545909475</v>
      </c>
      <c r="Y108" s="42">
        <f t="shared" si="13"/>
        <v>1.1178375024766263E-3</v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87" activePane="bottomLeft" state="frozen"/>
      <selection pane="bottomLeft" activeCell="M115" sqref="M115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0" t="s">
        <v>5</v>
      </c>
      <c r="C2" s="70"/>
      <c r="D2" s="81" t="s">
        <v>66</v>
      </c>
      <c r="E2" s="81"/>
      <c r="F2" s="70" t="s">
        <v>6</v>
      </c>
      <c r="G2" s="70"/>
      <c r="H2" s="73" t="s">
        <v>70</v>
      </c>
      <c r="I2" s="73"/>
      <c r="J2" s="70" t="s">
        <v>7</v>
      </c>
      <c r="K2" s="70"/>
      <c r="L2" s="80">
        <v>300000</v>
      </c>
      <c r="M2" s="81"/>
      <c r="N2" s="70" t="s">
        <v>8</v>
      </c>
      <c r="O2" s="70"/>
      <c r="P2" s="75">
        <f>SUM(L2,D4)</f>
        <v>548766.60405061033</v>
      </c>
      <c r="Q2" s="73"/>
      <c r="R2" s="1"/>
      <c r="S2" s="1"/>
      <c r="T2" s="1"/>
    </row>
    <row r="3" spans="2:25" ht="57" customHeight="1" x14ac:dyDescent="0.15">
      <c r="B3" s="70" t="s">
        <v>9</v>
      </c>
      <c r="C3" s="70"/>
      <c r="D3" s="82" t="s">
        <v>38</v>
      </c>
      <c r="E3" s="82"/>
      <c r="F3" s="82"/>
      <c r="G3" s="82"/>
      <c r="H3" s="82"/>
      <c r="I3" s="82"/>
      <c r="J3" s="70" t="s">
        <v>10</v>
      </c>
      <c r="K3" s="70"/>
      <c r="L3" s="82" t="s">
        <v>62</v>
      </c>
      <c r="M3" s="83"/>
      <c r="N3" s="83"/>
      <c r="O3" s="83"/>
      <c r="P3" s="83"/>
      <c r="Q3" s="83"/>
      <c r="R3" s="1"/>
      <c r="S3" s="1"/>
    </row>
    <row r="4" spans="2:25" x14ac:dyDescent="0.15">
      <c r="B4" s="70" t="s">
        <v>11</v>
      </c>
      <c r="C4" s="70"/>
      <c r="D4" s="71">
        <f>SUM($R$9:$S$993)</f>
        <v>248766.6040506103</v>
      </c>
      <c r="E4" s="71"/>
      <c r="F4" s="70" t="s">
        <v>12</v>
      </c>
      <c r="G4" s="70"/>
      <c r="H4" s="72">
        <f>SUM($T$9:$U$108)</f>
        <v>313.00000000000949</v>
      </c>
      <c r="I4" s="73"/>
      <c r="J4" s="74" t="s">
        <v>59</v>
      </c>
      <c r="K4" s="74"/>
      <c r="L4" s="75">
        <f>MAX($C$9:$D$990)-C9</f>
        <v>287157.12928055436</v>
      </c>
      <c r="M4" s="75"/>
      <c r="N4" s="74" t="s">
        <v>58</v>
      </c>
      <c r="O4" s="74"/>
      <c r="P4" s="76">
        <f>MAX(Y:Y)</f>
        <v>0.19737051418633811</v>
      </c>
      <c r="Q4" s="76"/>
      <c r="R4" s="1"/>
      <c r="S4" s="1"/>
      <c r="T4" s="1"/>
    </row>
    <row r="5" spans="2:25" x14ac:dyDescent="0.15">
      <c r="B5" s="36" t="s">
        <v>15</v>
      </c>
      <c r="C5" s="2">
        <f>COUNTIF($R$9:$R$990,"&gt;0")</f>
        <v>42</v>
      </c>
      <c r="D5" s="37" t="s">
        <v>16</v>
      </c>
      <c r="E5" s="15">
        <f>COUNTIF($R$9:$R$990,"&lt;0")</f>
        <v>58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0.42</v>
      </c>
      <c r="J5" s="77" t="s">
        <v>19</v>
      </c>
      <c r="K5" s="70"/>
      <c r="L5" s="78">
        <f>MAX(V9:V993)</f>
        <v>1</v>
      </c>
      <c r="M5" s="79"/>
      <c r="N5" s="17" t="s">
        <v>20</v>
      </c>
      <c r="O5" s="9"/>
      <c r="P5" s="78">
        <f>MAX(W9:W993)</f>
        <v>6</v>
      </c>
      <c r="Q5" s="7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5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  <c r="Y8" t="s">
        <v>57</v>
      </c>
    </row>
    <row r="9" spans="2:25" x14ac:dyDescent="0.15">
      <c r="B9" s="35">
        <v>1</v>
      </c>
      <c r="C9" s="44">
        <f>L2</f>
        <v>300000</v>
      </c>
      <c r="D9" s="44"/>
      <c r="E9" s="35">
        <v>2017</v>
      </c>
      <c r="F9" s="8">
        <v>43803</v>
      </c>
      <c r="G9" s="35" t="s">
        <v>4</v>
      </c>
      <c r="H9" s="45">
        <v>133.97999999999999</v>
      </c>
      <c r="I9" s="45"/>
      <c r="J9" s="35">
        <v>28</v>
      </c>
      <c r="K9" s="44">
        <f>IF(J9="","",C9*0.03)</f>
        <v>9000</v>
      </c>
      <c r="L9" s="44"/>
      <c r="M9" s="6">
        <f>IF(J9="","",(K9/J9)/LOOKUP(RIGHT($D$2,3),定数!$A$6:$A$13,定数!$B$6:$B$13))</f>
        <v>3.2142857142857144</v>
      </c>
      <c r="N9" s="35">
        <v>2017</v>
      </c>
      <c r="O9" s="8">
        <v>43803</v>
      </c>
      <c r="P9" s="45">
        <v>133.69999999999999</v>
      </c>
      <c r="Q9" s="45"/>
      <c r="R9" s="48">
        <f>IF(P9="","",T9*M9*LOOKUP(RIGHT($D$2,3),定数!$A$6:$A$13,定数!$B$6:$B$13))</f>
        <v>-9000.0000000000364</v>
      </c>
      <c r="S9" s="48"/>
      <c r="T9" s="49">
        <f>IF(P9="","",IF(G9="買",(P9-H9),(H9-P9))*IF(RIGHT($D$2,3)="JPY",100,10000))</f>
        <v>-28.000000000000114</v>
      </c>
      <c r="U9" s="49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5">
        <v>2</v>
      </c>
      <c r="C10" s="44">
        <f t="shared" ref="C10:C73" si="0">IF(R9="","",C9+R9)</f>
        <v>290999.99999999994</v>
      </c>
      <c r="D10" s="44"/>
      <c r="E10" s="35">
        <v>2017</v>
      </c>
      <c r="F10" s="8">
        <v>43804</v>
      </c>
      <c r="G10" s="35" t="s">
        <v>3</v>
      </c>
      <c r="H10" s="45">
        <v>133.44</v>
      </c>
      <c r="I10" s="45"/>
      <c r="J10" s="35">
        <v>13</v>
      </c>
      <c r="K10" s="46">
        <f>IF(J10="","",C10*0.03)</f>
        <v>8729.9999999999982</v>
      </c>
      <c r="L10" s="47"/>
      <c r="M10" s="6">
        <f>IF(J10="","",(K10/J10)/LOOKUP(RIGHT($D$2,3),定数!$A$6:$A$13,定数!$B$6:$B$13))</f>
        <v>6.7153846153846146</v>
      </c>
      <c r="N10" s="35">
        <v>2017</v>
      </c>
      <c r="O10" s="8">
        <v>43804</v>
      </c>
      <c r="P10" s="45">
        <v>133.57</v>
      </c>
      <c r="Q10" s="45"/>
      <c r="R10" s="48">
        <f>IF(P10="","",T10*M10*LOOKUP(RIGHT($D$2,3),定数!$A$6:$A$13,定数!$B$6:$B$13))</f>
        <v>-8729.9999999996944</v>
      </c>
      <c r="S10" s="48"/>
      <c r="T10" s="49">
        <f>IF(P10="","",IF(G10="買",(P10-H10),(H10-P10))*IF(RIGHT($D$2,3)="JPY",100,10000))</f>
        <v>-12.999999999999545</v>
      </c>
      <c r="U10" s="49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300000</v>
      </c>
    </row>
    <row r="11" spans="2:25" x14ac:dyDescent="0.15">
      <c r="B11" s="35">
        <v>3</v>
      </c>
      <c r="C11" s="44">
        <f t="shared" ref="C11:C16" si="3">IF(R10="","",C10+R10)</f>
        <v>282270.00000000023</v>
      </c>
      <c r="D11" s="44"/>
      <c r="E11" s="35">
        <v>2017</v>
      </c>
      <c r="F11" s="8">
        <v>43804</v>
      </c>
      <c r="G11" s="35" t="s">
        <v>3</v>
      </c>
      <c r="H11" s="45">
        <v>133.04</v>
      </c>
      <c r="I11" s="45"/>
      <c r="J11" s="35">
        <v>14</v>
      </c>
      <c r="K11" s="46">
        <f t="shared" ref="K11:K74" si="4">IF(J11="","",C11*0.03)</f>
        <v>8468.1000000000058</v>
      </c>
      <c r="L11" s="47"/>
      <c r="M11" s="6">
        <f>IF(J11="","",(K11/J11)/LOOKUP(RIGHT($D$2,3),定数!$A$6:$A$13,定数!$B$6:$B$13))</f>
        <v>6.0486428571428608</v>
      </c>
      <c r="N11" s="35">
        <v>2017</v>
      </c>
      <c r="O11" s="8">
        <v>43805</v>
      </c>
      <c r="P11" s="45">
        <v>132.74</v>
      </c>
      <c r="Q11" s="45"/>
      <c r="R11" s="48">
        <f>IF(P11="","",T11*M11*LOOKUP(RIGHT($D$2,3),定数!$A$6:$A$13,定数!$B$6:$B$13))</f>
        <v>18145.92857142755</v>
      </c>
      <c r="S11" s="48"/>
      <c r="T11" s="49">
        <f>IF(P11="","",IF(G11="買",(P11-H11),(H11-P11))*IF(RIGHT($D$2,3)="JPY",100,10000))</f>
        <v>29.999999999998295</v>
      </c>
      <c r="U11" s="49"/>
      <c r="V11" s="22">
        <f t="shared" si="1"/>
        <v>1</v>
      </c>
      <c r="W11">
        <f t="shared" si="2"/>
        <v>0</v>
      </c>
      <c r="X11" s="41">
        <f>IF(C11&lt;&gt;"",MAX(X10,C11),"")</f>
        <v>300000</v>
      </c>
      <c r="Y11" s="42">
        <f>IF(X11&lt;&gt;"",1-(C11/X11),"")</f>
        <v>5.9099999999999264E-2</v>
      </c>
    </row>
    <row r="12" spans="2:25" x14ac:dyDescent="0.15">
      <c r="B12" s="35">
        <v>4</v>
      </c>
      <c r="C12" s="44">
        <f t="shared" si="3"/>
        <v>300415.92857142776</v>
      </c>
      <c r="D12" s="44"/>
      <c r="E12" s="35">
        <v>2017</v>
      </c>
      <c r="F12" s="8">
        <v>43807</v>
      </c>
      <c r="G12" s="35" t="s">
        <v>4</v>
      </c>
      <c r="H12" s="45">
        <v>133.35</v>
      </c>
      <c r="I12" s="45"/>
      <c r="J12" s="35">
        <v>16</v>
      </c>
      <c r="K12" s="46">
        <f t="shared" si="4"/>
        <v>9012.4778571428324</v>
      </c>
      <c r="L12" s="47"/>
      <c r="M12" s="6">
        <f>IF(J12="","",(K12/J12)/LOOKUP(RIGHT($D$2,3),定数!$A$6:$A$13,定数!$B$6:$B$13))</f>
        <v>5.6327986607142702</v>
      </c>
      <c r="N12" s="35">
        <v>2017</v>
      </c>
      <c r="O12" s="8">
        <v>43805</v>
      </c>
      <c r="P12" s="45">
        <v>133.19</v>
      </c>
      <c r="Q12" s="45"/>
      <c r="R12" s="48">
        <f>IF(P12="","",T12*M12*LOOKUP(RIGHT($D$2,3),定数!$A$6:$A$13,定数!$B$6:$B$13))</f>
        <v>-9012.4778571426396</v>
      </c>
      <c r="S12" s="48"/>
      <c r="T12" s="49">
        <f t="shared" ref="T12:T75" si="5">IF(P12="","",IF(G12="買",(P12-H12),(H12-P12))*IF(RIGHT($D$2,3)="JPY",100,10000))</f>
        <v>-15.999999999999659</v>
      </c>
      <c r="U12" s="49"/>
      <c r="V12" s="22">
        <f t="shared" si="1"/>
        <v>0</v>
      </c>
      <c r="W12">
        <f t="shared" si="2"/>
        <v>1</v>
      </c>
      <c r="X12" s="41">
        <f t="shared" ref="X12:X75" si="6">IF(C12&lt;&gt;"",MAX(X11,C12),"")</f>
        <v>300415.92857142776</v>
      </c>
      <c r="Y12" s="42">
        <f t="shared" ref="Y12:Y75" si="7">IF(X12&lt;&gt;"",1-(C12/X12),"")</f>
        <v>0</v>
      </c>
    </row>
    <row r="13" spans="2:25" x14ac:dyDescent="0.15">
      <c r="B13" s="35">
        <v>5</v>
      </c>
      <c r="C13" s="44">
        <f t="shared" si="3"/>
        <v>291403.45071428514</v>
      </c>
      <c r="D13" s="44"/>
      <c r="E13" s="35">
        <v>2017</v>
      </c>
      <c r="F13" s="8">
        <v>43812</v>
      </c>
      <c r="G13" s="35" t="s">
        <v>3</v>
      </c>
      <c r="H13" s="45">
        <v>132.88</v>
      </c>
      <c r="I13" s="45"/>
      <c r="J13" s="35">
        <v>20</v>
      </c>
      <c r="K13" s="46">
        <f t="shared" si="4"/>
        <v>8742.103521428553</v>
      </c>
      <c r="L13" s="47"/>
      <c r="M13" s="6">
        <f>IF(J13="","",(K13/J13)/LOOKUP(RIGHT($D$2,3),定数!$A$6:$A$13,定数!$B$6:$B$13))</f>
        <v>4.3710517607142769</v>
      </c>
      <c r="N13" s="35">
        <v>2017</v>
      </c>
      <c r="O13" s="8">
        <v>43812</v>
      </c>
      <c r="P13" s="45">
        <v>133.08000000000001</v>
      </c>
      <c r="Q13" s="45"/>
      <c r="R13" s="48">
        <f>IF(P13="","",T13*M13*LOOKUP(RIGHT($D$2,3),定数!$A$6:$A$13,定数!$B$6:$B$13))</f>
        <v>-8742.1035214293006</v>
      </c>
      <c r="S13" s="48"/>
      <c r="T13" s="49">
        <f t="shared" si="5"/>
        <v>-20.000000000001705</v>
      </c>
      <c r="U13" s="49"/>
      <c r="V13" s="22">
        <f t="shared" si="1"/>
        <v>0</v>
      </c>
      <c r="W13">
        <f t="shared" si="2"/>
        <v>2</v>
      </c>
      <c r="X13" s="41">
        <f t="shared" si="6"/>
        <v>300415.92857142776</v>
      </c>
      <c r="Y13" s="42">
        <f t="shared" si="7"/>
        <v>2.9999999999999361E-2</v>
      </c>
    </row>
    <row r="14" spans="2:25" x14ac:dyDescent="0.15">
      <c r="B14" s="35">
        <v>6</v>
      </c>
      <c r="C14" s="44">
        <f t="shared" si="3"/>
        <v>282661.34719285584</v>
      </c>
      <c r="D14" s="44"/>
      <c r="E14" s="35">
        <v>2017</v>
      </c>
      <c r="F14" s="8">
        <v>43814</v>
      </c>
      <c r="G14" s="35" t="s">
        <v>4</v>
      </c>
      <c r="H14" s="45">
        <v>132.44</v>
      </c>
      <c r="I14" s="45"/>
      <c r="J14" s="35">
        <v>21</v>
      </c>
      <c r="K14" s="46">
        <f t="shared" si="4"/>
        <v>8479.8404157856748</v>
      </c>
      <c r="L14" s="47"/>
      <c r="M14" s="6">
        <f>IF(J14="","",(K14/J14)/LOOKUP(RIGHT($D$2,3),定数!$A$6:$A$13,定数!$B$6:$B$13))</f>
        <v>4.0380192456122259</v>
      </c>
      <c r="N14" s="35">
        <v>2017</v>
      </c>
      <c r="O14" s="8">
        <v>43817</v>
      </c>
      <c r="P14" s="45">
        <v>132.22999999999999</v>
      </c>
      <c r="Q14" s="45"/>
      <c r="R14" s="48">
        <f>IF(P14="","",T14*M14*LOOKUP(RIGHT($D$2,3),定数!$A$6:$A$13,定数!$B$6:$B$13))</f>
        <v>-8479.8404157859968</v>
      </c>
      <c r="S14" s="48"/>
      <c r="T14" s="49">
        <f t="shared" si="5"/>
        <v>-21.000000000000796</v>
      </c>
      <c r="U14" s="49"/>
      <c r="V14" s="22">
        <f t="shared" si="1"/>
        <v>0</v>
      </c>
      <c r="W14">
        <f t="shared" si="2"/>
        <v>3</v>
      </c>
      <c r="X14" s="41">
        <f t="shared" si="6"/>
        <v>300415.92857142776</v>
      </c>
      <c r="Y14" s="42">
        <f t="shared" si="7"/>
        <v>5.9100000000001818E-2</v>
      </c>
    </row>
    <row r="15" spans="2:25" x14ac:dyDescent="0.15">
      <c r="B15" s="35">
        <v>7</v>
      </c>
      <c r="C15" s="44">
        <f t="shared" si="3"/>
        <v>274181.50677706982</v>
      </c>
      <c r="D15" s="44"/>
      <c r="E15" s="35">
        <v>2017</v>
      </c>
      <c r="F15" s="8">
        <v>43814</v>
      </c>
      <c r="G15" s="35" t="s">
        <v>3</v>
      </c>
      <c r="H15" s="45">
        <v>132.28</v>
      </c>
      <c r="I15" s="45"/>
      <c r="J15" s="35">
        <v>10</v>
      </c>
      <c r="K15" s="46">
        <f t="shared" si="4"/>
        <v>8225.4452033120942</v>
      </c>
      <c r="L15" s="47"/>
      <c r="M15" s="6">
        <f>IF(J15="","",(K15/J15)/LOOKUP(RIGHT($D$2,3),定数!$A$6:$A$13,定数!$B$6:$B$13))</f>
        <v>8.2254452033120948</v>
      </c>
      <c r="N15" s="35">
        <v>2017</v>
      </c>
      <c r="O15" s="8">
        <v>43814</v>
      </c>
      <c r="P15" s="45">
        <v>132.38</v>
      </c>
      <c r="Q15" s="45"/>
      <c r="R15" s="48">
        <f>IF(P15="","",T15*M15*LOOKUP(RIGHT($D$2,3),定数!$A$6:$A$13,定数!$B$6:$B$13))</f>
        <v>-8225.4452033116268</v>
      </c>
      <c r="S15" s="48"/>
      <c r="T15" s="49">
        <f t="shared" si="5"/>
        <v>-9.9999999999994316</v>
      </c>
      <c r="U15" s="49"/>
      <c r="V15" s="22">
        <f t="shared" si="1"/>
        <v>0</v>
      </c>
      <c r="W15">
        <f t="shared" si="2"/>
        <v>4</v>
      </c>
      <c r="X15" s="41">
        <f t="shared" si="6"/>
        <v>300415.92857142776</v>
      </c>
      <c r="Y15" s="42">
        <f t="shared" si="7"/>
        <v>8.732700000000293E-2</v>
      </c>
    </row>
    <row r="16" spans="2:25" x14ac:dyDescent="0.15">
      <c r="B16" s="35">
        <v>8</v>
      </c>
      <c r="C16" s="44">
        <f t="shared" si="3"/>
        <v>265956.0615737582</v>
      </c>
      <c r="D16" s="44"/>
      <c r="E16" s="35">
        <v>2017</v>
      </c>
      <c r="F16" s="8">
        <v>43817</v>
      </c>
      <c r="G16" s="35" t="s">
        <v>4</v>
      </c>
      <c r="H16" s="45">
        <v>132.72999999999999</v>
      </c>
      <c r="I16" s="45"/>
      <c r="J16" s="35">
        <v>9</v>
      </c>
      <c r="K16" s="46">
        <f t="shared" si="4"/>
        <v>7978.6818472127452</v>
      </c>
      <c r="L16" s="47"/>
      <c r="M16" s="6">
        <f>IF(J16="","",(K16/J16)/LOOKUP(RIGHT($D$2,3),定数!$A$6:$A$13,定数!$B$6:$B$13))</f>
        <v>8.8652020524586064</v>
      </c>
      <c r="N16" s="35">
        <v>2017</v>
      </c>
      <c r="O16" s="8">
        <v>43817</v>
      </c>
      <c r="P16" s="45">
        <v>132.63999999999999</v>
      </c>
      <c r="Q16" s="45"/>
      <c r="R16" s="48">
        <f>IF(P16="","",T16*M16*LOOKUP(RIGHT($D$2,3),定数!$A$6:$A$13,定数!$B$6:$B$13))</f>
        <v>-7978.6818472130481</v>
      </c>
      <c r="S16" s="48"/>
      <c r="T16" s="49">
        <f t="shared" si="5"/>
        <v>-9.0000000000003411</v>
      </c>
      <c r="U16" s="49"/>
      <c r="V16" s="22">
        <f t="shared" si="1"/>
        <v>0</v>
      </c>
      <c r="W16">
        <f t="shared" si="2"/>
        <v>5</v>
      </c>
      <c r="X16" s="41">
        <f t="shared" si="6"/>
        <v>300415.92857142776</v>
      </c>
      <c r="Y16" s="42">
        <f t="shared" si="7"/>
        <v>0.11470719000000129</v>
      </c>
    </row>
    <row r="17" spans="2:25" x14ac:dyDescent="0.15">
      <c r="B17" s="35">
        <v>9</v>
      </c>
      <c r="C17" s="44">
        <f t="shared" si="0"/>
        <v>257977.37972654516</v>
      </c>
      <c r="D17" s="44"/>
      <c r="E17" s="35">
        <v>2017</v>
      </c>
      <c r="F17" s="8">
        <v>43817</v>
      </c>
      <c r="G17" s="35" t="s">
        <v>4</v>
      </c>
      <c r="H17" s="45">
        <v>132.74</v>
      </c>
      <c r="I17" s="45"/>
      <c r="J17" s="35">
        <v>12</v>
      </c>
      <c r="K17" s="46">
        <f t="shared" si="4"/>
        <v>7739.3213917963549</v>
      </c>
      <c r="L17" s="47"/>
      <c r="M17" s="6">
        <f>IF(J17="","",(K17/J17)/LOOKUP(RIGHT($D$2,3),定数!$A$6:$A$13,定数!$B$6:$B$13))</f>
        <v>6.4494344931636292</v>
      </c>
      <c r="N17" s="35">
        <v>2017</v>
      </c>
      <c r="O17" s="8">
        <v>43817</v>
      </c>
      <c r="P17" s="45">
        <v>132.97999999999999</v>
      </c>
      <c r="Q17" s="45"/>
      <c r="R17" s="48">
        <f>IF(P17="","",T17*M17*LOOKUP(RIGHT($D$2,3),定数!$A$6:$A$13,定数!$B$6:$B$13))</f>
        <v>15478.642783591462</v>
      </c>
      <c r="S17" s="48"/>
      <c r="T17" s="49">
        <f t="shared" si="5"/>
        <v>23.999999999998067</v>
      </c>
      <c r="U17" s="49"/>
      <c r="V17" s="22">
        <f t="shared" si="1"/>
        <v>1</v>
      </c>
      <c r="W17">
        <f t="shared" si="2"/>
        <v>0</v>
      </c>
      <c r="X17" s="41">
        <f t="shared" si="6"/>
        <v>300415.92857142776</v>
      </c>
      <c r="Y17" s="42">
        <f t="shared" si="7"/>
        <v>0.14126597430000221</v>
      </c>
    </row>
    <row r="18" spans="2:25" x14ac:dyDescent="0.15">
      <c r="B18" s="35">
        <v>10</v>
      </c>
      <c r="C18" s="44">
        <f t="shared" si="0"/>
        <v>273456.02251013659</v>
      </c>
      <c r="D18" s="44"/>
      <c r="E18" s="35">
        <v>2017</v>
      </c>
      <c r="F18" s="8">
        <v>43821</v>
      </c>
      <c r="G18" s="35" t="s">
        <v>3</v>
      </c>
      <c r="H18" s="45">
        <v>134.22999999999999</v>
      </c>
      <c r="I18" s="45"/>
      <c r="J18" s="35">
        <v>12</v>
      </c>
      <c r="K18" s="46">
        <f t="shared" si="4"/>
        <v>8203.6806753040983</v>
      </c>
      <c r="L18" s="47"/>
      <c r="M18" s="6">
        <f>IF(J18="","",(K18/J18)/LOOKUP(RIGHT($D$2,3),定数!$A$6:$A$13,定数!$B$6:$B$13))</f>
        <v>6.8364005627534148</v>
      </c>
      <c r="N18" s="35">
        <v>2017</v>
      </c>
      <c r="O18" s="8">
        <v>43821</v>
      </c>
      <c r="P18" s="45">
        <v>134.35</v>
      </c>
      <c r="Q18" s="45"/>
      <c r="R18" s="48">
        <f>IF(P18="","",T18*M18*LOOKUP(RIGHT($D$2,3),定数!$A$6:$A$13,定数!$B$6:$B$13))</f>
        <v>-8203.6806753044093</v>
      </c>
      <c r="S18" s="48"/>
      <c r="T18" s="49">
        <f t="shared" si="5"/>
        <v>-12.000000000000455</v>
      </c>
      <c r="U18" s="49"/>
      <c r="V18" s="22">
        <f t="shared" si="1"/>
        <v>0</v>
      </c>
      <c r="W18">
        <f t="shared" si="2"/>
        <v>1</v>
      </c>
      <c r="X18" s="41">
        <f t="shared" si="6"/>
        <v>300415.92857142776</v>
      </c>
      <c r="Y18" s="42">
        <f t="shared" si="7"/>
        <v>8.9741932758006571E-2</v>
      </c>
    </row>
    <row r="19" spans="2:25" x14ac:dyDescent="0.15">
      <c r="B19" s="35">
        <v>11</v>
      </c>
      <c r="C19" s="44">
        <f t="shared" si="0"/>
        <v>265252.34183483216</v>
      </c>
      <c r="D19" s="44"/>
      <c r="E19" s="35">
        <v>2017</v>
      </c>
      <c r="F19" s="8">
        <v>43825</v>
      </c>
      <c r="G19" s="35" t="s">
        <v>3</v>
      </c>
      <c r="H19" s="45">
        <v>134.21</v>
      </c>
      <c r="I19" s="45"/>
      <c r="J19" s="35">
        <v>7</v>
      </c>
      <c r="K19" s="46">
        <f t="shared" si="4"/>
        <v>7957.5702550449641</v>
      </c>
      <c r="L19" s="47"/>
      <c r="M19" s="6">
        <f>IF(J19="","",(K19/J19)/LOOKUP(RIGHT($D$2,3),定数!$A$6:$A$13,定数!$B$6:$B$13))</f>
        <v>11.367957507207091</v>
      </c>
      <c r="N19" s="35">
        <v>2017</v>
      </c>
      <c r="O19" s="8">
        <v>43826</v>
      </c>
      <c r="P19" s="45">
        <v>134.28</v>
      </c>
      <c r="Q19" s="45"/>
      <c r="R19" s="48">
        <f>IF(P19="","",T19*M19*LOOKUP(RIGHT($D$2,3),定数!$A$6:$A$13,定数!$B$6:$B$13))</f>
        <v>-7957.5702550441893</v>
      </c>
      <c r="S19" s="48"/>
      <c r="T19" s="49">
        <f t="shared" si="5"/>
        <v>-6.9999999999993179</v>
      </c>
      <c r="U19" s="49"/>
      <c r="V19" s="22">
        <f t="shared" si="1"/>
        <v>0</v>
      </c>
      <c r="W19">
        <f t="shared" si="2"/>
        <v>2</v>
      </c>
      <c r="X19" s="41">
        <f t="shared" si="6"/>
        <v>300415.92857142776</v>
      </c>
      <c r="Y19" s="42">
        <f t="shared" si="7"/>
        <v>0.11704967477526751</v>
      </c>
    </row>
    <row r="20" spans="2:25" x14ac:dyDescent="0.15">
      <c r="B20" s="35">
        <v>12</v>
      </c>
      <c r="C20" s="44">
        <f t="shared" si="0"/>
        <v>257294.77157978798</v>
      </c>
      <c r="D20" s="44"/>
      <c r="E20" s="35">
        <v>2017</v>
      </c>
      <c r="F20" s="8">
        <v>43827</v>
      </c>
      <c r="G20" s="35" t="s">
        <v>3</v>
      </c>
      <c r="H20" s="45">
        <v>134.56</v>
      </c>
      <c r="I20" s="45"/>
      <c r="J20" s="35">
        <v>13</v>
      </c>
      <c r="K20" s="46">
        <f t="shared" si="4"/>
        <v>7718.8431473936389</v>
      </c>
      <c r="L20" s="47"/>
      <c r="M20" s="6">
        <f>IF(J20="","",(K20/J20)/LOOKUP(RIGHT($D$2,3),定数!$A$6:$A$13,定数!$B$6:$B$13))</f>
        <v>5.9375716518412602</v>
      </c>
      <c r="N20" s="35">
        <v>2017</v>
      </c>
      <c r="O20" s="8">
        <v>43827</v>
      </c>
      <c r="P20" s="45">
        <v>134.69</v>
      </c>
      <c r="Q20" s="45"/>
      <c r="R20" s="48">
        <f>IF(P20="","",T20*M20*LOOKUP(RIGHT($D$2,3),定数!$A$6:$A$13,定数!$B$6:$B$13))</f>
        <v>-7718.8431473933679</v>
      </c>
      <c r="S20" s="48"/>
      <c r="T20" s="49">
        <f t="shared" si="5"/>
        <v>-12.999999999999545</v>
      </c>
      <c r="U20" s="49"/>
      <c r="V20" s="22">
        <f t="shared" si="1"/>
        <v>0</v>
      </c>
      <c r="W20">
        <f t="shared" si="2"/>
        <v>3</v>
      </c>
      <c r="X20" s="41">
        <f t="shared" si="6"/>
        <v>300415.92857142776</v>
      </c>
      <c r="Y20" s="42">
        <f t="shared" si="7"/>
        <v>0.14353818453200684</v>
      </c>
    </row>
    <row r="21" spans="2:25" x14ac:dyDescent="0.15">
      <c r="B21" s="35">
        <v>13</v>
      </c>
      <c r="C21" s="44">
        <f t="shared" si="0"/>
        <v>249575.9284323946</v>
      </c>
      <c r="D21" s="44"/>
      <c r="E21" s="35">
        <v>2017</v>
      </c>
      <c r="F21" s="8">
        <v>43828</v>
      </c>
      <c r="G21" s="35" t="s">
        <v>3</v>
      </c>
      <c r="H21" s="45">
        <v>134.63999999999999</v>
      </c>
      <c r="I21" s="45"/>
      <c r="J21" s="35">
        <v>9</v>
      </c>
      <c r="K21" s="46">
        <f t="shared" si="4"/>
        <v>7487.277852971838</v>
      </c>
      <c r="L21" s="47"/>
      <c r="M21" s="6">
        <f>IF(J21="","",(K21/J21)/LOOKUP(RIGHT($D$2,3),定数!$A$6:$A$13,定数!$B$6:$B$13))</f>
        <v>8.3191976144131541</v>
      </c>
      <c r="N21" s="35">
        <v>2017</v>
      </c>
      <c r="O21" s="8">
        <v>43828</v>
      </c>
      <c r="P21" s="45">
        <v>134.72999999999999</v>
      </c>
      <c r="Q21" s="45"/>
      <c r="R21" s="48">
        <f>IF(P21="","",T21*M21*LOOKUP(RIGHT($D$2,3),定数!$A$6:$A$13,定数!$B$6:$B$13))</f>
        <v>-7487.2778529721227</v>
      </c>
      <c r="S21" s="48"/>
      <c r="T21" s="49">
        <f t="shared" si="5"/>
        <v>-9.0000000000003411</v>
      </c>
      <c r="U21" s="49"/>
      <c r="V21" s="22">
        <f t="shared" si="1"/>
        <v>0</v>
      </c>
      <c r="W21">
        <f t="shared" si="2"/>
        <v>4</v>
      </c>
      <c r="X21" s="41">
        <f t="shared" si="6"/>
        <v>300415.92857142776</v>
      </c>
      <c r="Y21" s="42">
        <f t="shared" si="7"/>
        <v>0.16923203899604577</v>
      </c>
    </row>
    <row r="22" spans="2:25" x14ac:dyDescent="0.15">
      <c r="B22" s="35">
        <v>14</v>
      </c>
      <c r="C22" s="44">
        <f t="shared" si="0"/>
        <v>242088.65057942248</v>
      </c>
      <c r="D22" s="44"/>
      <c r="E22" s="35">
        <v>2018</v>
      </c>
      <c r="F22" s="8">
        <v>43480</v>
      </c>
      <c r="G22" s="35" t="s">
        <v>4</v>
      </c>
      <c r="H22" s="45">
        <v>135.36000000000001</v>
      </c>
      <c r="I22" s="45"/>
      <c r="J22" s="35">
        <v>21</v>
      </c>
      <c r="K22" s="46">
        <f t="shared" si="4"/>
        <v>7262.6595173826745</v>
      </c>
      <c r="L22" s="47"/>
      <c r="M22" s="6">
        <f>IF(J22="","",(K22/J22)/LOOKUP(RIGHT($D$2,3),定数!$A$6:$A$13,定数!$B$6:$B$13))</f>
        <v>3.4584092939917497</v>
      </c>
      <c r="N22" s="35">
        <v>2018</v>
      </c>
      <c r="O22" s="8">
        <v>43480</v>
      </c>
      <c r="P22" s="45">
        <v>135.77000000000001</v>
      </c>
      <c r="Q22" s="45"/>
      <c r="R22" s="48">
        <f>IF(P22="","",T22*M22*LOOKUP(RIGHT($D$2,3),定数!$A$6:$A$13,定数!$B$6:$B$13))</f>
        <v>14179.478105366055</v>
      </c>
      <c r="S22" s="48"/>
      <c r="T22" s="49">
        <f t="shared" si="5"/>
        <v>40.999999999999659</v>
      </c>
      <c r="U22" s="49"/>
      <c r="V22" s="22">
        <f t="shared" si="1"/>
        <v>1</v>
      </c>
      <c r="W22">
        <f t="shared" si="2"/>
        <v>0</v>
      </c>
      <c r="X22" s="41">
        <f t="shared" si="6"/>
        <v>300415.92857142776</v>
      </c>
      <c r="Y22" s="42">
        <f t="shared" si="7"/>
        <v>0.19415507782616537</v>
      </c>
    </row>
    <row r="23" spans="2:25" x14ac:dyDescent="0.15">
      <c r="B23" s="35">
        <v>15</v>
      </c>
      <c r="C23" s="44">
        <f t="shared" si="0"/>
        <v>256268.12868478853</v>
      </c>
      <c r="D23" s="44"/>
      <c r="E23" s="35">
        <v>2018</v>
      </c>
      <c r="F23" s="8">
        <v>43481</v>
      </c>
      <c r="G23" s="35" t="s">
        <v>3</v>
      </c>
      <c r="H23" s="45">
        <v>135.35</v>
      </c>
      <c r="I23" s="45"/>
      <c r="J23" s="35">
        <v>16</v>
      </c>
      <c r="K23" s="46">
        <f t="shared" si="4"/>
        <v>7688.0438605436557</v>
      </c>
      <c r="L23" s="47"/>
      <c r="M23" s="6">
        <f>IF(J23="","",(K23/J23)/LOOKUP(RIGHT($D$2,3),定数!$A$6:$A$13,定数!$B$6:$B$13))</f>
        <v>4.8050274128397845</v>
      </c>
      <c r="N23" s="35">
        <v>2018</v>
      </c>
      <c r="O23" s="8">
        <v>43482</v>
      </c>
      <c r="P23" s="45">
        <v>135.51</v>
      </c>
      <c r="Q23" s="45"/>
      <c r="R23" s="48">
        <f>IF(P23="","",T23*M23*LOOKUP(RIGHT($D$2,3),定数!$A$6:$A$13,定数!$B$6:$B$13))</f>
        <v>-7688.043860543492</v>
      </c>
      <c r="S23" s="48"/>
      <c r="T23" s="49">
        <f t="shared" si="5"/>
        <v>-15.999999999999659</v>
      </c>
      <c r="U23" s="49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300415.92857142776</v>
      </c>
      <c r="Y23" s="42">
        <f t="shared" si="7"/>
        <v>0.14695558952741261</v>
      </c>
    </row>
    <row r="24" spans="2:25" x14ac:dyDescent="0.15">
      <c r="B24" s="35">
        <v>16</v>
      </c>
      <c r="C24" s="44">
        <f t="shared" si="0"/>
        <v>248580.08482424504</v>
      </c>
      <c r="D24" s="44"/>
      <c r="E24" s="35">
        <v>2018</v>
      </c>
      <c r="F24" s="8">
        <v>43483</v>
      </c>
      <c r="G24" s="35" t="s">
        <v>4</v>
      </c>
      <c r="H24" s="45">
        <v>135.76</v>
      </c>
      <c r="I24" s="45"/>
      <c r="J24" s="35">
        <v>15</v>
      </c>
      <c r="K24" s="46">
        <f t="shared" si="4"/>
        <v>7457.4025447273507</v>
      </c>
      <c r="L24" s="47"/>
      <c r="M24" s="6">
        <f>IF(J24="","",(K24/J24)/LOOKUP(RIGHT($D$2,3),定数!$A$6:$A$13,定数!$B$6:$B$13))</f>
        <v>4.9716016964849006</v>
      </c>
      <c r="N24" s="35">
        <v>2018</v>
      </c>
      <c r="O24" s="8">
        <v>43483</v>
      </c>
      <c r="P24" s="45">
        <v>135.61000000000001</v>
      </c>
      <c r="Q24" s="45"/>
      <c r="R24" s="48">
        <f>IF(P24="","",T24*M24*LOOKUP(RIGHT($D$2,3),定数!$A$6:$A$13,定数!$B$6:$B$13))</f>
        <v>-7457.4025447262202</v>
      </c>
      <c r="S24" s="48"/>
      <c r="T24" s="49">
        <f t="shared" si="5"/>
        <v>-14.999999999997726</v>
      </c>
      <c r="U24" s="49"/>
      <c r="V24" t="str">
        <f t="shared" si="8"/>
        <v/>
      </c>
      <c r="W24">
        <f t="shared" si="2"/>
        <v>2</v>
      </c>
      <c r="X24" s="41">
        <f t="shared" si="6"/>
        <v>300415.92857142776</v>
      </c>
      <c r="Y24" s="42">
        <f t="shared" si="7"/>
        <v>0.1725469218415896</v>
      </c>
    </row>
    <row r="25" spans="2:25" x14ac:dyDescent="0.15">
      <c r="B25" s="35">
        <v>17</v>
      </c>
      <c r="C25" s="44">
        <f t="shared" si="0"/>
        <v>241122.68227951883</v>
      </c>
      <c r="D25" s="44"/>
      <c r="E25" s="35">
        <v>2018</v>
      </c>
      <c r="F25" s="8">
        <v>43483</v>
      </c>
      <c r="G25" s="35" t="s">
        <v>4</v>
      </c>
      <c r="H25" s="45">
        <v>135.79</v>
      </c>
      <c r="I25" s="45"/>
      <c r="J25" s="35">
        <v>19</v>
      </c>
      <c r="K25" s="46">
        <f t="shared" si="4"/>
        <v>7233.6804683855644</v>
      </c>
      <c r="L25" s="47"/>
      <c r="M25" s="6">
        <f>IF(J25="","",(K25/J25)/LOOKUP(RIGHT($D$2,3),定数!$A$6:$A$13,定数!$B$6:$B$13))</f>
        <v>3.8072002465187182</v>
      </c>
      <c r="N25" s="35">
        <v>2018</v>
      </c>
      <c r="O25" s="8">
        <v>43483</v>
      </c>
      <c r="P25" s="45">
        <v>136.15</v>
      </c>
      <c r="Q25" s="45"/>
      <c r="R25" s="48">
        <f>IF(P25="","",T25*M25*LOOKUP(RIGHT($D$2,3),定数!$A$6:$A$13,定数!$B$6:$B$13))</f>
        <v>13705.920887467906</v>
      </c>
      <c r="S25" s="48"/>
      <c r="T25" s="49">
        <f t="shared" si="5"/>
        <v>36.000000000001364</v>
      </c>
      <c r="U25" s="49"/>
      <c r="V25" t="str">
        <f t="shared" si="8"/>
        <v/>
      </c>
      <c r="W25">
        <f t="shared" si="2"/>
        <v>0</v>
      </c>
      <c r="X25" s="41">
        <f t="shared" si="6"/>
        <v>300415.92857142776</v>
      </c>
      <c r="Y25" s="42">
        <f t="shared" si="7"/>
        <v>0.19737051418633811</v>
      </c>
    </row>
    <row r="26" spans="2:25" x14ac:dyDescent="0.15">
      <c r="B26" s="35">
        <v>18</v>
      </c>
      <c r="C26" s="44">
        <f t="shared" si="0"/>
        <v>254828.60316698675</v>
      </c>
      <c r="D26" s="44"/>
      <c r="E26" s="35">
        <v>2018</v>
      </c>
      <c r="F26" s="8">
        <v>43484</v>
      </c>
      <c r="G26" s="35" t="s">
        <v>3</v>
      </c>
      <c r="H26" s="45">
        <v>135.74</v>
      </c>
      <c r="I26" s="45"/>
      <c r="J26" s="35">
        <v>26</v>
      </c>
      <c r="K26" s="46">
        <f t="shared" si="4"/>
        <v>7644.858095009602</v>
      </c>
      <c r="L26" s="47"/>
      <c r="M26" s="6">
        <f>IF(J26="","",(K26/J26)/LOOKUP(RIGHT($D$2,3),定数!$A$6:$A$13,定数!$B$6:$B$13))</f>
        <v>2.9403300365421545</v>
      </c>
      <c r="N26" s="35">
        <v>2018</v>
      </c>
      <c r="O26" s="8">
        <v>43484</v>
      </c>
      <c r="P26" s="45">
        <v>135.24</v>
      </c>
      <c r="Q26" s="45"/>
      <c r="R26" s="48">
        <f>IF(P26="","",T26*M26*LOOKUP(RIGHT($D$2,3),定数!$A$6:$A$13,定数!$B$6:$B$13))</f>
        <v>14701.650182710773</v>
      </c>
      <c r="S26" s="48"/>
      <c r="T26" s="49">
        <f t="shared" si="5"/>
        <v>50</v>
      </c>
      <c r="U26" s="49"/>
      <c r="V26" t="str">
        <f t="shared" si="8"/>
        <v/>
      </c>
      <c r="W26">
        <f t="shared" si="2"/>
        <v>0</v>
      </c>
      <c r="X26" s="41">
        <f t="shared" si="6"/>
        <v>300415.92857142776</v>
      </c>
      <c r="Y26" s="42">
        <f t="shared" si="7"/>
        <v>0.15174736446640191</v>
      </c>
    </row>
    <row r="27" spans="2:25" x14ac:dyDescent="0.15">
      <c r="B27" s="35">
        <v>19</v>
      </c>
      <c r="C27" s="44">
        <f t="shared" si="0"/>
        <v>269530.25334969751</v>
      </c>
      <c r="D27" s="44"/>
      <c r="E27" s="35">
        <v>2018</v>
      </c>
      <c r="F27" s="8">
        <v>43489</v>
      </c>
      <c r="G27" s="35" t="s">
        <v>3</v>
      </c>
      <c r="H27" s="45">
        <v>135.25</v>
      </c>
      <c r="I27" s="45"/>
      <c r="J27" s="35">
        <v>25</v>
      </c>
      <c r="K27" s="46">
        <f t="shared" si="4"/>
        <v>8085.9076004909248</v>
      </c>
      <c r="L27" s="47"/>
      <c r="M27" s="6">
        <f>IF(J27="","",(K27/J27)/LOOKUP(RIGHT($D$2,3),定数!$A$6:$A$13,定数!$B$6:$B$13))</f>
        <v>3.2343630401963694</v>
      </c>
      <c r="N27" s="35">
        <v>2018</v>
      </c>
      <c r="O27" s="8">
        <v>43489</v>
      </c>
      <c r="P27" s="45">
        <v>135.5</v>
      </c>
      <c r="Q27" s="45"/>
      <c r="R27" s="48">
        <f>IF(P27="","",T27*M27*LOOKUP(RIGHT($D$2,3),定数!$A$6:$A$13,定数!$B$6:$B$13))</f>
        <v>-8085.9076004909239</v>
      </c>
      <c r="S27" s="48"/>
      <c r="T27" s="49">
        <f t="shared" si="5"/>
        <v>-25</v>
      </c>
      <c r="U27" s="49"/>
      <c r="V27" t="str">
        <f t="shared" si="8"/>
        <v/>
      </c>
      <c r="W27">
        <f t="shared" si="2"/>
        <v>1</v>
      </c>
      <c r="X27" s="41">
        <f t="shared" si="6"/>
        <v>300415.92857142776</v>
      </c>
      <c r="Y27" s="42">
        <f t="shared" si="7"/>
        <v>0.1028097124163867</v>
      </c>
    </row>
    <row r="28" spans="2:25" x14ac:dyDescent="0.15">
      <c r="B28" s="35">
        <v>20</v>
      </c>
      <c r="C28" s="44">
        <f t="shared" si="0"/>
        <v>261444.34574920658</v>
      </c>
      <c r="D28" s="44"/>
      <c r="E28" s="35">
        <v>2018</v>
      </c>
      <c r="F28" s="8">
        <v>43496</v>
      </c>
      <c r="G28" s="35" t="s">
        <v>4</v>
      </c>
      <c r="H28" s="45">
        <v>135.33000000000001</v>
      </c>
      <c r="I28" s="45"/>
      <c r="J28" s="35">
        <v>17</v>
      </c>
      <c r="K28" s="46">
        <f t="shared" si="4"/>
        <v>7843.3303724761972</v>
      </c>
      <c r="L28" s="47"/>
      <c r="M28" s="6">
        <f>IF(J28="","",(K28/J28)/LOOKUP(RIGHT($D$2,3),定数!$A$6:$A$13,定数!$B$6:$B$13))</f>
        <v>4.6137237485154099</v>
      </c>
      <c r="N28" s="35">
        <v>2018</v>
      </c>
      <c r="O28" s="8">
        <v>43496</v>
      </c>
      <c r="P28" s="45">
        <v>135.68</v>
      </c>
      <c r="Q28" s="45"/>
      <c r="R28" s="48">
        <f>IF(P28="","",T28*M28*LOOKUP(RIGHT($D$2,3),定数!$A$6:$A$13,定数!$B$6:$B$13))</f>
        <v>16148.033119803673</v>
      </c>
      <c r="S28" s="48"/>
      <c r="T28" s="49">
        <f t="shared" si="5"/>
        <v>34.999999999999432</v>
      </c>
      <c r="U28" s="49"/>
      <c r="V28" t="str">
        <f t="shared" si="8"/>
        <v/>
      </c>
      <c r="W28">
        <f t="shared" si="2"/>
        <v>0</v>
      </c>
      <c r="X28" s="41">
        <f t="shared" si="6"/>
        <v>300415.92857142776</v>
      </c>
      <c r="Y28" s="42">
        <f t="shared" si="7"/>
        <v>0.12972542104389506</v>
      </c>
    </row>
    <row r="29" spans="2:25" x14ac:dyDescent="0.15">
      <c r="B29" s="35">
        <v>21</v>
      </c>
      <c r="C29" s="44">
        <f t="shared" si="0"/>
        <v>277592.37886901025</v>
      </c>
      <c r="D29" s="44"/>
      <c r="E29" s="35">
        <v>2018</v>
      </c>
      <c r="F29" s="8">
        <v>43497</v>
      </c>
      <c r="G29" s="35" t="s">
        <v>4</v>
      </c>
      <c r="H29" s="45">
        <v>136.25</v>
      </c>
      <c r="I29" s="45"/>
      <c r="J29" s="35">
        <v>29</v>
      </c>
      <c r="K29" s="46">
        <f t="shared" si="4"/>
        <v>8327.7713660703066</v>
      </c>
      <c r="L29" s="47"/>
      <c r="M29" s="6">
        <f>IF(J29="","",(K29/J29)/LOOKUP(RIGHT($D$2,3),定数!$A$6:$A$13,定数!$B$6:$B$13))</f>
        <v>2.8716452986449332</v>
      </c>
      <c r="N29" s="35">
        <v>2018</v>
      </c>
      <c r="O29" s="8">
        <v>43497</v>
      </c>
      <c r="P29" s="45">
        <v>136.83000000000001</v>
      </c>
      <c r="Q29" s="45"/>
      <c r="R29" s="48">
        <f>IF(P29="","",T29*M29*LOOKUP(RIGHT($D$2,3),定数!$A$6:$A$13,定数!$B$6:$B$13))</f>
        <v>16655.542732140973</v>
      </c>
      <c r="S29" s="48"/>
      <c r="T29" s="49">
        <f t="shared" si="5"/>
        <v>58.000000000001251</v>
      </c>
      <c r="U29" s="49"/>
      <c r="V29" t="str">
        <f t="shared" si="8"/>
        <v/>
      </c>
      <c r="W29">
        <f t="shared" si="2"/>
        <v>0</v>
      </c>
      <c r="X29" s="41">
        <f t="shared" si="6"/>
        <v>300415.92857142776</v>
      </c>
      <c r="Y29" s="42">
        <f t="shared" si="7"/>
        <v>7.5973167637783612E-2</v>
      </c>
    </row>
    <row r="30" spans="2:25" x14ac:dyDescent="0.15">
      <c r="B30" s="35">
        <v>22</v>
      </c>
      <c r="C30" s="44">
        <f t="shared" si="0"/>
        <v>294247.92160115123</v>
      </c>
      <c r="D30" s="44"/>
      <c r="E30" s="35">
        <v>2018</v>
      </c>
      <c r="F30" s="8">
        <v>43498</v>
      </c>
      <c r="G30" s="35" t="s">
        <v>4</v>
      </c>
      <c r="H30" s="45">
        <v>137.24</v>
      </c>
      <c r="I30" s="45"/>
      <c r="J30" s="35">
        <v>19</v>
      </c>
      <c r="K30" s="46">
        <f t="shared" si="4"/>
        <v>8827.4376480345363</v>
      </c>
      <c r="L30" s="47"/>
      <c r="M30" s="6">
        <f>IF(J30="","",(K30/J30)/LOOKUP(RIGHT($D$2,3),定数!$A$6:$A$13,定数!$B$6:$B$13))</f>
        <v>4.6460198147550189</v>
      </c>
      <c r="N30" s="35">
        <v>2018</v>
      </c>
      <c r="O30" s="8">
        <v>43498</v>
      </c>
      <c r="P30" s="45">
        <v>137.05000000000001</v>
      </c>
      <c r="Q30" s="45"/>
      <c r="R30" s="48">
        <f>IF(P30="","",T30*M30*LOOKUP(RIGHT($D$2,3),定数!$A$6:$A$13,定数!$B$6:$B$13))</f>
        <v>-8827.4376480344308</v>
      </c>
      <c r="S30" s="48"/>
      <c r="T30" s="49">
        <f t="shared" si="5"/>
        <v>-18.999999999999773</v>
      </c>
      <c r="U30" s="49"/>
      <c r="V30" t="str">
        <f t="shared" si="8"/>
        <v/>
      </c>
      <c r="W30">
        <f t="shared" si="2"/>
        <v>1</v>
      </c>
      <c r="X30" s="41">
        <f t="shared" si="6"/>
        <v>300415.92857142776</v>
      </c>
      <c r="Y30" s="42">
        <f t="shared" si="7"/>
        <v>2.0531557696049418E-2</v>
      </c>
    </row>
    <row r="31" spans="2:25" x14ac:dyDescent="0.15">
      <c r="B31" s="35">
        <v>23</v>
      </c>
      <c r="C31" s="44">
        <f t="shared" si="0"/>
        <v>285420.48395311681</v>
      </c>
      <c r="D31" s="44"/>
      <c r="E31" s="35">
        <v>2018</v>
      </c>
      <c r="F31" s="8">
        <v>43498</v>
      </c>
      <c r="G31" s="35" t="s">
        <v>4</v>
      </c>
      <c r="H31" s="45">
        <v>137.28</v>
      </c>
      <c r="I31" s="45"/>
      <c r="J31" s="35">
        <v>30</v>
      </c>
      <c r="K31" s="46">
        <f t="shared" si="4"/>
        <v>8562.6145185935038</v>
      </c>
      <c r="L31" s="47"/>
      <c r="M31" s="6">
        <f>IF(J31="","",(K31/J31)/LOOKUP(RIGHT($D$2,3),定数!$A$6:$A$13,定数!$B$6:$B$13))</f>
        <v>2.8542048395311679</v>
      </c>
      <c r="N31" s="35">
        <v>2018</v>
      </c>
      <c r="O31" s="8">
        <v>43501</v>
      </c>
      <c r="P31" s="45">
        <v>136.97999999999999</v>
      </c>
      <c r="Q31" s="45"/>
      <c r="R31" s="48">
        <f>IF(P31="","",T31*M31*LOOKUP(RIGHT($D$2,3),定数!$A$6:$A$13,定数!$B$6:$B$13))</f>
        <v>-8562.6145185938276</v>
      </c>
      <c r="S31" s="48"/>
      <c r="T31" s="49">
        <f t="shared" si="5"/>
        <v>-30.000000000001137</v>
      </c>
      <c r="U31" s="49"/>
      <c r="V31" t="str">
        <f t="shared" si="8"/>
        <v/>
      </c>
      <c r="W31">
        <f t="shared" si="2"/>
        <v>2</v>
      </c>
      <c r="X31" s="41">
        <f t="shared" si="6"/>
        <v>300415.92857142776</v>
      </c>
      <c r="Y31" s="42">
        <f t="shared" si="7"/>
        <v>4.9915610965167612E-2</v>
      </c>
    </row>
    <row r="32" spans="2:25" x14ac:dyDescent="0.15">
      <c r="B32" s="35">
        <v>24</v>
      </c>
      <c r="C32" s="44">
        <f t="shared" si="0"/>
        <v>276857.86943452299</v>
      </c>
      <c r="D32" s="44"/>
      <c r="E32" s="35">
        <v>2018</v>
      </c>
      <c r="F32" s="8">
        <v>43503</v>
      </c>
      <c r="G32" s="35" t="s">
        <v>4</v>
      </c>
      <c r="H32" s="45">
        <v>135.6</v>
      </c>
      <c r="I32" s="45"/>
      <c r="J32" s="35">
        <v>16</v>
      </c>
      <c r="K32" s="46">
        <f t="shared" si="4"/>
        <v>8305.7360830356902</v>
      </c>
      <c r="L32" s="47"/>
      <c r="M32" s="6">
        <f>IF(J32="","",(K32/J32)/LOOKUP(RIGHT($D$2,3),定数!$A$6:$A$13,定数!$B$6:$B$13))</f>
        <v>5.1910850518973062</v>
      </c>
      <c r="N32" s="35">
        <v>2018</v>
      </c>
      <c r="O32" s="8">
        <v>43503</v>
      </c>
      <c r="P32" s="45">
        <v>135.44</v>
      </c>
      <c r="Q32" s="45"/>
      <c r="R32" s="48">
        <f>IF(P32="","",T32*M32*LOOKUP(RIGHT($D$2,3),定数!$A$6:$A$13,定数!$B$6:$B$13))</f>
        <v>-8305.7360830355119</v>
      </c>
      <c r="S32" s="48"/>
      <c r="T32" s="49">
        <f t="shared" si="5"/>
        <v>-15.999999999999659</v>
      </c>
      <c r="U32" s="49"/>
      <c r="V32" t="str">
        <f t="shared" si="8"/>
        <v/>
      </c>
      <c r="W32">
        <f t="shared" si="2"/>
        <v>3</v>
      </c>
      <c r="X32" s="41">
        <f t="shared" si="6"/>
        <v>300415.92857142776</v>
      </c>
      <c r="Y32" s="42">
        <f t="shared" si="7"/>
        <v>7.8418142636213606E-2</v>
      </c>
    </row>
    <row r="33" spans="2:25" x14ac:dyDescent="0.15">
      <c r="B33" s="35">
        <v>25</v>
      </c>
      <c r="C33" s="44">
        <f t="shared" si="0"/>
        <v>268552.13335148746</v>
      </c>
      <c r="D33" s="44"/>
      <c r="E33" s="35">
        <v>2018</v>
      </c>
      <c r="F33" s="8">
        <v>43503</v>
      </c>
      <c r="G33" s="35" t="s">
        <v>3</v>
      </c>
      <c r="H33" s="45">
        <v>134.71</v>
      </c>
      <c r="I33" s="45"/>
      <c r="J33" s="35">
        <v>34</v>
      </c>
      <c r="K33" s="46">
        <f t="shared" si="4"/>
        <v>8056.564000544623</v>
      </c>
      <c r="L33" s="47"/>
      <c r="M33" s="6">
        <f>IF(J33="","",(K33/J33)/LOOKUP(RIGHT($D$2,3),定数!$A$6:$A$13,定数!$B$6:$B$13))</f>
        <v>2.3695776472190069</v>
      </c>
      <c r="N33" s="35">
        <v>2018</v>
      </c>
      <c r="O33" s="8">
        <v>43503</v>
      </c>
      <c r="P33" s="45">
        <v>134.13</v>
      </c>
      <c r="Q33" s="45"/>
      <c r="R33" s="48">
        <f>IF(P33="","",T33*M33*LOOKUP(RIGHT($D$2,3),定数!$A$6:$A$13,定数!$B$6:$B$13))</f>
        <v>13743.550353870538</v>
      </c>
      <c r="S33" s="48"/>
      <c r="T33" s="49">
        <f t="shared" si="5"/>
        <v>58.000000000001251</v>
      </c>
      <c r="U33" s="49"/>
      <c r="V33" t="str">
        <f t="shared" si="8"/>
        <v/>
      </c>
      <c r="W33">
        <f t="shared" si="2"/>
        <v>0</v>
      </c>
      <c r="X33" s="41">
        <f t="shared" si="6"/>
        <v>300415.92857142776</v>
      </c>
      <c r="Y33" s="42">
        <f t="shared" si="7"/>
        <v>0.1060655983571267</v>
      </c>
    </row>
    <row r="34" spans="2:25" x14ac:dyDescent="0.15">
      <c r="B34" s="35">
        <v>26</v>
      </c>
      <c r="C34" s="44">
        <f t="shared" si="0"/>
        <v>282295.68370535801</v>
      </c>
      <c r="D34" s="44"/>
      <c r="E34" s="35">
        <v>2018</v>
      </c>
      <c r="F34" s="8">
        <v>43503</v>
      </c>
      <c r="G34" s="35" t="s">
        <v>3</v>
      </c>
      <c r="H34" s="45">
        <v>134.28</v>
      </c>
      <c r="I34" s="45"/>
      <c r="J34" s="35">
        <v>29</v>
      </c>
      <c r="K34" s="46">
        <f t="shared" si="4"/>
        <v>8468.8705111607396</v>
      </c>
      <c r="L34" s="47"/>
      <c r="M34" s="6">
        <f>IF(J34="","",(K34/J34)/LOOKUP(RIGHT($D$2,3),定数!$A$6:$A$13,定数!$B$6:$B$13))</f>
        <v>2.920300176262324</v>
      </c>
      <c r="N34" s="35">
        <v>2018</v>
      </c>
      <c r="O34" s="8">
        <v>43504</v>
      </c>
      <c r="P34" s="45">
        <v>134.57</v>
      </c>
      <c r="Q34" s="45"/>
      <c r="R34" s="48">
        <f>IF(P34="","",T34*M34*LOOKUP(RIGHT($D$2,3),定数!$A$6:$A$13,定数!$B$6:$B$13))</f>
        <v>-8468.8705111605068</v>
      </c>
      <c r="S34" s="48"/>
      <c r="T34" s="49">
        <f t="shared" si="5"/>
        <v>-28.999999999999204</v>
      </c>
      <c r="U34" s="49"/>
      <c r="V34" t="str">
        <f t="shared" si="8"/>
        <v/>
      </c>
      <c r="W34">
        <f t="shared" si="2"/>
        <v>1</v>
      </c>
      <c r="X34" s="41">
        <f t="shared" si="6"/>
        <v>300415.92857142776</v>
      </c>
      <c r="Y34" s="42">
        <f t="shared" si="7"/>
        <v>6.0317190743637394E-2</v>
      </c>
    </row>
    <row r="35" spans="2:25" x14ac:dyDescent="0.15">
      <c r="B35" s="35">
        <v>27</v>
      </c>
      <c r="C35" s="44">
        <f t="shared" si="0"/>
        <v>273826.81319419749</v>
      </c>
      <c r="D35" s="44"/>
      <c r="E35" s="35">
        <v>2018</v>
      </c>
      <c r="F35" s="8">
        <v>43515</v>
      </c>
      <c r="G35" s="35" t="s">
        <v>4</v>
      </c>
      <c r="H35" s="45">
        <v>132.28</v>
      </c>
      <c r="I35" s="45"/>
      <c r="J35" s="35">
        <v>24</v>
      </c>
      <c r="K35" s="46">
        <f t="shared" si="4"/>
        <v>8214.8043958259241</v>
      </c>
      <c r="L35" s="47"/>
      <c r="M35" s="6">
        <f>IF(J35="","",(K35/J35)/LOOKUP(RIGHT($D$2,3),定数!$A$6:$A$13,定数!$B$6:$B$13))</f>
        <v>3.4228351649274686</v>
      </c>
      <c r="N35" s="35">
        <v>2018</v>
      </c>
      <c r="O35" s="8">
        <v>43515</v>
      </c>
      <c r="P35" s="45">
        <v>132.04</v>
      </c>
      <c r="Q35" s="45"/>
      <c r="R35" s="48">
        <f>IF(P35="","",T35*M35*LOOKUP(RIGHT($D$2,3),定数!$A$6:$A$13,定数!$B$6:$B$13))</f>
        <v>-8214.8043958262369</v>
      </c>
      <c r="S35" s="48"/>
      <c r="T35" s="49">
        <f t="shared" si="5"/>
        <v>-24.000000000000909</v>
      </c>
      <c r="U35" s="49"/>
      <c r="V35" t="str">
        <f t="shared" si="8"/>
        <v/>
      </c>
      <c r="W35">
        <f t="shared" si="2"/>
        <v>2</v>
      </c>
      <c r="X35" s="41">
        <f t="shared" si="6"/>
        <v>300415.92857142776</v>
      </c>
      <c r="Y35" s="42">
        <f t="shared" si="7"/>
        <v>8.8507675021327503E-2</v>
      </c>
    </row>
    <row r="36" spans="2:25" x14ac:dyDescent="0.15">
      <c r="B36" s="35">
        <v>28</v>
      </c>
      <c r="C36" s="44">
        <f t="shared" si="0"/>
        <v>265612.00879837124</v>
      </c>
      <c r="D36" s="44"/>
      <c r="E36" s="35">
        <v>2018</v>
      </c>
      <c r="F36" s="8">
        <v>43519</v>
      </c>
      <c r="G36" s="35" t="s">
        <v>3</v>
      </c>
      <c r="H36" s="45">
        <v>131.5</v>
      </c>
      <c r="I36" s="45"/>
      <c r="J36" s="35">
        <v>14</v>
      </c>
      <c r="K36" s="46">
        <f t="shared" si="4"/>
        <v>7968.3602639511373</v>
      </c>
      <c r="L36" s="47"/>
      <c r="M36" s="6">
        <f>IF(J36="","",(K36/J36)/LOOKUP(RIGHT($D$2,3),定数!$A$6:$A$13,定数!$B$6:$B$13))</f>
        <v>5.6916859028222406</v>
      </c>
      <c r="N36" s="35">
        <v>2018</v>
      </c>
      <c r="O36" s="8">
        <v>43519</v>
      </c>
      <c r="P36" s="45">
        <v>131.29</v>
      </c>
      <c r="Q36" s="45"/>
      <c r="R36" s="48">
        <f>IF(P36="","",T36*M36*LOOKUP(RIGHT($D$2,3),定数!$A$6:$A$13,定数!$B$6:$B$13))</f>
        <v>11952.540395927159</v>
      </c>
      <c r="S36" s="48"/>
      <c r="T36" s="49">
        <f t="shared" si="5"/>
        <v>21.000000000000796</v>
      </c>
      <c r="U36" s="49"/>
      <c r="V36" t="str">
        <f t="shared" si="8"/>
        <v/>
      </c>
      <c r="W36">
        <f t="shared" si="2"/>
        <v>0</v>
      </c>
      <c r="X36" s="41">
        <f t="shared" si="6"/>
        <v>300415.92857142776</v>
      </c>
      <c r="Y36" s="42">
        <f t="shared" si="7"/>
        <v>0.11585244477068879</v>
      </c>
    </row>
    <row r="37" spans="2:25" x14ac:dyDescent="0.15">
      <c r="B37" s="35">
        <v>29</v>
      </c>
      <c r="C37" s="44">
        <f t="shared" si="0"/>
        <v>277564.54919429839</v>
      </c>
      <c r="D37" s="44"/>
      <c r="E37" s="35">
        <v>2018</v>
      </c>
      <c r="F37" s="8">
        <v>43524</v>
      </c>
      <c r="G37" s="35" t="s">
        <v>3</v>
      </c>
      <c r="H37" s="45">
        <v>131.30000000000001</v>
      </c>
      <c r="I37" s="45"/>
      <c r="J37" s="35">
        <v>14</v>
      </c>
      <c r="K37" s="46">
        <f t="shared" si="4"/>
        <v>8326.9364758289521</v>
      </c>
      <c r="L37" s="47"/>
      <c r="M37" s="6">
        <f>IF(J37="","",(K37/J37)/LOOKUP(RIGHT($D$2,3),定数!$A$6:$A$13,定数!$B$6:$B$13))</f>
        <v>5.9478117684492524</v>
      </c>
      <c r="N37" s="35">
        <v>2018</v>
      </c>
      <c r="O37" s="8">
        <v>43524</v>
      </c>
      <c r="P37" s="45">
        <v>131.44</v>
      </c>
      <c r="Q37" s="45"/>
      <c r="R37" s="48">
        <f>IF(P37="","",T37*M37*LOOKUP(RIGHT($D$2,3),定数!$A$6:$A$13,定数!$B$6:$B$13))</f>
        <v>-8326.9364758281426</v>
      </c>
      <c r="S37" s="48"/>
      <c r="T37" s="49">
        <f t="shared" si="5"/>
        <v>-13.999999999998636</v>
      </c>
      <c r="U37" s="49"/>
      <c r="V37" t="str">
        <f t="shared" si="8"/>
        <v/>
      </c>
      <c r="W37">
        <f t="shared" si="2"/>
        <v>1</v>
      </c>
      <c r="X37" s="41">
        <f t="shared" si="6"/>
        <v>300415.92857142776</v>
      </c>
      <c r="Y37" s="42">
        <f t="shared" si="7"/>
        <v>7.6065804785368285E-2</v>
      </c>
    </row>
    <row r="38" spans="2:25" x14ac:dyDescent="0.15">
      <c r="B38" s="35">
        <v>30</v>
      </c>
      <c r="C38" s="44">
        <f t="shared" si="0"/>
        <v>269237.61271847028</v>
      </c>
      <c r="D38" s="44"/>
      <c r="E38" s="35">
        <v>2018</v>
      </c>
      <c r="F38" s="8">
        <v>43524</v>
      </c>
      <c r="G38" s="35" t="s">
        <v>3</v>
      </c>
      <c r="H38" s="45">
        <v>131.21</v>
      </c>
      <c r="I38" s="45"/>
      <c r="J38" s="35">
        <v>28</v>
      </c>
      <c r="K38" s="46">
        <f t="shared" si="4"/>
        <v>8077.1283815541083</v>
      </c>
      <c r="L38" s="47"/>
      <c r="M38" s="6">
        <f>IF(J38="","",(K38/J38)/LOOKUP(RIGHT($D$2,3),定数!$A$6:$A$13,定数!$B$6:$B$13))</f>
        <v>2.884688707697896</v>
      </c>
      <c r="N38" s="35">
        <v>2018</v>
      </c>
      <c r="O38" s="8">
        <v>43524</v>
      </c>
      <c r="P38" s="45">
        <v>130.66</v>
      </c>
      <c r="Q38" s="45"/>
      <c r="R38" s="48">
        <f>IF(P38="","",T38*M38*LOOKUP(RIGHT($D$2,3),定数!$A$6:$A$13,定数!$B$6:$B$13))</f>
        <v>15865.787892338756</v>
      </c>
      <c r="S38" s="48"/>
      <c r="T38" s="49">
        <f t="shared" si="5"/>
        <v>55.000000000001137</v>
      </c>
      <c r="U38" s="49"/>
      <c r="V38" t="str">
        <f t="shared" si="8"/>
        <v/>
      </c>
      <c r="W38">
        <f t="shared" si="2"/>
        <v>0</v>
      </c>
      <c r="X38" s="41">
        <f t="shared" si="6"/>
        <v>300415.92857142776</v>
      </c>
      <c r="Y38" s="42">
        <f t="shared" si="7"/>
        <v>0.10378383064180452</v>
      </c>
    </row>
    <row r="39" spans="2:25" x14ac:dyDescent="0.15">
      <c r="B39" s="35">
        <v>31</v>
      </c>
      <c r="C39" s="44">
        <f t="shared" si="0"/>
        <v>285103.40061080904</v>
      </c>
      <c r="D39" s="44"/>
      <c r="E39" s="35">
        <v>2018</v>
      </c>
      <c r="F39" s="8">
        <v>43524</v>
      </c>
      <c r="G39" s="35" t="s">
        <v>3</v>
      </c>
      <c r="H39" s="45">
        <v>130.80000000000001</v>
      </c>
      <c r="I39" s="45"/>
      <c r="J39" s="35">
        <v>13</v>
      </c>
      <c r="K39" s="46">
        <f t="shared" si="4"/>
        <v>8553.1020183242708</v>
      </c>
      <c r="L39" s="47"/>
      <c r="M39" s="6">
        <f>IF(J39="","",(K39/J39)/LOOKUP(RIGHT($D$2,3),定数!$A$6:$A$13,定数!$B$6:$B$13))</f>
        <v>6.5793092448648238</v>
      </c>
      <c r="N39" s="35">
        <v>2018</v>
      </c>
      <c r="O39" s="8">
        <v>43524</v>
      </c>
      <c r="P39" s="45">
        <v>130.54</v>
      </c>
      <c r="Q39" s="45"/>
      <c r="R39" s="48">
        <f>IF(P39="","",T39*M39*LOOKUP(RIGHT($D$2,3),定数!$A$6:$A$13,定数!$B$6:$B$13))</f>
        <v>17106.204036649815</v>
      </c>
      <c r="S39" s="48"/>
      <c r="T39" s="49">
        <f t="shared" si="5"/>
        <v>26.000000000001933</v>
      </c>
      <c r="U39" s="49"/>
      <c r="V39" t="str">
        <f t="shared" si="8"/>
        <v/>
      </c>
      <c r="W39">
        <f t="shared" si="2"/>
        <v>0</v>
      </c>
      <c r="X39" s="41">
        <f t="shared" si="6"/>
        <v>300415.92857142776</v>
      </c>
      <c r="Y39" s="42">
        <f t="shared" si="7"/>
        <v>5.0971092090338233E-2</v>
      </c>
    </row>
    <row r="40" spans="2:25" x14ac:dyDescent="0.15">
      <c r="B40" s="35">
        <v>32</v>
      </c>
      <c r="C40" s="44">
        <f t="shared" si="0"/>
        <v>302209.60464745888</v>
      </c>
      <c r="D40" s="44"/>
      <c r="E40" s="35">
        <v>2018</v>
      </c>
      <c r="F40" s="8">
        <v>43526</v>
      </c>
      <c r="G40" s="35" t="s">
        <v>3</v>
      </c>
      <c r="H40" s="45">
        <v>129.62</v>
      </c>
      <c r="I40" s="45"/>
      <c r="J40" s="35">
        <v>23</v>
      </c>
      <c r="K40" s="46">
        <f t="shared" si="4"/>
        <v>9066.2881394237666</v>
      </c>
      <c r="L40" s="47"/>
      <c r="M40" s="6">
        <f>IF(J40="","",(K40/J40)/LOOKUP(RIGHT($D$2,3),定数!$A$6:$A$13,定数!$B$6:$B$13))</f>
        <v>3.9418644084451158</v>
      </c>
      <c r="N40" s="35">
        <v>2018</v>
      </c>
      <c r="O40" s="8">
        <v>43526</v>
      </c>
      <c r="P40" s="45">
        <v>129.85</v>
      </c>
      <c r="Q40" s="45"/>
      <c r="R40" s="48">
        <f>IF(P40="","",T40*M40*LOOKUP(RIGHT($D$2,3),定数!$A$6:$A$13,定数!$B$6:$B$13))</f>
        <v>-9066.2881394233627</v>
      </c>
      <c r="S40" s="48"/>
      <c r="T40" s="49">
        <f t="shared" si="5"/>
        <v>-22.999999999998977</v>
      </c>
      <c r="U40" s="49"/>
      <c r="V40" t="str">
        <f t="shared" si="8"/>
        <v/>
      </c>
      <c r="W40">
        <f t="shared" si="2"/>
        <v>1</v>
      </c>
      <c r="X40" s="41">
        <f t="shared" si="6"/>
        <v>302209.60464745888</v>
      </c>
      <c r="Y40" s="42">
        <f t="shared" si="7"/>
        <v>0</v>
      </c>
    </row>
    <row r="41" spans="2:25" x14ac:dyDescent="0.15">
      <c r="B41" s="35">
        <v>33</v>
      </c>
      <c r="C41" s="44">
        <f t="shared" si="0"/>
        <v>293143.31650803552</v>
      </c>
      <c r="D41" s="44"/>
      <c r="E41" s="35">
        <v>2018</v>
      </c>
      <c r="F41" s="8">
        <v>43531</v>
      </c>
      <c r="G41" s="35" t="s">
        <v>3</v>
      </c>
      <c r="H41" s="45">
        <v>131.13</v>
      </c>
      <c r="I41" s="45"/>
      <c r="J41" s="35">
        <v>17</v>
      </c>
      <c r="K41" s="46">
        <f t="shared" si="4"/>
        <v>8794.2994952410663</v>
      </c>
      <c r="L41" s="47"/>
      <c r="M41" s="6">
        <f>IF(J41="","",(K41/J41)/LOOKUP(RIGHT($D$2,3),定数!$A$6:$A$13,定数!$B$6:$B$13))</f>
        <v>5.173117350141804</v>
      </c>
      <c r="N41" s="35">
        <v>2018</v>
      </c>
      <c r="O41" s="8">
        <v>43531</v>
      </c>
      <c r="P41" s="45">
        <v>131.30000000000001</v>
      </c>
      <c r="Q41" s="45"/>
      <c r="R41" s="48">
        <f>IF(P41="","",T41*M41*LOOKUP(RIGHT($D$2,3),定数!$A$6:$A$13,定数!$B$6:$B$13))</f>
        <v>-8794.2994952418903</v>
      </c>
      <c r="S41" s="48"/>
      <c r="T41" s="49">
        <f t="shared" si="5"/>
        <v>-17.000000000001592</v>
      </c>
      <c r="U41" s="49"/>
      <c r="V41" t="str">
        <f t="shared" si="8"/>
        <v/>
      </c>
      <c r="W41">
        <f t="shared" si="2"/>
        <v>2</v>
      </c>
      <c r="X41" s="41">
        <f t="shared" si="6"/>
        <v>302209.60464745888</v>
      </c>
      <c r="Y41" s="42">
        <f t="shared" si="7"/>
        <v>2.9999999999998694E-2</v>
      </c>
    </row>
    <row r="42" spans="2:25" x14ac:dyDescent="0.15">
      <c r="B42" s="35">
        <v>34</v>
      </c>
      <c r="C42" s="44">
        <f t="shared" si="0"/>
        <v>284349.01701279363</v>
      </c>
      <c r="D42" s="44"/>
      <c r="E42" s="35">
        <v>2018</v>
      </c>
      <c r="F42" s="8">
        <v>43531</v>
      </c>
      <c r="G42" s="35" t="s">
        <v>3</v>
      </c>
      <c r="H42" s="45">
        <v>131.11000000000001</v>
      </c>
      <c r="I42" s="45"/>
      <c r="J42" s="35">
        <v>18</v>
      </c>
      <c r="K42" s="46">
        <f t="shared" si="4"/>
        <v>8530.4705103838078</v>
      </c>
      <c r="L42" s="47"/>
      <c r="M42" s="6">
        <f>IF(J42="","",(K42/J42)/LOOKUP(RIGHT($D$2,3),定数!$A$6:$A$13,定数!$B$6:$B$13))</f>
        <v>4.73915028354656</v>
      </c>
      <c r="N42" s="35">
        <v>2018</v>
      </c>
      <c r="O42" s="8">
        <v>43531</v>
      </c>
      <c r="P42" s="45">
        <v>131.29</v>
      </c>
      <c r="Q42" s="45"/>
      <c r="R42" s="48">
        <f>IF(P42="","",T42*M42*LOOKUP(RIGHT($D$2,3),定数!$A$6:$A$13,定数!$B$6:$B$13))</f>
        <v>-8530.4705103827837</v>
      </c>
      <c r="S42" s="48"/>
      <c r="T42" s="49">
        <f t="shared" si="5"/>
        <v>-17.99999999999784</v>
      </c>
      <c r="U42" s="49"/>
      <c r="V42" t="str">
        <f t="shared" si="8"/>
        <v/>
      </c>
      <c r="W42">
        <f t="shared" si="2"/>
        <v>3</v>
      </c>
      <c r="X42" s="41">
        <f t="shared" si="6"/>
        <v>302209.60464745888</v>
      </c>
      <c r="Y42" s="42">
        <f t="shared" si="7"/>
        <v>5.9100000000001374E-2</v>
      </c>
    </row>
    <row r="43" spans="2:25" x14ac:dyDescent="0.15">
      <c r="B43" s="35">
        <v>35</v>
      </c>
      <c r="C43" s="44">
        <f t="shared" si="0"/>
        <v>275818.54650241084</v>
      </c>
      <c r="D43" s="44"/>
      <c r="E43" s="35">
        <v>2018</v>
      </c>
      <c r="F43" s="8">
        <v>43531</v>
      </c>
      <c r="G43" s="35" t="s">
        <v>4</v>
      </c>
      <c r="H43" s="45">
        <v>131.4</v>
      </c>
      <c r="I43" s="45"/>
      <c r="J43" s="35">
        <v>23</v>
      </c>
      <c r="K43" s="46">
        <f t="shared" si="4"/>
        <v>8274.5563950723244</v>
      </c>
      <c r="L43" s="47"/>
      <c r="M43" s="6">
        <f>IF(J43="","",(K43/J43)/LOOKUP(RIGHT($D$2,3),定数!$A$6:$A$13,定数!$B$6:$B$13))</f>
        <v>3.5976332152488366</v>
      </c>
      <c r="N43" s="35">
        <v>2018</v>
      </c>
      <c r="O43" s="8">
        <v>43532</v>
      </c>
      <c r="P43" s="45">
        <v>131.86000000000001</v>
      </c>
      <c r="Q43" s="45"/>
      <c r="R43" s="48">
        <f>IF(P43="","",T43*M43*LOOKUP(RIGHT($D$2,3),定数!$A$6:$A$13,定数!$B$6:$B$13))</f>
        <v>16549.112790144936</v>
      </c>
      <c r="S43" s="48"/>
      <c r="T43" s="49">
        <f t="shared" si="5"/>
        <v>46.000000000000796</v>
      </c>
      <c r="U43" s="49"/>
      <c r="V43" t="str">
        <f t="shared" si="8"/>
        <v/>
      </c>
      <c r="W43">
        <f t="shared" si="2"/>
        <v>0</v>
      </c>
      <c r="X43" s="41">
        <f t="shared" si="6"/>
        <v>302209.60464745888</v>
      </c>
      <c r="Y43" s="42">
        <f t="shared" si="7"/>
        <v>8.7326999999998045E-2</v>
      </c>
    </row>
    <row r="44" spans="2:25" x14ac:dyDescent="0.15">
      <c r="B44" s="35">
        <v>36</v>
      </c>
      <c r="C44" s="44">
        <f t="shared" si="0"/>
        <v>292367.65929255576</v>
      </c>
      <c r="D44" s="44"/>
      <c r="E44" s="35">
        <v>2018</v>
      </c>
      <c r="F44" s="8">
        <v>43537</v>
      </c>
      <c r="G44" s="35" t="s">
        <v>4</v>
      </c>
      <c r="H44" s="45">
        <v>131.27000000000001</v>
      </c>
      <c r="I44" s="45"/>
      <c r="J44" s="35">
        <v>9</v>
      </c>
      <c r="K44" s="46">
        <f t="shared" si="4"/>
        <v>8771.0297787766722</v>
      </c>
      <c r="L44" s="47"/>
      <c r="M44" s="6">
        <f>IF(J44="","",(K44/J44)/LOOKUP(RIGHT($D$2,3),定数!$A$6:$A$13,定数!$B$6:$B$13))</f>
        <v>9.7455886430851919</v>
      </c>
      <c r="N44" s="35">
        <v>2018</v>
      </c>
      <c r="O44" s="8">
        <v>43537</v>
      </c>
      <c r="P44" s="45">
        <v>131.44999999999999</v>
      </c>
      <c r="Q44" s="45"/>
      <c r="R44" s="48">
        <f>IF(P44="","",T44*M44*LOOKUP(RIGHT($D$2,3),定数!$A$6:$A$13,定数!$B$6:$B$13))</f>
        <v>17542.059557551242</v>
      </c>
      <c r="S44" s="48"/>
      <c r="T44" s="49">
        <f t="shared" si="5"/>
        <v>17.99999999999784</v>
      </c>
      <c r="U44" s="49"/>
      <c r="V44" t="str">
        <f t="shared" si="8"/>
        <v/>
      </c>
      <c r="W44">
        <f t="shared" si="2"/>
        <v>0</v>
      </c>
      <c r="X44" s="41">
        <f t="shared" si="6"/>
        <v>302209.60464745888</v>
      </c>
      <c r="Y44" s="42">
        <f t="shared" si="7"/>
        <v>3.2566619999996993E-2</v>
      </c>
    </row>
    <row r="45" spans="2:25" x14ac:dyDescent="0.15">
      <c r="B45" s="35">
        <v>37</v>
      </c>
      <c r="C45" s="44">
        <f t="shared" si="0"/>
        <v>309909.71885010699</v>
      </c>
      <c r="D45" s="44"/>
      <c r="E45" s="35">
        <v>2018</v>
      </c>
      <c r="F45" s="8">
        <v>43537</v>
      </c>
      <c r="G45" s="35" t="s">
        <v>4</v>
      </c>
      <c r="H45" s="45">
        <v>132.22999999999999</v>
      </c>
      <c r="I45" s="45"/>
      <c r="J45" s="35">
        <v>25</v>
      </c>
      <c r="K45" s="46">
        <f t="shared" si="4"/>
        <v>9297.2915655032102</v>
      </c>
      <c r="L45" s="47"/>
      <c r="M45" s="6">
        <f>IF(J45="","",(K45/J45)/LOOKUP(RIGHT($D$2,3),定数!$A$6:$A$13,定数!$B$6:$B$13))</f>
        <v>3.7189166262012838</v>
      </c>
      <c r="N45" s="35">
        <v>2018</v>
      </c>
      <c r="O45" s="8">
        <v>43537</v>
      </c>
      <c r="P45" s="45">
        <v>131.97999999999999</v>
      </c>
      <c r="Q45" s="45"/>
      <c r="R45" s="48">
        <f>IF(P45="","",T45*M45*LOOKUP(RIGHT($D$2,3),定数!$A$6:$A$13,定数!$B$6:$B$13))</f>
        <v>-9297.2915655032102</v>
      </c>
      <c r="S45" s="48"/>
      <c r="T45" s="49">
        <f t="shared" si="5"/>
        <v>-25</v>
      </c>
      <c r="U45" s="49"/>
      <c r="V45" t="str">
        <f t="shared" si="8"/>
        <v/>
      </c>
      <c r="W45">
        <f t="shared" si="2"/>
        <v>1</v>
      </c>
      <c r="X45" s="41">
        <f t="shared" si="6"/>
        <v>309909.71885010699</v>
      </c>
      <c r="Y45" s="42">
        <f t="shared" si="7"/>
        <v>0</v>
      </c>
    </row>
    <row r="46" spans="2:25" x14ac:dyDescent="0.15">
      <c r="B46" s="35">
        <v>38</v>
      </c>
      <c r="C46" s="44">
        <f t="shared" si="0"/>
        <v>300612.42728460376</v>
      </c>
      <c r="D46" s="44"/>
      <c r="E46" s="35">
        <v>2018</v>
      </c>
      <c r="F46" s="8">
        <v>43538</v>
      </c>
      <c r="G46" s="35" t="s">
        <v>3</v>
      </c>
      <c r="H46" s="45">
        <v>132.01</v>
      </c>
      <c r="I46" s="45"/>
      <c r="J46" s="35">
        <v>13</v>
      </c>
      <c r="K46" s="46">
        <f t="shared" si="4"/>
        <v>9018.3728185381133</v>
      </c>
      <c r="L46" s="47"/>
      <c r="M46" s="6">
        <f>IF(J46="","",(K46/J46)/LOOKUP(RIGHT($D$2,3),定数!$A$6:$A$13,定数!$B$6:$B$13))</f>
        <v>6.9372098604139332</v>
      </c>
      <c r="N46" s="35">
        <v>2018</v>
      </c>
      <c r="O46" s="8">
        <v>43538</v>
      </c>
      <c r="P46" s="45">
        <v>132.13999999999999</v>
      </c>
      <c r="Q46" s="45"/>
      <c r="R46" s="48">
        <f>IF(P46="","",T46*M46*LOOKUP(RIGHT($D$2,3),定数!$A$6:$A$13,定数!$B$6:$B$13))</f>
        <v>-9018.3728185377968</v>
      </c>
      <c r="S46" s="48"/>
      <c r="T46" s="49">
        <f t="shared" si="5"/>
        <v>-12.999999999999545</v>
      </c>
      <c r="U46" s="49"/>
      <c r="V46" t="str">
        <f t="shared" si="8"/>
        <v/>
      </c>
      <c r="W46">
        <f t="shared" si="2"/>
        <v>2</v>
      </c>
      <c r="X46" s="41">
        <f t="shared" si="6"/>
        <v>309909.71885010699</v>
      </c>
      <c r="Y46" s="42">
        <f t="shared" si="7"/>
        <v>3.0000000000000027E-2</v>
      </c>
    </row>
    <row r="47" spans="2:25" x14ac:dyDescent="0.15">
      <c r="B47" s="35">
        <v>39</v>
      </c>
      <c r="C47" s="44">
        <f t="shared" si="0"/>
        <v>291594.05446606595</v>
      </c>
      <c r="D47" s="44"/>
      <c r="E47" s="35">
        <v>2018</v>
      </c>
      <c r="F47" s="8">
        <v>43544</v>
      </c>
      <c r="G47" s="35" t="s">
        <v>4</v>
      </c>
      <c r="H47" s="45">
        <v>130.85</v>
      </c>
      <c r="I47" s="45"/>
      <c r="J47" s="35">
        <v>12</v>
      </c>
      <c r="K47" s="46">
        <f t="shared" si="4"/>
        <v>8747.8216339819774</v>
      </c>
      <c r="L47" s="47"/>
      <c r="M47" s="6">
        <f>IF(J47="","",(K47/J47)/LOOKUP(RIGHT($D$2,3),定数!$A$6:$A$13,定数!$B$6:$B$13))</f>
        <v>7.2898513616516478</v>
      </c>
      <c r="N47" s="35">
        <v>2018</v>
      </c>
      <c r="O47" s="8">
        <v>43544</v>
      </c>
      <c r="P47" s="45">
        <v>131.09</v>
      </c>
      <c r="Q47" s="45"/>
      <c r="R47" s="48">
        <f>IF(P47="","",T47*M47*LOOKUP(RIGHT($D$2,3),定数!$A$6:$A$13,定数!$B$6:$B$13))</f>
        <v>17495.643267964617</v>
      </c>
      <c r="S47" s="48"/>
      <c r="T47" s="49">
        <f t="shared" si="5"/>
        <v>24.000000000000909</v>
      </c>
      <c r="U47" s="49"/>
      <c r="V47" t="str">
        <f t="shared" si="8"/>
        <v/>
      </c>
      <c r="W47">
        <f t="shared" si="2"/>
        <v>0</v>
      </c>
      <c r="X47" s="41">
        <f t="shared" si="6"/>
        <v>309909.71885010699</v>
      </c>
      <c r="Y47" s="42">
        <f t="shared" si="7"/>
        <v>5.9099999999999042E-2</v>
      </c>
    </row>
    <row r="48" spans="2:25" x14ac:dyDescent="0.15">
      <c r="B48" s="35">
        <v>40</v>
      </c>
      <c r="C48" s="44">
        <f t="shared" si="0"/>
        <v>309089.69773403055</v>
      </c>
      <c r="D48" s="44"/>
      <c r="E48" s="35">
        <v>2018</v>
      </c>
      <c r="F48" s="8">
        <v>43545</v>
      </c>
      <c r="G48" s="35" t="s">
        <v>4</v>
      </c>
      <c r="H48" s="45">
        <v>130.59</v>
      </c>
      <c r="I48" s="45"/>
      <c r="J48" s="35">
        <v>12</v>
      </c>
      <c r="K48" s="46">
        <f t="shared" si="4"/>
        <v>9272.6909320209161</v>
      </c>
      <c r="L48" s="47"/>
      <c r="M48" s="6">
        <f>IF(J48="","",(K48/J48)/LOOKUP(RIGHT($D$2,3),定数!$A$6:$A$13,定数!$B$6:$B$13))</f>
        <v>7.7272424433507636</v>
      </c>
      <c r="N48" s="35">
        <v>2018</v>
      </c>
      <c r="O48" s="8">
        <v>43545</v>
      </c>
      <c r="P48" s="45">
        <v>130.47</v>
      </c>
      <c r="Q48" s="45"/>
      <c r="R48" s="48">
        <f>IF(P48="","",T48*M48*LOOKUP(RIGHT($D$2,3),定数!$A$6:$A$13,定数!$B$6:$B$13))</f>
        <v>-9272.690932021269</v>
      </c>
      <c r="S48" s="48"/>
      <c r="T48" s="49">
        <f t="shared" si="5"/>
        <v>-12.000000000000455</v>
      </c>
      <c r="U48" s="49"/>
      <c r="V48" t="str">
        <f t="shared" si="8"/>
        <v/>
      </c>
      <c r="W48">
        <f t="shared" si="2"/>
        <v>1</v>
      </c>
      <c r="X48" s="41">
        <f t="shared" si="6"/>
        <v>309909.71885010699</v>
      </c>
      <c r="Y48" s="42">
        <f t="shared" si="7"/>
        <v>2.6459999999969286E-3</v>
      </c>
    </row>
    <row r="49" spans="2:25" x14ac:dyDescent="0.15">
      <c r="B49" s="35">
        <v>41</v>
      </c>
      <c r="C49" s="44">
        <f t="shared" si="0"/>
        <v>299817.0068020093</v>
      </c>
      <c r="D49" s="44"/>
      <c r="E49" s="35">
        <v>2018</v>
      </c>
      <c r="F49" s="8">
        <v>43553</v>
      </c>
      <c r="G49" s="35" t="s">
        <v>3</v>
      </c>
      <c r="H49" s="45">
        <v>130.83000000000001</v>
      </c>
      <c r="I49" s="45"/>
      <c r="J49" s="35">
        <v>8</v>
      </c>
      <c r="K49" s="46">
        <f t="shared" si="4"/>
        <v>8994.5102040602778</v>
      </c>
      <c r="L49" s="47"/>
      <c r="M49" s="6">
        <f>IF(J49="","",(K49/J49)/LOOKUP(RIGHT($D$2,3),定数!$A$6:$A$13,定数!$B$6:$B$13))</f>
        <v>11.243137755075347</v>
      </c>
      <c r="N49" s="35">
        <v>2018</v>
      </c>
      <c r="O49" s="8">
        <v>43554</v>
      </c>
      <c r="P49" s="45">
        <v>130.66999999999999</v>
      </c>
      <c r="Q49" s="45"/>
      <c r="R49" s="48">
        <f>IF(P49="","",T49*M49*LOOKUP(RIGHT($D$2,3),定数!$A$6:$A$13,定数!$B$6:$B$13))</f>
        <v>17989.020408123368</v>
      </c>
      <c r="S49" s="48"/>
      <c r="T49" s="49">
        <f t="shared" si="5"/>
        <v>16.000000000002501</v>
      </c>
      <c r="U49" s="49"/>
      <c r="V49" t="str">
        <f t="shared" si="8"/>
        <v/>
      </c>
      <c r="W49">
        <f t="shared" si="2"/>
        <v>0</v>
      </c>
      <c r="X49" s="41">
        <f t="shared" si="6"/>
        <v>309909.71885010699</v>
      </c>
      <c r="Y49" s="42">
        <f t="shared" si="7"/>
        <v>3.2566619999998103E-2</v>
      </c>
    </row>
    <row r="50" spans="2:25" x14ac:dyDescent="0.15">
      <c r="B50" s="35">
        <v>42</v>
      </c>
      <c r="C50" s="44">
        <f t="shared" si="0"/>
        <v>317806.02721013268</v>
      </c>
      <c r="D50" s="44"/>
      <c r="E50" s="35">
        <v>2018</v>
      </c>
      <c r="F50" s="8">
        <v>43559</v>
      </c>
      <c r="G50" s="35" t="s">
        <v>4</v>
      </c>
      <c r="H50" s="45">
        <v>130.85</v>
      </c>
      <c r="I50" s="45"/>
      <c r="J50" s="35">
        <v>17</v>
      </c>
      <c r="K50" s="46">
        <f t="shared" si="4"/>
        <v>9534.1808163039805</v>
      </c>
      <c r="L50" s="47"/>
      <c r="M50" s="6">
        <f>IF(J50="","",(K50/J50)/LOOKUP(RIGHT($D$2,3),定数!$A$6:$A$13,定数!$B$6:$B$13))</f>
        <v>5.6083416566494</v>
      </c>
      <c r="N50" s="35">
        <v>2018</v>
      </c>
      <c r="O50" s="8">
        <v>43559</v>
      </c>
      <c r="P50" s="45">
        <v>130.68</v>
      </c>
      <c r="Q50" s="45"/>
      <c r="R50" s="48">
        <f>IF(P50="","",T50*M50*LOOKUP(RIGHT($D$2,3),定数!$A$6:$A$13,定数!$B$6:$B$13))</f>
        <v>-9534.1808163032783</v>
      </c>
      <c r="S50" s="48"/>
      <c r="T50" s="49">
        <f t="shared" si="5"/>
        <v>-16.999999999998749</v>
      </c>
      <c r="U50" s="49"/>
      <c r="V50" t="str">
        <f t="shared" si="8"/>
        <v/>
      </c>
      <c r="W50">
        <f t="shared" si="2"/>
        <v>1</v>
      </c>
      <c r="X50" s="41">
        <f t="shared" si="6"/>
        <v>317806.02721013268</v>
      </c>
      <c r="Y50" s="42">
        <f t="shared" si="7"/>
        <v>0</v>
      </c>
    </row>
    <row r="51" spans="2:25" x14ac:dyDescent="0.15">
      <c r="B51" s="35">
        <v>43</v>
      </c>
      <c r="C51" s="44">
        <f t="shared" si="0"/>
        <v>308271.84639382939</v>
      </c>
      <c r="D51" s="44"/>
      <c r="E51" s="35">
        <v>2018</v>
      </c>
      <c r="F51" s="8">
        <v>43566</v>
      </c>
      <c r="G51" s="35" t="s">
        <v>3</v>
      </c>
      <c r="H51" s="45">
        <v>132.18</v>
      </c>
      <c r="I51" s="45"/>
      <c r="J51" s="35">
        <v>15</v>
      </c>
      <c r="K51" s="46">
        <f t="shared" si="4"/>
        <v>9248.155391814882</v>
      </c>
      <c r="L51" s="47"/>
      <c r="M51" s="6">
        <f>IF(J51="","",(K51/J51)/LOOKUP(RIGHT($D$2,3),定数!$A$6:$A$13,定数!$B$6:$B$13))</f>
        <v>6.1654369278765877</v>
      </c>
      <c r="N51" s="35">
        <v>2018</v>
      </c>
      <c r="O51" s="8">
        <v>43567</v>
      </c>
      <c r="P51" s="45">
        <v>131.9</v>
      </c>
      <c r="Q51" s="45"/>
      <c r="R51" s="48">
        <f>IF(P51="","",T51*M51*LOOKUP(RIGHT($D$2,3),定数!$A$6:$A$13,定数!$B$6:$B$13))</f>
        <v>17263.223398054513</v>
      </c>
      <c r="S51" s="48"/>
      <c r="T51" s="49">
        <f t="shared" si="5"/>
        <v>28.000000000000114</v>
      </c>
      <c r="U51" s="49"/>
      <c r="V51" t="str">
        <f t="shared" si="8"/>
        <v/>
      </c>
      <c r="W51">
        <f t="shared" si="2"/>
        <v>0</v>
      </c>
      <c r="X51" s="41">
        <f t="shared" si="6"/>
        <v>317806.02721013268</v>
      </c>
      <c r="Y51" s="42">
        <f t="shared" si="7"/>
        <v>2.9999999999997806E-2</v>
      </c>
    </row>
    <row r="52" spans="2:25" x14ac:dyDescent="0.15">
      <c r="B52" s="35">
        <v>44</v>
      </c>
      <c r="C52" s="44">
        <f t="shared" si="0"/>
        <v>325535.06979188393</v>
      </c>
      <c r="D52" s="44"/>
      <c r="E52" s="35">
        <v>2018</v>
      </c>
      <c r="F52" s="8">
        <v>43567</v>
      </c>
      <c r="G52" s="35" t="s">
        <v>3</v>
      </c>
      <c r="H52" s="45">
        <v>132.07</v>
      </c>
      <c r="I52" s="45"/>
      <c r="J52" s="35">
        <v>9</v>
      </c>
      <c r="K52" s="46">
        <f t="shared" si="4"/>
        <v>9766.0520937565179</v>
      </c>
      <c r="L52" s="47"/>
      <c r="M52" s="6">
        <f>IF(J52="","",(K52/J52)/LOOKUP(RIGHT($D$2,3),定数!$A$6:$A$13,定数!$B$6:$B$13))</f>
        <v>10.851168993062798</v>
      </c>
      <c r="N52" s="35">
        <v>2018</v>
      </c>
      <c r="O52" s="8">
        <v>43567</v>
      </c>
      <c r="P52" s="45">
        <v>132.16</v>
      </c>
      <c r="Q52" s="45"/>
      <c r="R52" s="48">
        <f>IF(P52="","",T52*M52*LOOKUP(RIGHT($D$2,3),定数!$A$6:$A$13,定数!$B$6:$B$13))</f>
        <v>-9766.0520937568872</v>
      </c>
      <c r="S52" s="48"/>
      <c r="T52" s="49">
        <f t="shared" si="5"/>
        <v>-9.0000000000003411</v>
      </c>
      <c r="U52" s="49"/>
      <c r="V52" t="str">
        <f t="shared" si="8"/>
        <v/>
      </c>
      <c r="W52">
        <f t="shared" si="2"/>
        <v>1</v>
      </c>
      <c r="X52" s="41">
        <f t="shared" si="6"/>
        <v>325535.06979188393</v>
      </c>
      <c r="Y52" s="42">
        <f t="shared" si="7"/>
        <v>0</v>
      </c>
    </row>
    <row r="53" spans="2:25" x14ac:dyDescent="0.15">
      <c r="B53" s="35">
        <v>45</v>
      </c>
      <c r="C53" s="44">
        <f t="shared" si="0"/>
        <v>315769.01769812702</v>
      </c>
      <c r="D53" s="44"/>
      <c r="E53" s="35">
        <v>2018</v>
      </c>
      <c r="F53" s="8">
        <v>43568</v>
      </c>
      <c r="G53" s="35" t="s">
        <v>4</v>
      </c>
      <c r="H53" s="45">
        <v>132.22999999999999</v>
      </c>
      <c r="I53" s="45"/>
      <c r="J53" s="35">
        <v>6</v>
      </c>
      <c r="K53" s="46">
        <f t="shared" si="4"/>
        <v>9473.0705309438108</v>
      </c>
      <c r="L53" s="47"/>
      <c r="M53" s="6">
        <f>IF(J53="","",(K53/J53)/LOOKUP(RIGHT($D$2,3),定数!$A$6:$A$13,定数!$B$6:$B$13))</f>
        <v>15.788450884906352</v>
      </c>
      <c r="N53" s="35">
        <v>2018</v>
      </c>
      <c r="O53" s="8">
        <v>43568</v>
      </c>
      <c r="P53" s="45">
        <v>132.34</v>
      </c>
      <c r="Q53" s="45"/>
      <c r="R53" s="48">
        <f>IF(P53="","",T53*M53*LOOKUP(RIGHT($D$2,3),定数!$A$6:$A$13,定数!$B$6:$B$13))</f>
        <v>17367.295973399141</v>
      </c>
      <c r="S53" s="48"/>
      <c r="T53" s="49">
        <f t="shared" si="5"/>
        <v>11.000000000001364</v>
      </c>
      <c r="U53" s="49"/>
      <c r="V53" t="str">
        <f t="shared" si="8"/>
        <v/>
      </c>
      <c r="W53">
        <f t="shared" si="2"/>
        <v>0</v>
      </c>
      <c r="X53" s="41">
        <f t="shared" si="6"/>
        <v>325535.06979188393</v>
      </c>
      <c r="Y53" s="42">
        <f t="shared" si="7"/>
        <v>3.0000000000001248E-2</v>
      </c>
    </row>
    <row r="54" spans="2:25" x14ac:dyDescent="0.15">
      <c r="B54" s="35">
        <v>46</v>
      </c>
      <c r="C54" s="44">
        <f t="shared" si="0"/>
        <v>333136.31367152615</v>
      </c>
      <c r="D54" s="44"/>
      <c r="E54" s="35">
        <v>2018</v>
      </c>
      <c r="F54" s="8">
        <v>43572</v>
      </c>
      <c r="G54" s="35" t="s">
        <v>3</v>
      </c>
      <c r="H54" s="45">
        <v>132.38999999999999</v>
      </c>
      <c r="I54" s="45"/>
      <c r="J54" s="35">
        <v>13</v>
      </c>
      <c r="K54" s="46">
        <f t="shared" si="4"/>
        <v>9994.0894101457834</v>
      </c>
      <c r="L54" s="47"/>
      <c r="M54" s="6">
        <f>IF(J54="","",(K54/J54)/LOOKUP(RIGHT($D$2,3),定数!$A$6:$A$13,定数!$B$6:$B$13))</f>
        <v>7.6877610847275255</v>
      </c>
      <c r="N54" s="35">
        <v>2018</v>
      </c>
      <c r="O54" s="8">
        <v>43572</v>
      </c>
      <c r="P54" s="45">
        <v>132.13999999999999</v>
      </c>
      <c r="Q54" s="45"/>
      <c r="R54" s="48">
        <f>IF(P54="","",T54*M54*LOOKUP(RIGHT($D$2,3),定数!$A$6:$A$13,定数!$B$6:$B$13))</f>
        <v>19219.402711818813</v>
      </c>
      <c r="S54" s="48"/>
      <c r="T54" s="49">
        <f t="shared" si="5"/>
        <v>25</v>
      </c>
      <c r="U54" s="49"/>
      <c r="V54" t="str">
        <f t="shared" si="8"/>
        <v/>
      </c>
      <c r="W54">
        <f t="shared" si="2"/>
        <v>0</v>
      </c>
      <c r="X54" s="41">
        <f t="shared" si="6"/>
        <v>333136.31367152615</v>
      </c>
      <c r="Y54" s="42">
        <f t="shared" si="7"/>
        <v>0</v>
      </c>
    </row>
    <row r="55" spans="2:25" x14ac:dyDescent="0.15">
      <c r="B55" s="35">
        <v>47</v>
      </c>
      <c r="C55" s="44">
        <f t="shared" si="0"/>
        <v>352355.71638334496</v>
      </c>
      <c r="D55" s="44"/>
      <c r="E55" s="35">
        <v>2018</v>
      </c>
      <c r="F55" s="8">
        <v>43573</v>
      </c>
      <c r="G55" s="35" t="s">
        <v>4</v>
      </c>
      <c r="H55" s="45">
        <v>132.78</v>
      </c>
      <c r="I55" s="45"/>
      <c r="J55" s="35">
        <v>9</v>
      </c>
      <c r="K55" s="46">
        <f t="shared" si="4"/>
        <v>10570.671491500349</v>
      </c>
      <c r="L55" s="47"/>
      <c r="M55" s="6">
        <f>IF(J55="","",(K55/J55)/LOOKUP(RIGHT($D$2,3),定数!$A$6:$A$13,定数!$B$6:$B$13))</f>
        <v>11.745190546111498</v>
      </c>
      <c r="N55" s="35">
        <v>2018</v>
      </c>
      <c r="O55" s="8">
        <v>43573</v>
      </c>
      <c r="P55" s="45">
        <v>132.69</v>
      </c>
      <c r="Q55" s="45"/>
      <c r="R55" s="48">
        <f>IF(P55="","",T55*M55*LOOKUP(RIGHT($D$2,3),定数!$A$6:$A$13,定数!$B$6:$B$13))</f>
        <v>-10570.671491500749</v>
      </c>
      <c r="S55" s="48"/>
      <c r="T55" s="49">
        <f t="shared" si="5"/>
        <v>-9.0000000000003411</v>
      </c>
      <c r="U55" s="49"/>
      <c r="V55" t="str">
        <f t="shared" si="8"/>
        <v/>
      </c>
      <c r="W55">
        <f t="shared" si="2"/>
        <v>1</v>
      </c>
      <c r="X55" s="41">
        <f t="shared" si="6"/>
        <v>352355.71638334496</v>
      </c>
      <c r="Y55" s="42">
        <f t="shared" si="7"/>
        <v>0</v>
      </c>
    </row>
    <row r="56" spans="2:25" x14ac:dyDescent="0.15">
      <c r="B56" s="35">
        <v>48</v>
      </c>
      <c r="C56" s="44">
        <f t="shared" si="0"/>
        <v>341785.04489184421</v>
      </c>
      <c r="D56" s="44"/>
      <c r="E56" s="35">
        <v>2018</v>
      </c>
      <c r="F56" s="8">
        <v>43574</v>
      </c>
      <c r="G56" s="35" t="s">
        <v>4</v>
      </c>
      <c r="H56" s="45">
        <v>133</v>
      </c>
      <c r="I56" s="45"/>
      <c r="J56" s="35">
        <v>17</v>
      </c>
      <c r="K56" s="46">
        <f t="shared" si="4"/>
        <v>10253.551346755326</v>
      </c>
      <c r="L56" s="47"/>
      <c r="M56" s="6">
        <f>IF(J56="","",(K56/J56)/LOOKUP(RIGHT($D$2,3),定数!$A$6:$A$13,定数!$B$6:$B$13))</f>
        <v>6.031500792209016</v>
      </c>
      <c r="N56" s="35">
        <v>2018</v>
      </c>
      <c r="O56" s="8">
        <v>43574</v>
      </c>
      <c r="P56" s="45">
        <v>132.83000000000001</v>
      </c>
      <c r="Q56" s="45"/>
      <c r="R56" s="48">
        <f>IF(P56="","",T56*M56*LOOKUP(RIGHT($D$2,3),定数!$A$6:$A$13,定数!$B$6:$B$13))</f>
        <v>-10253.551346754573</v>
      </c>
      <c r="S56" s="48"/>
      <c r="T56" s="49">
        <f t="shared" si="5"/>
        <v>-16.999999999998749</v>
      </c>
      <c r="U56" s="49"/>
      <c r="V56" t="str">
        <f t="shared" si="8"/>
        <v/>
      </c>
      <c r="W56">
        <f t="shared" si="2"/>
        <v>2</v>
      </c>
      <c r="X56" s="41">
        <f t="shared" si="6"/>
        <v>352355.71638334496</v>
      </c>
      <c r="Y56" s="42">
        <f t="shared" si="7"/>
        <v>3.0000000000001137E-2</v>
      </c>
    </row>
    <row r="57" spans="2:25" x14ac:dyDescent="0.15">
      <c r="B57" s="35">
        <v>49</v>
      </c>
      <c r="C57" s="44">
        <f t="shared" si="0"/>
        <v>331531.49354508962</v>
      </c>
      <c r="D57" s="44"/>
      <c r="E57" s="35">
        <v>2018</v>
      </c>
      <c r="F57" s="8">
        <v>43580</v>
      </c>
      <c r="G57" s="35" t="s">
        <v>4</v>
      </c>
      <c r="H57" s="45">
        <v>133.13999999999999</v>
      </c>
      <c r="I57" s="45"/>
      <c r="J57" s="35">
        <v>13</v>
      </c>
      <c r="K57" s="46">
        <f t="shared" si="4"/>
        <v>9945.9448063526888</v>
      </c>
      <c r="L57" s="47"/>
      <c r="M57" s="6">
        <f>IF(J57="","",(K57/J57)/LOOKUP(RIGHT($D$2,3),定数!$A$6:$A$13,定数!$B$6:$B$13))</f>
        <v>7.6507267741174534</v>
      </c>
      <c r="N57" s="35">
        <v>2018</v>
      </c>
      <c r="O57" s="8">
        <v>43580</v>
      </c>
      <c r="P57" s="45">
        <v>133.01</v>
      </c>
      <c r="Q57" s="45"/>
      <c r="R57" s="48">
        <f>IF(P57="","",T57*M57*LOOKUP(RIGHT($D$2,3),定数!$A$6:$A$13,定数!$B$6:$B$13))</f>
        <v>-9945.9448063523414</v>
      </c>
      <c r="S57" s="48"/>
      <c r="T57" s="49">
        <f t="shared" si="5"/>
        <v>-12.999999999999545</v>
      </c>
      <c r="U57" s="49"/>
      <c r="V57" t="str">
        <f t="shared" si="8"/>
        <v/>
      </c>
      <c r="W57">
        <f t="shared" si="2"/>
        <v>3</v>
      </c>
      <c r="X57" s="41">
        <f t="shared" si="6"/>
        <v>352355.71638334496</v>
      </c>
      <c r="Y57" s="42">
        <f t="shared" si="7"/>
        <v>5.9099999999999042E-2</v>
      </c>
    </row>
    <row r="58" spans="2:25" x14ac:dyDescent="0.15">
      <c r="B58" s="35">
        <v>50</v>
      </c>
      <c r="C58" s="44">
        <f t="shared" si="0"/>
        <v>321585.5487387373</v>
      </c>
      <c r="D58" s="44"/>
      <c r="E58" s="35">
        <v>2018</v>
      </c>
      <c r="F58" s="8">
        <v>43580</v>
      </c>
      <c r="G58" s="35" t="s">
        <v>4</v>
      </c>
      <c r="H58" s="45">
        <v>133.24</v>
      </c>
      <c r="I58" s="45"/>
      <c r="J58" s="35">
        <v>12</v>
      </c>
      <c r="K58" s="46">
        <f t="shared" si="4"/>
        <v>9647.5664621621181</v>
      </c>
      <c r="L58" s="47"/>
      <c r="M58" s="6">
        <f>IF(J58="","",(K58/J58)/LOOKUP(RIGHT($D$2,3),定数!$A$6:$A$13,定数!$B$6:$B$13))</f>
        <v>8.0396387184684315</v>
      </c>
      <c r="N58" s="35">
        <v>2018</v>
      </c>
      <c r="O58" s="8">
        <v>43580</v>
      </c>
      <c r="P58" s="45">
        <v>133.12</v>
      </c>
      <c r="Q58" s="45"/>
      <c r="R58" s="48">
        <f>IF(P58="","",T58*M58*LOOKUP(RIGHT($D$2,3),定数!$A$6:$A$13,定数!$B$6:$B$13))</f>
        <v>-9647.5664621624837</v>
      </c>
      <c r="S58" s="48"/>
      <c r="T58" s="49">
        <f t="shared" si="5"/>
        <v>-12.000000000000455</v>
      </c>
      <c r="U58" s="49"/>
      <c r="V58" t="str">
        <f t="shared" si="8"/>
        <v/>
      </c>
      <c r="W58">
        <f t="shared" si="2"/>
        <v>4</v>
      </c>
      <c r="X58" s="41">
        <f t="shared" si="6"/>
        <v>352355.71638334496</v>
      </c>
      <c r="Y58" s="42">
        <f t="shared" si="7"/>
        <v>8.7326999999998045E-2</v>
      </c>
    </row>
    <row r="59" spans="2:25" x14ac:dyDescent="0.15">
      <c r="B59" s="35">
        <v>51</v>
      </c>
      <c r="C59" s="44">
        <f t="shared" si="0"/>
        <v>311937.98227657482</v>
      </c>
      <c r="D59" s="44"/>
      <c r="E59" s="35">
        <v>2018</v>
      </c>
      <c r="F59" s="8">
        <v>43582</v>
      </c>
      <c r="G59" s="35" t="s">
        <v>3</v>
      </c>
      <c r="H59" s="45">
        <v>132.16999999999999</v>
      </c>
      <c r="I59" s="45"/>
      <c r="J59" s="35">
        <v>14</v>
      </c>
      <c r="K59" s="46">
        <f t="shared" si="4"/>
        <v>9358.1394682972441</v>
      </c>
      <c r="L59" s="47"/>
      <c r="M59" s="6">
        <f>IF(J59="","",(K59/J59)/LOOKUP(RIGHT($D$2,3),定数!$A$6:$A$13,定数!$B$6:$B$13))</f>
        <v>6.6843853344980309</v>
      </c>
      <c r="N59" s="35">
        <v>2018</v>
      </c>
      <c r="O59" s="8">
        <v>43582</v>
      </c>
      <c r="P59" s="45">
        <v>132.31</v>
      </c>
      <c r="Q59" s="45"/>
      <c r="R59" s="48">
        <f>IF(P59="","",T59*M59*LOOKUP(RIGHT($D$2,3),定数!$A$6:$A$13,定数!$B$6:$B$13))</f>
        <v>-9358.13946829823</v>
      </c>
      <c r="S59" s="48"/>
      <c r="T59" s="49">
        <f t="shared" si="5"/>
        <v>-14.000000000001478</v>
      </c>
      <c r="U59" s="49"/>
      <c r="V59" t="str">
        <f t="shared" si="8"/>
        <v/>
      </c>
      <c r="W59">
        <f t="shared" si="2"/>
        <v>5</v>
      </c>
      <c r="X59" s="41">
        <f t="shared" si="6"/>
        <v>352355.71638334496</v>
      </c>
      <c r="Y59" s="42">
        <f t="shared" si="7"/>
        <v>0.11470718999999907</v>
      </c>
    </row>
    <row r="60" spans="2:25" x14ac:dyDescent="0.15">
      <c r="B60" s="35">
        <v>52</v>
      </c>
      <c r="C60" s="44">
        <f t="shared" si="0"/>
        <v>302579.84280827659</v>
      </c>
      <c r="D60" s="44"/>
      <c r="E60" s="35">
        <v>2018</v>
      </c>
      <c r="F60" s="8">
        <v>43585</v>
      </c>
      <c r="G60" s="35" t="s">
        <v>3</v>
      </c>
      <c r="H60" s="45">
        <v>131.97</v>
      </c>
      <c r="I60" s="45"/>
      <c r="J60" s="35">
        <v>9</v>
      </c>
      <c r="K60" s="46">
        <f t="shared" si="4"/>
        <v>9077.3952842482977</v>
      </c>
      <c r="L60" s="47"/>
      <c r="M60" s="6">
        <f>IF(J60="","",(K60/J60)/LOOKUP(RIGHT($D$2,3),定数!$A$6:$A$13,定数!$B$6:$B$13))</f>
        <v>10.085994760275886</v>
      </c>
      <c r="N60" s="35">
        <v>2018</v>
      </c>
      <c r="O60" s="8">
        <v>43586</v>
      </c>
      <c r="P60" s="45">
        <v>132.06</v>
      </c>
      <c r="Q60" s="45"/>
      <c r="R60" s="48">
        <f>IF(P60="","",T60*M60*LOOKUP(RIGHT($D$2,3),定数!$A$6:$A$13,定数!$B$6:$B$13))</f>
        <v>-9077.3952842486415</v>
      </c>
      <c r="S60" s="48"/>
      <c r="T60" s="49">
        <f t="shared" si="5"/>
        <v>-9.0000000000003411</v>
      </c>
      <c r="U60" s="49"/>
      <c r="V60" t="str">
        <f t="shared" si="8"/>
        <v/>
      </c>
      <c r="W60">
        <f t="shared" si="2"/>
        <v>6</v>
      </c>
      <c r="X60" s="41">
        <f t="shared" si="6"/>
        <v>352355.71638334496</v>
      </c>
      <c r="Y60" s="42">
        <f t="shared" si="7"/>
        <v>0.14126597430000187</v>
      </c>
    </row>
    <row r="61" spans="2:25" x14ac:dyDescent="0.15">
      <c r="B61" s="35">
        <v>53</v>
      </c>
      <c r="C61" s="44">
        <f t="shared" si="0"/>
        <v>293502.44752402796</v>
      </c>
      <c r="D61" s="44"/>
      <c r="E61" s="35">
        <v>2018</v>
      </c>
      <c r="F61" s="8">
        <v>43586</v>
      </c>
      <c r="G61" s="35" t="s">
        <v>3</v>
      </c>
      <c r="H61" s="45">
        <v>131.88999999999999</v>
      </c>
      <c r="I61" s="45"/>
      <c r="J61" s="35">
        <v>11</v>
      </c>
      <c r="K61" s="46">
        <f t="shared" si="4"/>
        <v>8805.0734257208387</v>
      </c>
      <c r="L61" s="47"/>
      <c r="M61" s="6">
        <f>IF(J61="","",(K61/J61)/LOOKUP(RIGHT($D$2,3),定数!$A$6:$A$13,定数!$B$6:$B$13))</f>
        <v>8.0046122052007629</v>
      </c>
      <c r="N61" s="35">
        <v>2018</v>
      </c>
      <c r="O61" s="8">
        <v>43586</v>
      </c>
      <c r="P61" s="45">
        <v>131.69999999999999</v>
      </c>
      <c r="Q61" s="45"/>
      <c r="R61" s="48">
        <f>IF(P61="","",T61*M61*LOOKUP(RIGHT($D$2,3),定数!$A$6:$A$13,定数!$B$6:$B$13))</f>
        <v>15208.763189881267</v>
      </c>
      <c r="S61" s="48"/>
      <c r="T61" s="49">
        <f t="shared" si="5"/>
        <v>18.999999999999773</v>
      </c>
      <c r="U61" s="49"/>
      <c r="V61" t="str">
        <f t="shared" si="8"/>
        <v/>
      </c>
      <c r="W61">
        <f t="shared" si="2"/>
        <v>0</v>
      </c>
      <c r="X61" s="41">
        <f t="shared" si="6"/>
        <v>352355.71638334496</v>
      </c>
      <c r="Y61" s="42">
        <f t="shared" si="7"/>
        <v>0.16702799507100285</v>
      </c>
    </row>
    <row r="62" spans="2:25" x14ac:dyDescent="0.15">
      <c r="B62" s="35">
        <v>54</v>
      </c>
      <c r="C62" s="44">
        <f t="shared" si="0"/>
        <v>308711.21071390924</v>
      </c>
      <c r="D62" s="44"/>
      <c r="E62" s="35">
        <v>2018</v>
      </c>
      <c r="F62" s="8">
        <v>43592</v>
      </c>
      <c r="G62" s="35" t="s">
        <v>3</v>
      </c>
      <c r="H62" s="45">
        <v>130.08000000000001</v>
      </c>
      <c r="I62" s="45"/>
      <c r="J62" s="35">
        <v>13</v>
      </c>
      <c r="K62" s="46">
        <f t="shared" si="4"/>
        <v>9261.3363214172768</v>
      </c>
      <c r="L62" s="47"/>
      <c r="M62" s="6">
        <f>IF(J62="","",(K62/J62)/LOOKUP(RIGHT($D$2,3),定数!$A$6:$A$13,定数!$B$6:$B$13))</f>
        <v>7.1241048626286751</v>
      </c>
      <c r="N62" s="35">
        <v>2018</v>
      </c>
      <c r="O62" s="8">
        <v>43593</v>
      </c>
      <c r="P62" s="45">
        <v>129.83000000000001</v>
      </c>
      <c r="Q62" s="45"/>
      <c r="R62" s="48">
        <f>IF(P62="","",T62*M62*LOOKUP(RIGHT($D$2,3),定数!$A$6:$A$13,定数!$B$6:$B$13))</f>
        <v>17810.262156571687</v>
      </c>
      <c r="S62" s="48"/>
      <c r="T62" s="49">
        <f t="shared" si="5"/>
        <v>25</v>
      </c>
      <c r="U62" s="49"/>
      <c r="V62" t="str">
        <f t="shared" si="8"/>
        <v/>
      </c>
      <c r="W62">
        <f t="shared" si="2"/>
        <v>0</v>
      </c>
      <c r="X62" s="41">
        <f t="shared" si="6"/>
        <v>352355.71638334496</v>
      </c>
      <c r="Y62" s="42">
        <f t="shared" si="7"/>
        <v>0.12386490027013708</v>
      </c>
    </row>
    <row r="63" spans="2:25" x14ac:dyDescent="0.15">
      <c r="B63" s="35">
        <v>55</v>
      </c>
      <c r="C63" s="44">
        <f t="shared" si="0"/>
        <v>326521.47287048091</v>
      </c>
      <c r="D63" s="44"/>
      <c r="E63" s="35">
        <v>2018</v>
      </c>
      <c r="F63" s="8">
        <v>43601</v>
      </c>
      <c r="G63" s="35" t="s">
        <v>3</v>
      </c>
      <c r="H63" s="45">
        <v>129.94999999999999</v>
      </c>
      <c r="I63" s="45"/>
      <c r="J63" s="35">
        <v>37</v>
      </c>
      <c r="K63" s="46">
        <f t="shared" si="4"/>
        <v>9795.6441861144267</v>
      </c>
      <c r="L63" s="47"/>
      <c r="M63" s="6">
        <f>IF(J63="","",(K63/J63)/LOOKUP(RIGHT($D$2,3),定数!$A$6:$A$13,定数!$B$6:$B$13))</f>
        <v>2.647471401652548</v>
      </c>
      <c r="N63" s="35">
        <v>2018</v>
      </c>
      <c r="O63" s="8">
        <v>43601</v>
      </c>
      <c r="P63" s="45">
        <v>130.32</v>
      </c>
      <c r="Q63" s="45"/>
      <c r="R63" s="48">
        <f>IF(P63="","",T63*M63*LOOKUP(RIGHT($D$2,3),定数!$A$6:$A$13,定数!$B$6:$B$13))</f>
        <v>-9795.6441861145486</v>
      </c>
      <c r="S63" s="48"/>
      <c r="T63" s="49">
        <f t="shared" si="5"/>
        <v>-37.000000000000455</v>
      </c>
      <c r="U63" s="49"/>
      <c r="V63" t="str">
        <f t="shared" si="8"/>
        <v/>
      </c>
      <c r="W63">
        <f t="shared" si="2"/>
        <v>1</v>
      </c>
      <c r="X63" s="41">
        <f t="shared" si="6"/>
        <v>352355.71638334496</v>
      </c>
      <c r="Y63" s="42">
        <f t="shared" si="7"/>
        <v>7.3318644516491172E-2</v>
      </c>
    </row>
    <row r="64" spans="2:25" x14ac:dyDescent="0.15">
      <c r="B64" s="35">
        <v>56</v>
      </c>
      <c r="C64" s="44">
        <f t="shared" si="0"/>
        <v>316725.82868436637</v>
      </c>
      <c r="D64" s="44"/>
      <c r="E64" s="35">
        <v>2018</v>
      </c>
      <c r="F64" s="8">
        <v>43603</v>
      </c>
      <c r="G64" s="35" t="s">
        <v>4</v>
      </c>
      <c r="H64" s="45">
        <v>130.71</v>
      </c>
      <c r="I64" s="45"/>
      <c r="J64" s="35">
        <v>6</v>
      </c>
      <c r="K64" s="46">
        <f t="shared" si="4"/>
        <v>9501.7748605309898</v>
      </c>
      <c r="L64" s="47"/>
      <c r="M64" s="6">
        <f>IF(J64="","",(K64/J64)/LOOKUP(RIGHT($D$2,3),定数!$A$6:$A$13,定数!$B$6:$B$13))</f>
        <v>15.836291434218317</v>
      </c>
      <c r="N64" s="35">
        <v>2018</v>
      </c>
      <c r="O64" s="8">
        <v>43603</v>
      </c>
      <c r="P64" s="45">
        <v>130.82</v>
      </c>
      <c r="Q64" s="45"/>
      <c r="R64" s="48">
        <f>IF(P64="","",T64*M64*LOOKUP(RIGHT($D$2,3),定数!$A$6:$A$13,定数!$B$6:$B$13))</f>
        <v>17419.920577637808</v>
      </c>
      <c r="S64" s="48"/>
      <c r="T64" s="49">
        <f t="shared" si="5"/>
        <v>10.999999999998522</v>
      </c>
      <c r="U64" s="49"/>
      <c r="V64" t="str">
        <f t="shared" si="8"/>
        <v/>
      </c>
      <c r="W64">
        <f t="shared" si="2"/>
        <v>0</v>
      </c>
      <c r="X64" s="41">
        <f t="shared" si="6"/>
        <v>352355.71638334496</v>
      </c>
      <c r="Y64" s="42">
        <f t="shared" si="7"/>
        <v>0.10111908518099677</v>
      </c>
    </row>
    <row r="65" spans="2:25" x14ac:dyDescent="0.15">
      <c r="B65" s="35">
        <v>57</v>
      </c>
      <c r="C65" s="44">
        <f t="shared" si="0"/>
        <v>334145.74926200416</v>
      </c>
      <c r="D65" s="44"/>
      <c r="E65" s="35">
        <v>2018</v>
      </c>
      <c r="F65" s="8">
        <v>43606</v>
      </c>
      <c r="G65" s="35" t="s">
        <v>4</v>
      </c>
      <c r="H65" s="45">
        <v>130.71</v>
      </c>
      <c r="I65" s="45"/>
      <c r="J65" s="35">
        <v>16</v>
      </c>
      <c r="K65" s="46">
        <f t="shared" si="4"/>
        <v>10024.372477860124</v>
      </c>
      <c r="L65" s="47"/>
      <c r="M65" s="6">
        <f>IF(J65="","",(K65/J65)/LOOKUP(RIGHT($D$2,3),定数!$A$6:$A$13,定数!$B$6:$B$13))</f>
        <v>6.265232798662578</v>
      </c>
      <c r="N65" s="35">
        <v>2018</v>
      </c>
      <c r="O65" s="8">
        <v>43607</v>
      </c>
      <c r="P65" s="45">
        <v>131.02000000000001</v>
      </c>
      <c r="Q65" s="45"/>
      <c r="R65" s="48">
        <f>IF(P65="","",T65*M65*LOOKUP(RIGHT($D$2,3),定数!$A$6:$A$13,定数!$B$6:$B$13))</f>
        <v>19422.221675854136</v>
      </c>
      <c r="S65" s="48"/>
      <c r="T65" s="49">
        <f t="shared" si="5"/>
        <v>31.000000000000227</v>
      </c>
      <c r="U65" s="49"/>
      <c r="V65" t="str">
        <f t="shared" si="8"/>
        <v/>
      </c>
      <c r="W65">
        <f t="shared" si="2"/>
        <v>0</v>
      </c>
      <c r="X65" s="41">
        <f t="shared" si="6"/>
        <v>352355.71638334496</v>
      </c>
      <c r="Y65" s="42">
        <f t="shared" si="7"/>
        <v>5.1680634865958308E-2</v>
      </c>
    </row>
    <row r="66" spans="2:25" x14ac:dyDescent="0.15">
      <c r="B66" s="35">
        <v>58</v>
      </c>
      <c r="C66" s="44">
        <f t="shared" si="0"/>
        <v>353567.97093785828</v>
      </c>
      <c r="D66" s="44"/>
      <c r="E66" s="35">
        <v>2018</v>
      </c>
      <c r="F66" s="8">
        <v>43615</v>
      </c>
      <c r="G66" s="35" t="s">
        <v>4</v>
      </c>
      <c r="H66" s="45">
        <v>126.55</v>
      </c>
      <c r="I66" s="45"/>
      <c r="J66" s="35">
        <v>32</v>
      </c>
      <c r="K66" s="46">
        <f t="shared" si="4"/>
        <v>10607.039128135748</v>
      </c>
      <c r="L66" s="47"/>
      <c r="M66" s="6">
        <f>IF(J66="","",(K66/J66)/LOOKUP(RIGHT($D$2,3),定数!$A$6:$A$13,定数!$B$6:$B$13))</f>
        <v>3.314699727542421</v>
      </c>
      <c r="N66" s="35">
        <v>2018</v>
      </c>
      <c r="O66" s="8">
        <v>43615</v>
      </c>
      <c r="P66" s="45">
        <v>127.21</v>
      </c>
      <c r="Q66" s="45"/>
      <c r="R66" s="48">
        <f>IF(P66="","",T66*M66*LOOKUP(RIGHT($D$2,3),定数!$A$6:$A$13,定数!$B$6:$B$13))</f>
        <v>21877.018201779865</v>
      </c>
      <c r="S66" s="48"/>
      <c r="T66" s="49">
        <f t="shared" si="5"/>
        <v>65.999999999999659</v>
      </c>
      <c r="U66" s="49"/>
      <c r="V66" t="str">
        <f t="shared" si="8"/>
        <v/>
      </c>
      <c r="W66">
        <f t="shared" si="2"/>
        <v>0</v>
      </c>
      <c r="X66" s="41">
        <f t="shared" si="6"/>
        <v>353567.97093785828</v>
      </c>
      <c r="Y66" s="42">
        <f t="shared" si="7"/>
        <v>0</v>
      </c>
    </row>
    <row r="67" spans="2:25" x14ac:dyDescent="0.15">
      <c r="B67" s="35">
        <v>59</v>
      </c>
      <c r="C67" s="44">
        <f t="shared" si="0"/>
        <v>375444.98913963814</v>
      </c>
      <c r="D67" s="44"/>
      <c r="E67" s="35">
        <v>2018</v>
      </c>
      <c r="F67" s="8">
        <v>43620</v>
      </c>
      <c r="G67" s="35" t="s">
        <v>4</v>
      </c>
      <c r="H67" s="45">
        <v>128.29</v>
      </c>
      <c r="I67" s="45"/>
      <c r="J67" s="35">
        <v>40</v>
      </c>
      <c r="K67" s="46">
        <f t="shared" si="4"/>
        <v>11263.349674189143</v>
      </c>
      <c r="L67" s="47"/>
      <c r="M67" s="6">
        <f>IF(J67="","",(K67/J67)/LOOKUP(RIGHT($D$2,3),定数!$A$6:$A$13,定数!$B$6:$B$13))</f>
        <v>2.8158374185472859</v>
      </c>
      <c r="N67" s="35">
        <v>2018</v>
      </c>
      <c r="O67" s="8">
        <v>43621</v>
      </c>
      <c r="P67" s="45">
        <v>127.89</v>
      </c>
      <c r="Q67" s="45"/>
      <c r="R67" s="48">
        <f>IF(P67="","",T67*M67*LOOKUP(RIGHT($D$2,3),定数!$A$6:$A$13,定数!$B$6:$B$13))</f>
        <v>-11263.349674188903</v>
      </c>
      <c r="S67" s="48"/>
      <c r="T67" s="49">
        <f t="shared" si="5"/>
        <v>-39.999999999999147</v>
      </c>
      <c r="U67" s="49"/>
      <c r="V67" t="str">
        <f t="shared" si="8"/>
        <v/>
      </c>
      <c r="W67">
        <f t="shared" si="2"/>
        <v>1</v>
      </c>
      <c r="X67" s="41">
        <f t="shared" si="6"/>
        <v>375444.98913963814</v>
      </c>
      <c r="Y67" s="42">
        <f t="shared" si="7"/>
        <v>0</v>
      </c>
    </row>
    <row r="68" spans="2:25" x14ac:dyDescent="0.15">
      <c r="B68" s="35">
        <v>60</v>
      </c>
      <c r="C68" s="44">
        <f t="shared" si="0"/>
        <v>364181.63946544926</v>
      </c>
      <c r="D68" s="44"/>
      <c r="E68" s="35">
        <v>2018</v>
      </c>
      <c r="F68" s="8">
        <v>43624</v>
      </c>
      <c r="G68" s="35" t="s">
        <v>3</v>
      </c>
      <c r="H68" s="45">
        <v>129.37</v>
      </c>
      <c r="I68" s="45"/>
      <c r="J68" s="35">
        <v>15</v>
      </c>
      <c r="K68" s="46">
        <f t="shared" si="4"/>
        <v>10925.449183963477</v>
      </c>
      <c r="L68" s="47"/>
      <c r="M68" s="6">
        <f>IF(J68="","",(K68/J68)/LOOKUP(RIGHT($D$2,3),定数!$A$6:$A$13,定数!$B$6:$B$13))</f>
        <v>7.2836327893089843</v>
      </c>
      <c r="N68" s="35">
        <v>2018</v>
      </c>
      <c r="O68" s="8">
        <v>43624</v>
      </c>
      <c r="P68" s="45">
        <v>129.06</v>
      </c>
      <c r="Q68" s="45"/>
      <c r="R68" s="48">
        <f>IF(P68="","",T68*M68*LOOKUP(RIGHT($D$2,3),定数!$A$6:$A$13,定数!$B$6:$B$13))</f>
        <v>22579.261646858016</v>
      </c>
      <c r="S68" s="48"/>
      <c r="T68" s="49">
        <f t="shared" si="5"/>
        <v>31.000000000000227</v>
      </c>
      <c r="U68" s="49"/>
      <c r="V68" t="str">
        <f t="shared" si="8"/>
        <v/>
      </c>
      <c r="W68">
        <f t="shared" si="2"/>
        <v>0</v>
      </c>
      <c r="X68" s="41">
        <f t="shared" si="6"/>
        <v>375444.98913963814</v>
      </c>
      <c r="Y68" s="42">
        <f t="shared" si="7"/>
        <v>2.9999999999999249E-2</v>
      </c>
    </row>
    <row r="69" spans="2:25" x14ac:dyDescent="0.15">
      <c r="B69" s="35">
        <v>61</v>
      </c>
      <c r="C69" s="44">
        <f t="shared" si="0"/>
        <v>386760.90111230727</v>
      </c>
      <c r="D69" s="44"/>
      <c r="E69" s="35">
        <v>2018</v>
      </c>
      <c r="F69" s="8">
        <v>43629</v>
      </c>
      <c r="G69" s="35" t="s">
        <v>4</v>
      </c>
      <c r="H69" s="45">
        <v>130</v>
      </c>
      <c r="I69" s="45"/>
      <c r="J69" s="35">
        <v>20</v>
      </c>
      <c r="K69" s="46">
        <f t="shared" si="4"/>
        <v>11602.827033369218</v>
      </c>
      <c r="L69" s="47"/>
      <c r="M69" s="6">
        <f>IF(J69="","",(K69/J69)/LOOKUP(RIGHT($D$2,3),定数!$A$6:$A$13,定数!$B$6:$B$13))</f>
        <v>5.8014135166846081</v>
      </c>
      <c r="N69" s="35">
        <v>2018</v>
      </c>
      <c r="O69" s="8">
        <v>43630</v>
      </c>
      <c r="P69" s="45">
        <v>129.80000000000001</v>
      </c>
      <c r="Q69" s="45"/>
      <c r="R69" s="48">
        <f>IF(P69="","",T69*M69*LOOKUP(RIGHT($D$2,3),定数!$A$6:$A$13,定数!$B$6:$B$13))</f>
        <v>-11602.827033368558</v>
      </c>
      <c r="S69" s="48"/>
      <c r="T69" s="49">
        <f t="shared" si="5"/>
        <v>-19.999999999998863</v>
      </c>
      <c r="U69" s="49"/>
      <c r="V69" t="str">
        <f t="shared" si="8"/>
        <v/>
      </c>
      <c r="W69">
        <f t="shared" si="2"/>
        <v>1</v>
      </c>
      <c r="X69" s="41">
        <f t="shared" si="6"/>
        <v>386760.90111230727</v>
      </c>
      <c r="Y69" s="42">
        <f t="shared" si="7"/>
        <v>0</v>
      </c>
    </row>
    <row r="70" spans="2:25" x14ac:dyDescent="0.15">
      <c r="B70" s="35">
        <v>62</v>
      </c>
      <c r="C70" s="44">
        <f t="shared" si="0"/>
        <v>375158.07407893869</v>
      </c>
      <c r="D70" s="44"/>
      <c r="E70" s="35">
        <v>2018</v>
      </c>
      <c r="F70" s="8">
        <v>43629</v>
      </c>
      <c r="G70" s="35" t="s">
        <v>4</v>
      </c>
      <c r="H70" s="45">
        <v>130.16</v>
      </c>
      <c r="I70" s="45"/>
      <c r="J70" s="35">
        <v>20</v>
      </c>
      <c r="K70" s="46">
        <f t="shared" si="4"/>
        <v>11254.742222368161</v>
      </c>
      <c r="L70" s="47"/>
      <c r="M70" s="6">
        <f>IF(J70="","",(K70/J70)/LOOKUP(RIGHT($D$2,3),定数!$A$6:$A$13,定数!$B$6:$B$13))</f>
        <v>5.6273711111840807</v>
      </c>
      <c r="N70" s="35">
        <v>2018</v>
      </c>
      <c r="O70" s="8">
        <v>43630</v>
      </c>
      <c r="P70" s="45">
        <v>129.96</v>
      </c>
      <c r="Q70" s="45"/>
      <c r="R70" s="48">
        <f>IF(P70="","",T70*M70*LOOKUP(RIGHT($D$2,3),定数!$A$6:$A$13,定数!$B$6:$B$13))</f>
        <v>-11254.742222367522</v>
      </c>
      <c r="S70" s="48"/>
      <c r="T70" s="49">
        <f t="shared" si="5"/>
        <v>-19.999999999998863</v>
      </c>
      <c r="U70" s="49"/>
      <c r="V70" t="str">
        <f t="shared" si="8"/>
        <v/>
      </c>
      <c r="W70">
        <f t="shared" si="2"/>
        <v>2</v>
      </c>
      <c r="X70" s="41">
        <f t="shared" si="6"/>
        <v>386760.90111230727</v>
      </c>
      <c r="Y70" s="42">
        <f t="shared" si="7"/>
        <v>2.9999999999998361E-2</v>
      </c>
    </row>
    <row r="71" spans="2:25" x14ac:dyDescent="0.15">
      <c r="B71" s="35">
        <v>63</v>
      </c>
      <c r="C71" s="44">
        <f t="shared" si="0"/>
        <v>363903.3318565712</v>
      </c>
      <c r="D71" s="44"/>
      <c r="E71" s="35">
        <v>2018</v>
      </c>
      <c r="F71" s="8">
        <v>43631</v>
      </c>
      <c r="G71" s="35" t="s">
        <v>4</v>
      </c>
      <c r="H71" s="45">
        <v>128.34</v>
      </c>
      <c r="I71" s="45"/>
      <c r="J71" s="35">
        <v>32</v>
      </c>
      <c r="K71" s="46">
        <f t="shared" si="4"/>
        <v>10917.099955697135</v>
      </c>
      <c r="L71" s="47"/>
      <c r="M71" s="6">
        <f>IF(J71="","",(K71/J71)/LOOKUP(RIGHT($D$2,3),定数!$A$6:$A$13,定数!$B$6:$B$13))</f>
        <v>3.4115937361553548</v>
      </c>
      <c r="N71" s="35">
        <v>2018</v>
      </c>
      <c r="O71" s="8">
        <v>43634</v>
      </c>
      <c r="P71" s="45">
        <v>128.02000000000001</v>
      </c>
      <c r="Q71" s="45"/>
      <c r="R71" s="48">
        <f>IF(P71="","",T71*M71*LOOKUP(RIGHT($D$2,3),定数!$A$6:$A$13,定数!$B$6:$B$13))</f>
        <v>-10917.099955696902</v>
      </c>
      <c r="S71" s="48"/>
      <c r="T71" s="49">
        <f t="shared" si="5"/>
        <v>-31.999999999999318</v>
      </c>
      <c r="U71" s="49"/>
      <c r="V71" t="str">
        <f t="shared" si="8"/>
        <v/>
      </c>
      <c r="W71">
        <f t="shared" si="2"/>
        <v>3</v>
      </c>
      <c r="X71" s="41">
        <f t="shared" si="6"/>
        <v>386760.90111230727</v>
      </c>
      <c r="Y71" s="42">
        <f t="shared" si="7"/>
        <v>5.9099999999996711E-2</v>
      </c>
    </row>
    <row r="72" spans="2:25" x14ac:dyDescent="0.15">
      <c r="B72" s="35">
        <v>64</v>
      </c>
      <c r="C72" s="44">
        <f t="shared" si="0"/>
        <v>352986.23190087429</v>
      </c>
      <c r="D72" s="44"/>
      <c r="E72" s="35">
        <v>2018</v>
      </c>
      <c r="F72" s="8">
        <v>43635</v>
      </c>
      <c r="G72" s="35" t="s">
        <v>3</v>
      </c>
      <c r="H72" s="45">
        <v>126.9</v>
      </c>
      <c r="I72" s="45"/>
      <c r="J72" s="35">
        <v>27</v>
      </c>
      <c r="K72" s="46">
        <f t="shared" si="4"/>
        <v>10589.586957026228</v>
      </c>
      <c r="L72" s="47"/>
      <c r="M72" s="6">
        <f>IF(J72="","",(K72/J72)/LOOKUP(RIGHT($D$2,3),定数!$A$6:$A$13,定数!$B$6:$B$13))</f>
        <v>3.9220692433430475</v>
      </c>
      <c r="N72" s="35">
        <v>2018</v>
      </c>
      <c r="O72" s="8">
        <v>43635</v>
      </c>
      <c r="P72" s="45">
        <v>127.17</v>
      </c>
      <c r="Q72" s="45"/>
      <c r="R72" s="48">
        <f>IF(P72="","",T72*M72*LOOKUP(RIGHT($D$2,3),定数!$A$6:$A$13,定数!$B$6:$B$13))</f>
        <v>-10589.586957026073</v>
      </c>
      <c r="S72" s="48"/>
      <c r="T72" s="49">
        <f t="shared" si="5"/>
        <v>-26.999999999999602</v>
      </c>
      <c r="U72" s="49"/>
      <c r="V72" t="str">
        <f t="shared" si="8"/>
        <v/>
      </c>
      <c r="W72">
        <f t="shared" si="2"/>
        <v>4</v>
      </c>
      <c r="X72" s="41">
        <f t="shared" si="6"/>
        <v>386760.90111230727</v>
      </c>
      <c r="Y72" s="42">
        <f t="shared" si="7"/>
        <v>8.7326999999996158E-2</v>
      </c>
    </row>
    <row r="73" spans="2:25" x14ac:dyDescent="0.15">
      <c r="B73" s="35">
        <v>65</v>
      </c>
      <c r="C73" s="44">
        <f t="shared" si="0"/>
        <v>342396.64494384819</v>
      </c>
      <c r="D73" s="44"/>
      <c r="E73" s="35">
        <v>2018</v>
      </c>
      <c r="F73" s="8">
        <v>43644</v>
      </c>
      <c r="G73" s="35" t="s">
        <v>4</v>
      </c>
      <c r="H73" s="45">
        <v>127.84</v>
      </c>
      <c r="I73" s="45"/>
      <c r="J73" s="35">
        <v>10</v>
      </c>
      <c r="K73" s="46">
        <f t="shared" si="4"/>
        <v>10271.899348315446</v>
      </c>
      <c r="L73" s="47"/>
      <c r="M73" s="6">
        <f>IF(J73="","",(K73/J73)/LOOKUP(RIGHT($D$2,3),定数!$A$6:$A$13,定数!$B$6:$B$13))</f>
        <v>10.271899348315447</v>
      </c>
      <c r="N73" s="35">
        <v>2018</v>
      </c>
      <c r="O73" s="8">
        <v>43643</v>
      </c>
      <c r="P73" s="45">
        <v>127.74</v>
      </c>
      <c r="Q73" s="45"/>
      <c r="R73" s="48">
        <f>IF(P73="","",T73*M73*LOOKUP(RIGHT($D$2,3),定数!$A$6:$A$13,定数!$B$6:$B$13))</f>
        <v>-10271.899348316323</v>
      </c>
      <c r="S73" s="48"/>
      <c r="T73" s="49">
        <f t="shared" si="5"/>
        <v>-10.000000000000853</v>
      </c>
      <c r="U73" s="49"/>
      <c r="V73" t="str">
        <f t="shared" si="8"/>
        <v/>
      </c>
      <c r="W73">
        <f t="shared" si="2"/>
        <v>5</v>
      </c>
      <c r="X73" s="41">
        <f t="shared" si="6"/>
        <v>386760.90111230727</v>
      </c>
      <c r="Y73" s="42">
        <f t="shared" si="7"/>
        <v>0.11470718999999596</v>
      </c>
    </row>
    <row r="74" spans="2:25" x14ac:dyDescent="0.15">
      <c r="B74" s="35">
        <v>66</v>
      </c>
      <c r="C74" s="44">
        <f t="shared" ref="C74:C108" si="9">IF(R73="","",C73+R73)</f>
        <v>332124.74559553189</v>
      </c>
      <c r="D74" s="44"/>
      <c r="E74" s="35">
        <v>2018</v>
      </c>
      <c r="F74" s="8">
        <v>43655</v>
      </c>
      <c r="G74" s="35" t="s">
        <v>4</v>
      </c>
      <c r="H74" s="45">
        <v>129.93</v>
      </c>
      <c r="I74" s="45"/>
      <c r="J74" s="35">
        <v>26</v>
      </c>
      <c r="K74" s="46">
        <f t="shared" si="4"/>
        <v>9963.7423678659561</v>
      </c>
      <c r="L74" s="47"/>
      <c r="M74" s="6">
        <f>IF(J74="","",(K74/J74)/LOOKUP(RIGHT($D$2,3),定数!$A$6:$A$13,定数!$B$6:$B$13))</f>
        <v>3.8322086030253679</v>
      </c>
      <c r="N74" s="35">
        <v>2018</v>
      </c>
      <c r="O74" s="8">
        <v>43656</v>
      </c>
      <c r="P74" s="45">
        <v>130.41999999999999</v>
      </c>
      <c r="Q74" s="45"/>
      <c r="R74" s="48">
        <f>IF(P74="","",T74*M74*LOOKUP(RIGHT($D$2,3),定数!$A$6:$A$13,定数!$B$6:$B$13))</f>
        <v>18777.822154823563</v>
      </c>
      <c r="S74" s="48"/>
      <c r="T74" s="49">
        <f t="shared" si="5"/>
        <v>48.999999999998067</v>
      </c>
      <c r="U74" s="49"/>
      <c r="V74" t="str">
        <f t="shared" si="8"/>
        <v/>
      </c>
      <c r="W74">
        <f t="shared" si="8"/>
        <v>0</v>
      </c>
      <c r="X74" s="41">
        <f t="shared" si="6"/>
        <v>386760.90111230727</v>
      </c>
      <c r="Y74" s="42">
        <f t="shared" si="7"/>
        <v>0.14126597429999832</v>
      </c>
    </row>
    <row r="75" spans="2:25" x14ac:dyDescent="0.15">
      <c r="B75" s="35">
        <v>67</v>
      </c>
      <c r="C75" s="44">
        <f t="shared" si="9"/>
        <v>350902.56775035546</v>
      </c>
      <c r="D75" s="44"/>
      <c r="E75" s="35">
        <v>2018</v>
      </c>
      <c r="F75" s="8">
        <v>43655</v>
      </c>
      <c r="G75" s="35" t="s">
        <v>4</v>
      </c>
      <c r="H75" s="45">
        <v>130.19</v>
      </c>
      <c r="I75" s="45"/>
      <c r="J75" s="35">
        <v>13</v>
      </c>
      <c r="K75" s="46">
        <f t="shared" ref="K75:K108" si="10">IF(J75="","",C75*0.03)</f>
        <v>10527.077032510664</v>
      </c>
      <c r="L75" s="47"/>
      <c r="M75" s="6">
        <f>IF(J75="","",(K75/J75)/LOOKUP(RIGHT($D$2,3),定数!$A$6:$A$13,定数!$B$6:$B$13))</f>
        <v>8.0977515634697426</v>
      </c>
      <c r="N75" s="35">
        <v>2018</v>
      </c>
      <c r="O75" s="8">
        <v>43656</v>
      </c>
      <c r="P75" s="45">
        <v>130.44999999999999</v>
      </c>
      <c r="Q75" s="45"/>
      <c r="R75" s="48">
        <f>IF(P75="","",T75*M75*LOOKUP(RIGHT($D$2,3),定数!$A$6:$A$13,定数!$B$6:$B$13))</f>
        <v>21054.154065020593</v>
      </c>
      <c r="S75" s="48"/>
      <c r="T75" s="49">
        <f t="shared" si="5"/>
        <v>25.999999999999091</v>
      </c>
      <c r="U75" s="49"/>
      <c r="V75" t="str">
        <f t="shared" ref="V75:W90" si="11">IF(S75&lt;&gt;"",IF(S75&lt;0,1+V74,0),"")</f>
        <v/>
      </c>
      <c r="W75">
        <f t="shared" si="11"/>
        <v>0</v>
      </c>
      <c r="X75" s="41">
        <f t="shared" si="6"/>
        <v>386760.90111230727</v>
      </c>
      <c r="Y75" s="42">
        <f t="shared" si="7"/>
        <v>9.271447361619245E-2</v>
      </c>
    </row>
    <row r="76" spans="2:25" x14ac:dyDescent="0.15">
      <c r="B76" s="35">
        <v>68</v>
      </c>
      <c r="C76" s="44">
        <f t="shared" si="9"/>
        <v>371956.72181537608</v>
      </c>
      <c r="D76" s="44"/>
      <c r="E76" s="35">
        <v>2018</v>
      </c>
      <c r="F76" s="8">
        <v>43655</v>
      </c>
      <c r="G76" s="35" t="s">
        <v>4</v>
      </c>
      <c r="H76" s="45">
        <v>130.21</v>
      </c>
      <c r="I76" s="45"/>
      <c r="J76" s="35">
        <v>9</v>
      </c>
      <c r="K76" s="46">
        <f t="shared" si="10"/>
        <v>11158.701654461282</v>
      </c>
      <c r="L76" s="47"/>
      <c r="M76" s="6">
        <f>IF(J76="","",(K76/J76)/LOOKUP(RIGHT($D$2,3),定数!$A$6:$A$13,定数!$B$6:$B$13))</f>
        <v>12.398557393845868</v>
      </c>
      <c r="N76" s="35">
        <v>2018</v>
      </c>
      <c r="O76" s="8">
        <v>43656</v>
      </c>
      <c r="P76" s="45">
        <v>130.38999999999999</v>
      </c>
      <c r="Q76" s="45"/>
      <c r="R76" s="48">
        <f>IF(P76="","",T76*M76*LOOKUP(RIGHT($D$2,3),定数!$A$6:$A$13,定数!$B$6:$B$13))</f>
        <v>22317.403308919886</v>
      </c>
      <c r="S76" s="48"/>
      <c r="T76" s="49">
        <f t="shared" ref="T76:T108" si="12">IF(P76="","",IF(G76="買",(P76-H76),(H76-P76))*IF(RIGHT($D$2,3)="JPY",100,10000))</f>
        <v>17.99999999999784</v>
      </c>
      <c r="U76" s="49"/>
      <c r="V76" t="str">
        <f t="shared" si="11"/>
        <v/>
      </c>
      <c r="W76">
        <f t="shared" si="11"/>
        <v>0</v>
      </c>
      <c r="X76" s="41">
        <f t="shared" ref="X76:X108" si="13">IF(C76&lt;&gt;"",MAX(X75,C76),"")</f>
        <v>386760.90111230727</v>
      </c>
      <c r="Y76" s="42">
        <f t="shared" ref="Y76:Y108" si="14">IF(X76&lt;&gt;"",1-(C76/X76),"")</f>
        <v>3.8277342033165795E-2</v>
      </c>
    </row>
    <row r="77" spans="2:25" x14ac:dyDescent="0.15">
      <c r="B77" s="35">
        <v>69</v>
      </c>
      <c r="C77" s="44">
        <f t="shared" si="9"/>
        <v>394274.12512429594</v>
      </c>
      <c r="D77" s="44"/>
      <c r="E77" s="35">
        <v>2018</v>
      </c>
      <c r="F77" s="8">
        <v>43663</v>
      </c>
      <c r="G77" s="35" t="s">
        <v>4</v>
      </c>
      <c r="H77" s="45">
        <v>131.62</v>
      </c>
      <c r="I77" s="45"/>
      <c r="J77" s="35">
        <v>8</v>
      </c>
      <c r="K77" s="46">
        <f t="shared" si="10"/>
        <v>11828.223753728878</v>
      </c>
      <c r="L77" s="47"/>
      <c r="M77" s="6">
        <f>IF(J77="","",(K77/J77)/LOOKUP(RIGHT($D$2,3),定数!$A$6:$A$13,定数!$B$6:$B$13))</f>
        <v>14.785279692161097</v>
      </c>
      <c r="N77" s="35">
        <v>2018</v>
      </c>
      <c r="O77" s="8">
        <v>43663</v>
      </c>
      <c r="P77" s="45">
        <v>131.78</v>
      </c>
      <c r="Q77" s="45"/>
      <c r="R77" s="48">
        <f>IF(P77="","",T77*M77*LOOKUP(RIGHT($D$2,3),定数!$A$6:$A$13,定数!$B$6:$B$13))</f>
        <v>23656.447507457251</v>
      </c>
      <c r="S77" s="48"/>
      <c r="T77" s="49">
        <f t="shared" si="12"/>
        <v>15.999999999999659</v>
      </c>
      <c r="U77" s="49"/>
      <c r="V77" t="str">
        <f t="shared" si="11"/>
        <v/>
      </c>
      <c r="W77">
        <f t="shared" si="11"/>
        <v>0</v>
      </c>
      <c r="X77" s="41">
        <f t="shared" si="13"/>
        <v>394274.12512429594</v>
      </c>
      <c r="Y77" s="42">
        <f t="shared" si="14"/>
        <v>0</v>
      </c>
    </row>
    <row r="78" spans="2:25" x14ac:dyDescent="0.15">
      <c r="B78" s="35">
        <v>70</v>
      </c>
      <c r="C78" s="44">
        <f t="shared" si="9"/>
        <v>417930.57263175317</v>
      </c>
      <c r="D78" s="44"/>
      <c r="E78" s="35">
        <v>2018</v>
      </c>
      <c r="F78" s="8">
        <v>43664</v>
      </c>
      <c r="G78" s="35" t="s">
        <v>3</v>
      </c>
      <c r="H78" s="45">
        <v>131.56</v>
      </c>
      <c r="I78" s="45"/>
      <c r="J78" s="35">
        <v>6</v>
      </c>
      <c r="K78" s="46">
        <f t="shared" si="10"/>
        <v>12537.917178952595</v>
      </c>
      <c r="L78" s="47"/>
      <c r="M78" s="6">
        <f>IF(J78="","",(K78/J78)/LOOKUP(RIGHT($D$2,3),定数!$A$6:$A$13,定数!$B$6:$B$13))</f>
        <v>20.896528631587657</v>
      </c>
      <c r="N78" s="35">
        <v>2018</v>
      </c>
      <c r="O78" s="8">
        <v>43664</v>
      </c>
      <c r="P78" s="45">
        <v>131.44999999999999</v>
      </c>
      <c r="Q78" s="45"/>
      <c r="R78" s="48">
        <f>IF(P78="","",T78*M78*LOOKUP(RIGHT($D$2,3),定数!$A$6:$A$13,定数!$B$6:$B$13))</f>
        <v>22986.181494749275</v>
      </c>
      <c r="S78" s="48"/>
      <c r="T78" s="49">
        <f t="shared" si="12"/>
        <v>11.000000000001364</v>
      </c>
      <c r="U78" s="49"/>
      <c r="V78" t="str">
        <f t="shared" si="11"/>
        <v/>
      </c>
      <c r="W78">
        <f t="shared" si="11"/>
        <v>0</v>
      </c>
      <c r="X78" s="41">
        <f t="shared" si="13"/>
        <v>417930.57263175317</v>
      </c>
      <c r="Y78" s="42">
        <f t="shared" si="14"/>
        <v>0</v>
      </c>
    </row>
    <row r="79" spans="2:25" x14ac:dyDescent="0.15">
      <c r="B79" s="35">
        <v>71</v>
      </c>
      <c r="C79" s="44">
        <f t="shared" si="9"/>
        <v>440916.75412650243</v>
      </c>
      <c r="D79" s="44"/>
      <c r="E79" s="35">
        <v>2018</v>
      </c>
      <c r="F79" s="8">
        <v>43665</v>
      </c>
      <c r="G79" s="35" t="s">
        <v>3</v>
      </c>
      <c r="H79" s="45">
        <v>131.26</v>
      </c>
      <c r="I79" s="45"/>
      <c r="J79" s="35">
        <v>9</v>
      </c>
      <c r="K79" s="46">
        <f t="shared" si="10"/>
        <v>13227.502623795073</v>
      </c>
      <c r="L79" s="47"/>
      <c r="M79" s="6">
        <f>IF(J79="","",(K79/J79)/LOOKUP(RIGHT($D$2,3),定数!$A$6:$A$13,定数!$B$6:$B$13))</f>
        <v>14.697225137550081</v>
      </c>
      <c r="N79" s="35">
        <v>2018</v>
      </c>
      <c r="O79" s="8">
        <v>43665</v>
      </c>
      <c r="P79" s="45">
        <v>131.1</v>
      </c>
      <c r="Q79" s="45"/>
      <c r="R79" s="48">
        <f>IF(P79="","",T79*M79*LOOKUP(RIGHT($D$2,3),定数!$A$6:$A$13,定数!$B$6:$B$13))</f>
        <v>23515.560220079631</v>
      </c>
      <c r="S79" s="48"/>
      <c r="T79" s="49">
        <f t="shared" si="12"/>
        <v>15.999999999999659</v>
      </c>
      <c r="U79" s="49"/>
      <c r="V79" t="str">
        <f t="shared" si="11"/>
        <v/>
      </c>
      <c r="W79">
        <f t="shared" si="11"/>
        <v>0</v>
      </c>
      <c r="X79" s="41">
        <f t="shared" si="13"/>
        <v>440916.75412650243</v>
      </c>
      <c r="Y79" s="42">
        <f t="shared" si="14"/>
        <v>0</v>
      </c>
    </row>
    <row r="80" spans="2:25" x14ac:dyDescent="0.15">
      <c r="B80" s="35">
        <v>72</v>
      </c>
      <c r="C80" s="44">
        <f t="shared" si="9"/>
        <v>464432.31434658205</v>
      </c>
      <c r="D80" s="44"/>
      <c r="E80" s="35">
        <v>2018</v>
      </c>
      <c r="F80" s="8">
        <v>43671</v>
      </c>
      <c r="G80" s="35" t="s">
        <v>4</v>
      </c>
      <c r="H80" s="45">
        <v>130.08000000000001</v>
      </c>
      <c r="I80" s="45"/>
      <c r="J80" s="35">
        <v>12</v>
      </c>
      <c r="K80" s="46">
        <f t="shared" si="10"/>
        <v>13932.969430397461</v>
      </c>
      <c r="L80" s="47"/>
      <c r="M80" s="6">
        <f>IF(J80="","",(K80/J80)/LOOKUP(RIGHT($D$2,3),定数!$A$6:$A$13,定数!$B$6:$B$13))</f>
        <v>11.61080785866455</v>
      </c>
      <c r="N80" s="35">
        <v>2018</v>
      </c>
      <c r="O80" s="8">
        <v>43671</v>
      </c>
      <c r="P80" s="45">
        <v>129.96</v>
      </c>
      <c r="Q80" s="45"/>
      <c r="R80" s="48">
        <f>IF(P80="","",T80*M80*LOOKUP(RIGHT($D$2,3),定数!$A$6:$A$13,定数!$B$6:$B$13))</f>
        <v>-13932.969430397989</v>
      </c>
      <c r="S80" s="48"/>
      <c r="T80" s="49">
        <f t="shared" si="12"/>
        <v>-12.000000000000455</v>
      </c>
      <c r="U80" s="49"/>
      <c r="V80" t="str">
        <f t="shared" si="11"/>
        <v/>
      </c>
      <c r="W80">
        <f t="shared" si="11"/>
        <v>1</v>
      </c>
      <c r="X80" s="41">
        <f t="shared" si="13"/>
        <v>464432.31434658205</v>
      </c>
      <c r="Y80" s="42">
        <f t="shared" si="14"/>
        <v>0</v>
      </c>
    </row>
    <row r="81" spans="2:25" x14ac:dyDescent="0.15">
      <c r="B81" s="35">
        <v>73</v>
      </c>
      <c r="C81" s="44">
        <f t="shared" si="9"/>
        <v>450499.34491618408</v>
      </c>
      <c r="D81" s="44"/>
      <c r="E81" s="35">
        <v>2018</v>
      </c>
      <c r="F81" s="8">
        <v>43671</v>
      </c>
      <c r="G81" s="35" t="s">
        <v>4</v>
      </c>
      <c r="H81" s="45">
        <v>130.09</v>
      </c>
      <c r="I81" s="45"/>
      <c r="J81" s="35">
        <v>9</v>
      </c>
      <c r="K81" s="46">
        <f t="shared" si="10"/>
        <v>13514.980347485522</v>
      </c>
      <c r="L81" s="47"/>
      <c r="M81" s="6">
        <f>IF(J81="","",(K81/J81)/LOOKUP(RIGHT($D$2,3),定数!$A$6:$A$13,定数!$B$6:$B$13))</f>
        <v>15.01664483053947</v>
      </c>
      <c r="N81" s="35">
        <v>2018</v>
      </c>
      <c r="O81" s="8">
        <v>43671</v>
      </c>
      <c r="P81" s="45">
        <v>130</v>
      </c>
      <c r="Q81" s="45"/>
      <c r="R81" s="48">
        <f>IF(P81="","",T81*M81*LOOKUP(RIGHT($D$2,3),定数!$A$6:$A$13,定数!$B$6:$B$13))</f>
        <v>-13514.980347486033</v>
      </c>
      <c r="S81" s="48"/>
      <c r="T81" s="49">
        <f t="shared" si="12"/>
        <v>-9.0000000000003411</v>
      </c>
      <c r="U81" s="49"/>
      <c r="V81" t="str">
        <f t="shared" si="11"/>
        <v/>
      </c>
      <c r="W81">
        <f t="shared" si="11"/>
        <v>2</v>
      </c>
      <c r="X81" s="41">
        <f t="shared" si="13"/>
        <v>464432.31434658205</v>
      </c>
      <c r="Y81" s="42">
        <f t="shared" si="14"/>
        <v>3.0000000000001026E-2</v>
      </c>
    </row>
    <row r="82" spans="2:25" x14ac:dyDescent="0.15">
      <c r="B82" s="35">
        <v>74</v>
      </c>
      <c r="C82" s="44">
        <f t="shared" si="9"/>
        <v>436984.36456869805</v>
      </c>
      <c r="D82" s="44"/>
      <c r="E82" s="35">
        <v>2018</v>
      </c>
      <c r="F82" s="8">
        <v>43672</v>
      </c>
      <c r="G82" s="35" t="s">
        <v>3</v>
      </c>
      <c r="H82" s="45">
        <v>129.69</v>
      </c>
      <c r="I82" s="45"/>
      <c r="J82" s="35">
        <v>31</v>
      </c>
      <c r="K82" s="46">
        <f t="shared" si="10"/>
        <v>13109.530937060941</v>
      </c>
      <c r="L82" s="47"/>
      <c r="M82" s="6">
        <f>IF(J82="","",(K82/J82)/LOOKUP(RIGHT($D$2,3),定数!$A$6:$A$13,定数!$B$6:$B$13))</f>
        <v>4.2288809474390128</v>
      </c>
      <c r="N82" s="35">
        <v>20018</v>
      </c>
      <c r="O82" s="8">
        <v>43676</v>
      </c>
      <c r="P82" s="45">
        <v>130</v>
      </c>
      <c r="Q82" s="45"/>
      <c r="R82" s="48">
        <f>IF(P82="","",T82*M82*LOOKUP(RIGHT($D$2,3),定数!$A$6:$A$13,定数!$B$6:$B$13))</f>
        <v>-13109.530937061036</v>
      </c>
      <c r="S82" s="48"/>
      <c r="T82" s="49">
        <f t="shared" si="12"/>
        <v>-31.000000000000227</v>
      </c>
      <c r="U82" s="49"/>
      <c r="V82" t="str">
        <f t="shared" si="11"/>
        <v/>
      </c>
      <c r="W82">
        <f t="shared" si="11"/>
        <v>3</v>
      </c>
      <c r="X82" s="41">
        <f t="shared" si="13"/>
        <v>464432.31434658205</v>
      </c>
      <c r="Y82" s="42">
        <f t="shared" si="14"/>
        <v>5.9100000000002151E-2</v>
      </c>
    </row>
    <row r="83" spans="2:25" x14ac:dyDescent="0.15">
      <c r="B83" s="35">
        <v>75</v>
      </c>
      <c r="C83" s="44">
        <f t="shared" si="9"/>
        <v>423874.83363163698</v>
      </c>
      <c r="D83" s="44"/>
      <c r="E83" s="35">
        <v>2018</v>
      </c>
      <c r="F83" s="8">
        <v>43673</v>
      </c>
      <c r="G83" s="35" t="s">
        <v>3</v>
      </c>
      <c r="H83" s="45">
        <v>129.21</v>
      </c>
      <c r="I83" s="45"/>
      <c r="J83" s="35">
        <v>7</v>
      </c>
      <c r="K83" s="46">
        <f t="shared" si="10"/>
        <v>12716.245008949109</v>
      </c>
      <c r="L83" s="47"/>
      <c r="M83" s="6">
        <f>IF(J83="","",(K83/J83)/LOOKUP(RIGHT($D$2,3),定数!$A$6:$A$13,定数!$B$6:$B$13))</f>
        <v>18.166064298498728</v>
      </c>
      <c r="N83" s="35">
        <v>2018</v>
      </c>
      <c r="O83" s="8">
        <v>43673</v>
      </c>
      <c r="P83" s="45">
        <v>129.28</v>
      </c>
      <c r="Q83" s="45"/>
      <c r="R83" s="48">
        <f>IF(P83="","",T83*M83*LOOKUP(RIGHT($D$2,3),定数!$A$6:$A$13,定数!$B$6:$B$13))</f>
        <v>-12716.245008947872</v>
      </c>
      <c r="S83" s="48"/>
      <c r="T83" s="49">
        <f t="shared" si="12"/>
        <v>-6.9999999999993179</v>
      </c>
      <c r="U83" s="49"/>
      <c r="V83" t="str">
        <f t="shared" si="11"/>
        <v/>
      </c>
      <c r="W83">
        <f t="shared" si="11"/>
        <v>4</v>
      </c>
      <c r="X83" s="41">
        <f t="shared" si="13"/>
        <v>464432.31434658205</v>
      </c>
      <c r="Y83" s="42">
        <f t="shared" si="14"/>
        <v>8.7327000000002375E-2</v>
      </c>
    </row>
    <row r="84" spans="2:25" x14ac:dyDescent="0.15">
      <c r="B84" s="35">
        <v>76</v>
      </c>
      <c r="C84" s="44">
        <f t="shared" si="9"/>
        <v>411158.58862268913</v>
      </c>
      <c r="D84" s="44"/>
      <c r="E84" s="35">
        <v>2018</v>
      </c>
      <c r="F84" s="8">
        <v>43676</v>
      </c>
      <c r="G84" s="35" t="s">
        <v>4</v>
      </c>
      <c r="H84" s="45">
        <v>129.53</v>
      </c>
      <c r="I84" s="45"/>
      <c r="J84" s="35">
        <v>10</v>
      </c>
      <c r="K84" s="46">
        <f t="shared" si="10"/>
        <v>12334.757658680674</v>
      </c>
      <c r="L84" s="47"/>
      <c r="M84" s="6">
        <f>IF(J84="","",(K84/J84)/LOOKUP(RIGHT($D$2,3),定数!$A$6:$A$13,定数!$B$6:$B$13))</f>
        <v>12.334757658680674</v>
      </c>
      <c r="N84" s="35">
        <v>2018</v>
      </c>
      <c r="O84" s="8">
        <v>43676</v>
      </c>
      <c r="P84" s="45">
        <v>129.72999999999999</v>
      </c>
      <c r="Q84" s="45"/>
      <c r="R84" s="48">
        <f>IF(P84="","",T84*M84*LOOKUP(RIGHT($D$2,3),定数!$A$6:$A$13,定数!$B$6:$B$13))</f>
        <v>24669.515317359946</v>
      </c>
      <c r="S84" s="48"/>
      <c r="T84" s="49">
        <f t="shared" si="12"/>
        <v>19.999999999998863</v>
      </c>
      <c r="U84" s="49"/>
      <c r="V84" t="str">
        <f t="shared" si="11"/>
        <v/>
      </c>
      <c r="W84">
        <f t="shared" si="11"/>
        <v>0</v>
      </c>
      <c r="X84" s="41">
        <f t="shared" si="13"/>
        <v>464432.31434658205</v>
      </c>
      <c r="Y84" s="42">
        <f t="shared" si="14"/>
        <v>0.11470718999999963</v>
      </c>
    </row>
    <row r="85" spans="2:25" x14ac:dyDescent="0.15">
      <c r="B85" s="35">
        <v>77</v>
      </c>
      <c r="C85" s="44">
        <f t="shared" si="9"/>
        <v>435828.10394004907</v>
      </c>
      <c r="D85" s="44"/>
      <c r="E85" s="35">
        <v>2018</v>
      </c>
      <c r="F85" s="8">
        <v>43677</v>
      </c>
      <c r="G85" s="35" t="s">
        <v>4</v>
      </c>
      <c r="H85" s="45">
        <v>130.06</v>
      </c>
      <c r="I85" s="45"/>
      <c r="J85" s="35">
        <v>19</v>
      </c>
      <c r="K85" s="46">
        <f t="shared" si="10"/>
        <v>13074.843118201472</v>
      </c>
      <c r="L85" s="47"/>
      <c r="M85" s="6">
        <f>IF(J85="","",(K85/J85)/LOOKUP(RIGHT($D$2,3),定数!$A$6:$A$13,定数!$B$6:$B$13))</f>
        <v>6.881496378000775</v>
      </c>
      <c r="N85" s="35">
        <v>2018</v>
      </c>
      <c r="O85" s="8">
        <v>43677</v>
      </c>
      <c r="P85" s="45">
        <v>129.87</v>
      </c>
      <c r="Q85" s="45"/>
      <c r="R85" s="48">
        <f>IF(P85="","",T85*M85*LOOKUP(RIGHT($D$2,3),定数!$A$6:$A$13,定数!$B$6:$B$13))</f>
        <v>-13074.843118201316</v>
      </c>
      <c r="S85" s="48"/>
      <c r="T85" s="49">
        <f t="shared" si="12"/>
        <v>-18.999999999999773</v>
      </c>
      <c r="U85" s="49"/>
      <c r="V85" t="str">
        <f t="shared" si="11"/>
        <v/>
      </c>
      <c r="W85">
        <f t="shared" si="11"/>
        <v>1</v>
      </c>
      <c r="X85" s="41">
        <f t="shared" si="13"/>
        <v>464432.31434658205</v>
      </c>
      <c r="Y85" s="42">
        <f t="shared" si="14"/>
        <v>6.158962140000257E-2</v>
      </c>
    </row>
    <row r="86" spans="2:25" x14ac:dyDescent="0.15">
      <c r="B86" s="35">
        <v>78</v>
      </c>
      <c r="C86" s="44">
        <f t="shared" si="9"/>
        <v>422753.26082184777</v>
      </c>
      <c r="D86" s="44"/>
      <c r="E86" s="35">
        <v>2018</v>
      </c>
      <c r="F86" s="8">
        <v>43684</v>
      </c>
      <c r="G86" s="35" t="s">
        <v>3</v>
      </c>
      <c r="H86" s="45">
        <v>128.63</v>
      </c>
      <c r="I86" s="45"/>
      <c r="J86" s="35">
        <v>7</v>
      </c>
      <c r="K86" s="46">
        <f t="shared" si="10"/>
        <v>12682.597824655433</v>
      </c>
      <c r="L86" s="47"/>
      <c r="M86" s="6">
        <f>IF(J86="","",(K86/J86)/LOOKUP(RIGHT($D$2,3),定数!$A$6:$A$13,定数!$B$6:$B$13))</f>
        <v>18.117996892364904</v>
      </c>
      <c r="N86" s="35">
        <v>2018</v>
      </c>
      <c r="O86" s="8">
        <v>43684</v>
      </c>
      <c r="P86" s="45">
        <v>128.69999999999999</v>
      </c>
      <c r="Q86" s="45"/>
      <c r="R86" s="48">
        <f>IF(P86="","",T86*M86*LOOKUP(RIGHT($D$2,3),定数!$A$6:$A$13,定数!$B$6:$B$13))</f>
        <v>-12682.597824654196</v>
      </c>
      <c r="S86" s="48"/>
      <c r="T86" s="49">
        <f t="shared" si="12"/>
        <v>-6.9999999999993179</v>
      </c>
      <c r="U86" s="49"/>
      <c r="V86" t="str">
        <f t="shared" si="11"/>
        <v/>
      </c>
      <c r="W86">
        <f t="shared" si="11"/>
        <v>2</v>
      </c>
      <c r="X86" s="41">
        <f t="shared" si="13"/>
        <v>464432.31434658205</v>
      </c>
      <c r="Y86" s="42">
        <f t="shared" si="14"/>
        <v>8.974193275800213E-2</v>
      </c>
    </row>
    <row r="87" spans="2:25" x14ac:dyDescent="0.15">
      <c r="B87" s="35">
        <v>79</v>
      </c>
      <c r="C87" s="44">
        <f t="shared" si="9"/>
        <v>410070.66299719358</v>
      </c>
      <c r="D87" s="44"/>
      <c r="E87" s="35">
        <v>2018</v>
      </c>
      <c r="F87" s="8">
        <v>43684</v>
      </c>
      <c r="G87" s="35" t="s">
        <v>4</v>
      </c>
      <c r="H87" s="45">
        <v>128.94</v>
      </c>
      <c r="I87" s="45"/>
      <c r="J87" s="35">
        <v>11</v>
      </c>
      <c r="K87" s="46">
        <f t="shared" si="10"/>
        <v>12302.119889915806</v>
      </c>
      <c r="L87" s="47"/>
      <c r="M87" s="6">
        <f>IF(J87="","",(K87/J87)/LOOKUP(RIGHT($D$2,3),定数!$A$6:$A$13,定数!$B$6:$B$13))</f>
        <v>11.183745354468915</v>
      </c>
      <c r="N87" s="35">
        <v>2018</v>
      </c>
      <c r="O87" s="8">
        <v>43684</v>
      </c>
      <c r="P87" s="45">
        <v>129.13999999999999</v>
      </c>
      <c r="Q87" s="45"/>
      <c r="R87" s="48">
        <f>IF(P87="","",T87*M87*LOOKUP(RIGHT($D$2,3),定数!$A$6:$A$13,定数!$B$6:$B$13))</f>
        <v>22367.490708936559</v>
      </c>
      <c r="S87" s="48"/>
      <c r="T87" s="49">
        <f t="shared" si="12"/>
        <v>19.999999999998863</v>
      </c>
      <c r="U87" s="49"/>
      <c r="V87" t="str">
        <f t="shared" si="11"/>
        <v/>
      </c>
      <c r="W87">
        <f t="shared" si="11"/>
        <v>0</v>
      </c>
      <c r="X87" s="41">
        <f t="shared" si="13"/>
        <v>464432.31434658205</v>
      </c>
      <c r="Y87" s="42">
        <f t="shared" si="14"/>
        <v>0.1170496747752594</v>
      </c>
    </row>
    <row r="88" spans="2:25" x14ac:dyDescent="0.15">
      <c r="B88" s="35">
        <v>80</v>
      </c>
      <c r="C88" s="44">
        <f t="shared" si="9"/>
        <v>432438.15370613011</v>
      </c>
      <c r="D88" s="44"/>
      <c r="E88" s="35">
        <v>2018</v>
      </c>
      <c r="F88" s="8">
        <v>43684</v>
      </c>
      <c r="G88" s="35" t="s">
        <v>4</v>
      </c>
      <c r="H88" s="45">
        <v>128.97</v>
      </c>
      <c r="I88" s="45"/>
      <c r="J88" s="35">
        <v>13</v>
      </c>
      <c r="K88" s="46">
        <f t="shared" si="10"/>
        <v>12973.144611183903</v>
      </c>
      <c r="L88" s="47"/>
      <c r="M88" s="6">
        <f>IF(J88="","",(K88/J88)/LOOKUP(RIGHT($D$2,3),定数!$A$6:$A$13,定数!$B$6:$B$13))</f>
        <v>9.9793420086030036</v>
      </c>
      <c r="N88" s="35">
        <v>2018</v>
      </c>
      <c r="O88" s="8">
        <v>43684</v>
      </c>
      <c r="P88" s="45">
        <v>129.21</v>
      </c>
      <c r="Q88" s="45"/>
      <c r="R88" s="48">
        <f>IF(P88="","",T88*M88*LOOKUP(RIGHT($D$2,3),定数!$A$6:$A$13,定数!$B$6:$B$13))</f>
        <v>23950.420820648116</v>
      </c>
      <c r="S88" s="48"/>
      <c r="T88" s="49">
        <f t="shared" si="12"/>
        <v>24.000000000000909</v>
      </c>
      <c r="U88" s="49"/>
      <c r="V88" t="str">
        <f t="shared" si="11"/>
        <v/>
      </c>
      <c r="W88">
        <f t="shared" si="11"/>
        <v>0</v>
      </c>
      <c r="X88" s="41">
        <f t="shared" si="13"/>
        <v>464432.31434658205</v>
      </c>
      <c r="Y88" s="42">
        <f t="shared" si="14"/>
        <v>6.8888747944821804E-2</v>
      </c>
    </row>
    <row r="89" spans="2:25" x14ac:dyDescent="0.15">
      <c r="B89" s="35">
        <v>81</v>
      </c>
      <c r="C89" s="44">
        <f t="shared" si="9"/>
        <v>456388.57452677825</v>
      </c>
      <c r="D89" s="44"/>
      <c r="E89" s="35">
        <v>2018</v>
      </c>
      <c r="F89" s="8">
        <v>43685</v>
      </c>
      <c r="G89" s="35" t="s">
        <v>3</v>
      </c>
      <c r="H89" s="45">
        <v>128.63999999999999</v>
      </c>
      <c r="I89" s="45"/>
      <c r="J89" s="35">
        <v>16</v>
      </c>
      <c r="K89" s="46">
        <f t="shared" si="10"/>
        <v>13691.657235803346</v>
      </c>
      <c r="L89" s="47"/>
      <c r="M89" s="6">
        <f>IF(J89="","",(K89/J89)/LOOKUP(RIGHT($D$2,3),定数!$A$6:$A$13,定数!$B$6:$B$13))</f>
        <v>8.5572857723770923</v>
      </c>
      <c r="N89" s="35">
        <v>2018</v>
      </c>
      <c r="O89" s="8">
        <v>43685</v>
      </c>
      <c r="P89" s="45">
        <v>128.80000000000001</v>
      </c>
      <c r="Q89" s="45"/>
      <c r="R89" s="48">
        <f>IF(P89="","",T89*M89*LOOKUP(RIGHT($D$2,3),定数!$A$6:$A$13,定数!$B$6:$B$13))</f>
        <v>-13691.657235805487</v>
      </c>
      <c r="S89" s="48"/>
      <c r="T89" s="49">
        <f t="shared" si="12"/>
        <v>-16.000000000002501</v>
      </c>
      <c r="U89" s="49"/>
      <c r="V89" t="str">
        <f t="shared" si="11"/>
        <v/>
      </c>
      <c r="W89">
        <f t="shared" si="11"/>
        <v>1</v>
      </c>
      <c r="X89" s="41">
        <f t="shared" si="13"/>
        <v>464432.31434658205</v>
      </c>
      <c r="Y89" s="42">
        <f t="shared" si="14"/>
        <v>1.7319509369456032E-2</v>
      </c>
    </row>
    <row r="90" spans="2:25" x14ac:dyDescent="0.15">
      <c r="B90" s="35">
        <v>82</v>
      </c>
      <c r="C90" s="44">
        <f t="shared" si="9"/>
        <v>442696.91729097278</v>
      </c>
      <c r="D90" s="44"/>
      <c r="E90" s="35">
        <v>2018</v>
      </c>
      <c r="F90" s="8">
        <v>43690</v>
      </c>
      <c r="G90" s="35" t="s">
        <v>3</v>
      </c>
      <c r="H90" s="45">
        <v>125.98</v>
      </c>
      <c r="I90" s="45"/>
      <c r="J90" s="35">
        <v>23</v>
      </c>
      <c r="K90" s="46">
        <f t="shared" si="10"/>
        <v>13280.907518729184</v>
      </c>
      <c r="L90" s="47"/>
      <c r="M90" s="6">
        <f>IF(J90="","",(K90/J90)/LOOKUP(RIGHT($D$2,3),定数!$A$6:$A$13,定数!$B$6:$B$13))</f>
        <v>5.7743076168387759</v>
      </c>
      <c r="N90" s="35">
        <v>2018</v>
      </c>
      <c r="O90" s="8">
        <v>43690</v>
      </c>
      <c r="P90" s="45">
        <v>125.57</v>
      </c>
      <c r="Q90" s="45"/>
      <c r="R90" s="48">
        <f>IF(P90="","",T90*M90*LOOKUP(RIGHT($D$2,3),定数!$A$6:$A$13,定数!$B$6:$B$13))</f>
        <v>23674.661229039604</v>
      </c>
      <c r="S90" s="48"/>
      <c r="T90" s="49">
        <f t="shared" si="12"/>
        <v>41.00000000000108</v>
      </c>
      <c r="U90" s="49"/>
      <c r="V90" t="str">
        <f t="shared" si="11"/>
        <v/>
      </c>
      <c r="W90">
        <f t="shared" si="11"/>
        <v>0</v>
      </c>
      <c r="X90" s="41">
        <f t="shared" si="13"/>
        <v>464432.31434658205</v>
      </c>
      <c r="Y90" s="42">
        <f t="shared" si="14"/>
        <v>4.6799924088376965E-2</v>
      </c>
    </row>
    <row r="91" spans="2:25" x14ac:dyDescent="0.15">
      <c r="B91" s="35">
        <v>83</v>
      </c>
      <c r="C91" s="44">
        <f t="shared" si="9"/>
        <v>466371.57852001238</v>
      </c>
      <c r="D91" s="44"/>
      <c r="E91" s="35">
        <v>2018</v>
      </c>
      <c r="F91" s="8">
        <v>43690</v>
      </c>
      <c r="G91" s="35" t="s">
        <v>4</v>
      </c>
      <c r="H91" s="45">
        <v>126.18</v>
      </c>
      <c r="I91" s="45"/>
      <c r="J91" s="35">
        <v>22</v>
      </c>
      <c r="K91" s="46">
        <f t="shared" si="10"/>
        <v>13991.147355600371</v>
      </c>
      <c r="L91" s="47"/>
      <c r="M91" s="6">
        <f>IF(J91="","",(K91/J91)/LOOKUP(RIGHT($D$2,3),定数!$A$6:$A$13,定数!$B$6:$B$13))</f>
        <v>6.3596124343638056</v>
      </c>
      <c r="N91" s="35">
        <v>2018</v>
      </c>
      <c r="O91" s="8">
        <v>43691</v>
      </c>
      <c r="P91" s="45">
        <v>126.61</v>
      </c>
      <c r="Q91" s="45"/>
      <c r="R91" s="48">
        <f>IF(P91="","",T91*M91*LOOKUP(RIGHT($D$2,3),定数!$A$6:$A$13,定数!$B$6:$B$13))</f>
        <v>27346.333467763896</v>
      </c>
      <c r="S91" s="48"/>
      <c r="T91" s="49">
        <f t="shared" si="12"/>
        <v>42.999999999999261</v>
      </c>
      <c r="U91" s="49"/>
      <c r="V91" t="str">
        <f t="shared" ref="V91:W106" si="15">IF(S91&lt;&gt;"",IF(S91&lt;0,1+V90,0),"")</f>
        <v/>
      </c>
      <c r="W91">
        <f t="shared" si="15"/>
        <v>0</v>
      </c>
      <c r="X91" s="41">
        <f t="shared" si="13"/>
        <v>466371.57852001238</v>
      </c>
      <c r="Y91" s="42">
        <f t="shared" si="14"/>
        <v>0</v>
      </c>
    </row>
    <row r="92" spans="2:25" x14ac:dyDescent="0.15">
      <c r="B92" s="35">
        <v>84</v>
      </c>
      <c r="C92" s="44">
        <f t="shared" si="9"/>
        <v>493717.91198777629</v>
      </c>
      <c r="D92" s="44"/>
      <c r="E92" s="35">
        <v>2018</v>
      </c>
      <c r="F92" s="8">
        <v>43690</v>
      </c>
      <c r="G92" s="35" t="s">
        <v>4</v>
      </c>
      <c r="H92" s="45">
        <v>126.21</v>
      </c>
      <c r="I92" s="45"/>
      <c r="J92" s="35">
        <v>25</v>
      </c>
      <c r="K92" s="46">
        <f t="shared" si="10"/>
        <v>14811.537359633288</v>
      </c>
      <c r="L92" s="47"/>
      <c r="M92" s="6">
        <f>IF(J92="","",(K92/J92)/LOOKUP(RIGHT($D$2,3),定数!$A$6:$A$13,定数!$B$6:$B$13))</f>
        <v>5.9246149438533156</v>
      </c>
      <c r="N92" s="35">
        <v>2018</v>
      </c>
      <c r="O92" s="8">
        <v>43691</v>
      </c>
      <c r="P92" s="45">
        <v>126.7</v>
      </c>
      <c r="Q92" s="45"/>
      <c r="R92" s="48">
        <f>IF(P92="","",T92*M92*LOOKUP(RIGHT($D$2,3),定数!$A$6:$A$13,定数!$B$6:$B$13))</f>
        <v>29030.613224881785</v>
      </c>
      <c r="S92" s="48"/>
      <c r="T92" s="49">
        <f t="shared" si="12"/>
        <v>49.000000000000909</v>
      </c>
      <c r="U92" s="49"/>
      <c r="V92" t="str">
        <f t="shared" si="15"/>
        <v/>
      </c>
      <c r="W92">
        <f t="shared" si="15"/>
        <v>0</v>
      </c>
      <c r="X92" s="41">
        <f t="shared" si="13"/>
        <v>493717.91198777629</v>
      </c>
      <c r="Y92" s="42">
        <f t="shared" si="14"/>
        <v>0</v>
      </c>
    </row>
    <row r="93" spans="2:25" x14ac:dyDescent="0.15">
      <c r="B93" s="35">
        <v>85</v>
      </c>
      <c r="C93" s="44">
        <f t="shared" si="9"/>
        <v>522748.52521265805</v>
      </c>
      <c r="D93" s="44"/>
      <c r="E93" s="35">
        <v>2018</v>
      </c>
      <c r="F93" s="8">
        <v>43694</v>
      </c>
      <c r="G93" s="35" t="s">
        <v>4</v>
      </c>
      <c r="H93" s="45">
        <v>126.19</v>
      </c>
      <c r="I93" s="45"/>
      <c r="J93" s="35">
        <v>16</v>
      </c>
      <c r="K93" s="46">
        <f t="shared" si="10"/>
        <v>15682.455756379741</v>
      </c>
      <c r="L93" s="47"/>
      <c r="M93" s="6">
        <f>IF(J93="","",(K93/J93)/LOOKUP(RIGHT($D$2,3),定数!$A$6:$A$13,定数!$B$6:$B$13))</f>
        <v>9.8015348477373383</v>
      </c>
      <c r="N93" s="35">
        <v>2018</v>
      </c>
      <c r="O93" s="8">
        <v>43694</v>
      </c>
      <c r="P93" s="45">
        <v>126.03</v>
      </c>
      <c r="Q93" s="45"/>
      <c r="R93" s="48">
        <f>IF(P93="","",T93*M93*LOOKUP(RIGHT($D$2,3),定数!$A$6:$A$13,定数!$B$6:$B$13))</f>
        <v>-15682.455756379406</v>
      </c>
      <c r="S93" s="48"/>
      <c r="T93" s="49">
        <f t="shared" si="12"/>
        <v>-15.999999999999659</v>
      </c>
      <c r="U93" s="49"/>
      <c r="V93" t="str">
        <f t="shared" si="15"/>
        <v/>
      </c>
      <c r="W93">
        <f t="shared" si="15"/>
        <v>1</v>
      </c>
      <c r="X93" s="41">
        <f t="shared" si="13"/>
        <v>522748.52521265805</v>
      </c>
      <c r="Y93" s="42">
        <f t="shared" si="14"/>
        <v>0</v>
      </c>
    </row>
    <row r="94" spans="2:25" x14ac:dyDescent="0.15">
      <c r="B94" s="35">
        <v>86</v>
      </c>
      <c r="C94" s="44">
        <f t="shared" si="9"/>
        <v>507066.06945627864</v>
      </c>
      <c r="D94" s="44"/>
      <c r="E94" s="35">
        <v>2018</v>
      </c>
      <c r="F94" s="8">
        <v>43704</v>
      </c>
      <c r="G94" s="35" t="s">
        <v>3</v>
      </c>
      <c r="H94" s="45">
        <v>129.04</v>
      </c>
      <c r="I94" s="45"/>
      <c r="J94" s="35">
        <v>12</v>
      </c>
      <c r="K94" s="46">
        <f t="shared" si="10"/>
        <v>15211.982083688359</v>
      </c>
      <c r="L94" s="47"/>
      <c r="M94" s="6">
        <f>IF(J94="","",(K94/J94)/LOOKUP(RIGHT($D$2,3),定数!$A$6:$A$13,定数!$B$6:$B$13))</f>
        <v>12.676651736406965</v>
      </c>
      <c r="N94" s="35">
        <v>2018</v>
      </c>
      <c r="O94" s="8">
        <v>43704</v>
      </c>
      <c r="P94" s="45">
        <v>129.16</v>
      </c>
      <c r="Q94" s="45"/>
      <c r="R94" s="48">
        <f>IF(P94="","",T94*M94*LOOKUP(RIGHT($D$2,3),定数!$A$6:$A$13,定数!$B$6:$B$13))</f>
        <v>-15211.982083688934</v>
      </c>
      <c r="S94" s="48"/>
      <c r="T94" s="49">
        <f t="shared" si="12"/>
        <v>-12.000000000000455</v>
      </c>
      <c r="U94" s="49"/>
      <c r="V94" t="str">
        <f t="shared" si="15"/>
        <v/>
      </c>
      <c r="W94">
        <f t="shared" si="15"/>
        <v>2</v>
      </c>
      <c r="X94" s="41">
        <f t="shared" si="13"/>
        <v>522748.52521265805</v>
      </c>
      <c r="Y94" s="42">
        <f t="shared" si="14"/>
        <v>2.9999999999999361E-2</v>
      </c>
    </row>
    <row r="95" spans="2:25" x14ac:dyDescent="0.15">
      <c r="B95" s="35">
        <v>87</v>
      </c>
      <c r="C95" s="44">
        <f t="shared" si="9"/>
        <v>491854.08737258968</v>
      </c>
      <c r="D95" s="44"/>
      <c r="E95" s="35">
        <v>2018</v>
      </c>
      <c r="F95" s="8">
        <v>43707</v>
      </c>
      <c r="G95" s="35" t="s">
        <v>3</v>
      </c>
      <c r="H95" s="45">
        <v>130.38</v>
      </c>
      <c r="I95" s="45"/>
      <c r="J95" s="35">
        <v>30</v>
      </c>
      <c r="K95" s="46">
        <f t="shared" si="10"/>
        <v>14755.62262117769</v>
      </c>
      <c r="L95" s="47"/>
      <c r="M95" s="6">
        <f>IF(J95="","",(K95/J95)/LOOKUP(RIGHT($D$2,3),定数!$A$6:$A$13,定数!$B$6:$B$13))</f>
        <v>4.9185408737258971</v>
      </c>
      <c r="N95" s="35">
        <v>2018</v>
      </c>
      <c r="O95" s="8">
        <v>43707</v>
      </c>
      <c r="P95" s="45">
        <v>129.79</v>
      </c>
      <c r="Q95" s="45"/>
      <c r="R95" s="48">
        <f>IF(P95="","",T95*M95*LOOKUP(RIGHT($D$2,3),定数!$A$6:$A$13,定数!$B$6:$B$13))</f>
        <v>29019.391154982957</v>
      </c>
      <c r="S95" s="48"/>
      <c r="T95" s="49">
        <f t="shared" si="12"/>
        <v>59.000000000000341</v>
      </c>
      <c r="U95" s="49"/>
      <c r="V95" t="str">
        <f t="shared" si="15"/>
        <v/>
      </c>
      <c r="W95">
        <f t="shared" si="15"/>
        <v>0</v>
      </c>
      <c r="X95" s="41">
        <f t="shared" si="13"/>
        <v>522748.52521265805</v>
      </c>
      <c r="Y95" s="42">
        <f t="shared" si="14"/>
        <v>5.9100000000000485E-2</v>
      </c>
    </row>
    <row r="96" spans="2:25" x14ac:dyDescent="0.15">
      <c r="B96" s="35">
        <v>88</v>
      </c>
      <c r="C96" s="44">
        <f t="shared" si="9"/>
        <v>520873.47852757265</v>
      </c>
      <c r="D96" s="44"/>
      <c r="E96" s="35">
        <v>2018</v>
      </c>
      <c r="F96" s="8">
        <v>43712</v>
      </c>
      <c r="G96" s="35" t="s">
        <v>3</v>
      </c>
      <c r="H96" s="45">
        <v>128.86000000000001</v>
      </c>
      <c r="I96" s="45"/>
      <c r="J96" s="35">
        <v>20</v>
      </c>
      <c r="K96" s="46">
        <f t="shared" si="10"/>
        <v>15626.204355827178</v>
      </c>
      <c r="L96" s="47"/>
      <c r="M96" s="6">
        <f>IF(J96="","",(K96/J96)/LOOKUP(RIGHT($D$2,3),定数!$A$6:$A$13,定数!$B$6:$B$13))</f>
        <v>7.8131021779135894</v>
      </c>
      <c r="N96" s="35">
        <v>2018</v>
      </c>
      <c r="O96" s="8">
        <v>43712</v>
      </c>
      <c r="P96" s="45">
        <v>128.49</v>
      </c>
      <c r="Q96" s="45"/>
      <c r="R96" s="48">
        <f>IF(P96="","",T96*M96*LOOKUP(RIGHT($D$2,3),定数!$A$6:$A$13,定数!$B$6:$B$13))</f>
        <v>28908.478058280638</v>
      </c>
      <c r="S96" s="48"/>
      <c r="T96" s="49">
        <f t="shared" si="12"/>
        <v>37.000000000000455</v>
      </c>
      <c r="U96" s="49"/>
      <c r="V96" t="str">
        <f t="shared" si="15"/>
        <v/>
      </c>
      <c r="W96">
        <f t="shared" si="15"/>
        <v>0</v>
      </c>
      <c r="X96" s="41">
        <f t="shared" si="13"/>
        <v>522748.52521265805</v>
      </c>
      <c r="Y96" s="42">
        <f t="shared" si="14"/>
        <v>3.5869000000001705E-3</v>
      </c>
    </row>
    <row r="97" spans="2:25" x14ac:dyDescent="0.15">
      <c r="B97" s="35">
        <v>89</v>
      </c>
      <c r="C97" s="44">
        <f t="shared" si="9"/>
        <v>549781.95658585324</v>
      </c>
      <c r="D97" s="44"/>
      <c r="E97" s="35">
        <v>2018</v>
      </c>
      <c r="F97" s="8">
        <v>43722</v>
      </c>
      <c r="G97" s="35" t="s">
        <v>3</v>
      </c>
      <c r="H97" s="45">
        <v>130.69</v>
      </c>
      <c r="I97" s="45"/>
      <c r="J97" s="35">
        <v>17</v>
      </c>
      <c r="K97" s="46">
        <f t="shared" si="10"/>
        <v>16493.458697575596</v>
      </c>
      <c r="L97" s="47"/>
      <c r="M97" s="6">
        <f>IF(J97="","",(K97/J97)/LOOKUP(RIGHT($D$2,3),定数!$A$6:$A$13,定数!$B$6:$B$13))</f>
        <v>9.7020345279856439</v>
      </c>
      <c r="N97" s="35">
        <v>2018</v>
      </c>
      <c r="O97" s="8">
        <v>43722</v>
      </c>
      <c r="P97" s="45">
        <v>130.34</v>
      </c>
      <c r="Q97" s="45"/>
      <c r="R97" s="48">
        <f>IF(P97="","",T97*M97*LOOKUP(RIGHT($D$2,3),定数!$A$6:$A$13,定数!$B$6:$B$13))</f>
        <v>33957.120847949205</v>
      </c>
      <c r="S97" s="48"/>
      <c r="T97" s="49">
        <f t="shared" si="12"/>
        <v>34.999999999999432</v>
      </c>
      <c r="U97" s="49"/>
      <c r="V97" t="str">
        <f t="shared" si="15"/>
        <v/>
      </c>
      <c r="W97">
        <f t="shared" si="15"/>
        <v>0</v>
      </c>
      <c r="X97" s="41">
        <f t="shared" si="13"/>
        <v>549781.95658585324</v>
      </c>
      <c r="Y97" s="42">
        <f t="shared" si="14"/>
        <v>0</v>
      </c>
    </row>
    <row r="98" spans="2:25" x14ac:dyDescent="0.15">
      <c r="B98" s="35">
        <v>90</v>
      </c>
      <c r="C98" s="44">
        <f t="shared" si="9"/>
        <v>583739.07743380242</v>
      </c>
      <c r="D98" s="44"/>
      <c r="E98" s="35">
        <v>2018</v>
      </c>
      <c r="F98" s="8">
        <v>43728</v>
      </c>
      <c r="G98" s="35" t="s">
        <v>3</v>
      </c>
      <c r="H98" s="45">
        <v>130.96</v>
      </c>
      <c r="I98" s="45"/>
      <c r="J98" s="35">
        <v>13</v>
      </c>
      <c r="K98" s="46">
        <f t="shared" si="10"/>
        <v>17512.172323014071</v>
      </c>
      <c r="L98" s="47"/>
      <c r="M98" s="6">
        <f>IF(J98="","",(K98/J98)/LOOKUP(RIGHT($D$2,3),定数!$A$6:$A$13,定数!$B$6:$B$13))</f>
        <v>13.470901786933901</v>
      </c>
      <c r="N98" s="35">
        <v>2018</v>
      </c>
      <c r="O98" s="8">
        <v>43728</v>
      </c>
      <c r="P98" s="45">
        <v>131.09</v>
      </c>
      <c r="Q98" s="45"/>
      <c r="R98" s="48">
        <f>IF(P98="","",T98*M98*LOOKUP(RIGHT($D$2,3),定数!$A$6:$A$13,定数!$B$6:$B$13))</f>
        <v>-17512.172323013459</v>
      </c>
      <c r="S98" s="48"/>
      <c r="T98" s="49">
        <f t="shared" si="12"/>
        <v>-12.999999999999545</v>
      </c>
      <c r="U98" s="49"/>
      <c r="V98" t="str">
        <f t="shared" si="15"/>
        <v/>
      </c>
      <c r="W98">
        <f t="shared" si="15"/>
        <v>1</v>
      </c>
      <c r="X98" s="41">
        <f t="shared" si="13"/>
        <v>583739.07743380242</v>
      </c>
      <c r="Y98" s="42">
        <f t="shared" si="14"/>
        <v>0</v>
      </c>
    </row>
    <row r="99" spans="2:25" x14ac:dyDescent="0.15">
      <c r="B99" s="35">
        <v>91</v>
      </c>
      <c r="C99" s="44">
        <f t="shared" si="9"/>
        <v>566226.905110789</v>
      </c>
      <c r="D99" s="44"/>
      <c r="E99" s="35">
        <v>2018</v>
      </c>
      <c r="F99" s="8">
        <v>43739</v>
      </c>
      <c r="G99" s="35" t="s">
        <v>4</v>
      </c>
      <c r="H99" s="45">
        <v>132.27000000000001</v>
      </c>
      <c r="I99" s="45"/>
      <c r="J99" s="35">
        <v>17</v>
      </c>
      <c r="K99" s="46">
        <f t="shared" si="10"/>
        <v>16986.807153323669</v>
      </c>
      <c r="L99" s="47"/>
      <c r="M99" s="6">
        <f>IF(J99="","",(K99/J99)/LOOKUP(RIGHT($D$2,3),定数!$A$6:$A$13,定数!$B$6:$B$13))</f>
        <v>9.9922395019550994</v>
      </c>
      <c r="N99" s="35">
        <v>2018</v>
      </c>
      <c r="O99" s="8">
        <v>43739</v>
      </c>
      <c r="P99" s="45">
        <v>132.1</v>
      </c>
      <c r="Q99" s="45"/>
      <c r="R99" s="48">
        <f>IF(P99="","",T99*M99*LOOKUP(RIGHT($D$2,3),定数!$A$6:$A$13,定数!$B$6:$B$13))</f>
        <v>-16986.807153325259</v>
      </c>
      <c r="S99" s="48"/>
      <c r="T99" s="49">
        <f t="shared" si="12"/>
        <v>-17.000000000001592</v>
      </c>
      <c r="U99" s="49"/>
      <c r="V99" t="str">
        <f t="shared" si="15"/>
        <v/>
      </c>
      <c r="W99">
        <f t="shared" si="15"/>
        <v>2</v>
      </c>
      <c r="X99" s="41">
        <f t="shared" si="13"/>
        <v>583739.07743380242</v>
      </c>
      <c r="Y99" s="42">
        <f t="shared" si="14"/>
        <v>2.9999999999998916E-2</v>
      </c>
    </row>
    <row r="100" spans="2:25" x14ac:dyDescent="0.15">
      <c r="B100" s="35">
        <v>92</v>
      </c>
      <c r="C100" s="44">
        <f t="shared" si="9"/>
        <v>549240.0979574637</v>
      </c>
      <c r="D100" s="44"/>
      <c r="E100" s="35">
        <v>2018</v>
      </c>
      <c r="F100" s="8">
        <v>43742</v>
      </c>
      <c r="G100" s="35" t="s">
        <v>3</v>
      </c>
      <c r="H100" s="45">
        <v>131.09</v>
      </c>
      <c r="I100" s="45"/>
      <c r="J100" s="35">
        <v>23</v>
      </c>
      <c r="K100" s="46">
        <f t="shared" si="10"/>
        <v>16477.202938723909</v>
      </c>
      <c r="L100" s="47"/>
      <c r="M100" s="6">
        <f>IF(J100="","",(K100/J100)/LOOKUP(RIGHT($D$2,3),定数!$A$6:$A$13,定数!$B$6:$B$13))</f>
        <v>7.1640012777060473</v>
      </c>
      <c r="N100" s="35">
        <v>2018</v>
      </c>
      <c r="O100" s="8">
        <v>43742</v>
      </c>
      <c r="P100" s="45">
        <v>131.32</v>
      </c>
      <c r="Q100" s="45"/>
      <c r="R100" s="48">
        <f>IF(P100="","",T100*M100*LOOKUP(RIGHT($D$2,3),定数!$A$6:$A$13,定数!$B$6:$B$13))</f>
        <v>-16477.202938723174</v>
      </c>
      <c r="S100" s="48"/>
      <c r="T100" s="49">
        <f t="shared" si="12"/>
        <v>-22.999999999998977</v>
      </c>
      <c r="U100" s="49"/>
      <c r="V100" t="str">
        <f t="shared" si="15"/>
        <v/>
      </c>
      <c r="W100">
        <f t="shared" si="15"/>
        <v>3</v>
      </c>
      <c r="X100" s="41">
        <f t="shared" si="13"/>
        <v>583739.07743380242</v>
      </c>
      <c r="Y100" s="42">
        <f t="shared" si="14"/>
        <v>5.9100000000001707E-2</v>
      </c>
    </row>
    <row r="101" spans="2:25" x14ac:dyDescent="0.15">
      <c r="B101" s="35">
        <v>93</v>
      </c>
      <c r="C101" s="44">
        <f t="shared" si="9"/>
        <v>532762.89501874056</v>
      </c>
      <c r="D101" s="44"/>
      <c r="E101" s="35">
        <v>2018</v>
      </c>
      <c r="F101" s="8">
        <v>43747</v>
      </c>
      <c r="G101" s="35" t="s">
        <v>4</v>
      </c>
      <c r="H101" s="45">
        <v>130.02000000000001</v>
      </c>
      <c r="I101" s="45"/>
      <c r="J101" s="35">
        <v>29</v>
      </c>
      <c r="K101" s="46">
        <f t="shared" si="10"/>
        <v>15982.886850562216</v>
      </c>
      <c r="L101" s="47"/>
      <c r="M101" s="6">
        <f>IF(J101="","",(K101/J101)/LOOKUP(RIGHT($D$2,3),定数!$A$6:$A$13,定数!$B$6:$B$13))</f>
        <v>5.5113402932973159</v>
      </c>
      <c r="N101" s="35">
        <v>2018</v>
      </c>
      <c r="O101" s="8">
        <v>43747</v>
      </c>
      <c r="P101" s="45">
        <v>129.72999999999999</v>
      </c>
      <c r="Q101" s="45"/>
      <c r="R101" s="48">
        <f>IF(P101="","",T101*M101*LOOKUP(RIGHT($D$2,3),定数!$A$6:$A$13,定数!$B$6:$B$13))</f>
        <v>-15982.886850563344</v>
      </c>
      <c r="S101" s="48"/>
      <c r="T101" s="49">
        <f t="shared" si="12"/>
        <v>-29.000000000002046</v>
      </c>
      <c r="U101" s="49"/>
      <c r="V101" t="str">
        <f t="shared" si="15"/>
        <v/>
      </c>
      <c r="W101">
        <f t="shared" si="15"/>
        <v>4</v>
      </c>
      <c r="X101" s="41">
        <f t="shared" si="13"/>
        <v>583739.07743380242</v>
      </c>
      <c r="Y101" s="42">
        <f t="shared" si="14"/>
        <v>8.7327000000000377E-2</v>
      </c>
    </row>
    <row r="102" spans="2:25" x14ac:dyDescent="0.15">
      <c r="B102" s="35">
        <v>94</v>
      </c>
      <c r="C102" s="44">
        <f t="shared" si="9"/>
        <v>516780.00816817721</v>
      </c>
      <c r="D102" s="44"/>
      <c r="E102" s="35">
        <v>2018</v>
      </c>
      <c r="F102" s="8">
        <v>43754</v>
      </c>
      <c r="G102" s="35" t="s">
        <v>4</v>
      </c>
      <c r="H102" s="45">
        <v>129.63999999999999</v>
      </c>
      <c r="I102" s="45"/>
      <c r="J102" s="35">
        <v>9</v>
      </c>
      <c r="K102" s="46">
        <f t="shared" si="10"/>
        <v>15503.400245045315</v>
      </c>
      <c r="L102" s="47"/>
      <c r="M102" s="6">
        <f>IF(J102="","",(K102/J102)/LOOKUP(RIGHT($D$2,3),定数!$A$6:$A$13,定数!$B$6:$B$13))</f>
        <v>17.226000272272572</v>
      </c>
      <c r="N102" s="35">
        <v>2018</v>
      </c>
      <c r="O102" s="8">
        <v>43754</v>
      </c>
      <c r="P102" s="45">
        <v>129.84</v>
      </c>
      <c r="Q102" s="45"/>
      <c r="R102" s="48">
        <f>IF(P102="","",T102*M102*LOOKUP(RIGHT($D$2,3),定数!$A$6:$A$13,定数!$B$6:$B$13))</f>
        <v>34452.000544548078</v>
      </c>
      <c r="S102" s="48"/>
      <c r="T102" s="49">
        <f t="shared" si="12"/>
        <v>20.000000000001705</v>
      </c>
      <c r="U102" s="49"/>
      <c r="V102" t="str">
        <f t="shared" si="15"/>
        <v/>
      </c>
      <c r="W102">
        <f t="shared" si="15"/>
        <v>0</v>
      </c>
      <c r="X102" s="41">
        <f t="shared" si="13"/>
        <v>583739.07743380242</v>
      </c>
      <c r="Y102" s="42">
        <f t="shared" si="14"/>
        <v>0.11470719000000229</v>
      </c>
    </row>
    <row r="103" spans="2:25" x14ac:dyDescent="0.15">
      <c r="B103" s="35">
        <v>95</v>
      </c>
      <c r="C103" s="44">
        <f t="shared" si="9"/>
        <v>551232.00871272525</v>
      </c>
      <c r="D103" s="44"/>
      <c r="E103" s="35">
        <v>2018</v>
      </c>
      <c r="F103" s="8">
        <v>43757</v>
      </c>
      <c r="G103" s="35" t="s">
        <v>4</v>
      </c>
      <c r="H103" s="45">
        <v>129.06</v>
      </c>
      <c r="I103" s="45"/>
      <c r="J103" s="35">
        <v>29</v>
      </c>
      <c r="K103" s="46">
        <f t="shared" si="10"/>
        <v>16536.960261381755</v>
      </c>
      <c r="L103" s="47"/>
      <c r="M103" s="6">
        <f>IF(J103="","",(K103/J103)/LOOKUP(RIGHT($D$2,3),定数!$A$6:$A$13,定数!$B$6:$B$13))</f>
        <v>5.7024000901316398</v>
      </c>
      <c r="N103" s="35">
        <v>2018</v>
      </c>
      <c r="O103" s="8">
        <v>43760</v>
      </c>
      <c r="P103" s="45">
        <v>129.69</v>
      </c>
      <c r="Q103" s="45"/>
      <c r="R103" s="48">
        <f>IF(P103="","",T103*M103*LOOKUP(RIGHT($D$2,3),定数!$A$6:$A$13,定数!$B$6:$B$13))</f>
        <v>35925.120567829072</v>
      </c>
      <c r="S103" s="48"/>
      <c r="T103" s="49">
        <f t="shared" si="12"/>
        <v>62.999999999999545</v>
      </c>
      <c r="U103" s="49"/>
      <c r="V103" t="str">
        <f t="shared" si="15"/>
        <v/>
      </c>
      <c r="W103">
        <f t="shared" si="15"/>
        <v>0</v>
      </c>
      <c r="X103" s="41">
        <f t="shared" si="13"/>
        <v>583739.07743380242</v>
      </c>
      <c r="Y103" s="42">
        <f t="shared" si="14"/>
        <v>5.5687669333330803E-2</v>
      </c>
    </row>
    <row r="104" spans="2:25" x14ac:dyDescent="0.15">
      <c r="B104" s="35">
        <v>96</v>
      </c>
      <c r="C104" s="44">
        <f t="shared" si="9"/>
        <v>587157.12928055436</v>
      </c>
      <c r="D104" s="44"/>
      <c r="E104" s="35">
        <v>2018</v>
      </c>
      <c r="F104" s="8">
        <v>43769</v>
      </c>
      <c r="G104" s="35" t="s">
        <v>4</v>
      </c>
      <c r="H104" s="45">
        <v>128.41999999999999</v>
      </c>
      <c r="I104" s="45"/>
      <c r="J104" s="35">
        <v>12</v>
      </c>
      <c r="K104" s="46">
        <f t="shared" si="10"/>
        <v>17614.713878416631</v>
      </c>
      <c r="L104" s="47"/>
      <c r="M104" s="6">
        <f>IF(J104="","",(K104/J104)/LOOKUP(RIGHT($D$2,3),定数!$A$6:$A$13,定数!$B$6:$B$13))</f>
        <v>14.67892823201386</v>
      </c>
      <c r="N104" s="35">
        <v>2018</v>
      </c>
      <c r="O104" s="8">
        <v>43769</v>
      </c>
      <c r="P104" s="45">
        <v>128.30000000000001</v>
      </c>
      <c r="Q104" s="45"/>
      <c r="R104" s="48">
        <f>IF(P104="","",T104*M104*LOOKUP(RIGHT($D$2,3),定数!$A$6:$A$13,定数!$B$6:$B$13))</f>
        <v>-17614.713878413128</v>
      </c>
      <c r="S104" s="48"/>
      <c r="T104" s="49">
        <f t="shared" si="12"/>
        <v>-11.999999999997613</v>
      </c>
      <c r="U104" s="49"/>
      <c r="V104" t="str">
        <f t="shared" si="15"/>
        <v/>
      </c>
      <c r="W104">
        <f t="shared" si="15"/>
        <v>1</v>
      </c>
      <c r="X104" s="41">
        <f t="shared" si="13"/>
        <v>587157.12928055436</v>
      </c>
      <c r="Y104" s="42">
        <f t="shared" si="14"/>
        <v>0</v>
      </c>
    </row>
    <row r="105" spans="2:25" x14ac:dyDescent="0.15">
      <c r="B105" s="35">
        <v>97</v>
      </c>
      <c r="C105" s="44">
        <f t="shared" si="9"/>
        <v>569542.41540214128</v>
      </c>
      <c r="D105" s="44"/>
      <c r="E105" s="35">
        <v>2018</v>
      </c>
      <c r="F105" s="8">
        <v>43770</v>
      </c>
      <c r="G105" s="35" t="s">
        <v>4</v>
      </c>
      <c r="H105" s="45">
        <v>128.6</v>
      </c>
      <c r="I105" s="45"/>
      <c r="J105" s="35">
        <v>23</v>
      </c>
      <c r="K105" s="46">
        <f t="shared" si="10"/>
        <v>17086.272462064237</v>
      </c>
      <c r="L105" s="47"/>
      <c r="M105" s="6">
        <f>IF(J105="","",(K105/J105)/LOOKUP(RIGHT($D$2,3),定数!$A$6:$A$13,定数!$B$6:$B$13))</f>
        <v>7.4288141139409722</v>
      </c>
      <c r="N105" s="35">
        <v>2018</v>
      </c>
      <c r="O105" s="8">
        <v>43771</v>
      </c>
      <c r="P105" s="45">
        <v>128.37</v>
      </c>
      <c r="Q105" s="45"/>
      <c r="R105" s="48">
        <f>IF(P105="","",T105*M105*LOOKUP(RIGHT($D$2,3),定数!$A$6:$A$13,定数!$B$6:$B$13))</f>
        <v>-17086.272462063476</v>
      </c>
      <c r="S105" s="48"/>
      <c r="T105" s="49">
        <f t="shared" si="12"/>
        <v>-22.999999999998977</v>
      </c>
      <c r="U105" s="49"/>
      <c r="V105" t="str">
        <f t="shared" si="15"/>
        <v/>
      </c>
      <c r="W105">
        <f t="shared" si="15"/>
        <v>2</v>
      </c>
      <c r="X105" s="41">
        <f t="shared" si="13"/>
        <v>587157.12928055436</v>
      </c>
      <c r="Y105" s="42">
        <f t="shared" si="14"/>
        <v>2.999999999999392E-2</v>
      </c>
    </row>
    <row r="106" spans="2:25" x14ac:dyDescent="0.15">
      <c r="B106" s="35">
        <v>98</v>
      </c>
      <c r="C106" s="44">
        <f t="shared" si="9"/>
        <v>552456.14294007781</v>
      </c>
      <c r="D106" s="44"/>
      <c r="E106" s="35">
        <v>2018</v>
      </c>
      <c r="F106" s="8">
        <v>43775</v>
      </c>
      <c r="G106" s="35" t="s">
        <v>4</v>
      </c>
      <c r="H106" s="45">
        <v>129.22999999999999</v>
      </c>
      <c r="I106" s="45"/>
      <c r="J106" s="35">
        <v>7</v>
      </c>
      <c r="K106" s="46">
        <f t="shared" si="10"/>
        <v>16573.684288202334</v>
      </c>
      <c r="L106" s="47"/>
      <c r="M106" s="6">
        <f>IF(J106="","",(K106/J106)/LOOKUP(RIGHT($D$2,3),定数!$A$6:$A$13,定数!$B$6:$B$13))</f>
        <v>23.676691840289049</v>
      </c>
      <c r="N106" s="35">
        <v>2018</v>
      </c>
      <c r="O106" s="8">
        <v>43775</v>
      </c>
      <c r="P106" s="45">
        <v>129.36000000000001</v>
      </c>
      <c r="Q106" s="45"/>
      <c r="R106" s="48">
        <f>IF(P106="","",T106*M106*LOOKUP(RIGHT($D$2,3),定数!$A$6:$A$13,定数!$B$6:$B$13))</f>
        <v>30779.699392381415</v>
      </c>
      <c r="S106" s="48"/>
      <c r="T106" s="49">
        <f t="shared" si="12"/>
        <v>13.000000000002387</v>
      </c>
      <c r="U106" s="49"/>
      <c r="V106" t="str">
        <f t="shared" si="15"/>
        <v/>
      </c>
      <c r="W106">
        <f t="shared" si="15"/>
        <v>0</v>
      </c>
      <c r="X106" s="41">
        <f t="shared" si="13"/>
        <v>587157.12928055436</v>
      </c>
      <c r="Y106" s="42">
        <f t="shared" si="14"/>
        <v>5.9099999999992825E-2</v>
      </c>
    </row>
    <row r="107" spans="2:25" x14ac:dyDescent="0.15">
      <c r="B107" s="35">
        <v>99</v>
      </c>
      <c r="C107" s="44">
        <f t="shared" si="9"/>
        <v>583235.84233245929</v>
      </c>
      <c r="D107" s="44"/>
      <c r="E107" s="35">
        <v>2018</v>
      </c>
      <c r="F107" s="8">
        <v>43776</v>
      </c>
      <c r="G107" s="35" t="s">
        <v>4</v>
      </c>
      <c r="H107" s="45">
        <v>129.59</v>
      </c>
      <c r="I107" s="45"/>
      <c r="J107" s="35">
        <v>18</v>
      </c>
      <c r="K107" s="46">
        <f t="shared" si="10"/>
        <v>17497.075269973779</v>
      </c>
      <c r="L107" s="47"/>
      <c r="M107" s="6">
        <f>IF(J107="","",(K107/J107)/LOOKUP(RIGHT($D$2,3),定数!$A$6:$A$13,定数!$B$6:$B$13))</f>
        <v>9.7205973722076546</v>
      </c>
      <c r="N107" s="35">
        <v>2018</v>
      </c>
      <c r="O107" s="8">
        <v>43776</v>
      </c>
      <c r="P107" s="45">
        <v>129.41</v>
      </c>
      <c r="Q107" s="45"/>
      <c r="R107" s="48">
        <f>IF(P107="","",T107*M107*LOOKUP(RIGHT($D$2,3),定数!$A$6:$A$13,定数!$B$6:$B$13))</f>
        <v>-17497.075269974441</v>
      </c>
      <c r="S107" s="48"/>
      <c r="T107" s="49">
        <f t="shared" si="12"/>
        <v>-18.000000000000682</v>
      </c>
      <c r="U107" s="49"/>
      <c r="V107" t="str">
        <f>IF(S107&lt;&gt;"",IF(S107&lt;0,1+V106,0),"")</f>
        <v/>
      </c>
      <c r="W107">
        <f>IF(T107&lt;&gt;"",IF(T107&lt;0,1+W106,0),"")</f>
        <v>1</v>
      </c>
      <c r="X107" s="41">
        <f t="shared" si="13"/>
        <v>587157.12928055436</v>
      </c>
      <c r="Y107" s="42">
        <f t="shared" si="14"/>
        <v>6.6784285714113212E-3</v>
      </c>
    </row>
    <row r="108" spans="2:25" x14ac:dyDescent="0.15">
      <c r="B108" s="35">
        <v>100</v>
      </c>
      <c r="C108" s="44">
        <f t="shared" si="9"/>
        <v>565738.76706248487</v>
      </c>
      <c r="D108" s="44"/>
      <c r="E108" s="35">
        <v>2018</v>
      </c>
      <c r="F108" s="8">
        <v>43776</v>
      </c>
      <c r="G108" s="35" t="s">
        <v>4</v>
      </c>
      <c r="H108" s="45">
        <v>129.69999999999999</v>
      </c>
      <c r="I108" s="45"/>
      <c r="J108" s="35">
        <v>28</v>
      </c>
      <c r="K108" s="46">
        <f t="shared" si="10"/>
        <v>16972.163011874545</v>
      </c>
      <c r="L108" s="47"/>
      <c r="M108" s="6">
        <f>IF(J108="","",(K108/J108)/LOOKUP(RIGHT($D$2,3),定数!$A$6:$A$13,定数!$B$6:$B$13))</f>
        <v>6.061486789955195</v>
      </c>
      <c r="N108" s="35">
        <v>2018</v>
      </c>
      <c r="O108" s="8">
        <v>43776</v>
      </c>
      <c r="P108" s="45">
        <v>129.41999999999999</v>
      </c>
      <c r="Q108" s="45"/>
      <c r="R108" s="48">
        <f>IF(P108="","",T108*M108*LOOKUP(RIGHT($D$2,3),定数!$A$6:$A$13,定数!$B$6:$B$13))</f>
        <v>-16972.163011874614</v>
      </c>
      <c r="S108" s="48"/>
      <c r="T108" s="49">
        <f t="shared" si="12"/>
        <v>-28.000000000000114</v>
      </c>
      <c r="U108" s="49"/>
      <c r="V108" t="str">
        <f>IF(S108&lt;&gt;"",IF(S108&lt;0,1+V107,0),"")</f>
        <v/>
      </c>
      <c r="W108">
        <f>IF(T108&lt;&gt;"",IF(T108&lt;0,1+W107,0),"")</f>
        <v>2</v>
      </c>
      <c r="X108" s="41">
        <f t="shared" si="13"/>
        <v>587157.12928055436</v>
      </c>
      <c r="Y108" s="42">
        <f t="shared" si="14"/>
        <v>3.6478075714269975E-2</v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81" workbookViewId="0">
      <selection activeCell="A213" sqref="A213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2" sqref="A22:J2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4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15">
      <c r="A11" t="s">
        <v>1</v>
      </c>
    </row>
    <row r="12" spans="1:10" x14ac:dyDescent="0.15">
      <c r="A12" s="86" t="s">
        <v>74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15">
      <c r="A21" t="s">
        <v>2</v>
      </c>
    </row>
    <row r="22" spans="1:10" x14ac:dyDescent="0.15">
      <c r="A22" s="86" t="s">
        <v>75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1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1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1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1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I8" sqref="I8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15">
      <c r="B5" s="27" t="s">
        <v>43</v>
      </c>
      <c r="C5" s="28" t="s">
        <v>67</v>
      </c>
      <c r="D5" s="28">
        <v>100</v>
      </c>
      <c r="E5" s="32">
        <v>43645</v>
      </c>
      <c r="F5" s="28">
        <v>100</v>
      </c>
      <c r="G5" s="32">
        <v>43738</v>
      </c>
      <c r="H5" s="28">
        <v>100</v>
      </c>
      <c r="I5" s="32">
        <v>43650</v>
      </c>
    </row>
    <row r="6" spans="2:9" x14ac:dyDescent="0.15">
      <c r="B6" s="27" t="s">
        <v>43</v>
      </c>
      <c r="C6" s="28" t="s">
        <v>68</v>
      </c>
      <c r="D6" s="28">
        <v>48</v>
      </c>
      <c r="E6" s="32">
        <v>43654</v>
      </c>
      <c r="F6" s="28">
        <v>100</v>
      </c>
      <c r="G6" s="32">
        <v>43656</v>
      </c>
      <c r="H6" s="28">
        <v>100</v>
      </c>
      <c r="I6" s="32">
        <v>43662</v>
      </c>
    </row>
    <row r="7" spans="2:9" x14ac:dyDescent="0.15">
      <c r="B7" s="27" t="s">
        <v>43</v>
      </c>
      <c r="C7" s="28" t="s">
        <v>69</v>
      </c>
      <c r="D7" s="28">
        <v>29</v>
      </c>
      <c r="E7" s="32">
        <v>43664</v>
      </c>
      <c r="F7" s="28">
        <v>46</v>
      </c>
      <c r="G7" s="32">
        <v>43667</v>
      </c>
      <c r="H7" s="28">
        <v>100</v>
      </c>
      <c r="I7" s="32">
        <v>43673</v>
      </c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0" t="s">
        <v>5</v>
      </c>
      <c r="C2" s="70"/>
      <c r="D2" s="73"/>
      <c r="E2" s="73"/>
      <c r="F2" s="70" t="s">
        <v>6</v>
      </c>
      <c r="G2" s="70"/>
      <c r="H2" s="73" t="s">
        <v>36</v>
      </c>
      <c r="I2" s="73"/>
      <c r="J2" s="70" t="s">
        <v>7</v>
      </c>
      <c r="K2" s="70"/>
      <c r="L2" s="75">
        <f>C9</f>
        <v>1000000</v>
      </c>
      <c r="M2" s="73"/>
      <c r="N2" s="70" t="s">
        <v>8</v>
      </c>
      <c r="O2" s="70"/>
      <c r="P2" s="75" t="e">
        <f>C108+R108</f>
        <v>#VALUE!</v>
      </c>
      <c r="Q2" s="73"/>
      <c r="R2" s="1"/>
      <c r="S2" s="1"/>
      <c r="T2" s="1"/>
    </row>
    <row r="3" spans="2:21" ht="57" customHeight="1" x14ac:dyDescent="0.15">
      <c r="B3" s="70" t="s">
        <v>9</v>
      </c>
      <c r="C3" s="70"/>
      <c r="D3" s="82" t="s">
        <v>38</v>
      </c>
      <c r="E3" s="82"/>
      <c r="F3" s="82"/>
      <c r="G3" s="82"/>
      <c r="H3" s="82"/>
      <c r="I3" s="82"/>
      <c r="J3" s="70" t="s">
        <v>10</v>
      </c>
      <c r="K3" s="70"/>
      <c r="L3" s="82" t="s">
        <v>35</v>
      </c>
      <c r="M3" s="83"/>
      <c r="N3" s="83"/>
      <c r="O3" s="83"/>
      <c r="P3" s="83"/>
      <c r="Q3" s="83"/>
      <c r="R3" s="1"/>
      <c r="S3" s="1"/>
    </row>
    <row r="4" spans="2:21" x14ac:dyDescent="0.15">
      <c r="B4" s="70" t="s">
        <v>11</v>
      </c>
      <c r="C4" s="70"/>
      <c r="D4" s="71">
        <f>SUM($R$9:$S$993)</f>
        <v>153684.21052631587</v>
      </c>
      <c r="E4" s="71"/>
      <c r="F4" s="70" t="s">
        <v>12</v>
      </c>
      <c r="G4" s="70"/>
      <c r="H4" s="72">
        <f>SUM($T$9:$U$108)</f>
        <v>292.00000000000017</v>
      </c>
      <c r="I4" s="73"/>
      <c r="J4" s="74" t="s">
        <v>13</v>
      </c>
      <c r="K4" s="74"/>
      <c r="L4" s="75">
        <f>MAX($C$9:$D$990)-C9</f>
        <v>153684.21052631596</v>
      </c>
      <c r="M4" s="75"/>
      <c r="N4" s="74" t="s">
        <v>14</v>
      </c>
      <c r="O4" s="74"/>
      <c r="P4" s="71">
        <f>MIN($C$9:$D$990)-C9</f>
        <v>0</v>
      </c>
      <c r="Q4" s="71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7" t="s">
        <v>19</v>
      </c>
      <c r="K5" s="70"/>
      <c r="L5" s="78"/>
      <c r="M5" s="79"/>
      <c r="N5" s="17" t="s">
        <v>20</v>
      </c>
      <c r="O5" s="9"/>
      <c r="P5" s="78"/>
      <c r="Q5" s="79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x14ac:dyDescent="0.15">
      <c r="B8" s="51"/>
      <c r="C8" s="54"/>
      <c r="D8" s="55"/>
      <c r="E8" s="18" t="s">
        <v>28</v>
      </c>
      <c r="F8" s="18" t="s">
        <v>29</v>
      </c>
      <c r="G8" s="18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x14ac:dyDescent="0.15">
      <c r="B9" s="19">
        <v>1</v>
      </c>
      <c r="C9" s="44">
        <v>1000000</v>
      </c>
      <c r="D9" s="44"/>
      <c r="E9" s="19">
        <v>2001</v>
      </c>
      <c r="F9" s="8">
        <v>42111</v>
      </c>
      <c r="G9" s="19" t="s">
        <v>4</v>
      </c>
      <c r="H9" s="45">
        <v>105.33</v>
      </c>
      <c r="I9" s="45"/>
      <c r="J9" s="19">
        <v>57</v>
      </c>
      <c r="K9" s="44">
        <f t="shared" ref="K9:K72" si="0">IF(F9="","",C9*0.03)</f>
        <v>30000</v>
      </c>
      <c r="L9" s="44"/>
      <c r="M9" s="6">
        <f>IF(J9="","",(K9/J9)/1000)</f>
        <v>0.52631578947368418</v>
      </c>
      <c r="N9" s="19">
        <v>2001</v>
      </c>
      <c r="O9" s="8">
        <v>42111</v>
      </c>
      <c r="P9" s="45">
        <v>108.25</v>
      </c>
      <c r="Q9" s="45"/>
      <c r="R9" s="48">
        <f>IF(O9="","",(IF(G9="売",H9-P9,P9-H9))*M9*100000)</f>
        <v>153684.21052631587</v>
      </c>
      <c r="S9" s="48"/>
      <c r="T9" s="49">
        <f>IF(O9="","",IF(R9&lt;0,J9*(-1),IF(G9="買",(P9-H9)*100,(H9-P9)*100)))</f>
        <v>292.00000000000017</v>
      </c>
      <c r="U9" s="49"/>
    </row>
    <row r="10" spans="2:21" x14ac:dyDescent="0.15">
      <c r="B10" s="19">
        <v>2</v>
      </c>
      <c r="C10" s="44">
        <f t="shared" ref="C10:C73" si="1">IF(R9="","",C9+R9)</f>
        <v>1153684.210526316</v>
      </c>
      <c r="D10" s="44"/>
      <c r="E10" s="19"/>
      <c r="F10" s="8"/>
      <c r="G10" s="19" t="s">
        <v>4</v>
      </c>
      <c r="H10" s="45"/>
      <c r="I10" s="45"/>
      <c r="J10" s="19"/>
      <c r="K10" s="44" t="str">
        <f t="shared" si="0"/>
        <v/>
      </c>
      <c r="L10" s="44"/>
      <c r="M10" s="6" t="str">
        <f t="shared" ref="M10:M73" si="2">IF(J10="","",(K10/J10)/1000)</f>
        <v/>
      </c>
      <c r="N10" s="19"/>
      <c r="O10" s="8"/>
      <c r="P10" s="45"/>
      <c r="Q10" s="45"/>
      <c r="R10" s="48" t="str">
        <f t="shared" ref="R10:R73" si="3">IF(O10="","",(IF(G10="売",H10-P10,P10-H10))*M10*100000)</f>
        <v/>
      </c>
      <c r="S10" s="48"/>
      <c r="T10" s="49" t="str">
        <f t="shared" ref="T10:T73" si="4">IF(O10="","",IF(R10&lt;0,J10*(-1),IF(G10="買",(P10-H10)*100,(H10-P10)*100)))</f>
        <v/>
      </c>
      <c r="U10" s="49"/>
    </row>
    <row r="11" spans="2:21" x14ac:dyDescent="0.15">
      <c r="B11" s="19">
        <v>3</v>
      </c>
      <c r="C11" s="44" t="str">
        <f t="shared" si="1"/>
        <v/>
      </c>
      <c r="D11" s="44"/>
      <c r="E11" s="19"/>
      <c r="F11" s="8"/>
      <c r="G11" s="19" t="s">
        <v>4</v>
      </c>
      <c r="H11" s="45"/>
      <c r="I11" s="45"/>
      <c r="J11" s="19"/>
      <c r="K11" s="44" t="str">
        <f t="shared" si="0"/>
        <v/>
      </c>
      <c r="L11" s="44"/>
      <c r="M11" s="6" t="str">
        <f t="shared" si="2"/>
        <v/>
      </c>
      <c r="N11" s="19"/>
      <c r="O11" s="8"/>
      <c r="P11" s="45"/>
      <c r="Q11" s="45"/>
      <c r="R11" s="48" t="str">
        <f t="shared" si="3"/>
        <v/>
      </c>
      <c r="S11" s="48"/>
      <c r="T11" s="49" t="str">
        <f t="shared" si="4"/>
        <v/>
      </c>
      <c r="U11" s="49"/>
    </row>
    <row r="12" spans="2:21" x14ac:dyDescent="0.15">
      <c r="B12" s="19">
        <v>4</v>
      </c>
      <c r="C12" s="44" t="str">
        <f t="shared" si="1"/>
        <v/>
      </c>
      <c r="D12" s="44"/>
      <c r="E12" s="19"/>
      <c r="F12" s="8"/>
      <c r="G12" s="19" t="s">
        <v>3</v>
      </c>
      <c r="H12" s="45"/>
      <c r="I12" s="45"/>
      <c r="J12" s="19"/>
      <c r="K12" s="44" t="str">
        <f t="shared" si="0"/>
        <v/>
      </c>
      <c r="L12" s="44"/>
      <c r="M12" s="6" t="str">
        <f t="shared" si="2"/>
        <v/>
      </c>
      <c r="N12" s="19"/>
      <c r="O12" s="8"/>
      <c r="P12" s="45"/>
      <c r="Q12" s="45"/>
      <c r="R12" s="48" t="str">
        <f t="shared" si="3"/>
        <v/>
      </c>
      <c r="S12" s="48"/>
      <c r="T12" s="49" t="str">
        <f t="shared" si="4"/>
        <v/>
      </c>
      <c r="U12" s="49"/>
    </row>
    <row r="13" spans="2:21" x14ac:dyDescent="0.15">
      <c r="B13" s="19">
        <v>5</v>
      </c>
      <c r="C13" s="44" t="str">
        <f t="shared" si="1"/>
        <v/>
      </c>
      <c r="D13" s="44"/>
      <c r="E13" s="19"/>
      <c r="F13" s="8"/>
      <c r="G13" s="19" t="s">
        <v>3</v>
      </c>
      <c r="H13" s="45"/>
      <c r="I13" s="45"/>
      <c r="J13" s="19"/>
      <c r="K13" s="44" t="str">
        <f t="shared" si="0"/>
        <v/>
      </c>
      <c r="L13" s="44"/>
      <c r="M13" s="6" t="str">
        <f t="shared" si="2"/>
        <v/>
      </c>
      <c r="N13" s="19"/>
      <c r="O13" s="8"/>
      <c r="P13" s="45"/>
      <c r="Q13" s="45"/>
      <c r="R13" s="48" t="str">
        <f t="shared" si="3"/>
        <v/>
      </c>
      <c r="S13" s="48"/>
      <c r="T13" s="49" t="str">
        <f t="shared" si="4"/>
        <v/>
      </c>
      <c r="U13" s="49"/>
    </row>
    <row r="14" spans="2:21" x14ac:dyDescent="0.15">
      <c r="B14" s="19">
        <v>6</v>
      </c>
      <c r="C14" s="44" t="str">
        <f t="shared" si="1"/>
        <v/>
      </c>
      <c r="D14" s="44"/>
      <c r="E14" s="19"/>
      <c r="F14" s="8"/>
      <c r="G14" s="19" t="s">
        <v>4</v>
      </c>
      <c r="H14" s="45"/>
      <c r="I14" s="45"/>
      <c r="J14" s="19"/>
      <c r="K14" s="44" t="str">
        <f t="shared" si="0"/>
        <v/>
      </c>
      <c r="L14" s="44"/>
      <c r="M14" s="6" t="str">
        <f t="shared" si="2"/>
        <v/>
      </c>
      <c r="N14" s="19"/>
      <c r="O14" s="8"/>
      <c r="P14" s="45"/>
      <c r="Q14" s="45"/>
      <c r="R14" s="48" t="str">
        <f t="shared" si="3"/>
        <v/>
      </c>
      <c r="S14" s="48"/>
      <c r="T14" s="49" t="str">
        <f t="shared" si="4"/>
        <v/>
      </c>
      <c r="U14" s="49"/>
    </row>
    <row r="15" spans="2:21" x14ac:dyDescent="0.15">
      <c r="B15" s="19">
        <v>7</v>
      </c>
      <c r="C15" s="44" t="str">
        <f t="shared" si="1"/>
        <v/>
      </c>
      <c r="D15" s="44"/>
      <c r="E15" s="19"/>
      <c r="F15" s="8"/>
      <c r="G15" s="19" t="s">
        <v>4</v>
      </c>
      <c r="H15" s="45"/>
      <c r="I15" s="45"/>
      <c r="J15" s="19"/>
      <c r="K15" s="44" t="str">
        <f t="shared" si="0"/>
        <v/>
      </c>
      <c r="L15" s="44"/>
      <c r="M15" s="6" t="str">
        <f t="shared" si="2"/>
        <v/>
      </c>
      <c r="N15" s="19"/>
      <c r="O15" s="8"/>
      <c r="P15" s="45"/>
      <c r="Q15" s="45"/>
      <c r="R15" s="48" t="str">
        <f t="shared" si="3"/>
        <v/>
      </c>
      <c r="S15" s="48"/>
      <c r="T15" s="49" t="str">
        <f t="shared" si="4"/>
        <v/>
      </c>
      <c r="U15" s="49"/>
    </row>
    <row r="16" spans="2:21" x14ac:dyDescent="0.15">
      <c r="B16" s="19">
        <v>8</v>
      </c>
      <c r="C16" s="44" t="str">
        <f t="shared" si="1"/>
        <v/>
      </c>
      <c r="D16" s="44"/>
      <c r="E16" s="19"/>
      <c r="F16" s="8"/>
      <c r="G16" s="19" t="s">
        <v>4</v>
      </c>
      <c r="H16" s="45"/>
      <c r="I16" s="45"/>
      <c r="J16" s="19"/>
      <c r="K16" s="44" t="str">
        <f t="shared" si="0"/>
        <v/>
      </c>
      <c r="L16" s="44"/>
      <c r="M16" s="6" t="str">
        <f t="shared" si="2"/>
        <v/>
      </c>
      <c r="N16" s="19"/>
      <c r="O16" s="8"/>
      <c r="P16" s="45"/>
      <c r="Q16" s="45"/>
      <c r="R16" s="48" t="str">
        <f t="shared" si="3"/>
        <v/>
      </c>
      <c r="S16" s="48"/>
      <c r="T16" s="49" t="str">
        <f t="shared" si="4"/>
        <v/>
      </c>
      <c r="U16" s="49"/>
    </row>
    <row r="17" spans="2:21" x14ac:dyDescent="0.15">
      <c r="B17" s="19">
        <v>9</v>
      </c>
      <c r="C17" s="44" t="str">
        <f t="shared" si="1"/>
        <v/>
      </c>
      <c r="D17" s="44"/>
      <c r="E17" s="19"/>
      <c r="F17" s="8"/>
      <c r="G17" s="19" t="s">
        <v>4</v>
      </c>
      <c r="H17" s="45"/>
      <c r="I17" s="45"/>
      <c r="J17" s="19"/>
      <c r="K17" s="44" t="str">
        <f t="shared" si="0"/>
        <v/>
      </c>
      <c r="L17" s="44"/>
      <c r="M17" s="6" t="str">
        <f t="shared" si="2"/>
        <v/>
      </c>
      <c r="N17" s="19"/>
      <c r="O17" s="8"/>
      <c r="P17" s="45"/>
      <c r="Q17" s="45"/>
      <c r="R17" s="48" t="str">
        <f t="shared" si="3"/>
        <v/>
      </c>
      <c r="S17" s="48"/>
      <c r="T17" s="49" t="str">
        <f t="shared" si="4"/>
        <v/>
      </c>
      <c r="U17" s="49"/>
    </row>
    <row r="18" spans="2:21" x14ac:dyDescent="0.15">
      <c r="B18" s="19">
        <v>10</v>
      </c>
      <c r="C18" s="44" t="str">
        <f t="shared" si="1"/>
        <v/>
      </c>
      <c r="D18" s="44"/>
      <c r="E18" s="19"/>
      <c r="F18" s="8"/>
      <c r="G18" s="19" t="s">
        <v>4</v>
      </c>
      <c r="H18" s="45"/>
      <c r="I18" s="45"/>
      <c r="J18" s="19"/>
      <c r="K18" s="44" t="str">
        <f t="shared" si="0"/>
        <v/>
      </c>
      <c r="L18" s="44"/>
      <c r="M18" s="6" t="str">
        <f t="shared" si="2"/>
        <v/>
      </c>
      <c r="N18" s="19"/>
      <c r="O18" s="8"/>
      <c r="P18" s="45"/>
      <c r="Q18" s="45"/>
      <c r="R18" s="48" t="str">
        <f t="shared" si="3"/>
        <v/>
      </c>
      <c r="S18" s="48"/>
      <c r="T18" s="49" t="str">
        <f t="shared" si="4"/>
        <v/>
      </c>
      <c r="U18" s="49"/>
    </row>
    <row r="19" spans="2:21" x14ac:dyDescent="0.15">
      <c r="B19" s="19">
        <v>11</v>
      </c>
      <c r="C19" s="44" t="str">
        <f t="shared" si="1"/>
        <v/>
      </c>
      <c r="D19" s="44"/>
      <c r="E19" s="19"/>
      <c r="F19" s="8"/>
      <c r="G19" s="19" t="s">
        <v>4</v>
      </c>
      <c r="H19" s="45"/>
      <c r="I19" s="45"/>
      <c r="J19" s="19"/>
      <c r="K19" s="44" t="str">
        <f t="shared" si="0"/>
        <v/>
      </c>
      <c r="L19" s="44"/>
      <c r="M19" s="6" t="str">
        <f t="shared" si="2"/>
        <v/>
      </c>
      <c r="N19" s="19"/>
      <c r="O19" s="8"/>
      <c r="P19" s="45"/>
      <c r="Q19" s="45"/>
      <c r="R19" s="48" t="str">
        <f t="shared" si="3"/>
        <v/>
      </c>
      <c r="S19" s="48"/>
      <c r="T19" s="49" t="str">
        <f t="shared" si="4"/>
        <v/>
      </c>
      <c r="U19" s="49"/>
    </row>
    <row r="20" spans="2:21" x14ac:dyDescent="0.15">
      <c r="B20" s="19">
        <v>12</v>
      </c>
      <c r="C20" s="44" t="str">
        <f t="shared" si="1"/>
        <v/>
      </c>
      <c r="D20" s="44"/>
      <c r="E20" s="19"/>
      <c r="F20" s="8"/>
      <c r="G20" s="19" t="s">
        <v>4</v>
      </c>
      <c r="H20" s="45"/>
      <c r="I20" s="45"/>
      <c r="J20" s="19"/>
      <c r="K20" s="44" t="str">
        <f t="shared" si="0"/>
        <v/>
      </c>
      <c r="L20" s="44"/>
      <c r="M20" s="6" t="str">
        <f t="shared" si="2"/>
        <v/>
      </c>
      <c r="N20" s="19"/>
      <c r="O20" s="8"/>
      <c r="P20" s="45"/>
      <c r="Q20" s="45"/>
      <c r="R20" s="48" t="str">
        <f t="shared" si="3"/>
        <v/>
      </c>
      <c r="S20" s="48"/>
      <c r="T20" s="49" t="str">
        <f t="shared" si="4"/>
        <v/>
      </c>
      <c r="U20" s="49"/>
    </row>
    <row r="21" spans="2:21" x14ac:dyDescent="0.15">
      <c r="B21" s="19">
        <v>13</v>
      </c>
      <c r="C21" s="44" t="str">
        <f t="shared" si="1"/>
        <v/>
      </c>
      <c r="D21" s="44"/>
      <c r="E21" s="19"/>
      <c r="F21" s="8"/>
      <c r="G21" s="19" t="s">
        <v>4</v>
      </c>
      <c r="H21" s="45"/>
      <c r="I21" s="45"/>
      <c r="J21" s="19"/>
      <c r="K21" s="44" t="str">
        <f t="shared" si="0"/>
        <v/>
      </c>
      <c r="L21" s="44"/>
      <c r="M21" s="6" t="str">
        <f t="shared" si="2"/>
        <v/>
      </c>
      <c r="N21" s="19"/>
      <c r="O21" s="8"/>
      <c r="P21" s="45"/>
      <c r="Q21" s="45"/>
      <c r="R21" s="48" t="str">
        <f t="shared" si="3"/>
        <v/>
      </c>
      <c r="S21" s="48"/>
      <c r="T21" s="49" t="str">
        <f t="shared" si="4"/>
        <v/>
      </c>
      <c r="U21" s="49"/>
    </row>
    <row r="22" spans="2:21" x14ac:dyDescent="0.15">
      <c r="B22" s="19">
        <v>14</v>
      </c>
      <c r="C22" s="44" t="str">
        <f t="shared" si="1"/>
        <v/>
      </c>
      <c r="D22" s="44"/>
      <c r="E22" s="19"/>
      <c r="F22" s="8"/>
      <c r="G22" s="19" t="s">
        <v>3</v>
      </c>
      <c r="H22" s="45"/>
      <c r="I22" s="45"/>
      <c r="J22" s="19"/>
      <c r="K22" s="44" t="str">
        <f t="shared" si="0"/>
        <v/>
      </c>
      <c r="L22" s="44"/>
      <c r="M22" s="6" t="str">
        <f t="shared" si="2"/>
        <v/>
      </c>
      <c r="N22" s="19"/>
      <c r="O22" s="8"/>
      <c r="P22" s="45"/>
      <c r="Q22" s="45"/>
      <c r="R22" s="48" t="str">
        <f t="shared" si="3"/>
        <v/>
      </c>
      <c r="S22" s="48"/>
      <c r="T22" s="49" t="str">
        <f t="shared" si="4"/>
        <v/>
      </c>
      <c r="U22" s="49"/>
    </row>
    <row r="23" spans="2:21" x14ac:dyDescent="0.15">
      <c r="B23" s="19">
        <v>15</v>
      </c>
      <c r="C23" s="44" t="str">
        <f t="shared" si="1"/>
        <v/>
      </c>
      <c r="D23" s="44"/>
      <c r="E23" s="19"/>
      <c r="F23" s="8"/>
      <c r="G23" s="19" t="s">
        <v>4</v>
      </c>
      <c r="H23" s="45"/>
      <c r="I23" s="45"/>
      <c r="J23" s="19"/>
      <c r="K23" s="44" t="str">
        <f t="shared" si="0"/>
        <v/>
      </c>
      <c r="L23" s="44"/>
      <c r="M23" s="6" t="str">
        <f t="shared" si="2"/>
        <v/>
      </c>
      <c r="N23" s="19"/>
      <c r="O23" s="8"/>
      <c r="P23" s="45"/>
      <c r="Q23" s="45"/>
      <c r="R23" s="48" t="str">
        <f t="shared" si="3"/>
        <v/>
      </c>
      <c r="S23" s="48"/>
      <c r="T23" s="49" t="str">
        <f t="shared" si="4"/>
        <v/>
      </c>
      <c r="U23" s="49"/>
    </row>
    <row r="24" spans="2:21" x14ac:dyDescent="0.15">
      <c r="B24" s="19">
        <v>16</v>
      </c>
      <c r="C24" s="44" t="str">
        <f t="shared" si="1"/>
        <v/>
      </c>
      <c r="D24" s="44"/>
      <c r="E24" s="19"/>
      <c r="F24" s="8"/>
      <c r="G24" s="19" t="s">
        <v>4</v>
      </c>
      <c r="H24" s="45"/>
      <c r="I24" s="45"/>
      <c r="J24" s="19"/>
      <c r="K24" s="44" t="str">
        <f t="shared" si="0"/>
        <v/>
      </c>
      <c r="L24" s="44"/>
      <c r="M24" s="6" t="str">
        <f t="shared" si="2"/>
        <v/>
      </c>
      <c r="N24" s="19"/>
      <c r="O24" s="8"/>
      <c r="P24" s="45"/>
      <c r="Q24" s="45"/>
      <c r="R24" s="48" t="str">
        <f t="shared" si="3"/>
        <v/>
      </c>
      <c r="S24" s="48"/>
      <c r="T24" s="49" t="str">
        <f t="shared" si="4"/>
        <v/>
      </c>
      <c r="U24" s="49"/>
    </row>
    <row r="25" spans="2:21" x14ac:dyDescent="0.15">
      <c r="B25" s="19">
        <v>17</v>
      </c>
      <c r="C25" s="44" t="str">
        <f t="shared" si="1"/>
        <v/>
      </c>
      <c r="D25" s="44"/>
      <c r="E25" s="19"/>
      <c r="F25" s="8"/>
      <c r="G25" s="19" t="s">
        <v>4</v>
      </c>
      <c r="H25" s="45"/>
      <c r="I25" s="45"/>
      <c r="J25" s="19"/>
      <c r="K25" s="44" t="str">
        <f t="shared" si="0"/>
        <v/>
      </c>
      <c r="L25" s="44"/>
      <c r="M25" s="6" t="str">
        <f t="shared" si="2"/>
        <v/>
      </c>
      <c r="N25" s="19"/>
      <c r="O25" s="8"/>
      <c r="P25" s="45"/>
      <c r="Q25" s="45"/>
      <c r="R25" s="48" t="str">
        <f t="shared" si="3"/>
        <v/>
      </c>
      <c r="S25" s="48"/>
      <c r="T25" s="49" t="str">
        <f t="shared" si="4"/>
        <v/>
      </c>
      <c r="U25" s="49"/>
    </row>
    <row r="26" spans="2:21" x14ac:dyDescent="0.15">
      <c r="B26" s="19">
        <v>18</v>
      </c>
      <c r="C26" s="44" t="str">
        <f t="shared" si="1"/>
        <v/>
      </c>
      <c r="D26" s="44"/>
      <c r="E26" s="19"/>
      <c r="F26" s="8"/>
      <c r="G26" s="19" t="s">
        <v>4</v>
      </c>
      <c r="H26" s="45"/>
      <c r="I26" s="45"/>
      <c r="J26" s="19"/>
      <c r="K26" s="44" t="str">
        <f t="shared" si="0"/>
        <v/>
      </c>
      <c r="L26" s="44"/>
      <c r="M26" s="6" t="str">
        <f t="shared" si="2"/>
        <v/>
      </c>
      <c r="N26" s="19"/>
      <c r="O26" s="8"/>
      <c r="P26" s="45"/>
      <c r="Q26" s="45"/>
      <c r="R26" s="48" t="str">
        <f t="shared" si="3"/>
        <v/>
      </c>
      <c r="S26" s="48"/>
      <c r="T26" s="49" t="str">
        <f t="shared" si="4"/>
        <v/>
      </c>
      <c r="U26" s="49"/>
    </row>
    <row r="27" spans="2:21" x14ac:dyDescent="0.15">
      <c r="B27" s="19">
        <v>19</v>
      </c>
      <c r="C27" s="44" t="str">
        <f t="shared" si="1"/>
        <v/>
      </c>
      <c r="D27" s="44"/>
      <c r="E27" s="19"/>
      <c r="F27" s="8"/>
      <c r="G27" s="19" t="s">
        <v>3</v>
      </c>
      <c r="H27" s="45"/>
      <c r="I27" s="45"/>
      <c r="J27" s="19"/>
      <c r="K27" s="44" t="str">
        <f t="shared" si="0"/>
        <v/>
      </c>
      <c r="L27" s="44"/>
      <c r="M27" s="6" t="str">
        <f t="shared" si="2"/>
        <v/>
      </c>
      <c r="N27" s="19"/>
      <c r="O27" s="8"/>
      <c r="P27" s="45"/>
      <c r="Q27" s="45"/>
      <c r="R27" s="48" t="str">
        <f t="shared" si="3"/>
        <v/>
      </c>
      <c r="S27" s="48"/>
      <c r="T27" s="49" t="str">
        <f t="shared" si="4"/>
        <v/>
      </c>
      <c r="U27" s="49"/>
    </row>
    <row r="28" spans="2:21" x14ac:dyDescent="0.15">
      <c r="B28" s="19">
        <v>20</v>
      </c>
      <c r="C28" s="44" t="str">
        <f t="shared" si="1"/>
        <v/>
      </c>
      <c r="D28" s="44"/>
      <c r="E28" s="19"/>
      <c r="F28" s="8"/>
      <c r="G28" s="19" t="s">
        <v>4</v>
      </c>
      <c r="H28" s="45"/>
      <c r="I28" s="45"/>
      <c r="J28" s="19"/>
      <c r="K28" s="44" t="str">
        <f t="shared" si="0"/>
        <v/>
      </c>
      <c r="L28" s="44"/>
      <c r="M28" s="6" t="str">
        <f t="shared" si="2"/>
        <v/>
      </c>
      <c r="N28" s="19"/>
      <c r="O28" s="8"/>
      <c r="P28" s="45"/>
      <c r="Q28" s="45"/>
      <c r="R28" s="48" t="str">
        <f t="shared" si="3"/>
        <v/>
      </c>
      <c r="S28" s="48"/>
      <c r="T28" s="49" t="str">
        <f t="shared" si="4"/>
        <v/>
      </c>
      <c r="U28" s="49"/>
    </row>
    <row r="29" spans="2:21" x14ac:dyDescent="0.15">
      <c r="B29" s="19">
        <v>21</v>
      </c>
      <c r="C29" s="44" t="str">
        <f t="shared" si="1"/>
        <v/>
      </c>
      <c r="D29" s="44"/>
      <c r="E29" s="19"/>
      <c r="F29" s="8"/>
      <c r="G29" s="19" t="s">
        <v>3</v>
      </c>
      <c r="H29" s="45"/>
      <c r="I29" s="45"/>
      <c r="J29" s="19"/>
      <c r="K29" s="44" t="str">
        <f t="shared" si="0"/>
        <v/>
      </c>
      <c r="L29" s="44"/>
      <c r="M29" s="6" t="str">
        <f t="shared" si="2"/>
        <v/>
      </c>
      <c r="N29" s="19"/>
      <c r="O29" s="8"/>
      <c r="P29" s="45"/>
      <c r="Q29" s="45"/>
      <c r="R29" s="48" t="str">
        <f t="shared" si="3"/>
        <v/>
      </c>
      <c r="S29" s="48"/>
      <c r="T29" s="49" t="str">
        <f t="shared" si="4"/>
        <v/>
      </c>
      <c r="U29" s="49"/>
    </row>
    <row r="30" spans="2:21" x14ac:dyDescent="0.15">
      <c r="B30" s="19">
        <v>22</v>
      </c>
      <c r="C30" s="44" t="str">
        <f t="shared" si="1"/>
        <v/>
      </c>
      <c r="D30" s="44"/>
      <c r="E30" s="19"/>
      <c r="F30" s="8"/>
      <c r="G30" s="19" t="s">
        <v>3</v>
      </c>
      <c r="H30" s="45"/>
      <c r="I30" s="45"/>
      <c r="J30" s="19"/>
      <c r="K30" s="44" t="str">
        <f t="shared" si="0"/>
        <v/>
      </c>
      <c r="L30" s="44"/>
      <c r="M30" s="6" t="str">
        <f t="shared" si="2"/>
        <v/>
      </c>
      <c r="N30" s="19"/>
      <c r="O30" s="8"/>
      <c r="P30" s="45"/>
      <c r="Q30" s="45"/>
      <c r="R30" s="48" t="str">
        <f t="shared" si="3"/>
        <v/>
      </c>
      <c r="S30" s="48"/>
      <c r="T30" s="49" t="str">
        <f t="shared" si="4"/>
        <v/>
      </c>
      <c r="U30" s="49"/>
    </row>
    <row r="31" spans="2:21" x14ac:dyDescent="0.15">
      <c r="B31" s="19">
        <v>23</v>
      </c>
      <c r="C31" s="44" t="str">
        <f t="shared" si="1"/>
        <v/>
      </c>
      <c r="D31" s="44"/>
      <c r="E31" s="19"/>
      <c r="F31" s="8"/>
      <c r="G31" s="19" t="s">
        <v>3</v>
      </c>
      <c r="H31" s="45"/>
      <c r="I31" s="45"/>
      <c r="J31" s="19"/>
      <c r="K31" s="44" t="str">
        <f t="shared" si="0"/>
        <v/>
      </c>
      <c r="L31" s="44"/>
      <c r="M31" s="6" t="str">
        <f t="shared" si="2"/>
        <v/>
      </c>
      <c r="N31" s="19"/>
      <c r="O31" s="8"/>
      <c r="P31" s="45"/>
      <c r="Q31" s="45"/>
      <c r="R31" s="48" t="str">
        <f t="shared" si="3"/>
        <v/>
      </c>
      <c r="S31" s="48"/>
      <c r="T31" s="49" t="str">
        <f t="shared" si="4"/>
        <v/>
      </c>
      <c r="U31" s="49"/>
    </row>
    <row r="32" spans="2:21" x14ac:dyDescent="0.15">
      <c r="B32" s="19">
        <v>24</v>
      </c>
      <c r="C32" s="44" t="str">
        <f t="shared" si="1"/>
        <v/>
      </c>
      <c r="D32" s="44"/>
      <c r="E32" s="19"/>
      <c r="F32" s="8"/>
      <c r="G32" s="19" t="s">
        <v>3</v>
      </c>
      <c r="H32" s="45"/>
      <c r="I32" s="45"/>
      <c r="J32" s="19"/>
      <c r="K32" s="44" t="str">
        <f t="shared" si="0"/>
        <v/>
      </c>
      <c r="L32" s="44"/>
      <c r="M32" s="6" t="str">
        <f t="shared" si="2"/>
        <v/>
      </c>
      <c r="N32" s="19"/>
      <c r="O32" s="8"/>
      <c r="P32" s="45"/>
      <c r="Q32" s="45"/>
      <c r="R32" s="48" t="str">
        <f t="shared" si="3"/>
        <v/>
      </c>
      <c r="S32" s="48"/>
      <c r="T32" s="49" t="str">
        <f t="shared" si="4"/>
        <v/>
      </c>
      <c r="U32" s="49"/>
    </row>
    <row r="33" spans="2:21" x14ac:dyDescent="0.15">
      <c r="B33" s="19">
        <v>25</v>
      </c>
      <c r="C33" s="44" t="str">
        <f t="shared" si="1"/>
        <v/>
      </c>
      <c r="D33" s="44"/>
      <c r="E33" s="19"/>
      <c r="F33" s="8"/>
      <c r="G33" s="19" t="s">
        <v>4</v>
      </c>
      <c r="H33" s="45"/>
      <c r="I33" s="45"/>
      <c r="J33" s="19"/>
      <c r="K33" s="44" t="str">
        <f t="shared" si="0"/>
        <v/>
      </c>
      <c r="L33" s="44"/>
      <c r="M33" s="6" t="str">
        <f t="shared" si="2"/>
        <v/>
      </c>
      <c r="N33" s="19"/>
      <c r="O33" s="8"/>
      <c r="P33" s="45"/>
      <c r="Q33" s="45"/>
      <c r="R33" s="48" t="str">
        <f t="shared" si="3"/>
        <v/>
      </c>
      <c r="S33" s="48"/>
      <c r="T33" s="49" t="str">
        <f t="shared" si="4"/>
        <v/>
      </c>
      <c r="U33" s="49"/>
    </row>
    <row r="34" spans="2:21" x14ac:dyDescent="0.15">
      <c r="B34" s="19">
        <v>26</v>
      </c>
      <c r="C34" s="44" t="str">
        <f t="shared" si="1"/>
        <v/>
      </c>
      <c r="D34" s="44"/>
      <c r="E34" s="19"/>
      <c r="F34" s="8"/>
      <c r="G34" s="19" t="s">
        <v>3</v>
      </c>
      <c r="H34" s="45"/>
      <c r="I34" s="45"/>
      <c r="J34" s="19"/>
      <c r="K34" s="44" t="str">
        <f t="shared" si="0"/>
        <v/>
      </c>
      <c r="L34" s="44"/>
      <c r="M34" s="6" t="str">
        <f t="shared" si="2"/>
        <v/>
      </c>
      <c r="N34" s="19"/>
      <c r="O34" s="8"/>
      <c r="P34" s="45"/>
      <c r="Q34" s="45"/>
      <c r="R34" s="48" t="str">
        <f t="shared" si="3"/>
        <v/>
      </c>
      <c r="S34" s="48"/>
      <c r="T34" s="49" t="str">
        <f t="shared" si="4"/>
        <v/>
      </c>
      <c r="U34" s="49"/>
    </row>
    <row r="35" spans="2:21" x14ac:dyDescent="0.15">
      <c r="B35" s="19">
        <v>27</v>
      </c>
      <c r="C35" s="44" t="str">
        <f t="shared" si="1"/>
        <v/>
      </c>
      <c r="D35" s="44"/>
      <c r="E35" s="19"/>
      <c r="F35" s="8"/>
      <c r="G35" s="19" t="s">
        <v>3</v>
      </c>
      <c r="H35" s="45"/>
      <c r="I35" s="45"/>
      <c r="J35" s="19"/>
      <c r="K35" s="44" t="str">
        <f t="shared" si="0"/>
        <v/>
      </c>
      <c r="L35" s="44"/>
      <c r="M35" s="6" t="str">
        <f t="shared" si="2"/>
        <v/>
      </c>
      <c r="N35" s="19"/>
      <c r="O35" s="8"/>
      <c r="P35" s="45"/>
      <c r="Q35" s="45"/>
      <c r="R35" s="48" t="str">
        <f t="shared" si="3"/>
        <v/>
      </c>
      <c r="S35" s="48"/>
      <c r="T35" s="49" t="str">
        <f t="shared" si="4"/>
        <v/>
      </c>
      <c r="U35" s="49"/>
    </row>
    <row r="36" spans="2:21" x14ac:dyDescent="0.15">
      <c r="B36" s="19">
        <v>28</v>
      </c>
      <c r="C36" s="44" t="str">
        <f t="shared" si="1"/>
        <v/>
      </c>
      <c r="D36" s="44"/>
      <c r="E36" s="19"/>
      <c r="F36" s="8"/>
      <c r="G36" s="19" t="s">
        <v>3</v>
      </c>
      <c r="H36" s="45"/>
      <c r="I36" s="45"/>
      <c r="J36" s="19"/>
      <c r="K36" s="44" t="str">
        <f t="shared" si="0"/>
        <v/>
      </c>
      <c r="L36" s="44"/>
      <c r="M36" s="6" t="str">
        <f t="shared" si="2"/>
        <v/>
      </c>
      <c r="N36" s="19"/>
      <c r="O36" s="8"/>
      <c r="P36" s="45"/>
      <c r="Q36" s="45"/>
      <c r="R36" s="48" t="str">
        <f t="shared" si="3"/>
        <v/>
      </c>
      <c r="S36" s="48"/>
      <c r="T36" s="49" t="str">
        <f t="shared" si="4"/>
        <v/>
      </c>
      <c r="U36" s="49"/>
    </row>
    <row r="37" spans="2:21" x14ac:dyDescent="0.15">
      <c r="B37" s="19">
        <v>29</v>
      </c>
      <c r="C37" s="44" t="str">
        <f t="shared" si="1"/>
        <v/>
      </c>
      <c r="D37" s="44"/>
      <c r="E37" s="19"/>
      <c r="F37" s="8"/>
      <c r="G37" s="19" t="s">
        <v>3</v>
      </c>
      <c r="H37" s="45"/>
      <c r="I37" s="45"/>
      <c r="J37" s="19"/>
      <c r="K37" s="44" t="str">
        <f t="shared" si="0"/>
        <v/>
      </c>
      <c r="L37" s="44"/>
      <c r="M37" s="6" t="str">
        <f t="shared" si="2"/>
        <v/>
      </c>
      <c r="N37" s="19"/>
      <c r="O37" s="8"/>
      <c r="P37" s="45"/>
      <c r="Q37" s="45"/>
      <c r="R37" s="48" t="str">
        <f t="shared" si="3"/>
        <v/>
      </c>
      <c r="S37" s="48"/>
      <c r="T37" s="49" t="str">
        <f t="shared" si="4"/>
        <v/>
      </c>
      <c r="U37" s="49"/>
    </row>
    <row r="38" spans="2:21" x14ac:dyDescent="0.15">
      <c r="B38" s="19">
        <v>30</v>
      </c>
      <c r="C38" s="44" t="str">
        <f t="shared" si="1"/>
        <v/>
      </c>
      <c r="D38" s="44"/>
      <c r="E38" s="19"/>
      <c r="F38" s="8"/>
      <c r="G38" s="19" t="s">
        <v>4</v>
      </c>
      <c r="H38" s="45"/>
      <c r="I38" s="45"/>
      <c r="J38" s="19"/>
      <c r="K38" s="44" t="str">
        <f t="shared" si="0"/>
        <v/>
      </c>
      <c r="L38" s="44"/>
      <c r="M38" s="6" t="str">
        <f t="shared" si="2"/>
        <v/>
      </c>
      <c r="N38" s="19"/>
      <c r="O38" s="8"/>
      <c r="P38" s="45"/>
      <c r="Q38" s="45"/>
      <c r="R38" s="48" t="str">
        <f t="shared" si="3"/>
        <v/>
      </c>
      <c r="S38" s="48"/>
      <c r="T38" s="49" t="str">
        <f t="shared" si="4"/>
        <v/>
      </c>
      <c r="U38" s="49"/>
    </row>
    <row r="39" spans="2:21" x14ac:dyDescent="0.15">
      <c r="B39" s="19">
        <v>31</v>
      </c>
      <c r="C39" s="44" t="str">
        <f t="shared" si="1"/>
        <v/>
      </c>
      <c r="D39" s="44"/>
      <c r="E39" s="19"/>
      <c r="F39" s="8"/>
      <c r="G39" s="19" t="s">
        <v>4</v>
      </c>
      <c r="H39" s="45"/>
      <c r="I39" s="45"/>
      <c r="J39" s="19"/>
      <c r="K39" s="44" t="str">
        <f t="shared" si="0"/>
        <v/>
      </c>
      <c r="L39" s="44"/>
      <c r="M39" s="6" t="str">
        <f t="shared" si="2"/>
        <v/>
      </c>
      <c r="N39" s="19"/>
      <c r="O39" s="8"/>
      <c r="P39" s="45"/>
      <c r="Q39" s="45"/>
      <c r="R39" s="48" t="str">
        <f t="shared" si="3"/>
        <v/>
      </c>
      <c r="S39" s="48"/>
      <c r="T39" s="49" t="str">
        <f t="shared" si="4"/>
        <v/>
      </c>
      <c r="U39" s="49"/>
    </row>
    <row r="40" spans="2:21" x14ac:dyDescent="0.15">
      <c r="B40" s="19">
        <v>32</v>
      </c>
      <c r="C40" s="44" t="str">
        <f t="shared" si="1"/>
        <v/>
      </c>
      <c r="D40" s="44"/>
      <c r="E40" s="19"/>
      <c r="F40" s="8"/>
      <c r="G40" s="19" t="s">
        <v>4</v>
      </c>
      <c r="H40" s="45"/>
      <c r="I40" s="45"/>
      <c r="J40" s="19"/>
      <c r="K40" s="44" t="str">
        <f t="shared" si="0"/>
        <v/>
      </c>
      <c r="L40" s="44"/>
      <c r="M40" s="6" t="str">
        <f t="shared" si="2"/>
        <v/>
      </c>
      <c r="N40" s="19"/>
      <c r="O40" s="8"/>
      <c r="P40" s="45"/>
      <c r="Q40" s="45"/>
      <c r="R40" s="48" t="str">
        <f t="shared" si="3"/>
        <v/>
      </c>
      <c r="S40" s="48"/>
      <c r="T40" s="49" t="str">
        <f t="shared" si="4"/>
        <v/>
      </c>
      <c r="U40" s="49"/>
    </row>
    <row r="41" spans="2:21" x14ac:dyDescent="0.15">
      <c r="B41" s="19">
        <v>33</v>
      </c>
      <c r="C41" s="44" t="str">
        <f t="shared" si="1"/>
        <v/>
      </c>
      <c r="D41" s="44"/>
      <c r="E41" s="19"/>
      <c r="F41" s="8"/>
      <c r="G41" s="19" t="s">
        <v>3</v>
      </c>
      <c r="H41" s="45"/>
      <c r="I41" s="45"/>
      <c r="J41" s="19"/>
      <c r="K41" s="44" t="str">
        <f t="shared" si="0"/>
        <v/>
      </c>
      <c r="L41" s="44"/>
      <c r="M41" s="6" t="str">
        <f t="shared" si="2"/>
        <v/>
      </c>
      <c r="N41" s="19"/>
      <c r="O41" s="8"/>
      <c r="P41" s="45"/>
      <c r="Q41" s="45"/>
      <c r="R41" s="48" t="str">
        <f t="shared" si="3"/>
        <v/>
      </c>
      <c r="S41" s="48"/>
      <c r="T41" s="49" t="str">
        <f t="shared" si="4"/>
        <v/>
      </c>
      <c r="U41" s="49"/>
    </row>
    <row r="42" spans="2:21" x14ac:dyDescent="0.15">
      <c r="B42" s="19">
        <v>34</v>
      </c>
      <c r="C42" s="44" t="str">
        <f t="shared" si="1"/>
        <v/>
      </c>
      <c r="D42" s="44"/>
      <c r="E42" s="19"/>
      <c r="F42" s="8"/>
      <c r="G42" s="19" t="s">
        <v>4</v>
      </c>
      <c r="H42" s="45"/>
      <c r="I42" s="45"/>
      <c r="J42" s="19"/>
      <c r="K42" s="44" t="str">
        <f t="shared" si="0"/>
        <v/>
      </c>
      <c r="L42" s="44"/>
      <c r="M42" s="6" t="str">
        <f t="shared" si="2"/>
        <v/>
      </c>
      <c r="N42" s="19"/>
      <c r="O42" s="8"/>
      <c r="P42" s="45"/>
      <c r="Q42" s="45"/>
      <c r="R42" s="48" t="str">
        <f t="shared" si="3"/>
        <v/>
      </c>
      <c r="S42" s="48"/>
      <c r="T42" s="49" t="str">
        <f t="shared" si="4"/>
        <v/>
      </c>
      <c r="U42" s="49"/>
    </row>
    <row r="43" spans="2:21" x14ac:dyDescent="0.15">
      <c r="B43" s="19">
        <v>35</v>
      </c>
      <c r="C43" s="44" t="str">
        <f t="shared" si="1"/>
        <v/>
      </c>
      <c r="D43" s="44"/>
      <c r="E43" s="19"/>
      <c r="F43" s="8"/>
      <c r="G43" s="19" t="s">
        <v>3</v>
      </c>
      <c r="H43" s="45"/>
      <c r="I43" s="45"/>
      <c r="J43" s="19"/>
      <c r="K43" s="44" t="str">
        <f t="shared" si="0"/>
        <v/>
      </c>
      <c r="L43" s="44"/>
      <c r="M43" s="6" t="str">
        <f t="shared" si="2"/>
        <v/>
      </c>
      <c r="N43" s="19"/>
      <c r="O43" s="8"/>
      <c r="P43" s="45"/>
      <c r="Q43" s="45"/>
      <c r="R43" s="48" t="str">
        <f t="shared" si="3"/>
        <v/>
      </c>
      <c r="S43" s="48"/>
      <c r="T43" s="49" t="str">
        <f t="shared" si="4"/>
        <v/>
      </c>
      <c r="U43" s="49"/>
    </row>
    <row r="44" spans="2:21" x14ac:dyDescent="0.15">
      <c r="B44" s="19">
        <v>36</v>
      </c>
      <c r="C44" s="44" t="str">
        <f t="shared" si="1"/>
        <v/>
      </c>
      <c r="D44" s="44"/>
      <c r="E44" s="19"/>
      <c r="F44" s="8"/>
      <c r="G44" s="19" t="s">
        <v>4</v>
      </c>
      <c r="H44" s="45"/>
      <c r="I44" s="45"/>
      <c r="J44" s="19"/>
      <c r="K44" s="44" t="str">
        <f t="shared" si="0"/>
        <v/>
      </c>
      <c r="L44" s="44"/>
      <c r="M44" s="6" t="str">
        <f t="shared" si="2"/>
        <v/>
      </c>
      <c r="N44" s="19"/>
      <c r="O44" s="8"/>
      <c r="P44" s="45"/>
      <c r="Q44" s="45"/>
      <c r="R44" s="48" t="str">
        <f t="shared" si="3"/>
        <v/>
      </c>
      <c r="S44" s="48"/>
      <c r="T44" s="49" t="str">
        <f t="shared" si="4"/>
        <v/>
      </c>
      <c r="U44" s="49"/>
    </row>
    <row r="45" spans="2:21" x14ac:dyDescent="0.15">
      <c r="B45" s="19">
        <v>37</v>
      </c>
      <c r="C45" s="44" t="str">
        <f t="shared" si="1"/>
        <v/>
      </c>
      <c r="D45" s="44"/>
      <c r="E45" s="19"/>
      <c r="F45" s="8"/>
      <c r="G45" s="19" t="s">
        <v>3</v>
      </c>
      <c r="H45" s="45"/>
      <c r="I45" s="45"/>
      <c r="J45" s="19"/>
      <c r="K45" s="44" t="str">
        <f t="shared" si="0"/>
        <v/>
      </c>
      <c r="L45" s="44"/>
      <c r="M45" s="6" t="str">
        <f t="shared" si="2"/>
        <v/>
      </c>
      <c r="N45" s="19"/>
      <c r="O45" s="8"/>
      <c r="P45" s="45"/>
      <c r="Q45" s="45"/>
      <c r="R45" s="48" t="str">
        <f t="shared" si="3"/>
        <v/>
      </c>
      <c r="S45" s="48"/>
      <c r="T45" s="49" t="str">
        <f t="shared" si="4"/>
        <v/>
      </c>
      <c r="U45" s="49"/>
    </row>
    <row r="46" spans="2:21" x14ac:dyDescent="0.15">
      <c r="B46" s="19">
        <v>38</v>
      </c>
      <c r="C46" s="44" t="str">
        <f t="shared" si="1"/>
        <v/>
      </c>
      <c r="D46" s="44"/>
      <c r="E46" s="19"/>
      <c r="F46" s="8"/>
      <c r="G46" s="19" t="s">
        <v>4</v>
      </c>
      <c r="H46" s="45"/>
      <c r="I46" s="45"/>
      <c r="J46" s="19"/>
      <c r="K46" s="44" t="str">
        <f t="shared" si="0"/>
        <v/>
      </c>
      <c r="L46" s="44"/>
      <c r="M46" s="6" t="str">
        <f t="shared" si="2"/>
        <v/>
      </c>
      <c r="N46" s="19"/>
      <c r="O46" s="8"/>
      <c r="P46" s="45"/>
      <c r="Q46" s="45"/>
      <c r="R46" s="48" t="str">
        <f t="shared" si="3"/>
        <v/>
      </c>
      <c r="S46" s="48"/>
      <c r="T46" s="49" t="str">
        <f t="shared" si="4"/>
        <v/>
      </c>
      <c r="U46" s="49"/>
    </row>
    <row r="47" spans="2:21" x14ac:dyDescent="0.15">
      <c r="B47" s="19">
        <v>39</v>
      </c>
      <c r="C47" s="44" t="str">
        <f t="shared" si="1"/>
        <v/>
      </c>
      <c r="D47" s="44"/>
      <c r="E47" s="19"/>
      <c r="F47" s="8"/>
      <c r="G47" s="19" t="s">
        <v>4</v>
      </c>
      <c r="H47" s="45"/>
      <c r="I47" s="45"/>
      <c r="J47" s="19"/>
      <c r="K47" s="44" t="str">
        <f t="shared" si="0"/>
        <v/>
      </c>
      <c r="L47" s="44"/>
      <c r="M47" s="6" t="str">
        <f t="shared" si="2"/>
        <v/>
      </c>
      <c r="N47" s="19"/>
      <c r="O47" s="8"/>
      <c r="P47" s="45"/>
      <c r="Q47" s="45"/>
      <c r="R47" s="48" t="str">
        <f t="shared" si="3"/>
        <v/>
      </c>
      <c r="S47" s="48"/>
      <c r="T47" s="49" t="str">
        <f t="shared" si="4"/>
        <v/>
      </c>
      <c r="U47" s="49"/>
    </row>
    <row r="48" spans="2:21" x14ac:dyDescent="0.15">
      <c r="B48" s="19">
        <v>40</v>
      </c>
      <c r="C48" s="44" t="str">
        <f t="shared" si="1"/>
        <v/>
      </c>
      <c r="D48" s="44"/>
      <c r="E48" s="19"/>
      <c r="F48" s="8"/>
      <c r="G48" s="19" t="s">
        <v>37</v>
      </c>
      <c r="H48" s="45"/>
      <c r="I48" s="45"/>
      <c r="J48" s="19"/>
      <c r="K48" s="44" t="str">
        <f t="shared" si="0"/>
        <v/>
      </c>
      <c r="L48" s="44"/>
      <c r="M48" s="6" t="str">
        <f t="shared" si="2"/>
        <v/>
      </c>
      <c r="N48" s="19"/>
      <c r="O48" s="8"/>
      <c r="P48" s="45"/>
      <c r="Q48" s="45"/>
      <c r="R48" s="48" t="str">
        <f t="shared" si="3"/>
        <v/>
      </c>
      <c r="S48" s="48"/>
      <c r="T48" s="49" t="str">
        <f t="shared" si="4"/>
        <v/>
      </c>
      <c r="U48" s="49"/>
    </row>
    <row r="49" spans="2:21" x14ac:dyDescent="0.15">
      <c r="B49" s="19">
        <v>41</v>
      </c>
      <c r="C49" s="44" t="str">
        <f t="shared" si="1"/>
        <v/>
      </c>
      <c r="D49" s="44"/>
      <c r="E49" s="19"/>
      <c r="F49" s="8"/>
      <c r="G49" s="19" t="s">
        <v>4</v>
      </c>
      <c r="H49" s="45"/>
      <c r="I49" s="45"/>
      <c r="J49" s="19"/>
      <c r="K49" s="44" t="str">
        <f t="shared" si="0"/>
        <v/>
      </c>
      <c r="L49" s="44"/>
      <c r="M49" s="6" t="str">
        <f t="shared" si="2"/>
        <v/>
      </c>
      <c r="N49" s="19"/>
      <c r="O49" s="8"/>
      <c r="P49" s="45"/>
      <c r="Q49" s="45"/>
      <c r="R49" s="48" t="str">
        <f t="shared" si="3"/>
        <v/>
      </c>
      <c r="S49" s="48"/>
      <c r="T49" s="49" t="str">
        <f t="shared" si="4"/>
        <v/>
      </c>
      <c r="U49" s="49"/>
    </row>
    <row r="50" spans="2:21" x14ac:dyDescent="0.15">
      <c r="B50" s="19">
        <v>42</v>
      </c>
      <c r="C50" s="44" t="str">
        <f t="shared" si="1"/>
        <v/>
      </c>
      <c r="D50" s="44"/>
      <c r="E50" s="19"/>
      <c r="F50" s="8"/>
      <c r="G50" s="19" t="s">
        <v>4</v>
      </c>
      <c r="H50" s="45"/>
      <c r="I50" s="45"/>
      <c r="J50" s="19"/>
      <c r="K50" s="44" t="str">
        <f t="shared" si="0"/>
        <v/>
      </c>
      <c r="L50" s="44"/>
      <c r="M50" s="6" t="str">
        <f t="shared" si="2"/>
        <v/>
      </c>
      <c r="N50" s="19"/>
      <c r="O50" s="8"/>
      <c r="P50" s="45"/>
      <c r="Q50" s="45"/>
      <c r="R50" s="48" t="str">
        <f t="shared" si="3"/>
        <v/>
      </c>
      <c r="S50" s="48"/>
      <c r="T50" s="49" t="str">
        <f t="shared" si="4"/>
        <v/>
      </c>
      <c r="U50" s="49"/>
    </row>
    <row r="51" spans="2:21" x14ac:dyDescent="0.15">
      <c r="B51" s="19">
        <v>43</v>
      </c>
      <c r="C51" s="44" t="str">
        <f t="shared" si="1"/>
        <v/>
      </c>
      <c r="D51" s="44"/>
      <c r="E51" s="19"/>
      <c r="F51" s="8"/>
      <c r="G51" s="19" t="s">
        <v>3</v>
      </c>
      <c r="H51" s="45"/>
      <c r="I51" s="45"/>
      <c r="J51" s="19"/>
      <c r="K51" s="44" t="str">
        <f t="shared" si="0"/>
        <v/>
      </c>
      <c r="L51" s="44"/>
      <c r="M51" s="6" t="str">
        <f t="shared" si="2"/>
        <v/>
      </c>
      <c r="N51" s="19"/>
      <c r="O51" s="8"/>
      <c r="P51" s="45"/>
      <c r="Q51" s="45"/>
      <c r="R51" s="48" t="str">
        <f t="shared" si="3"/>
        <v/>
      </c>
      <c r="S51" s="48"/>
      <c r="T51" s="49" t="str">
        <f t="shared" si="4"/>
        <v/>
      </c>
      <c r="U51" s="49"/>
    </row>
    <row r="52" spans="2:21" x14ac:dyDescent="0.15">
      <c r="B52" s="19">
        <v>44</v>
      </c>
      <c r="C52" s="44" t="str">
        <f t="shared" si="1"/>
        <v/>
      </c>
      <c r="D52" s="44"/>
      <c r="E52" s="19"/>
      <c r="F52" s="8"/>
      <c r="G52" s="19" t="s">
        <v>3</v>
      </c>
      <c r="H52" s="45"/>
      <c r="I52" s="45"/>
      <c r="J52" s="19"/>
      <c r="K52" s="44" t="str">
        <f t="shared" si="0"/>
        <v/>
      </c>
      <c r="L52" s="44"/>
      <c r="M52" s="6" t="str">
        <f t="shared" si="2"/>
        <v/>
      </c>
      <c r="N52" s="19"/>
      <c r="O52" s="8"/>
      <c r="P52" s="45"/>
      <c r="Q52" s="45"/>
      <c r="R52" s="48" t="str">
        <f t="shared" si="3"/>
        <v/>
      </c>
      <c r="S52" s="48"/>
      <c r="T52" s="49" t="str">
        <f t="shared" si="4"/>
        <v/>
      </c>
      <c r="U52" s="49"/>
    </row>
    <row r="53" spans="2:21" x14ac:dyDescent="0.15">
      <c r="B53" s="19">
        <v>45</v>
      </c>
      <c r="C53" s="44" t="str">
        <f t="shared" si="1"/>
        <v/>
      </c>
      <c r="D53" s="44"/>
      <c r="E53" s="19"/>
      <c r="F53" s="8"/>
      <c r="G53" s="19" t="s">
        <v>4</v>
      </c>
      <c r="H53" s="45"/>
      <c r="I53" s="45"/>
      <c r="J53" s="19"/>
      <c r="K53" s="44" t="str">
        <f t="shared" si="0"/>
        <v/>
      </c>
      <c r="L53" s="44"/>
      <c r="M53" s="6" t="str">
        <f t="shared" si="2"/>
        <v/>
      </c>
      <c r="N53" s="19"/>
      <c r="O53" s="8"/>
      <c r="P53" s="45"/>
      <c r="Q53" s="45"/>
      <c r="R53" s="48" t="str">
        <f t="shared" si="3"/>
        <v/>
      </c>
      <c r="S53" s="48"/>
      <c r="T53" s="49" t="str">
        <f t="shared" si="4"/>
        <v/>
      </c>
      <c r="U53" s="49"/>
    </row>
    <row r="54" spans="2:21" x14ac:dyDescent="0.15">
      <c r="B54" s="19">
        <v>46</v>
      </c>
      <c r="C54" s="44" t="str">
        <f t="shared" si="1"/>
        <v/>
      </c>
      <c r="D54" s="44"/>
      <c r="E54" s="19"/>
      <c r="F54" s="8"/>
      <c r="G54" s="19" t="s">
        <v>4</v>
      </c>
      <c r="H54" s="45"/>
      <c r="I54" s="45"/>
      <c r="J54" s="19"/>
      <c r="K54" s="44" t="str">
        <f t="shared" si="0"/>
        <v/>
      </c>
      <c r="L54" s="44"/>
      <c r="M54" s="6" t="str">
        <f t="shared" si="2"/>
        <v/>
      </c>
      <c r="N54" s="19"/>
      <c r="O54" s="8"/>
      <c r="P54" s="45"/>
      <c r="Q54" s="45"/>
      <c r="R54" s="48" t="str">
        <f t="shared" si="3"/>
        <v/>
      </c>
      <c r="S54" s="48"/>
      <c r="T54" s="49" t="str">
        <f t="shared" si="4"/>
        <v/>
      </c>
      <c r="U54" s="49"/>
    </row>
    <row r="55" spans="2:21" x14ac:dyDescent="0.15">
      <c r="B55" s="19">
        <v>47</v>
      </c>
      <c r="C55" s="44" t="str">
        <f t="shared" si="1"/>
        <v/>
      </c>
      <c r="D55" s="44"/>
      <c r="E55" s="19"/>
      <c r="F55" s="8"/>
      <c r="G55" s="19" t="s">
        <v>3</v>
      </c>
      <c r="H55" s="45"/>
      <c r="I55" s="45"/>
      <c r="J55" s="19"/>
      <c r="K55" s="44" t="str">
        <f t="shared" si="0"/>
        <v/>
      </c>
      <c r="L55" s="44"/>
      <c r="M55" s="6" t="str">
        <f t="shared" si="2"/>
        <v/>
      </c>
      <c r="N55" s="19"/>
      <c r="O55" s="8"/>
      <c r="P55" s="45"/>
      <c r="Q55" s="45"/>
      <c r="R55" s="48" t="str">
        <f t="shared" si="3"/>
        <v/>
      </c>
      <c r="S55" s="48"/>
      <c r="T55" s="49" t="str">
        <f t="shared" si="4"/>
        <v/>
      </c>
      <c r="U55" s="49"/>
    </row>
    <row r="56" spans="2:21" x14ac:dyDescent="0.15">
      <c r="B56" s="19">
        <v>48</v>
      </c>
      <c r="C56" s="44" t="str">
        <f t="shared" si="1"/>
        <v/>
      </c>
      <c r="D56" s="44"/>
      <c r="E56" s="19"/>
      <c r="F56" s="8"/>
      <c r="G56" s="19" t="s">
        <v>3</v>
      </c>
      <c r="H56" s="45"/>
      <c r="I56" s="45"/>
      <c r="J56" s="19"/>
      <c r="K56" s="44" t="str">
        <f t="shared" si="0"/>
        <v/>
      </c>
      <c r="L56" s="44"/>
      <c r="M56" s="6" t="str">
        <f t="shared" si="2"/>
        <v/>
      </c>
      <c r="N56" s="19"/>
      <c r="O56" s="8"/>
      <c r="P56" s="45"/>
      <c r="Q56" s="45"/>
      <c r="R56" s="48" t="str">
        <f t="shared" si="3"/>
        <v/>
      </c>
      <c r="S56" s="48"/>
      <c r="T56" s="49" t="str">
        <f t="shared" si="4"/>
        <v/>
      </c>
      <c r="U56" s="49"/>
    </row>
    <row r="57" spans="2:21" x14ac:dyDescent="0.15">
      <c r="B57" s="19">
        <v>49</v>
      </c>
      <c r="C57" s="44" t="str">
        <f t="shared" si="1"/>
        <v/>
      </c>
      <c r="D57" s="44"/>
      <c r="E57" s="19"/>
      <c r="F57" s="8"/>
      <c r="G57" s="19" t="s">
        <v>3</v>
      </c>
      <c r="H57" s="45"/>
      <c r="I57" s="45"/>
      <c r="J57" s="19"/>
      <c r="K57" s="44" t="str">
        <f t="shared" si="0"/>
        <v/>
      </c>
      <c r="L57" s="44"/>
      <c r="M57" s="6" t="str">
        <f t="shared" si="2"/>
        <v/>
      </c>
      <c r="N57" s="19"/>
      <c r="O57" s="8"/>
      <c r="P57" s="45"/>
      <c r="Q57" s="45"/>
      <c r="R57" s="48" t="str">
        <f t="shared" si="3"/>
        <v/>
      </c>
      <c r="S57" s="48"/>
      <c r="T57" s="49" t="str">
        <f t="shared" si="4"/>
        <v/>
      </c>
      <c r="U57" s="49"/>
    </row>
    <row r="58" spans="2:21" x14ac:dyDescent="0.15">
      <c r="B58" s="19">
        <v>50</v>
      </c>
      <c r="C58" s="44" t="str">
        <f t="shared" si="1"/>
        <v/>
      </c>
      <c r="D58" s="44"/>
      <c r="E58" s="19"/>
      <c r="F58" s="8"/>
      <c r="G58" s="19" t="s">
        <v>3</v>
      </c>
      <c r="H58" s="45"/>
      <c r="I58" s="45"/>
      <c r="J58" s="19"/>
      <c r="K58" s="44" t="str">
        <f t="shared" si="0"/>
        <v/>
      </c>
      <c r="L58" s="44"/>
      <c r="M58" s="6" t="str">
        <f t="shared" si="2"/>
        <v/>
      </c>
      <c r="N58" s="19"/>
      <c r="O58" s="8"/>
      <c r="P58" s="45"/>
      <c r="Q58" s="45"/>
      <c r="R58" s="48" t="str">
        <f t="shared" si="3"/>
        <v/>
      </c>
      <c r="S58" s="48"/>
      <c r="T58" s="49" t="str">
        <f t="shared" si="4"/>
        <v/>
      </c>
      <c r="U58" s="49"/>
    </row>
    <row r="59" spans="2:21" x14ac:dyDescent="0.15">
      <c r="B59" s="19">
        <v>51</v>
      </c>
      <c r="C59" s="44" t="str">
        <f t="shared" si="1"/>
        <v/>
      </c>
      <c r="D59" s="44"/>
      <c r="E59" s="19"/>
      <c r="F59" s="8"/>
      <c r="G59" s="19" t="s">
        <v>3</v>
      </c>
      <c r="H59" s="45"/>
      <c r="I59" s="45"/>
      <c r="J59" s="19"/>
      <c r="K59" s="44" t="str">
        <f t="shared" si="0"/>
        <v/>
      </c>
      <c r="L59" s="44"/>
      <c r="M59" s="6" t="str">
        <f t="shared" si="2"/>
        <v/>
      </c>
      <c r="N59" s="19"/>
      <c r="O59" s="8"/>
      <c r="P59" s="45"/>
      <c r="Q59" s="45"/>
      <c r="R59" s="48" t="str">
        <f t="shared" si="3"/>
        <v/>
      </c>
      <c r="S59" s="48"/>
      <c r="T59" s="49" t="str">
        <f t="shared" si="4"/>
        <v/>
      </c>
      <c r="U59" s="49"/>
    </row>
    <row r="60" spans="2:21" x14ac:dyDescent="0.15">
      <c r="B60" s="19">
        <v>52</v>
      </c>
      <c r="C60" s="44" t="str">
        <f t="shared" si="1"/>
        <v/>
      </c>
      <c r="D60" s="44"/>
      <c r="E60" s="19"/>
      <c r="F60" s="8"/>
      <c r="G60" s="19" t="s">
        <v>3</v>
      </c>
      <c r="H60" s="45"/>
      <c r="I60" s="45"/>
      <c r="J60" s="19"/>
      <c r="K60" s="44" t="str">
        <f t="shared" si="0"/>
        <v/>
      </c>
      <c r="L60" s="44"/>
      <c r="M60" s="6" t="str">
        <f t="shared" si="2"/>
        <v/>
      </c>
      <c r="N60" s="19"/>
      <c r="O60" s="8"/>
      <c r="P60" s="45"/>
      <c r="Q60" s="45"/>
      <c r="R60" s="48" t="str">
        <f t="shared" si="3"/>
        <v/>
      </c>
      <c r="S60" s="48"/>
      <c r="T60" s="49" t="str">
        <f t="shared" si="4"/>
        <v/>
      </c>
      <c r="U60" s="49"/>
    </row>
    <row r="61" spans="2:21" x14ac:dyDescent="0.15">
      <c r="B61" s="19">
        <v>53</v>
      </c>
      <c r="C61" s="44" t="str">
        <f t="shared" si="1"/>
        <v/>
      </c>
      <c r="D61" s="44"/>
      <c r="E61" s="19"/>
      <c r="F61" s="8"/>
      <c r="G61" s="19" t="s">
        <v>3</v>
      </c>
      <c r="H61" s="45"/>
      <c r="I61" s="45"/>
      <c r="J61" s="19"/>
      <c r="K61" s="44" t="str">
        <f t="shared" si="0"/>
        <v/>
      </c>
      <c r="L61" s="44"/>
      <c r="M61" s="6" t="str">
        <f t="shared" si="2"/>
        <v/>
      </c>
      <c r="N61" s="19"/>
      <c r="O61" s="8"/>
      <c r="P61" s="45"/>
      <c r="Q61" s="45"/>
      <c r="R61" s="48" t="str">
        <f t="shared" si="3"/>
        <v/>
      </c>
      <c r="S61" s="48"/>
      <c r="T61" s="49" t="str">
        <f t="shared" si="4"/>
        <v/>
      </c>
      <c r="U61" s="49"/>
    </row>
    <row r="62" spans="2:21" x14ac:dyDescent="0.15">
      <c r="B62" s="19">
        <v>54</v>
      </c>
      <c r="C62" s="44" t="str">
        <f t="shared" si="1"/>
        <v/>
      </c>
      <c r="D62" s="44"/>
      <c r="E62" s="19"/>
      <c r="F62" s="8"/>
      <c r="G62" s="19" t="s">
        <v>3</v>
      </c>
      <c r="H62" s="45"/>
      <c r="I62" s="45"/>
      <c r="J62" s="19"/>
      <c r="K62" s="44" t="str">
        <f t="shared" si="0"/>
        <v/>
      </c>
      <c r="L62" s="44"/>
      <c r="M62" s="6" t="str">
        <f t="shared" si="2"/>
        <v/>
      </c>
      <c r="N62" s="19"/>
      <c r="O62" s="8"/>
      <c r="P62" s="45"/>
      <c r="Q62" s="45"/>
      <c r="R62" s="48" t="str">
        <f t="shared" si="3"/>
        <v/>
      </c>
      <c r="S62" s="48"/>
      <c r="T62" s="49" t="str">
        <f t="shared" si="4"/>
        <v/>
      </c>
      <c r="U62" s="49"/>
    </row>
    <row r="63" spans="2:21" x14ac:dyDescent="0.15">
      <c r="B63" s="19">
        <v>55</v>
      </c>
      <c r="C63" s="44" t="str">
        <f t="shared" si="1"/>
        <v/>
      </c>
      <c r="D63" s="44"/>
      <c r="E63" s="19"/>
      <c r="F63" s="8"/>
      <c r="G63" s="19" t="s">
        <v>4</v>
      </c>
      <c r="H63" s="45"/>
      <c r="I63" s="45"/>
      <c r="J63" s="19"/>
      <c r="K63" s="44" t="str">
        <f t="shared" si="0"/>
        <v/>
      </c>
      <c r="L63" s="44"/>
      <c r="M63" s="6" t="str">
        <f t="shared" si="2"/>
        <v/>
      </c>
      <c r="N63" s="19"/>
      <c r="O63" s="8"/>
      <c r="P63" s="45"/>
      <c r="Q63" s="45"/>
      <c r="R63" s="48" t="str">
        <f t="shared" si="3"/>
        <v/>
      </c>
      <c r="S63" s="48"/>
      <c r="T63" s="49" t="str">
        <f t="shared" si="4"/>
        <v/>
      </c>
      <c r="U63" s="49"/>
    </row>
    <row r="64" spans="2:21" x14ac:dyDescent="0.15">
      <c r="B64" s="19">
        <v>56</v>
      </c>
      <c r="C64" s="44" t="str">
        <f t="shared" si="1"/>
        <v/>
      </c>
      <c r="D64" s="44"/>
      <c r="E64" s="19"/>
      <c r="F64" s="8"/>
      <c r="G64" s="19" t="s">
        <v>3</v>
      </c>
      <c r="H64" s="45"/>
      <c r="I64" s="45"/>
      <c r="J64" s="19"/>
      <c r="K64" s="44" t="str">
        <f t="shared" si="0"/>
        <v/>
      </c>
      <c r="L64" s="44"/>
      <c r="M64" s="6" t="str">
        <f t="shared" si="2"/>
        <v/>
      </c>
      <c r="N64" s="19"/>
      <c r="O64" s="8"/>
      <c r="P64" s="45"/>
      <c r="Q64" s="45"/>
      <c r="R64" s="48" t="str">
        <f t="shared" si="3"/>
        <v/>
      </c>
      <c r="S64" s="48"/>
      <c r="T64" s="49" t="str">
        <f t="shared" si="4"/>
        <v/>
      </c>
      <c r="U64" s="49"/>
    </row>
    <row r="65" spans="2:21" x14ac:dyDescent="0.15">
      <c r="B65" s="19">
        <v>57</v>
      </c>
      <c r="C65" s="44" t="str">
        <f t="shared" si="1"/>
        <v/>
      </c>
      <c r="D65" s="44"/>
      <c r="E65" s="19"/>
      <c r="F65" s="8"/>
      <c r="G65" s="19" t="s">
        <v>3</v>
      </c>
      <c r="H65" s="45"/>
      <c r="I65" s="45"/>
      <c r="J65" s="19"/>
      <c r="K65" s="44" t="str">
        <f t="shared" si="0"/>
        <v/>
      </c>
      <c r="L65" s="44"/>
      <c r="M65" s="6" t="str">
        <f t="shared" si="2"/>
        <v/>
      </c>
      <c r="N65" s="19"/>
      <c r="O65" s="8"/>
      <c r="P65" s="45"/>
      <c r="Q65" s="45"/>
      <c r="R65" s="48" t="str">
        <f t="shared" si="3"/>
        <v/>
      </c>
      <c r="S65" s="48"/>
      <c r="T65" s="49" t="str">
        <f t="shared" si="4"/>
        <v/>
      </c>
      <c r="U65" s="49"/>
    </row>
    <row r="66" spans="2:21" x14ac:dyDescent="0.15">
      <c r="B66" s="19">
        <v>58</v>
      </c>
      <c r="C66" s="44" t="str">
        <f t="shared" si="1"/>
        <v/>
      </c>
      <c r="D66" s="44"/>
      <c r="E66" s="19"/>
      <c r="F66" s="8"/>
      <c r="G66" s="19" t="s">
        <v>3</v>
      </c>
      <c r="H66" s="45"/>
      <c r="I66" s="45"/>
      <c r="J66" s="19"/>
      <c r="K66" s="44" t="str">
        <f t="shared" si="0"/>
        <v/>
      </c>
      <c r="L66" s="44"/>
      <c r="M66" s="6" t="str">
        <f t="shared" si="2"/>
        <v/>
      </c>
      <c r="N66" s="19"/>
      <c r="O66" s="8"/>
      <c r="P66" s="45"/>
      <c r="Q66" s="45"/>
      <c r="R66" s="48" t="str">
        <f t="shared" si="3"/>
        <v/>
      </c>
      <c r="S66" s="48"/>
      <c r="T66" s="49" t="str">
        <f t="shared" si="4"/>
        <v/>
      </c>
      <c r="U66" s="49"/>
    </row>
    <row r="67" spans="2:21" x14ac:dyDescent="0.15">
      <c r="B67" s="19">
        <v>59</v>
      </c>
      <c r="C67" s="44" t="str">
        <f t="shared" si="1"/>
        <v/>
      </c>
      <c r="D67" s="44"/>
      <c r="E67" s="19"/>
      <c r="F67" s="8"/>
      <c r="G67" s="19" t="s">
        <v>3</v>
      </c>
      <c r="H67" s="45"/>
      <c r="I67" s="45"/>
      <c r="J67" s="19"/>
      <c r="K67" s="44" t="str">
        <f t="shared" si="0"/>
        <v/>
      </c>
      <c r="L67" s="44"/>
      <c r="M67" s="6" t="str">
        <f t="shared" si="2"/>
        <v/>
      </c>
      <c r="N67" s="19"/>
      <c r="O67" s="8"/>
      <c r="P67" s="45"/>
      <c r="Q67" s="45"/>
      <c r="R67" s="48" t="str">
        <f t="shared" si="3"/>
        <v/>
      </c>
      <c r="S67" s="48"/>
      <c r="T67" s="49" t="str">
        <f t="shared" si="4"/>
        <v/>
      </c>
      <c r="U67" s="49"/>
    </row>
    <row r="68" spans="2:21" x14ac:dyDescent="0.15">
      <c r="B68" s="19">
        <v>60</v>
      </c>
      <c r="C68" s="44" t="str">
        <f t="shared" si="1"/>
        <v/>
      </c>
      <c r="D68" s="44"/>
      <c r="E68" s="19"/>
      <c r="F68" s="8"/>
      <c r="G68" s="19" t="s">
        <v>4</v>
      </c>
      <c r="H68" s="45"/>
      <c r="I68" s="45"/>
      <c r="J68" s="19"/>
      <c r="K68" s="44" t="str">
        <f t="shared" si="0"/>
        <v/>
      </c>
      <c r="L68" s="44"/>
      <c r="M68" s="6" t="str">
        <f t="shared" si="2"/>
        <v/>
      </c>
      <c r="N68" s="19"/>
      <c r="O68" s="8"/>
      <c r="P68" s="45"/>
      <c r="Q68" s="45"/>
      <c r="R68" s="48" t="str">
        <f t="shared" si="3"/>
        <v/>
      </c>
      <c r="S68" s="48"/>
      <c r="T68" s="49" t="str">
        <f t="shared" si="4"/>
        <v/>
      </c>
      <c r="U68" s="49"/>
    </row>
    <row r="69" spans="2:21" x14ac:dyDescent="0.15">
      <c r="B69" s="19">
        <v>61</v>
      </c>
      <c r="C69" s="44" t="str">
        <f t="shared" si="1"/>
        <v/>
      </c>
      <c r="D69" s="44"/>
      <c r="E69" s="19"/>
      <c r="F69" s="8"/>
      <c r="G69" s="19" t="s">
        <v>4</v>
      </c>
      <c r="H69" s="45"/>
      <c r="I69" s="45"/>
      <c r="J69" s="19"/>
      <c r="K69" s="44" t="str">
        <f t="shared" si="0"/>
        <v/>
      </c>
      <c r="L69" s="44"/>
      <c r="M69" s="6" t="str">
        <f t="shared" si="2"/>
        <v/>
      </c>
      <c r="N69" s="19"/>
      <c r="O69" s="8"/>
      <c r="P69" s="45"/>
      <c r="Q69" s="45"/>
      <c r="R69" s="48" t="str">
        <f t="shared" si="3"/>
        <v/>
      </c>
      <c r="S69" s="48"/>
      <c r="T69" s="49" t="str">
        <f t="shared" si="4"/>
        <v/>
      </c>
      <c r="U69" s="49"/>
    </row>
    <row r="70" spans="2:21" x14ac:dyDescent="0.15">
      <c r="B70" s="19">
        <v>62</v>
      </c>
      <c r="C70" s="44" t="str">
        <f t="shared" si="1"/>
        <v/>
      </c>
      <c r="D70" s="44"/>
      <c r="E70" s="19"/>
      <c r="F70" s="8"/>
      <c r="G70" s="19" t="s">
        <v>3</v>
      </c>
      <c r="H70" s="45"/>
      <c r="I70" s="45"/>
      <c r="J70" s="19"/>
      <c r="K70" s="44" t="str">
        <f t="shared" si="0"/>
        <v/>
      </c>
      <c r="L70" s="44"/>
      <c r="M70" s="6" t="str">
        <f t="shared" si="2"/>
        <v/>
      </c>
      <c r="N70" s="19"/>
      <c r="O70" s="8"/>
      <c r="P70" s="45"/>
      <c r="Q70" s="45"/>
      <c r="R70" s="48" t="str">
        <f t="shared" si="3"/>
        <v/>
      </c>
      <c r="S70" s="48"/>
      <c r="T70" s="49" t="str">
        <f t="shared" si="4"/>
        <v/>
      </c>
      <c r="U70" s="49"/>
    </row>
    <row r="71" spans="2:21" x14ac:dyDescent="0.15">
      <c r="B71" s="19">
        <v>63</v>
      </c>
      <c r="C71" s="44" t="str">
        <f t="shared" si="1"/>
        <v/>
      </c>
      <c r="D71" s="44"/>
      <c r="E71" s="19"/>
      <c r="F71" s="8"/>
      <c r="G71" s="19" t="s">
        <v>4</v>
      </c>
      <c r="H71" s="45"/>
      <c r="I71" s="45"/>
      <c r="J71" s="19"/>
      <c r="K71" s="44" t="str">
        <f t="shared" si="0"/>
        <v/>
      </c>
      <c r="L71" s="44"/>
      <c r="M71" s="6" t="str">
        <f t="shared" si="2"/>
        <v/>
      </c>
      <c r="N71" s="19"/>
      <c r="O71" s="8"/>
      <c r="P71" s="45"/>
      <c r="Q71" s="45"/>
      <c r="R71" s="48" t="str">
        <f t="shared" si="3"/>
        <v/>
      </c>
      <c r="S71" s="48"/>
      <c r="T71" s="49" t="str">
        <f t="shared" si="4"/>
        <v/>
      </c>
      <c r="U71" s="49"/>
    </row>
    <row r="72" spans="2:21" x14ac:dyDescent="0.15">
      <c r="B72" s="19">
        <v>64</v>
      </c>
      <c r="C72" s="44" t="str">
        <f t="shared" si="1"/>
        <v/>
      </c>
      <c r="D72" s="44"/>
      <c r="E72" s="19"/>
      <c r="F72" s="8"/>
      <c r="G72" s="19" t="s">
        <v>3</v>
      </c>
      <c r="H72" s="45"/>
      <c r="I72" s="45"/>
      <c r="J72" s="19"/>
      <c r="K72" s="44" t="str">
        <f t="shared" si="0"/>
        <v/>
      </c>
      <c r="L72" s="44"/>
      <c r="M72" s="6" t="str">
        <f t="shared" si="2"/>
        <v/>
      </c>
      <c r="N72" s="19"/>
      <c r="O72" s="8"/>
      <c r="P72" s="45"/>
      <c r="Q72" s="45"/>
      <c r="R72" s="48" t="str">
        <f t="shared" si="3"/>
        <v/>
      </c>
      <c r="S72" s="48"/>
      <c r="T72" s="49" t="str">
        <f t="shared" si="4"/>
        <v/>
      </c>
      <c r="U72" s="49"/>
    </row>
    <row r="73" spans="2:21" x14ac:dyDescent="0.15">
      <c r="B73" s="19">
        <v>65</v>
      </c>
      <c r="C73" s="44" t="str">
        <f t="shared" si="1"/>
        <v/>
      </c>
      <c r="D73" s="44"/>
      <c r="E73" s="19"/>
      <c r="F73" s="8"/>
      <c r="G73" s="19" t="s">
        <v>4</v>
      </c>
      <c r="H73" s="45"/>
      <c r="I73" s="45"/>
      <c r="J73" s="19"/>
      <c r="K73" s="44" t="str">
        <f t="shared" ref="K73:K108" si="5">IF(F73="","",C73*0.03)</f>
        <v/>
      </c>
      <c r="L73" s="44"/>
      <c r="M73" s="6" t="str">
        <f t="shared" si="2"/>
        <v/>
      </c>
      <c r="N73" s="19"/>
      <c r="O73" s="8"/>
      <c r="P73" s="45"/>
      <c r="Q73" s="45"/>
      <c r="R73" s="48" t="str">
        <f t="shared" si="3"/>
        <v/>
      </c>
      <c r="S73" s="48"/>
      <c r="T73" s="49" t="str">
        <f t="shared" si="4"/>
        <v/>
      </c>
      <c r="U73" s="49"/>
    </row>
    <row r="74" spans="2:21" x14ac:dyDescent="0.15">
      <c r="B74" s="19">
        <v>66</v>
      </c>
      <c r="C74" s="44" t="str">
        <f t="shared" ref="C74:C108" si="6">IF(R73="","",C73+R73)</f>
        <v/>
      </c>
      <c r="D74" s="44"/>
      <c r="E74" s="19"/>
      <c r="F74" s="8"/>
      <c r="G74" s="19" t="s">
        <v>4</v>
      </c>
      <c r="H74" s="45"/>
      <c r="I74" s="45"/>
      <c r="J74" s="19"/>
      <c r="K74" s="44" t="str">
        <f t="shared" si="5"/>
        <v/>
      </c>
      <c r="L74" s="44"/>
      <c r="M74" s="6" t="str">
        <f t="shared" ref="M74:M108" si="7">IF(J74="","",(K74/J74)/1000)</f>
        <v/>
      </c>
      <c r="N74" s="19"/>
      <c r="O74" s="8"/>
      <c r="P74" s="45"/>
      <c r="Q74" s="45"/>
      <c r="R74" s="48" t="str">
        <f t="shared" ref="R74:R108" si="8">IF(O74="","",(IF(G74="売",H74-P74,P74-H74))*M74*100000)</f>
        <v/>
      </c>
      <c r="S74" s="48"/>
      <c r="T74" s="49" t="str">
        <f t="shared" ref="T74:T108" si="9">IF(O74="","",IF(R74&lt;0,J74*(-1),IF(G74="買",(P74-H74)*100,(H74-P74)*100)))</f>
        <v/>
      </c>
      <c r="U74" s="49"/>
    </row>
    <row r="75" spans="2:21" x14ac:dyDescent="0.15">
      <c r="B75" s="19">
        <v>67</v>
      </c>
      <c r="C75" s="44" t="str">
        <f t="shared" si="6"/>
        <v/>
      </c>
      <c r="D75" s="44"/>
      <c r="E75" s="19"/>
      <c r="F75" s="8"/>
      <c r="G75" s="19" t="s">
        <v>3</v>
      </c>
      <c r="H75" s="45"/>
      <c r="I75" s="45"/>
      <c r="J75" s="19"/>
      <c r="K75" s="44" t="str">
        <f t="shared" si="5"/>
        <v/>
      </c>
      <c r="L75" s="44"/>
      <c r="M75" s="6" t="str">
        <f t="shared" si="7"/>
        <v/>
      </c>
      <c r="N75" s="19"/>
      <c r="O75" s="8"/>
      <c r="P75" s="45"/>
      <c r="Q75" s="45"/>
      <c r="R75" s="48" t="str">
        <f t="shared" si="8"/>
        <v/>
      </c>
      <c r="S75" s="48"/>
      <c r="T75" s="49" t="str">
        <f t="shared" si="9"/>
        <v/>
      </c>
      <c r="U75" s="49"/>
    </row>
    <row r="76" spans="2:21" x14ac:dyDescent="0.15">
      <c r="B76" s="19">
        <v>68</v>
      </c>
      <c r="C76" s="44" t="str">
        <f t="shared" si="6"/>
        <v/>
      </c>
      <c r="D76" s="44"/>
      <c r="E76" s="19"/>
      <c r="F76" s="8"/>
      <c r="G76" s="19" t="s">
        <v>3</v>
      </c>
      <c r="H76" s="45"/>
      <c r="I76" s="45"/>
      <c r="J76" s="19"/>
      <c r="K76" s="44" t="str">
        <f t="shared" si="5"/>
        <v/>
      </c>
      <c r="L76" s="44"/>
      <c r="M76" s="6" t="str">
        <f t="shared" si="7"/>
        <v/>
      </c>
      <c r="N76" s="19"/>
      <c r="O76" s="8"/>
      <c r="P76" s="45"/>
      <c r="Q76" s="45"/>
      <c r="R76" s="48" t="str">
        <f t="shared" si="8"/>
        <v/>
      </c>
      <c r="S76" s="48"/>
      <c r="T76" s="49" t="str">
        <f t="shared" si="9"/>
        <v/>
      </c>
      <c r="U76" s="49"/>
    </row>
    <row r="77" spans="2:21" x14ac:dyDescent="0.15">
      <c r="B77" s="19">
        <v>69</v>
      </c>
      <c r="C77" s="44" t="str">
        <f t="shared" si="6"/>
        <v/>
      </c>
      <c r="D77" s="44"/>
      <c r="E77" s="19"/>
      <c r="F77" s="8"/>
      <c r="G77" s="19" t="s">
        <v>3</v>
      </c>
      <c r="H77" s="45"/>
      <c r="I77" s="45"/>
      <c r="J77" s="19"/>
      <c r="K77" s="44" t="str">
        <f t="shared" si="5"/>
        <v/>
      </c>
      <c r="L77" s="44"/>
      <c r="M77" s="6" t="str">
        <f t="shared" si="7"/>
        <v/>
      </c>
      <c r="N77" s="19"/>
      <c r="O77" s="8"/>
      <c r="P77" s="45"/>
      <c r="Q77" s="45"/>
      <c r="R77" s="48" t="str">
        <f t="shared" si="8"/>
        <v/>
      </c>
      <c r="S77" s="48"/>
      <c r="T77" s="49" t="str">
        <f t="shared" si="9"/>
        <v/>
      </c>
      <c r="U77" s="49"/>
    </row>
    <row r="78" spans="2:21" x14ac:dyDescent="0.15">
      <c r="B78" s="19">
        <v>70</v>
      </c>
      <c r="C78" s="44" t="str">
        <f t="shared" si="6"/>
        <v/>
      </c>
      <c r="D78" s="44"/>
      <c r="E78" s="19"/>
      <c r="F78" s="8"/>
      <c r="G78" s="19" t="s">
        <v>4</v>
      </c>
      <c r="H78" s="45"/>
      <c r="I78" s="45"/>
      <c r="J78" s="19"/>
      <c r="K78" s="44" t="str">
        <f t="shared" si="5"/>
        <v/>
      </c>
      <c r="L78" s="44"/>
      <c r="M78" s="6" t="str">
        <f t="shared" si="7"/>
        <v/>
      </c>
      <c r="N78" s="19"/>
      <c r="O78" s="8"/>
      <c r="P78" s="45"/>
      <c r="Q78" s="45"/>
      <c r="R78" s="48" t="str">
        <f t="shared" si="8"/>
        <v/>
      </c>
      <c r="S78" s="48"/>
      <c r="T78" s="49" t="str">
        <f t="shared" si="9"/>
        <v/>
      </c>
      <c r="U78" s="49"/>
    </row>
    <row r="79" spans="2:21" x14ac:dyDescent="0.15">
      <c r="B79" s="19">
        <v>71</v>
      </c>
      <c r="C79" s="44" t="str">
        <f t="shared" si="6"/>
        <v/>
      </c>
      <c r="D79" s="44"/>
      <c r="E79" s="19"/>
      <c r="F79" s="8"/>
      <c r="G79" s="19" t="s">
        <v>3</v>
      </c>
      <c r="H79" s="45"/>
      <c r="I79" s="45"/>
      <c r="J79" s="19"/>
      <c r="K79" s="44" t="str">
        <f t="shared" si="5"/>
        <v/>
      </c>
      <c r="L79" s="44"/>
      <c r="M79" s="6" t="str">
        <f t="shared" si="7"/>
        <v/>
      </c>
      <c r="N79" s="19"/>
      <c r="O79" s="8"/>
      <c r="P79" s="45"/>
      <c r="Q79" s="45"/>
      <c r="R79" s="48" t="str">
        <f t="shared" si="8"/>
        <v/>
      </c>
      <c r="S79" s="48"/>
      <c r="T79" s="49" t="str">
        <f t="shared" si="9"/>
        <v/>
      </c>
      <c r="U79" s="49"/>
    </row>
    <row r="80" spans="2:21" x14ac:dyDescent="0.15">
      <c r="B80" s="19">
        <v>72</v>
      </c>
      <c r="C80" s="44" t="str">
        <f t="shared" si="6"/>
        <v/>
      </c>
      <c r="D80" s="44"/>
      <c r="E80" s="19"/>
      <c r="F80" s="8"/>
      <c r="G80" s="19" t="s">
        <v>4</v>
      </c>
      <c r="H80" s="45"/>
      <c r="I80" s="45"/>
      <c r="J80" s="19"/>
      <c r="K80" s="44" t="str">
        <f t="shared" si="5"/>
        <v/>
      </c>
      <c r="L80" s="44"/>
      <c r="M80" s="6" t="str">
        <f t="shared" si="7"/>
        <v/>
      </c>
      <c r="N80" s="19"/>
      <c r="O80" s="8"/>
      <c r="P80" s="45"/>
      <c r="Q80" s="45"/>
      <c r="R80" s="48" t="str">
        <f t="shared" si="8"/>
        <v/>
      </c>
      <c r="S80" s="48"/>
      <c r="T80" s="49" t="str">
        <f t="shared" si="9"/>
        <v/>
      </c>
      <c r="U80" s="49"/>
    </row>
    <row r="81" spans="2:21" x14ac:dyDescent="0.15">
      <c r="B81" s="19">
        <v>73</v>
      </c>
      <c r="C81" s="44" t="str">
        <f t="shared" si="6"/>
        <v/>
      </c>
      <c r="D81" s="44"/>
      <c r="E81" s="19"/>
      <c r="F81" s="8"/>
      <c r="G81" s="19" t="s">
        <v>3</v>
      </c>
      <c r="H81" s="45"/>
      <c r="I81" s="45"/>
      <c r="J81" s="19"/>
      <c r="K81" s="44" t="str">
        <f t="shared" si="5"/>
        <v/>
      </c>
      <c r="L81" s="44"/>
      <c r="M81" s="6" t="str">
        <f t="shared" si="7"/>
        <v/>
      </c>
      <c r="N81" s="19"/>
      <c r="O81" s="8"/>
      <c r="P81" s="45"/>
      <c r="Q81" s="45"/>
      <c r="R81" s="48" t="str">
        <f t="shared" si="8"/>
        <v/>
      </c>
      <c r="S81" s="48"/>
      <c r="T81" s="49" t="str">
        <f t="shared" si="9"/>
        <v/>
      </c>
      <c r="U81" s="49"/>
    </row>
    <row r="82" spans="2:21" x14ac:dyDescent="0.15">
      <c r="B82" s="19">
        <v>74</v>
      </c>
      <c r="C82" s="44" t="str">
        <f t="shared" si="6"/>
        <v/>
      </c>
      <c r="D82" s="44"/>
      <c r="E82" s="19"/>
      <c r="F82" s="8"/>
      <c r="G82" s="19" t="s">
        <v>3</v>
      </c>
      <c r="H82" s="45"/>
      <c r="I82" s="45"/>
      <c r="J82" s="19"/>
      <c r="K82" s="44" t="str">
        <f t="shared" si="5"/>
        <v/>
      </c>
      <c r="L82" s="44"/>
      <c r="M82" s="6" t="str">
        <f t="shared" si="7"/>
        <v/>
      </c>
      <c r="N82" s="19"/>
      <c r="O82" s="8"/>
      <c r="P82" s="45"/>
      <c r="Q82" s="45"/>
      <c r="R82" s="48" t="str">
        <f t="shared" si="8"/>
        <v/>
      </c>
      <c r="S82" s="48"/>
      <c r="T82" s="49" t="str">
        <f t="shared" si="9"/>
        <v/>
      </c>
      <c r="U82" s="49"/>
    </row>
    <row r="83" spans="2:21" x14ac:dyDescent="0.15">
      <c r="B83" s="19">
        <v>75</v>
      </c>
      <c r="C83" s="44" t="str">
        <f t="shared" si="6"/>
        <v/>
      </c>
      <c r="D83" s="44"/>
      <c r="E83" s="19"/>
      <c r="F83" s="8"/>
      <c r="G83" s="19" t="s">
        <v>3</v>
      </c>
      <c r="H83" s="45"/>
      <c r="I83" s="45"/>
      <c r="J83" s="19"/>
      <c r="K83" s="44" t="str">
        <f t="shared" si="5"/>
        <v/>
      </c>
      <c r="L83" s="44"/>
      <c r="M83" s="6" t="str">
        <f t="shared" si="7"/>
        <v/>
      </c>
      <c r="N83" s="19"/>
      <c r="O83" s="8"/>
      <c r="P83" s="45"/>
      <c r="Q83" s="45"/>
      <c r="R83" s="48" t="str">
        <f t="shared" si="8"/>
        <v/>
      </c>
      <c r="S83" s="48"/>
      <c r="T83" s="49" t="str">
        <f t="shared" si="9"/>
        <v/>
      </c>
      <c r="U83" s="49"/>
    </row>
    <row r="84" spans="2:21" x14ac:dyDescent="0.15">
      <c r="B84" s="19">
        <v>76</v>
      </c>
      <c r="C84" s="44" t="str">
        <f t="shared" si="6"/>
        <v/>
      </c>
      <c r="D84" s="44"/>
      <c r="E84" s="19"/>
      <c r="F84" s="8"/>
      <c r="G84" s="19" t="s">
        <v>3</v>
      </c>
      <c r="H84" s="45"/>
      <c r="I84" s="45"/>
      <c r="J84" s="19"/>
      <c r="K84" s="44" t="str">
        <f t="shared" si="5"/>
        <v/>
      </c>
      <c r="L84" s="44"/>
      <c r="M84" s="6" t="str">
        <f t="shared" si="7"/>
        <v/>
      </c>
      <c r="N84" s="19"/>
      <c r="O84" s="8"/>
      <c r="P84" s="45"/>
      <c r="Q84" s="45"/>
      <c r="R84" s="48" t="str">
        <f t="shared" si="8"/>
        <v/>
      </c>
      <c r="S84" s="48"/>
      <c r="T84" s="49" t="str">
        <f t="shared" si="9"/>
        <v/>
      </c>
      <c r="U84" s="49"/>
    </row>
    <row r="85" spans="2:21" x14ac:dyDescent="0.15">
      <c r="B85" s="19">
        <v>77</v>
      </c>
      <c r="C85" s="44" t="str">
        <f t="shared" si="6"/>
        <v/>
      </c>
      <c r="D85" s="44"/>
      <c r="E85" s="19"/>
      <c r="F85" s="8"/>
      <c r="G85" s="19" t="s">
        <v>4</v>
      </c>
      <c r="H85" s="45"/>
      <c r="I85" s="45"/>
      <c r="J85" s="19"/>
      <c r="K85" s="44" t="str">
        <f t="shared" si="5"/>
        <v/>
      </c>
      <c r="L85" s="44"/>
      <c r="M85" s="6" t="str">
        <f t="shared" si="7"/>
        <v/>
      </c>
      <c r="N85" s="19"/>
      <c r="O85" s="8"/>
      <c r="P85" s="45"/>
      <c r="Q85" s="45"/>
      <c r="R85" s="48" t="str">
        <f t="shared" si="8"/>
        <v/>
      </c>
      <c r="S85" s="48"/>
      <c r="T85" s="49" t="str">
        <f t="shared" si="9"/>
        <v/>
      </c>
      <c r="U85" s="49"/>
    </row>
    <row r="86" spans="2:21" x14ac:dyDescent="0.15">
      <c r="B86" s="19">
        <v>78</v>
      </c>
      <c r="C86" s="44" t="str">
        <f t="shared" si="6"/>
        <v/>
      </c>
      <c r="D86" s="44"/>
      <c r="E86" s="19"/>
      <c r="F86" s="8"/>
      <c r="G86" s="19" t="s">
        <v>3</v>
      </c>
      <c r="H86" s="45"/>
      <c r="I86" s="45"/>
      <c r="J86" s="19"/>
      <c r="K86" s="44" t="str">
        <f t="shared" si="5"/>
        <v/>
      </c>
      <c r="L86" s="44"/>
      <c r="M86" s="6" t="str">
        <f t="shared" si="7"/>
        <v/>
      </c>
      <c r="N86" s="19"/>
      <c r="O86" s="8"/>
      <c r="P86" s="45"/>
      <c r="Q86" s="45"/>
      <c r="R86" s="48" t="str">
        <f t="shared" si="8"/>
        <v/>
      </c>
      <c r="S86" s="48"/>
      <c r="T86" s="49" t="str">
        <f t="shared" si="9"/>
        <v/>
      </c>
      <c r="U86" s="49"/>
    </row>
    <row r="87" spans="2:21" x14ac:dyDescent="0.15">
      <c r="B87" s="19">
        <v>79</v>
      </c>
      <c r="C87" s="44" t="str">
        <f t="shared" si="6"/>
        <v/>
      </c>
      <c r="D87" s="44"/>
      <c r="E87" s="19"/>
      <c r="F87" s="8"/>
      <c r="G87" s="19" t="s">
        <v>4</v>
      </c>
      <c r="H87" s="45"/>
      <c r="I87" s="45"/>
      <c r="J87" s="19"/>
      <c r="K87" s="44" t="str">
        <f t="shared" si="5"/>
        <v/>
      </c>
      <c r="L87" s="44"/>
      <c r="M87" s="6" t="str">
        <f t="shared" si="7"/>
        <v/>
      </c>
      <c r="N87" s="19"/>
      <c r="O87" s="8"/>
      <c r="P87" s="45"/>
      <c r="Q87" s="45"/>
      <c r="R87" s="48" t="str">
        <f t="shared" si="8"/>
        <v/>
      </c>
      <c r="S87" s="48"/>
      <c r="T87" s="49" t="str">
        <f t="shared" si="9"/>
        <v/>
      </c>
      <c r="U87" s="49"/>
    </row>
    <row r="88" spans="2:21" x14ac:dyDescent="0.15">
      <c r="B88" s="19">
        <v>80</v>
      </c>
      <c r="C88" s="44" t="str">
        <f t="shared" si="6"/>
        <v/>
      </c>
      <c r="D88" s="44"/>
      <c r="E88" s="19"/>
      <c r="F88" s="8"/>
      <c r="G88" s="19" t="s">
        <v>4</v>
      </c>
      <c r="H88" s="45"/>
      <c r="I88" s="45"/>
      <c r="J88" s="19"/>
      <c r="K88" s="44" t="str">
        <f t="shared" si="5"/>
        <v/>
      </c>
      <c r="L88" s="44"/>
      <c r="M88" s="6" t="str">
        <f t="shared" si="7"/>
        <v/>
      </c>
      <c r="N88" s="19"/>
      <c r="O88" s="8"/>
      <c r="P88" s="45"/>
      <c r="Q88" s="45"/>
      <c r="R88" s="48" t="str">
        <f t="shared" si="8"/>
        <v/>
      </c>
      <c r="S88" s="48"/>
      <c r="T88" s="49" t="str">
        <f t="shared" si="9"/>
        <v/>
      </c>
      <c r="U88" s="49"/>
    </row>
    <row r="89" spans="2:21" x14ac:dyDescent="0.15">
      <c r="B89" s="19">
        <v>81</v>
      </c>
      <c r="C89" s="44" t="str">
        <f t="shared" si="6"/>
        <v/>
      </c>
      <c r="D89" s="44"/>
      <c r="E89" s="19"/>
      <c r="F89" s="8"/>
      <c r="G89" s="19" t="s">
        <v>4</v>
      </c>
      <c r="H89" s="45"/>
      <c r="I89" s="45"/>
      <c r="J89" s="19"/>
      <c r="K89" s="44" t="str">
        <f t="shared" si="5"/>
        <v/>
      </c>
      <c r="L89" s="44"/>
      <c r="M89" s="6" t="str">
        <f t="shared" si="7"/>
        <v/>
      </c>
      <c r="N89" s="19"/>
      <c r="O89" s="8"/>
      <c r="P89" s="45"/>
      <c r="Q89" s="45"/>
      <c r="R89" s="48" t="str">
        <f t="shared" si="8"/>
        <v/>
      </c>
      <c r="S89" s="48"/>
      <c r="T89" s="49" t="str">
        <f t="shared" si="9"/>
        <v/>
      </c>
      <c r="U89" s="49"/>
    </row>
    <row r="90" spans="2:21" x14ac:dyDescent="0.15">
      <c r="B90" s="19">
        <v>82</v>
      </c>
      <c r="C90" s="44" t="str">
        <f t="shared" si="6"/>
        <v/>
      </c>
      <c r="D90" s="44"/>
      <c r="E90" s="19"/>
      <c r="F90" s="8"/>
      <c r="G90" s="19" t="s">
        <v>4</v>
      </c>
      <c r="H90" s="45"/>
      <c r="I90" s="45"/>
      <c r="J90" s="19"/>
      <c r="K90" s="44" t="str">
        <f t="shared" si="5"/>
        <v/>
      </c>
      <c r="L90" s="44"/>
      <c r="M90" s="6" t="str">
        <f t="shared" si="7"/>
        <v/>
      </c>
      <c r="N90" s="19"/>
      <c r="O90" s="8"/>
      <c r="P90" s="45"/>
      <c r="Q90" s="45"/>
      <c r="R90" s="48" t="str">
        <f t="shared" si="8"/>
        <v/>
      </c>
      <c r="S90" s="48"/>
      <c r="T90" s="49" t="str">
        <f t="shared" si="9"/>
        <v/>
      </c>
      <c r="U90" s="49"/>
    </row>
    <row r="91" spans="2:21" x14ac:dyDescent="0.15">
      <c r="B91" s="19">
        <v>83</v>
      </c>
      <c r="C91" s="44" t="str">
        <f t="shared" si="6"/>
        <v/>
      </c>
      <c r="D91" s="44"/>
      <c r="E91" s="19"/>
      <c r="F91" s="8"/>
      <c r="G91" s="19" t="s">
        <v>4</v>
      </c>
      <c r="H91" s="45"/>
      <c r="I91" s="45"/>
      <c r="J91" s="19"/>
      <c r="K91" s="44" t="str">
        <f t="shared" si="5"/>
        <v/>
      </c>
      <c r="L91" s="44"/>
      <c r="M91" s="6" t="str">
        <f t="shared" si="7"/>
        <v/>
      </c>
      <c r="N91" s="19"/>
      <c r="O91" s="8"/>
      <c r="P91" s="45"/>
      <c r="Q91" s="45"/>
      <c r="R91" s="48" t="str">
        <f t="shared" si="8"/>
        <v/>
      </c>
      <c r="S91" s="48"/>
      <c r="T91" s="49" t="str">
        <f t="shared" si="9"/>
        <v/>
      </c>
      <c r="U91" s="49"/>
    </row>
    <row r="92" spans="2:21" x14ac:dyDescent="0.15">
      <c r="B92" s="19">
        <v>84</v>
      </c>
      <c r="C92" s="44" t="str">
        <f t="shared" si="6"/>
        <v/>
      </c>
      <c r="D92" s="44"/>
      <c r="E92" s="19"/>
      <c r="F92" s="8"/>
      <c r="G92" s="19" t="s">
        <v>3</v>
      </c>
      <c r="H92" s="45"/>
      <c r="I92" s="45"/>
      <c r="J92" s="19"/>
      <c r="K92" s="44" t="str">
        <f t="shared" si="5"/>
        <v/>
      </c>
      <c r="L92" s="44"/>
      <c r="M92" s="6" t="str">
        <f t="shared" si="7"/>
        <v/>
      </c>
      <c r="N92" s="19"/>
      <c r="O92" s="8"/>
      <c r="P92" s="45"/>
      <c r="Q92" s="45"/>
      <c r="R92" s="48" t="str">
        <f t="shared" si="8"/>
        <v/>
      </c>
      <c r="S92" s="48"/>
      <c r="T92" s="49" t="str">
        <f t="shared" si="9"/>
        <v/>
      </c>
      <c r="U92" s="49"/>
    </row>
    <row r="93" spans="2:21" x14ac:dyDescent="0.15">
      <c r="B93" s="19">
        <v>85</v>
      </c>
      <c r="C93" s="44" t="str">
        <f t="shared" si="6"/>
        <v/>
      </c>
      <c r="D93" s="44"/>
      <c r="E93" s="19"/>
      <c r="F93" s="8"/>
      <c r="G93" s="19" t="s">
        <v>4</v>
      </c>
      <c r="H93" s="45"/>
      <c r="I93" s="45"/>
      <c r="J93" s="19"/>
      <c r="K93" s="44" t="str">
        <f t="shared" si="5"/>
        <v/>
      </c>
      <c r="L93" s="44"/>
      <c r="M93" s="6" t="str">
        <f t="shared" si="7"/>
        <v/>
      </c>
      <c r="N93" s="19"/>
      <c r="O93" s="8"/>
      <c r="P93" s="45"/>
      <c r="Q93" s="45"/>
      <c r="R93" s="48" t="str">
        <f t="shared" si="8"/>
        <v/>
      </c>
      <c r="S93" s="48"/>
      <c r="T93" s="49" t="str">
        <f t="shared" si="9"/>
        <v/>
      </c>
      <c r="U93" s="49"/>
    </row>
    <row r="94" spans="2:21" x14ac:dyDescent="0.15">
      <c r="B94" s="19">
        <v>86</v>
      </c>
      <c r="C94" s="44" t="str">
        <f t="shared" si="6"/>
        <v/>
      </c>
      <c r="D94" s="44"/>
      <c r="E94" s="19"/>
      <c r="F94" s="8"/>
      <c r="G94" s="19" t="s">
        <v>3</v>
      </c>
      <c r="H94" s="45"/>
      <c r="I94" s="45"/>
      <c r="J94" s="19"/>
      <c r="K94" s="44" t="str">
        <f t="shared" si="5"/>
        <v/>
      </c>
      <c r="L94" s="44"/>
      <c r="M94" s="6" t="str">
        <f t="shared" si="7"/>
        <v/>
      </c>
      <c r="N94" s="19"/>
      <c r="O94" s="8"/>
      <c r="P94" s="45"/>
      <c r="Q94" s="45"/>
      <c r="R94" s="48" t="str">
        <f t="shared" si="8"/>
        <v/>
      </c>
      <c r="S94" s="48"/>
      <c r="T94" s="49" t="str">
        <f t="shared" si="9"/>
        <v/>
      </c>
      <c r="U94" s="49"/>
    </row>
    <row r="95" spans="2:21" x14ac:dyDescent="0.15">
      <c r="B95" s="19">
        <v>87</v>
      </c>
      <c r="C95" s="44" t="str">
        <f t="shared" si="6"/>
        <v/>
      </c>
      <c r="D95" s="44"/>
      <c r="E95" s="19"/>
      <c r="F95" s="8"/>
      <c r="G95" s="19" t="s">
        <v>4</v>
      </c>
      <c r="H95" s="45"/>
      <c r="I95" s="45"/>
      <c r="J95" s="19"/>
      <c r="K95" s="44" t="str">
        <f t="shared" si="5"/>
        <v/>
      </c>
      <c r="L95" s="44"/>
      <c r="M95" s="6" t="str">
        <f t="shared" si="7"/>
        <v/>
      </c>
      <c r="N95" s="19"/>
      <c r="O95" s="8"/>
      <c r="P95" s="45"/>
      <c r="Q95" s="45"/>
      <c r="R95" s="48" t="str">
        <f t="shared" si="8"/>
        <v/>
      </c>
      <c r="S95" s="48"/>
      <c r="T95" s="49" t="str">
        <f t="shared" si="9"/>
        <v/>
      </c>
      <c r="U95" s="49"/>
    </row>
    <row r="96" spans="2:21" x14ac:dyDescent="0.15">
      <c r="B96" s="19">
        <v>88</v>
      </c>
      <c r="C96" s="44" t="str">
        <f t="shared" si="6"/>
        <v/>
      </c>
      <c r="D96" s="44"/>
      <c r="E96" s="19"/>
      <c r="F96" s="8"/>
      <c r="G96" s="19" t="s">
        <v>3</v>
      </c>
      <c r="H96" s="45"/>
      <c r="I96" s="45"/>
      <c r="J96" s="19"/>
      <c r="K96" s="44" t="str">
        <f t="shared" si="5"/>
        <v/>
      </c>
      <c r="L96" s="44"/>
      <c r="M96" s="6" t="str">
        <f t="shared" si="7"/>
        <v/>
      </c>
      <c r="N96" s="19"/>
      <c r="O96" s="8"/>
      <c r="P96" s="45"/>
      <c r="Q96" s="45"/>
      <c r="R96" s="48" t="str">
        <f t="shared" si="8"/>
        <v/>
      </c>
      <c r="S96" s="48"/>
      <c r="T96" s="49" t="str">
        <f t="shared" si="9"/>
        <v/>
      </c>
      <c r="U96" s="49"/>
    </row>
    <row r="97" spans="2:21" x14ac:dyDescent="0.15">
      <c r="B97" s="19">
        <v>89</v>
      </c>
      <c r="C97" s="44" t="str">
        <f t="shared" si="6"/>
        <v/>
      </c>
      <c r="D97" s="44"/>
      <c r="E97" s="19"/>
      <c r="F97" s="8"/>
      <c r="G97" s="19" t="s">
        <v>4</v>
      </c>
      <c r="H97" s="45"/>
      <c r="I97" s="45"/>
      <c r="J97" s="19"/>
      <c r="K97" s="44" t="str">
        <f t="shared" si="5"/>
        <v/>
      </c>
      <c r="L97" s="44"/>
      <c r="M97" s="6" t="str">
        <f t="shared" si="7"/>
        <v/>
      </c>
      <c r="N97" s="19"/>
      <c r="O97" s="8"/>
      <c r="P97" s="45"/>
      <c r="Q97" s="45"/>
      <c r="R97" s="48" t="str">
        <f t="shared" si="8"/>
        <v/>
      </c>
      <c r="S97" s="48"/>
      <c r="T97" s="49" t="str">
        <f t="shared" si="9"/>
        <v/>
      </c>
      <c r="U97" s="49"/>
    </row>
    <row r="98" spans="2:21" x14ac:dyDescent="0.15">
      <c r="B98" s="19">
        <v>90</v>
      </c>
      <c r="C98" s="44" t="str">
        <f t="shared" si="6"/>
        <v/>
      </c>
      <c r="D98" s="44"/>
      <c r="E98" s="19"/>
      <c r="F98" s="8"/>
      <c r="G98" s="19" t="s">
        <v>3</v>
      </c>
      <c r="H98" s="45"/>
      <c r="I98" s="45"/>
      <c r="J98" s="19"/>
      <c r="K98" s="44" t="str">
        <f t="shared" si="5"/>
        <v/>
      </c>
      <c r="L98" s="44"/>
      <c r="M98" s="6" t="str">
        <f t="shared" si="7"/>
        <v/>
      </c>
      <c r="N98" s="19"/>
      <c r="O98" s="8"/>
      <c r="P98" s="45"/>
      <c r="Q98" s="45"/>
      <c r="R98" s="48" t="str">
        <f t="shared" si="8"/>
        <v/>
      </c>
      <c r="S98" s="48"/>
      <c r="T98" s="49" t="str">
        <f t="shared" si="9"/>
        <v/>
      </c>
      <c r="U98" s="49"/>
    </row>
    <row r="99" spans="2:21" x14ac:dyDescent="0.15">
      <c r="B99" s="19">
        <v>91</v>
      </c>
      <c r="C99" s="44" t="str">
        <f t="shared" si="6"/>
        <v/>
      </c>
      <c r="D99" s="44"/>
      <c r="E99" s="19"/>
      <c r="F99" s="8"/>
      <c r="G99" s="19" t="s">
        <v>4</v>
      </c>
      <c r="H99" s="45"/>
      <c r="I99" s="45"/>
      <c r="J99" s="19"/>
      <c r="K99" s="44" t="str">
        <f t="shared" si="5"/>
        <v/>
      </c>
      <c r="L99" s="44"/>
      <c r="M99" s="6" t="str">
        <f t="shared" si="7"/>
        <v/>
      </c>
      <c r="N99" s="19"/>
      <c r="O99" s="8"/>
      <c r="P99" s="45"/>
      <c r="Q99" s="45"/>
      <c r="R99" s="48" t="str">
        <f t="shared" si="8"/>
        <v/>
      </c>
      <c r="S99" s="48"/>
      <c r="T99" s="49" t="str">
        <f t="shared" si="9"/>
        <v/>
      </c>
      <c r="U99" s="49"/>
    </row>
    <row r="100" spans="2:21" x14ac:dyDescent="0.15">
      <c r="B100" s="19">
        <v>92</v>
      </c>
      <c r="C100" s="44" t="str">
        <f t="shared" si="6"/>
        <v/>
      </c>
      <c r="D100" s="44"/>
      <c r="E100" s="19"/>
      <c r="F100" s="8"/>
      <c r="G100" s="19" t="s">
        <v>4</v>
      </c>
      <c r="H100" s="45"/>
      <c r="I100" s="45"/>
      <c r="J100" s="19"/>
      <c r="K100" s="44" t="str">
        <f t="shared" si="5"/>
        <v/>
      </c>
      <c r="L100" s="44"/>
      <c r="M100" s="6" t="str">
        <f t="shared" si="7"/>
        <v/>
      </c>
      <c r="N100" s="19"/>
      <c r="O100" s="8"/>
      <c r="P100" s="45"/>
      <c r="Q100" s="45"/>
      <c r="R100" s="48" t="str">
        <f t="shared" si="8"/>
        <v/>
      </c>
      <c r="S100" s="48"/>
      <c r="T100" s="49" t="str">
        <f t="shared" si="9"/>
        <v/>
      </c>
      <c r="U100" s="49"/>
    </row>
    <row r="101" spans="2:21" x14ac:dyDescent="0.15">
      <c r="B101" s="19">
        <v>93</v>
      </c>
      <c r="C101" s="44" t="str">
        <f t="shared" si="6"/>
        <v/>
      </c>
      <c r="D101" s="44"/>
      <c r="E101" s="19"/>
      <c r="F101" s="8"/>
      <c r="G101" s="19" t="s">
        <v>3</v>
      </c>
      <c r="H101" s="45"/>
      <c r="I101" s="45"/>
      <c r="J101" s="19"/>
      <c r="K101" s="44" t="str">
        <f t="shared" si="5"/>
        <v/>
      </c>
      <c r="L101" s="44"/>
      <c r="M101" s="6" t="str">
        <f t="shared" si="7"/>
        <v/>
      </c>
      <c r="N101" s="19"/>
      <c r="O101" s="8"/>
      <c r="P101" s="45"/>
      <c r="Q101" s="45"/>
      <c r="R101" s="48" t="str">
        <f t="shared" si="8"/>
        <v/>
      </c>
      <c r="S101" s="48"/>
      <c r="T101" s="49" t="str">
        <f t="shared" si="9"/>
        <v/>
      </c>
      <c r="U101" s="49"/>
    </row>
    <row r="102" spans="2:21" x14ac:dyDescent="0.15">
      <c r="B102" s="19">
        <v>94</v>
      </c>
      <c r="C102" s="44" t="str">
        <f t="shared" si="6"/>
        <v/>
      </c>
      <c r="D102" s="44"/>
      <c r="E102" s="19"/>
      <c r="F102" s="8"/>
      <c r="G102" s="19" t="s">
        <v>3</v>
      </c>
      <c r="H102" s="45"/>
      <c r="I102" s="45"/>
      <c r="J102" s="19"/>
      <c r="K102" s="44" t="str">
        <f t="shared" si="5"/>
        <v/>
      </c>
      <c r="L102" s="44"/>
      <c r="M102" s="6" t="str">
        <f t="shared" si="7"/>
        <v/>
      </c>
      <c r="N102" s="19"/>
      <c r="O102" s="8"/>
      <c r="P102" s="45"/>
      <c r="Q102" s="45"/>
      <c r="R102" s="48" t="str">
        <f t="shared" si="8"/>
        <v/>
      </c>
      <c r="S102" s="48"/>
      <c r="T102" s="49" t="str">
        <f t="shared" si="9"/>
        <v/>
      </c>
      <c r="U102" s="49"/>
    </row>
    <row r="103" spans="2:21" x14ac:dyDescent="0.15">
      <c r="B103" s="19">
        <v>95</v>
      </c>
      <c r="C103" s="44" t="str">
        <f t="shared" si="6"/>
        <v/>
      </c>
      <c r="D103" s="44"/>
      <c r="E103" s="19"/>
      <c r="F103" s="8"/>
      <c r="G103" s="19" t="s">
        <v>3</v>
      </c>
      <c r="H103" s="45"/>
      <c r="I103" s="45"/>
      <c r="J103" s="19"/>
      <c r="K103" s="44" t="str">
        <f t="shared" si="5"/>
        <v/>
      </c>
      <c r="L103" s="44"/>
      <c r="M103" s="6" t="str">
        <f t="shared" si="7"/>
        <v/>
      </c>
      <c r="N103" s="19"/>
      <c r="O103" s="8"/>
      <c r="P103" s="45"/>
      <c r="Q103" s="45"/>
      <c r="R103" s="48" t="str">
        <f t="shared" si="8"/>
        <v/>
      </c>
      <c r="S103" s="48"/>
      <c r="T103" s="49" t="str">
        <f t="shared" si="9"/>
        <v/>
      </c>
      <c r="U103" s="49"/>
    </row>
    <row r="104" spans="2:21" x14ac:dyDescent="0.15">
      <c r="B104" s="19">
        <v>96</v>
      </c>
      <c r="C104" s="44" t="str">
        <f t="shared" si="6"/>
        <v/>
      </c>
      <c r="D104" s="44"/>
      <c r="E104" s="19"/>
      <c r="F104" s="8"/>
      <c r="G104" s="19" t="s">
        <v>4</v>
      </c>
      <c r="H104" s="45"/>
      <c r="I104" s="45"/>
      <c r="J104" s="19"/>
      <c r="K104" s="44" t="str">
        <f t="shared" si="5"/>
        <v/>
      </c>
      <c r="L104" s="44"/>
      <c r="M104" s="6" t="str">
        <f t="shared" si="7"/>
        <v/>
      </c>
      <c r="N104" s="19"/>
      <c r="O104" s="8"/>
      <c r="P104" s="45"/>
      <c r="Q104" s="45"/>
      <c r="R104" s="48" t="str">
        <f t="shared" si="8"/>
        <v/>
      </c>
      <c r="S104" s="48"/>
      <c r="T104" s="49" t="str">
        <f t="shared" si="9"/>
        <v/>
      </c>
      <c r="U104" s="49"/>
    </row>
    <row r="105" spans="2:21" x14ac:dyDescent="0.15">
      <c r="B105" s="19">
        <v>97</v>
      </c>
      <c r="C105" s="44" t="str">
        <f t="shared" si="6"/>
        <v/>
      </c>
      <c r="D105" s="44"/>
      <c r="E105" s="19"/>
      <c r="F105" s="8"/>
      <c r="G105" s="19" t="s">
        <v>3</v>
      </c>
      <c r="H105" s="45"/>
      <c r="I105" s="45"/>
      <c r="J105" s="19"/>
      <c r="K105" s="44" t="str">
        <f t="shared" si="5"/>
        <v/>
      </c>
      <c r="L105" s="44"/>
      <c r="M105" s="6" t="str">
        <f t="shared" si="7"/>
        <v/>
      </c>
      <c r="N105" s="19"/>
      <c r="O105" s="8"/>
      <c r="P105" s="45"/>
      <c r="Q105" s="45"/>
      <c r="R105" s="48" t="str">
        <f t="shared" si="8"/>
        <v/>
      </c>
      <c r="S105" s="48"/>
      <c r="T105" s="49" t="str">
        <f t="shared" si="9"/>
        <v/>
      </c>
      <c r="U105" s="49"/>
    </row>
    <row r="106" spans="2:21" x14ac:dyDescent="0.15">
      <c r="B106" s="19">
        <v>98</v>
      </c>
      <c r="C106" s="44" t="str">
        <f t="shared" si="6"/>
        <v/>
      </c>
      <c r="D106" s="44"/>
      <c r="E106" s="19"/>
      <c r="F106" s="8"/>
      <c r="G106" s="19" t="s">
        <v>4</v>
      </c>
      <c r="H106" s="45"/>
      <c r="I106" s="45"/>
      <c r="J106" s="19"/>
      <c r="K106" s="44" t="str">
        <f t="shared" si="5"/>
        <v/>
      </c>
      <c r="L106" s="44"/>
      <c r="M106" s="6" t="str">
        <f t="shared" si="7"/>
        <v/>
      </c>
      <c r="N106" s="19"/>
      <c r="O106" s="8"/>
      <c r="P106" s="45"/>
      <c r="Q106" s="45"/>
      <c r="R106" s="48" t="str">
        <f t="shared" si="8"/>
        <v/>
      </c>
      <c r="S106" s="48"/>
      <c r="T106" s="49" t="str">
        <f t="shared" si="9"/>
        <v/>
      </c>
      <c r="U106" s="49"/>
    </row>
    <row r="107" spans="2:21" x14ac:dyDescent="0.15">
      <c r="B107" s="19">
        <v>99</v>
      </c>
      <c r="C107" s="44" t="str">
        <f t="shared" si="6"/>
        <v/>
      </c>
      <c r="D107" s="44"/>
      <c r="E107" s="19"/>
      <c r="F107" s="8"/>
      <c r="G107" s="19" t="s">
        <v>4</v>
      </c>
      <c r="H107" s="45"/>
      <c r="I107" s="45"/>
      <c r="J107" s="19"/>
      <c r="K107" s="44" t="str">
        <f t="shared" si="5"/>
        <v/>
      </c>
      <c r="L107" s="44"/>
      <c r="M107" s="6" t="str">
        <f t="shared" si="7"/>
        <v/>
      </c>
      <c r="N107" s="19"/>
      <c r="O107" s="8"/>
      <c r="P107" s="45"/>
      <c r="Q107" s="45"/>
      <c r="R107" s="48" t="str">
        <f t="shared" si="8"/>
        <v/>
      </c>
      <c r="S107" s="48"/>
      <c r="T107" s="49" t="str">
        <f t="shared" si="9"/>
        <v/>
      </c>
      <c r="U107" s="49"/>
    </row>
    <row r="108" spans="2:21" x14ac:dyDescent="0.15">
      <c r="B108" s="19">
        <v>100</v>
      </c>
      <c r="C108" s="44" t="str">
        <f t="shared" si="6"/>
        <v/>
      </c>
      <c r="D108" s="44"/>
      <c r="E108" s="19"/>
      <c r="F108" s="8"/>
      <c r="G108" s="19" t="s">
        <v>3</v>
      </c>
      <c r="H108" s="45"/>
      <c r="I108" s="45"/>
      <c r="J108" s="19"/>
      <c r="K108" s="44" t="str">
        <f t="shared" si="5"/>
        <v/>
      </c>
      <c r="L108" s="44"/>
      <c r="M108" s="6" t="str">
        <f t="shared" si="7"/>
        <v/>
      </c>
      <c r="N108" s="19"/>
      <c r="O108" s="8"/>
      <c r="P108" s="45"/>
      <c r="Q108" s="45"/>
      <c r="R108" s="48" t="str">
        <f t="shared" si="8"/>
        <v/>
      </c>
      <c r="S108" s="48"/>
      <c r="T108" s="49" t="str">
        <f t="shared" si="9"/>
        <v/>
      </c>
      <c r="U108" s="49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babac</cp:lastModifiedBy>
  <cp:revision/>
  <cp:lastPrinted>2015-07-15T10:17:15Z</cp:lastPrinted>
  <dcterms:created xsi:type="dcterms:W3CDTF">2013-10-09T23:04:08Z</dcterms:created>
  <dcterms:modified xsi:type="dcterms:W3CDTF">2019-07-26T16:38:02Z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