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ac\Desktop\"/>
    </mc:Choice>
  </mc:AlternateContent>
  <xr:revisionPtr revIDLastSave="0" documentId="8_{6EFC7B9E-E76F-4BD2-8669-9922F0C739E5}" xr6:coauthVersionLast="43" xr6:coauthVersionMax="43" xr10:uidLastSave="{00000000-0000-0000-0000-000000000000}"/>
  <bookViews>
    <workbookView xWindow="-120" yWindow="-120" windowWidth="29040" windowHeight="15840" firstSheet="1" activeTab="5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31" l="1"/>
  <c r="C9" i="33"/>
  <c r="V108" i="33"/>
  <c r="T108" i="33"/>
  <c r="W108" i="33"/>
  <c r="R108" i="33"/>
  <c r="M108" i="33"/>
  <c r="K108" i="33"/>
  <c r="V107" i="33"/>
  <c r="T107" i="33"/>
  <c r="W107" i="33"/>
  <c r="R107" i="33"/>
  <c r="C108" i="33"/>
  <c r="X108" i="33"/>
  <c r="Y108" i="33"/>
  <c r="M107" i="33"/>
  <c r="K107" i="33"/>
  <c r="V106" i="33"/>
  <c r="T106" i="33"/>
  <c r="W106" i="33"/>
  <c r="R106" i="33"/>
  <c r="C107" i="33"/>
  <c r="X107" i="33"/>
  <c r="Y107" i="33"/>
  <c r="M106" i="33"/>
  <c r="K106" i="33"/>
  <c r="V105" i="33"/>
  <c r="T105" i="33"/>
  <c r="W105" i="33"/>
  <c r="R105" i="33"/>
  <c r="C106" i="33"/>
  <c r="X106" i="33"/>
  <c r="Y106" i="33"/>
  <c r="M105" i="33"/>
  <c r="K105" i="33"/>
  <c r="V104" i="33"/>
  <c r="T104" i="33"/>
  <c r="W104" i="33"/>
  <c r="R104" i="33"/>
  <c r="C105" i="33"/>
  <c r="X105" i="33"/>
  <c r="Y105" i="33"/>
  <c r="M104" i="33"/>
  <c r="K104" i="33"/>
  <c r="V103" i="33"/>
  <c r="T103" i="33"/>
  <c r="W103" i="33"/>
  <c r="R103" i="33"/>
  <c r="C104" i="33"/>
  <c r="X104" i="33"/>
  <c r="Y104" i="33"/>
  <c r="M103" i="33"/>
  <c r="K103" i="33"/>
  <c r="V102" i="33"/>
  <c r="T102" i="33"/>
  <c r="W102" i="33"/>
  <c r="R102" i="33"/>
  <c r="C103" i="33"/>
  <c r="X103" i="33"/>
  <c r="Y103" i="33"/>
  <c r="M102" i="33"/>
  <c r="K102" i="33"/>
  <c r="W101" i="33"/>
  <c r="V101" i="33"/>
  <c r="T101" i="33"/>
  <c r="R101" i="33"/>
  <c r="C102" i="33"/>
  <c r="X102" i="33"/>
  <c r="Y102" i="33"/>
  <c r="M101" i="33"/>
  <c r="K101" i="33"/>
  <c r="V100" i="33"/>
  <c r="T100" i="33"/>
  <c r="W100" i="33"/>
  <c r="R100" i="33"/>
  <c r="C101" i="33"/>
  <c r="X101" i="33"/>
  <c r="Y101" i="33"/>
  <c r="M100" i="33"/>
  <c r="K100" i="33"/>
  <c r="V99" i="33"/>
  <c r="T99" i="33"/>
  <c r="W99" i="33"/>
  <c r="R99" i="33"/>
  <c r="C100" i="33"/>
  <c r="X100" i="33"/>
  <c r="Y100" i="33"/>
  <c r="M99" i="33"/>
  <c r="K99" i="33"/>
  <c r="V98" i="33"/>
  <c r="T98" i="33"/>
  <c r="W98" i="33"/>
  <c r="R98" i="33"/>
  <c r="C99" i="33"/>
  <c r="X99" i="33"/>
  <c r="Y99" i="33"/>
  <c r="M98" i="33"/>
  <c r="K98" i="33"/>
  <c r="V97" i="33"/>
  <c r="T97" i="33"/>
  <c r="W97" i="33"/>
  <c r="R97" i="33"/>
  <c r="C98" i="33"/>
  <c r="X98" i="33"/>
  <c r="Y98" i="33"/>
  <c r="M97" i="33"/>
  <c r="K97" i="33"/>
  <c r="V96" i="33"/>
  <c r="T96" i="33"/>
  <c r="W96" i="33"/>
  <c r="R96" i="33"/>
  <c r="C97" i="33"/>
  <c r="X97" i="33"/>
  <c r="Y97" i="33"/>
  <c r="M96" i="33"/>
  <c r="K96" i="33"/>
  <c r="V95" i="33"/>
  <c r="T95" i="33"/>
  <c r="W95" i="33"/>
  <c r="R95" i="33"/>
  <c r="C96" i="33"/>
  <c r="X96" i="33"/>
  <c r="Y96" i="33"/>
  <c r="M95" i="33"/>
  <c r="K95" i="33"/>
  <c r="V94" i="33"/>
  <c r="T94" i="33"/>
  <c r="W94" i="33"/>
  <c r="R94" i="33"/>
  <c r="C95" i="33"/>
  <c r="X95" i="33"/>
  <c r="Y95" i="33"/>
  <c r="M94" i="33"/>
  <c r="K94" i="33"/>
  <c r="V93" i="33"/>
  <c r="T93" i="33"/>
  <c r="W93" i="33"/>
  <c r="R93" i="33"/>
  <c r="C94" i="33"/>
  <c r="X94" i="33"/>
  <c r="Y94" i="33"/>
  <c r="M93" i="33"/>
  <c r="K93" i="33"/>
  <c r="W92" i="33"/>
  <c r="V92" i="33"/>
  <c r="T92" i="33"/>
  <c r="R92" i="33"/>
  <c r="C93" i="33"/>
  <c r="X93" i="33"/>
  <c r="Y93" i="33"/>
  <c r="M92" i="33"/>
  <c r="K92" i="33"/>
  <c r="V91" i="33"/>
  <c r="T91" i="33"/>
  <c r="W91" i="33"/>
  <c r="R91" i="33"/>
  <c r="C92" i="33"/>
  <c r="X92" i="33"/>
  <c r="Y92" i="33"/>
  <c r="M91" i="33"/>
  <c r="K91" i="33"/>
  <c r="V90" i="33"/>
  <c r="T90" i="33"/>
  <c r="W90" i="33"/>
  <c r="R90" i="33"/>
  <c r="C91" i="33"/>
  <c r="X91" i="33"/>
  <c r="Y91" i="33"/>
  <c r="M90" i="33"/>
  <c r="K90" i="33"/>
  <c r="V89" i="33"/>
  <c r="T89" i="33"/>
  <c r="W89" i="33"/>
  <c r="R89" i="33"/>
  <c r="C90" i="33"/>
  <c r="X90" i="33"/>
  <c r="Y90" i="33"/>
  <c r="M89" i="33"/>
  <c r="K89" i="33"/>
  <c r="V88" i="33"/>
  <c r="T88" i="33"/>
  <c r="W88" i="33"/>
  <c r="R88" i="33"/>
  <c r="C89" i="33"/>
  <c r="X89" i="33"/>
  <c r="Y89" i="33"/>
  <c r="M88" i="33"/>
  <c r="K88" i="33"/>
  <c r="W87" i="33"/>
  <c r="V87" i="33"/>
  <c r="T87" i="33"/>
  <c r="R87" i="33"/>
  <c r="C88" i="33"/>
  <c r="X88" i="33"/>
  <c r="Y88" i="33"/>
  <c r="M87" i="33"/>
  <c r="K87" i="33"/>
  <c r="V86" i="33"/>
  <c r="T86" i="33"/>
  <c r="W86" i="33"/>
  <c r="R86" i="33"/>
  <c r="C87" i="33"/>
  <c r="X87" i="33"/>
  <c r="Y87" i="33"/>
  <c r="M86" i="33"/>
  <c r="K86" i="33"/>
  <c r="V85" i="33"/>
  <c r="T85" i="33"/>
  <c r="W85" i="33"/>
  <c r="R85" i="33"/>
  <c r="C86" i="33"/>
  <c r="X86" i="33"/>
  <c r="Y86" i="33"/>
  <c r="M85" i="33"/>
  <c r="K85" i="33"/>
  <c r="W84" i="33"/>
  <c r="V84" i="33"/>
  <c r="T84" i="33"/>
  <c r="R84" i="33"/>
  <c r="C85" i="33"/>
  <c r="X85" i="33"/>
  <c r="Y85" i="33"/>
  <c r="M84" i="33"/>
  <c r="K84" i="33"/>
  <c r="V83" i="33"/>
  <c r="T83" i="33"/>
  <c r="W83" i="33"/>
  <c r="R83" i="33"/>
  <c r="C84" i="33"/>
  <c r="X84" i="33"/>
  <c r="Y84" i="33"/>
  <c r="M83" i="33"/>
  <c r="K83" i="33"/>
  <c r="V82" i="33"/>
  <c r="T82" i="33"/>
  <c r="W82" i="33"/>
  <c r="R82" i="33"/>
  <c r="C83" i="33"/>
  <c r="X83" i="33"/>
  <c r="Y83" i="33"/>
  <c r="M82" i="33"/>
  <c r="K82" i="33"/>
  <c r="V81" i="33"/>
  <c r="T81" i="33"/>
  <c r="W81" i="33"/>
  <c r="R81" i="33"/>
  <c r="C82" i="33"/>
  <c r="X82" i="33"/>
  <c r="Y82" i="33"/>
  <c r="M81" i="33"/>
  <c r="K81" i="33"/>
  <c r="V80" i="33"/>
  <c r="T80" i="33"/>
  <c r="W80" i="33"/>
  <c r="R80" i="33"/>
  <c r="C81" i="33"/>
  <c r="X81" i="33"/>
  <c r="Y81" i="33"/>
  <c r="M80" i="33"/>
  <c r="K80" i="33"/>
  <c r="V79" i="33"/>
  <c r="T79" i="33"/>
  <c r="W79" i="33"/>
  <c r="R79" i="33"/>
  <c r="C80" i="33"/>
  <c r="X80" i="33"/>
  <c r="Y80" i="33"/>
  <c r="M79" i="33"/>
  <c r="K79" i="33"/>
  <c r="V78" i="33"/>
  <c r="T78" i="33"/>
  <c r="W78" i="33"/>
  <c r="R78" i="33"/>
  <c r="C79" i="33"/>
  <c r="X79" i="33"/>
  <c r="Y79" i="33"/>
  <c r="M78" i="33"/>
  <c r="K78" i="33"/>
  <c r="W77" i="33"/>
  <c r="V77" i="33"/>
  <c r="T77" i="33"/>
  <c r="R77" i="33"/>
  <c r="C78" i="33"/>
  <c r="X78" i="33"/>
  <c r="Y78" i="33"/>
  <c r="M77" i="33"/>
  <c r="K77" i="33"/>
  <c r="W76" i="33"/>
  <c r="V76" i="33"/>
  <c r="T76" i="33"/>
  <c r="R76" i="33"/>
  <c r="C77" i="33"/>
  <c r="X77" i="33"/>
  <c r="Y77" i="33"/>
  <c r="M76" i="33"/>
  <c r="K76" i="33"/>
  <c r="V75" i="33"/>
  <c r="T75" i="33"/>
  <c r="W75" i="33"/>
  <c r="R75" i="33"/>
  <c r="C76" i="33"/>
  <c r="X76" i="33"/>
  <c r="Y76" i="33"/>
  <c r="M75" i="33"/>
  <c r="K75" i="33"/>
  <c r="V74" i="33"/>
  <c r="T74" i="33"/>
  <c r="W74" i="33"/>
  <c r="R74" i="33"/>
  <c r="C75" i="33"/>
  <c r="X75" i="33"/>
  <c r="Y75" i="33"/>
  <c r="M74" i="33"/>
  <c r="K74" i="33"/>
  <c r="V73" i="33"/>
  <c r="T73" i="33"/>
  <c r="W73" i="33"/>
  <c r="R73" i="33"/>
  <c r="C74" i="33"/>
  <c r="X74" i="33"/>
  <c r="Y74" i="33"/>
  <c r="M73" i="33"/>
  <c r="K73" i="33"/>
  <c r="V72" i="33"/>
  <c r="T72" i="33"/>
  <c r="W72" i="33"/>
  <c r="R72" i="33"/>
  <c r="C73" i="33"/>
  <c r="X73" i="33"/>
  <c r="Y73" i="33"/>
  <c r="M72" i="33"/>
  <c r="K72" i="33"/>
  <c r="V71" i="33"/>
  <c r="T71" i="33"/>
  <c r="W71" i="33"/>
  <c r="R71" i="33"/>
  <c r="C72" i="33"/>
  <c r="X72" i="33"/>
  <c r="Y72" i="33"/>
  <c r="M71" i="33"/>
  <c r="K71" i="33"/>
  <c r="V70" i="33"/>
  <c r="T70" i="33"/>
  <c r="W70" i="33"/>
  <c r="R70" i="33"/>
  <c r="C71" i="33"/>
  <c r="X71" i="33"/>
  <c r="Y71" i="33"/>
  <c r="M70" i="33"/>
  <c r="K70" i="33"/>
  <c r="W69" i="33"/>
  <c r="V69" i="33"/>
  <c r="T69" i="33"/>
  <c r="R69" i="33"/>
  <c r="C70" i="33"/>
  <c r="X70" i="33"/>
  <c r="Y70" i="33"/>
  <c r="M69" i="33"/>
  <c r="K69" i="33"/>
  <c r="V68" i="33"/>
  <c r="T68" i="33"/>
  <c r="W68" i="33"/>
  <c r="R68" i="33"/>
  <c r="C69" i="33"/>
  <c r="X69" i="33"/>
  <c r="Y69" i="33"/>
  <c r="M68" i="33"/>
  <c r="K68" i="33"/>
  <c r="V67" i="33"/>
  <c r="T67" i="33"/>
  <c r="W67" i="33"/>
  <c r="R67" i="33"/>
  <c r="C68" i="33"/>
  <c r="X68" i="33"/>
  <c r="Y68" i="33"/>
  <c r="M67" i="33"/>
  <c r="K67" i="33"/>
  <c r="V66" i="33"/>
  <c r="T66" i="33"/>
  <c r="W66" i="33"/>
  <c r="R66" i="33"/>
  <c r="C67" i="33"/>
  <c r="X67" i="33"/>
  <c r="Y67" i="33"/>
  <c r="M66" i="33"/>
  <c r="K66" i="33"/>
  <c r="V65" i="33"/>
  <c r="T65" i="33"/>
  <c r="W65" i="33"/>
  <c r="R65" i="33"/>
  <c r="C66" i="33"/>
  <c r="X66" i="33"/>
  <c r="Y66" i="33"/>
  <c r="M65" i="33"/>
  <c r="K65" i="33"/>
  <c r="V64" i="33"/>
  <c r="T64" i="33"/>
  <c r="W64" i="33"/>
  <c r="R64" i="33"/>
  <c r="C65" i="33"/>
  <c r="X65" i="33"/>
  <c r="Y65" i="33"/>
  <c r="M64" i="33"/>
  <c r="K64" i="33"/>
  <c r="W63" i="33"/>
  <c r="V63" i="33"/>
  <c r="T63" i="33"/>
  <c r="R63" i="33"/>
  <c r="C64" i="33"/>
  <c r="X64" i="33"/>
  <c r="Y64" i="33"/>
  <c r="M63" i="33"/>
  <c r="K63" i="33"/>
  <c r="V62" i="33"/>
  <c r="T62" i="33"/>
  <c r="W62" i="33"/>
  <c r="R62" i="33"/>
  <c r="C63" i="33"/>
  <c r="X63" i="33"/>
  <c r="Y63" i="33"/>
  <c r="M62" i="33"/>
  <c r="K62" i="33"/>
  <c r="V61" i="33"/>
  <c r="T61" i="33"/>
  <c r="W61" i="33"/>
  <c r="R61" i="33"/>
  <c r="C62" i="33"/>
  <c r="X62" i="33"/>
  <c r="Y62" i="33"/>
  <c r="M61" i="33"/>
  <c r="K61" i="33"/>
  <c r="V60" i="33"/>
  <c r="T60" i="33"/>
  <c r="W60" i="33"/>
  <c r="R60" i="33"/>
  <c r="C61" i="33"/>
  <c r="X61" i="33"/>
  <c r="Y61" i="33"/>
  <c r="M60" i="33"/>
  <c r="K60" i="33"/>
  <c r="V59" i="33"/>
  <c r="T59" i="33"/>
  <c r="W59" i="33"/>
  <c r="R59" i="33"/>
  <c r="C60" i="33"/>
  <c r="X60" i="33"/>
  <c r="Y60" i="33"/>
  <c r="M59" i="33"/>
  <c r="K59" i="33"/>
  <c r="V58" i="33"/>
  <c r="T58" i="33"/>
  <c r="W58" i="33"/>
  <c r="R58" i="33"/>
  <c r="C59" i="33"/>
  <c r="X59" i="33"/>
  <c r="Y59" i="33"/>
  <c r="M58" i="33"/>
  <c r="K58" i="33"/>
  <c r="V57" i="33"/>
  <c r="T57" i="33"/>
  <c r="W57" i="33"/>
  <c r="M57" i="33"/>
  <c r="K57" i="33"/>
  <c r="V56" i="33"/>
  <c r="T56" i="33"/>
  <c r="W56" i="33"/>
  <c r="M56" i="33"/>
  <c r="K56" i="33"/>
  <c r="V55" i="33"/>
  <c r="T55" i="33"/>
  <c r="W55" i="33"/>
  <c r="M55" i="33"/>
  <c r="K55" i="33"/>
  <c r="V54" i="33"/>
  <c r="T54" i="33"/>
  <c r="W54" i="33"/>
  <c r="M54" i="33"/>
  <c r="K54" i="33"/>
  <c r="V53" i="33"/>
  <c r="T53" i="33"/>
  <c r="W53" i="33"/>
  <c r="M53" i="33"/>
  <c r="K53" i="33"/>
  <c r="V52" i="33"/>
  <c r="T52" i="33"/>
  <c r="W52" i="33"/>
  <c r="M52" i="33"/>
  <c r="K52" i="33"/>
  <c r="V51" i="33"/>
  <c r="T51" i="33"/>
  <c r="W51" i="33"/>
  <c r="M51" i="33"/>
  <c r="K51" i="33"/>
  <c r="V50" i="33"/>
  <c r="T50" i="33"/>
  <c r="W50" i="33"/>
  <c r="M50" i="33"/>
  <c r="K50" i="33"/>
  <c r="V49" i="33"/>
  <c r="T49" i="33"/>
  <c r="W49" i="33"/>
  <c r="M49" i="33"/>
  <c r="K49" i="33"/>
  <c r="V48" i="33"/>
  <c r="T48" i="33"/>
  <c r="W48" i="33"/>
  <c r="M48" i="33"/>
  <c r="K48" i="33"/>
  <c r="V47" i="33"/>
  <c r="T47" i="33"/>
  <c r="W47" i="33"/>
  <c r="M47" i="33"/>
  <c r="K47" i="33"/>
  <c r="V46" i="33"/>
  <c r="T46" i="33"/>
  <c r="W46" i="33"/>
  <c r="M46" i="33"/>
  <c r="K46" i="33"/>
  <c r="V45" i="33"/>
  <c r="T45" i="33"/>
  <c r="W45" i="33"/>
  <c r="M45" i="33"/>
  <c r="K45" i="33"/>
  <c r="V44" i="33"/>
  <c r="T44" i="33"/>
  <c r="W44" i="33"/>
  <c r="K44" i="33"/>
  <c r="M44" i="33"/>
  <c r="V43" i="33"/>
  <c r="T43" i="33"/>
  <c r="W43" i="33"/>
  <c r="M43" i="33"/>
  <c r="K43" i="33"/>
  <c r="V42" i="33"/>
  <c r="T42" i="33"/>
  <c r="W42" i="33"/>
  <c r="V41" i="33"/>
  <c r="T41" i="33"/>
  <c r="W41" i="33"/>
  <c r="M41" i="33"/>
  <c r="K41" i="33"/>
  <c r="V40" i="33"/>
  <c r="T40" i="33"/>
  <c r="W40" i="33"/>
  <c r="M40" i="33"/>
  <c r="K40" i="33"/>
  <c r="V39" i="33"/>
  <c r="T39" i="33"/>
  <c r="W39" i="33"/>
  <c r="M39" i="33"/>
  <c r="K39" i="33"/>
  <c r="V38" i="33"/>
  <c r="T38" i="33"/>
  <c r="W38" i="33"/>
  <c r="M38" i="33"/>
  <c r="K38" i="33"/>
  <c r="V37" i="33"/>
  <c r="T37" i="33"/>
  <c r="W37" i="33"/>
  <c r="M37" i="33"/>
  <c r="K37" i="33"/>
  <c r="V36" i="33"/>
  <c r="T36" i="33"/>
  <c r="W36" i="33"/>
  <c r="M36" i="33"/>
  <c r="K36" i="33"/>
  <c r="V35" i="33"/>
  <c r="T35" i="33"/>
  <c r="W35" i="33"/>
  <c r="M35" i="33"/>
  <c r="K35" i="33"/>
  <c r="V34" i="33"/>
  <c r="T34" i="33"/>
  <c r="W34" i="33"/>
  <c r="M34" i="33"/>
  <c r="K34" i="33"/>
  <c r="V33" i="33"/>
  <c r="T33" i="33"/>
  <c r="W33" i="33"/>
  <c r="M33" i="33"/>
  <c r="K33" i="33"/>
  <c r="V32" i="33"/>
  <c r="T32" i="33"/>
  <c r="W32" i="33"/>
  <c r="M32" i="33"/>
  <c r="K32" i="33"/>
  <c r="V31" i="33"/>
  <c r="T31" i="33"/>
  <c r="W31" i="33"/>
  <c r="M31" i="33"/>
  <c r="K31" i="33"/>
  <c r="V30" i="33"/>
  <c r="T30" i="33"/>
  <c r="W30" i="33"/>
  <c r="M30" i="33"/>
  <c r="K30" i="33"/>
  <c r="V29" i="33"/>
  <c r="T29" i="33"/>
  <c r="W29" i="33"/>
  <c r="M29" i="33"/>
  <c r="K29" i="33"/>
  <c r="V28" i="33"/>
  <c r="T28" i="33"/>
  <c r="W28" i="33"/>
  <c r="M28" i="33"/>
  <c r="K28" i="33"/>
  <c r="V27" i="33"/>
  <c r="T27" i="33"/>
  <c r="W27" i="33"/>
  <c r="M27" i="33"/>
  <c r="K27" i="33"/>
  <c r="V26" i="33"/>
  <c r="T26" i="33"/>
  <c r="W26" i="33"/>
  <c r="M26" i="33"/>
  <c r="K26" i="33"/>
  <c r="V25" i="33"/>
  <c r="T25" i="33"/>
  <c r="W25" i="33"/>
  <c r="M25" i="33"/>
  <c r="K25" i="33"/>
  <c r="V24" i="33"/>
  <c r="T24" i="33"/>
  <c r="W24" i="33"/>
  <c r="M24" i="33"/>
  <c r="K24" i="33"/>
  <c r="V23" i="33"/>
  <c r="T23" i="33"/>
  <c r="W23" i="33"/>
  <c r="R23" i="33"/>
  <c r="C24" i="33"/>
  <c r="X24" i="33"/>
  <c r="Y24" i="33"/>
  <c r="K23" i="33"/>
  <c r="M23" i="33"/>
  <c r="T22" i="33"/>
  <c r="W22" i="33"/>
  <c r="R22" i="33"/>
  <c r="C23" i="33"/>
  <c r="X23" i="33"/>
  <c r="Y23" i="33"/>
  <c r="M22" i="33"/>
  <c r="K22" i="33"/>
  <c r="V21" i="33"/>
  <c r="T21" i="33"/>
  <c r="R21" i="33"/>
  <c r="C22" i="33"/>
  <c r="X22" i="33"/>
  <c r="Y22" i="33"/>
  <c r="W21" i="33"/>
  <c r="M21" i="33"/>
  <c r="K21" i="33"/>
  <c r="T20" i="33"/>
  <c r="V20" i="33"/>
  <c r="M20" i="33"/>
  <c r="K20" i="33"/>
  <c r="T19" i="33"/>
  <c r="V19" i="33"/>
  <c r="W19" i="33"/>
  <c r="M19" i="33"/>
  <c r="K19" i="33"/>
  <c r="T18" i="33"/>
  <c r="W18" i="33"/>
  <c r="M18" i="33"/>
  <c r="K18" i="33"/>
  <c r="T17" i="33"/>
  <c r="W17" i="33"/>
  <c r="R17" i="33"/>
  <c r="C18" i="33"/>
  <c r="X18" i="33"/>
  <c r="Y18" i="33"/>
  <c r="K17" i="33"/>
  <c r="M17" i="33"/>
  <c r="T16" i="33"/>
  <c r="V16" i="33"/>
  <c r="W16" i="33"/>
  <c r="R16" i="33"/>
  <c r="C17" i="33"/>
  <c r="X17" i="33"/>
  <c r="Y17" i="33"/>
  <c r="M16" i="33"/>
  <c r="K16" i="33"/>
  <c r="T15" i="33"/>
  <c r="W15" i="33"/>
  <c r="M15" i="33"/>
  <c r="K15" i="33"/>
  <c r="T14" i="33"/>
  <c r="W14" i="33"/>
  <c r="V14" i="33"/>
  <c r="M14" i="33"/>
  <c r="K14" i="33"/>
  <c r="V13" i="33"/>
  <c r="T13" i="33"/>
  <c r="W13" i="33"/>
  <c r="R13" i="33"/>
  <c r="C14" i="33"/>
  <c r="X14" i="33"/>
  <c r="Y14" i="33"/>
  <c r="M13" i="33"/>
  <c r="K13" i="33"/>
  <c r="T12" i="33"/>
  <c r="V12" i="33"/>
  <c r="M12" i="33"/>
  <c r="K12" i="33"/>
  <c r="T11" i="33"/>
  <c r="R11" i="33"/>
  <c r="C12" i="33"/>
  <c r="X12" i="33"/>
  <c r="Y12" i="33"/>
  <c r="W11" i="33"/>
  <c r="M11" i="33"/>
  <c r="K11" i="33"/>
  <c r="T10" i="33"/>
  <c r="V10" i="33"/>
  <c r="K10" i="33"/>
  <c r="M10" i="33"/>
  <c r="T9" i="33"/>
  <c r="K9" i="33"/>
  <c r="M9" i="33"/>
  <c r="V108" i="32"/>
  <c r="T108" i="32"/>
  <c r="W108" i="32"/>
  <c r="R108" i="32"/>
  <c r="M108" i="32"/>
  <c r="K108" i="32"/>
  <c r="W107" i="32"/>
  <c r="V107" i="32"/>
  <c r="T107" i="32"/>
  <c r="R107" i="32"/>
  <c r="C108" i="32"/>
  <c r="X108" i="32"/>
  <c r="Y108" i="32"/>
  <c r="M107" i="32"/>
  <c r="K107" i="32"/>
  <c r="V106" i="32"/>
  <c r="T106" i="32"/>
  <c r="W106" i="32"/>
  <c r="R106" i="32"/>
  <c r="C107" i="32"/>
  <c r="X107" i="32"/>
  <c r="Y107" i="32"/>
  <c r="M106" i="32"/>
  <c r="K106" i="32"/>
  <c r="V105" i="32"/>
  <c r="T105" i="32"/>
  <c r="W105" i="32"/>
  <c r="R105" i="32"/>
  <c r="C106" i="32"/>
  <c r="X106" i="32"/>
  <c r="Y106" i="32"/>
  <c r="M105" i="32"/>
  <c r="K105" i="32"/>
  <c r="W104" i="32"/>
  <c r="V104" i="32"/>
  <c r="T104" i="32"/>
  <c r="R104" i="32"/>
  <c r="C105" i="32"/>
  <c r="X105" i="32"/>
  <c r="Y105" i="32"/>
  <c r="M104" i="32"/>
  <c r="K104" i="32"/>
  <c r="V103" i="32"/>
  <c r="T103" i="32"/>
  <c r="W103" i="32"/>
  <c r="R103" i="32"/>
  <c r="C104" i="32"/>
  <c r="X104" i="32"/>
  <c r="Y104" i="32"/>
  <c r="M103" i="32"/>
  <c r="K103" i="32"/>
  <c r="W102" i="32"/>
  <c r="V102" i="32"/>
  <c r="T102" i="32"/>
  <c r="R102" i="32"/>
  <c r="C103" i="32"/>
  <c r="X103" i="32"/>
  <c r="Y103" i="32"/>
  <c r="M102" i="32"/>
  <c r="K102" i="32"/>
  <c r="V101" i="32"/>
  <c r="T101" i="32"/>
  <c r="W101" i="32"/>
  <c r="R101" i="32"/>
  <c r="C102" i="32"/>
  <c r="X102" i="32"/>
  <c r="Y102" i="32"/>
  <c r="M101" i="32"/>
  <c r="K101" i="32"/>
  <c r="V100" i="32"/>
  <c r="T100" i="32"/>
  <c r="W100" i="32"/>
  <c r="R100" i="32"/>
  <c r="C101" i="32"/>
  <c r="X101" i="32"/>
  <c r="Y101" i="32"/>
  <c r="M100" i="32"/>
  <c r="K100" i="32"/>
  <c r="W99" i="32"/>
  <c r="V99" i="32"/>
  <c r="T99" i="32"/>
  <c r="R99" i="32"/>
  <c r="C100" i="32"/>
  <c r="X100" i="32"/>
  <c r="Y100" i="32"/>
  <c r="M99" i="32"/>
  <c r="K99" i="32"/>
  <c r="V98" i="32"/>
  <c r="T98" i="32"/>
  <c r="W98" i="32"/>
  <c r="R98" i="32"/>
  <c r="C99" i="32"/>
  <c r="X99" i="32"/>
  <c r="Y99" i="32"/>
  <c r="M98" i="32"/>
  <c r="K98" i="32"/>
  <c r="W97" i="32"/>
  <c r="V97" i="32"/>
  <c r="T97" i="32"/>
  <c r="R97" i="32"/>
  <c r="C98" i="32"/>
  <c r="X98" i="32"/>
  <c r="Y98" i="32"/>
  <c r="M97" i="32"/>
  <c r="K97" i="32"/>
  <c r="W96" i="32"/>
  <c r="V96" i="32"/>
  <c r="T96" i="32"/>
  <c r="R96" i="32"/>
  <c r="C97" i="32"/>
  <c r="X97" i="32"/>
  <c r="Y97" i="32"/>
  <c r="M96" i="32"/>
  <c r="K96" i="32"/>
  <c r="V95" i="32"/>
  <c r="T95" i="32"/>
  <c r="W95" i="32"/>
  <c r="R95" i="32"/>
  <c r="C96" i="32"/>
  <c r="X96" i="32"/>
  <c r="Y96" i="32"/>
  <c r="M95" i="32"/>
  <c r="K95" i="32"/>
  <c r="W94" i="32"/>
  <c r="V94" i="32"/>
  <c r="T94" i="32"/>
  <c r="R94" i="32"/>
  <c r="C95" i="32"/>
  <c r="X95" i="32"/>
  <c r="Y95" i="32"/>
  <c r="M94" i="32"/>
  <c r="K94" i="32"/>
  <c r="V93" i="32"/>
  <c r="T93" i="32"/>
  <c r="W93" i="32"/>
  <c r="R93" i="32"/>
  <c r="C94" i="32"/>
  <c r="X94" i="32"/>
  <c r="Y94" i="32"/>
  <c r="M93" i="32"/>
  <c r="K93" i="32"/>
  <c r="V92" i="32"/>
  <c r="T92" i="32"/>
  <c r="W92" i="32"/>
  <c r="R92" i="32"/>
  <c r="C93" i="32"/>
  <c r="X93" i="32"/>
  <c r="Y93" i="32"/>
  <c r="M92" i="32"/>
  <c r="K92" i="32"/>
  <c r="W91" i="32"/>
  <c r="V91" i="32"/>
  <c r="T91" i="32"/>
  <c r="R91" i="32"/>
  <c r="C92" i="32"/>
  <c r="X92" i="32"/>
  <c r="Y92" i="32"/>
  <c r="M91" i="32"/>
  <c r="K91" i="32"/>
  <c r="V90" i="32"/>
  <c r="T90" i="32"/>
  <c r="W90" i="32"/>
  <c r="R90" i="32"/>
  <c r="C91" i="32"/>
  <c r="X91" i="32"/>
  <c r="Y91" i="32"/>
  <c r="M90" i="32"/>
  <c r="K90" i="32"/>
  <c r="W89" i="32"/>
  <c r="V89" i="32"/>
  <c r="T89" i="32"/>
  <c r="R89" i="32"/>
  <c r="C90" i="32"/>
  <c r="X90" i="32"/>
  <c r="Y90" i="32"/>
  <c r="M89" i="32"/>
  <c r="K89" i="32"/>
  <c r="W88" i="32"/>
  <c r="V88" i="32"/>
  <c r="T88" i="32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W86" i="32"/>
  <c r="V86" i="32"/>
  <c r="T86" i="32"/>
  <c r="R86" i="32"/>
  <c r="C87" i="32"/>
  <c r="X87" i="32"/>
  <c r="Y87" i="32"/>
  <c r="M86" i="32"/>
  <c r="K86" i="32"/>
  <c r="V85" i="32"/>
  <c r="T85" i="32"/>
  <c r="W85" i="32"/>
  <c r="R85" i="32"/>
  <c r="C86" i="32"/>
  <c r="X86" i="32"/>
  <c r="Y86" i="32"/>
  <c r="M85" i="32"/>
  <c r="K85" i="32"/>
  <c r="V84" i="32"/>
  <c r="T84" i="32"/>
  <c r="W84" i="32"/>
  <c r="R84" i="32"/>
  <c r="C85" i="32"/>
  <c r="X85" i="32"/>
  <c r="Y85" i="32"/>
  <c r="M84" i="32"/>
  <c r="K84" i="32"/>
  <c r="W83" i="32"/>
  <c r="V83" i="32"/>
  <c r="T83" i="32"/>
  <c r="R83" i="32"/>
  <c r="C84" i="32"/>
  <c r="X84" i="32"/>
  <c r="Y84" i="32"/>
  <c r="M83" i="32"/>
  <c r="K83" i="32"/>
  <c r="V82" i="32"/>
  <c r="T82" i="32"/>
  <c r="W82" i="32"/>
  <c r="R82" i="32"/>
  <c r="C83" i="32"/>
  <c r="X83" i="32"/>
  <c r="Y83" i="32"/>
  <c r="M82" i="32"/>
  <c r="K82" i="32"/>
  <c r="W81" i="32"/>
  <c r="V81" i="32"/>
  <c r="T81" i="32"/>
  <c r="R81" i="32"/>
  <c r="C82" i="32"/>
  <c r="X82" i="32"/>
  <c r="Y82" i="32"/>
  <c r="M81" i="32"/>
  <c r="K81" i="32"/>
  <c r="W80" i="32"/>
  <c r="V80" i="32"/>
  <c r="T80" i="32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W78" i="32"/>
  <c r="V78" i="32"/>
  <c r="T78" i="32"/>
  <c r="R78" i="32"/>
  <c r="C79" i="32"/>
  <c r="X79" i="32"/>
  <c r="Y79" i="32"/>
  <c r="M78" i="32"/>
  <c r="K78" i="32"/>
  <c r="V77" i="32"/>
  <c r="T77" i="32"/>
  <c r="W77" i="32"/>
  <c r="R77" i="32"/>
  <c r="C78" i="32"/>
  <c r="X78" i="32"/>
  <c r="Y78" i="32"/>
  <c r="M77" i="32"/>
  <c r="K77" i="32"/>
  <c r="V76" i="32"/>
  <c r="T76" i="32"/>
  <c r="W76" i="32"/>
  <c r="R76" i="32"/>
  <c r="C77" i="32"/>
  <c r="X77" i="32"/>
  <c r="Y77" i="32"/>
  <c r="M76" i="32"/>
  <c r="K76" i="32"/>
  <c r="W75" i="32"/>
  <c r="V75" i="32"/>
  <c r="T75" i="32"/>
  <c r="R75" i="32"/>
  <c r="C76" i="32"/>
  <c r="X76" i="32"/>
  <c r="Y76" i="32"/>
  <c r="M75" i="32"/>
  <c r="K75" i="32"/>
  <c r="V74" i="32"/>
  <c r="T74" i="32"/>
  <c r="W74" i="32"/>
  <c r="R74" i="32"/>
  <c r="C75" i="32"/>
  <c r="X75" i="32"/>
  <c r="Y75" i="32"/>
  <c r="M74" i="32"/>
  <c r="K74" i="32"/>
  <c r="W73" i="32"/>
  <c r="V73" i="32"/>
  <c r="T73" i="32"/>
  <c r="R73" i="32"/>
  <c r="C74" i="32"/>
  <c r="X74" i="32"/>
  <c r="Y74" i="32"/>
  <c r="M73" i="32"/>
  <c r="K73" i="32"/>
  <c r="W72" i="32"/>
  <c r="V72" i="32"/>
  <c r="T72" i="32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W70" i="32"/>
  <c r="V70" i="32"/>
  <c r="T70" i="32"/>
  <c r="R70" i="32"/>
  <c r="C71" i="32"/>
  <c r="X71" i="32"/>
  <c r="Y71" i="32"/>
  <c r="M70" i="32"/>
  <c r="K70" i="32"/>
  <c r="V69" i="32"/>
  <c r="T69" i="32"/>
  <c r="W69" i="32"/>
  <c r="R69" i="32"/>
  <c r="C70" i="32"/>
  <c r="X70" i="32"/>
  <c r="Y70" i="32"/>
  <c r="M69" i="32"/>
  <c r="K69" i="32"/>
  <c r="V68" i="32"/>
  <c r="T68" i="32"/>
  <c r="W68" i="32"/>
  <c r="R68" i="32"/>
  <c r="C69" i="32"/>
  <c r="X69" i="32"/>
  <c r="Y69" i="32"/>
  <c r="M68" i="32"/>
  <c r="K68" i="32"/>
  <c r="W67" i="32"/>
  <c r="V67" i="32"/>
  <c r="T67" i="32"/>
  <c r="R67" i="32"/>
  <c r="C68" i="32"/>
  <c r="X68" i="32"/>
  <c r="Y68" i="32"/>
  <c r="M67" i="32"/>
  <c r="K67" i="32"/>
  <c r="V66" i="32"/>
  <c r="T66" i="32"/>
  <c r="W66" i="32"/>
  <c r="R66" i="32"/>
  <c r="C67" i="32"/>
  <c r="X67" i="32"/>
  <c r="Y67" i="32"/>
  <c r="M66" i="32"/>
  <c r="K66" i="32"/>
  <c r="W65" i="32"/>
  <c r="V65" i="32"/>
  <c r="T65" i="32"/>
  <c r="R65" i="32"/>
  <c r="C66" i="32"/>
  <c r="X66" i="32"/>
  <c r="Y66" i="32"/>
  <c r="M65" i="32"/>
  <c r="K65" i="32"/>
  <c r="W64" i="32"/>
  <c r="V64" i="32"/>
  <c r="T64" i="32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W62" i="32"/>
  <c r="V62" i="32"/>
  <c r="T62" i="32"/>
  <c r="R62" i="32"/>
  <c r="C63" i="32"/>
  <c r="X63" i="32"/>
  <c r="Y63" i="32"/>
  <c r="M62" i="32"/>
  <c r="K62" i="32"/>
  <c r="V61" i="32"/>
  <c r="T61" i="32"/>
  <c r="W61" i="32"/>
  <c r="R61" i="32"/>
  <c r="C62" i="32"/>
  <c r="X62" i="32"/>
  <c r="Y62" i="32"/>
  <c r="M61" i="32"/>
  <c r="K61" i="32"/>
  <c r="V60" i="32"/>
  <c r="T60" i="32"/>
  <c r="W60" i="32"/>
  <c r="R60" i="32"/>
  <c r="C61" i="32"/>
  <c r="X61" i="32"/>
  <c r="Y61" i="32"/>
  <c r="M60" i="32"/>
  <c r="K60" i="32"/>
  <c r="W59" i="32"/>
  <c r="V59" i="32"/>
  <c r="T59" i="32"/>
  <c r="R59" i="32"/>
  <c r="C60" i="32"/>
  <c r="X60" i="32"/>
  <c r="Y60" i="32"/>
  <c r="M59" i="32"/>
  <c r="K59" i="32"/>
  <c r="V58" i="32"/>
  <c r="T58" i="32"/>
  <c r="W58" i="32"/>
  <c r="R58" i="32"/>
  <c r="M58" i="32"/>
  <c r="K58" i="32"/>
  <c r="V57" i="32"/>
  <c r="T57" i="32"/>
  <c r="W57" i="32"/>
  <c r="R57" i="32"/>
  <c r="C58" i="32"/>
  <c r="X58" i="32"/>
  <c r="Y58" i="32"/>
  <c r="K57" i="32"/>
  <c r="M57" i="32"/>
  <c r="V56" i="32"/>
  <c r="T56" i="32"/>
  <c r="W56" i="32"/>
  <c r="R56" i="32"/>
  <c r="C57" i="32"/>
  <c r="X57" i="32"/>
  <c r="Y57" i="32"/>
  <c r="K56" i="32"/>
  <c r="M56" i="32"/>
  <c r="V55" i="32"/>
  <c r="T55" i="32"/>
  <c r="W55" i="32"/>
  <c r="K55" i="32"/>
  <c r="M55" i="32"/>
  <c r="V54" i="32"/>
  <c r="T54" i="32"/>
  <c r="W54" i="32"/>
  <c r="M54" i="32"/>
  <c r="K54" i="32"/>
  <c r="V53" i="32"/>
  <c r="T53" i="32"/>
  <c r="W53" i="32"/>
  <c r="M53" i="32"/>
  <c r="K53" i="32"/>
  <c r="V52" i="32"/>
  <c r="T52" i="32"/>
  <c r="W52" i="32"/>
  <c r="M52" i="32"/>
  <c r="K52" i="32"/>
  <c r="V51" i="32"/>
  <c r="T51" i="32"/>
  <c r="W51" i="32"/>
  <c r="K51" i="32"/>
  <c r="M51" i="32"/>
  <c r="V50" i="32"/>
  <c r="T50" i="32"/>
  <c r="W50" i="32"/>
  <c r="M50" i="32"/>
  <c r="K50" i="32"/>
  <c r="V49" i="32"/>
  <c r="T49" i="32"/>
  <c r="W49" i="32"/>
  <c r="M49" i="32"/>
  <c r="K49" i="32"/>
  <c r="V48" i="32"/>
  <c r="T48" i="32"/>
  <c r="W48" i="32"/>
  <c r="M48" i="32"/>
  <c r="K48" i="32"/>
  <c r="V47" i="32"/>
  <c r="T47" i="32"/>
  <c r="W47" i="32"/>
  <c r="M47" i="32"/>
  <c r="K47" i="32"/>
  <c r="V46" i="32"/>
  <c r="T46" i="32"/>
  <c r="W46" i="32"/>
  <c r="M46" i="32"/>
  <c r="K46" i="32"/>
  <c r="V45" i="32"/>
  <c r="T45" i="32"/>
  <c r="W45" i="32"/>
  <c r="M45" i="32"/>
  <c r="K45" i="32"/>
  <c r="V44" i="32"/>
  <c r="T44" i="32"/>
  <c r="W44" i="32"/>
  <c r="M44" i="32"/>
  <c r="K44" i="32"/>
  <c r="V43" i="32"/>
  <c r="T43" i="32"/>
  <c r="W43" i="32"/>
  <c r="K43" i="32"/>
  <c r="M43" i="32"/>
  <c r="V42" i="32"/>
  <c r="T42" i="32"/>
  <c r="W42" i="32"/>
  <c r="M42" i="32"/>
  <c r="K42" i="32"/>
  <c r="V41" i="32"/>
  <c r="T41" i="32"/>
  <c r="W41" i="32"/>
  <c r="M41" i="32"/>
  <c r="K41" i="32"/>
  <c r="V40" i="32"/>
  <c r="T40" i="32"/>
  <c r="W40" i="32"/>
  <c r="V39" i="32"/>
  <c r="T39" i="32"/>
  <c r="W39" i="32"/>
  <c r="M39" i="32"/>
  <c r="K39" i="32"/>
  <c r="V38" i="32"/>
  <c r="T38" i="32"/>
  <c r="W38" i="32"/>
  <c r="M38" i="32"/>
  <c r="K38" i="32"/>
  <c r="V37" i="32"/>
  <c r="T37" i="32"/>
  <c r="W37" i="32"/>
  <c r="M37" i="32"/>
  <c r="K37" i="32"/>
  <c r="V36" i="32"/>
  <c r="T36" i="32"/>
  <c r="W36" i="32"/>
  <c r="M36" i="32"/>
  <c r="K36" i="32"/>
  <c r="W35" i="32"/>
  <c r="V35" i="32"/>
  <c r="T35" i="32"/>
  <c r="R35" i="32"/>
  <c r="C36" i="32"/>
  <c r="X36" i="32"/>
  <c r="Y36" i="32"/>
  <c r="K35" i="32"/>
  <c r="M35" i="32"/>
  <c r="V34" i="32"/>
  <c r="T34" i="32"/>
  <c r="W34" i="32"/>
  <c r="M34" i="32"/>
  <c r="K34" i="32"/>
  <c r="V33" i="32"/>
  <c r="T33" i="32"/>
  <c r="W33" i="32"/>
  <c r="K33" i="32"/>
  <c r="M33" i="32"/>
  <c r="V32" i="32"/>
  <c r="T32" i="32"/>
  <c r="W32" i="32"/>
  <c r="M32" i="32"/>
  <c r="K32" i="32"/>
  <c r="V31" i="32"/>
  <c r="T31" i="32"/>
  <c r="W31" i="32"/>
  <c r="M31" i="32"/>
  <c r="K31" i="32"/>
  <c r="V30" i="32"/>
  <c r="T30" i="32"/>
  <c r="W30" i="32"/>
  <c r="M30" i="32"/>
  <c r="K30" i="32"/>
  <c r="V29" i="32"/>
  <c r="T29" i="32"/>
  <c r="W29" i="32"/>
  <c r="M29" i="32"/>
  <c r="K29" i="32"/>
  <c r="V28" i="32"/>
  <c r="T28" i="32"/>
  <c r="W28" i="32"/>
  <c r="M28" i="32"/>
  <c r="K28" i="32"/>
  <c r="V27" i="32"/>
  <c r="T27" i="32"/>
  <c r="W27" i="32"/>
  <c r="R27" i="32"/>
  <c r="C28" i="32"/>
  <c r="X28" i="32"/>
  <c r="Y28" i="32"/>
  <c r="K27" i="32"/>
  <c r="M27" i="32"/>
  <c r="V26" i="32"/>
  <c r="T26" i="32"/>
  <c r="W26" i="32"/>
  <c r="M26" i="32"/>
  <c r="K26" i="32"/>
  <c r="V25" i="32"/>
  <c r="T25" i="32"/>
  <c r="W25" i="32"/>
  <c r="M25" i="32"/>
  <c r="K25" i="32"/>
  <c r="V24" i="32"/>
  <c r="T24" i="32"/>
  <c r="W24" i="32"/>
  <c r="M24" i="32"/>
  <c r="K24" i="32"/>
  <c r="V23" i="32"/>
  <c r="T23" i="32"/>
  <c r="W23" i="32"/>
  <c r="M23" i="32"/>
  <c r="K23" i="32"/>
  <c r="W22" i="32"/>
  <c r="V22" i="32"/>
  <c r="T22" i="32"/>
  <c r="R22" i="32"/>
  <c r="C23" i="32"/>
  <c r="X23" i="32"/>
  <c r="Y23" i="32"/>
  <c r="K22" i="32"/>
  <c r="M22" i="32"/>
  <c r="T21" i="32"/>
  <c r="R21" i="32"/>
  <c r="C22" i="32"/>
  <c r="X22" i="32"/>
  <c r="Y22" i="32"/>
  <c r="W21" i="32"/>
  <c r="M21" i="32"/>
  <c r="K21" i="32"/>
  <c r="V20" i="32"/>
  <c r="T20" i="32"/>
  <c r="W20" i="32"/>
  <c r="R20" i="32"/>
  <c r="C21" i="32"/>
  <c r="X21" i="32"/>
  <c r="Y21" i="32"/>
  <c r="M20" i="32"/>
  <c r="K20" i="32"/>
  <c r="W19" i="32"/>
  <c r="T19" i="32"/>
  <c r="V19" i="32"/>
  <c r="R19" i="32"/>
  <c r="C20" i="32"/>
  <c r="X20" i="32"/>
  <c r="Y20" i="32"/>
  <c r="M19" i="32"/>
  <c r="K19" i="32"/>
  <c r="T18" i="32"/>
  <c r="W18" i="32"/>
  <c r="M18" i="32"/>
  <c r="K18" i="32"/>
  <c r="T17" i="32"/>
  <c r="W17" i="32"/>
  <c r="K17" i="32"/>
  <c r="M17" i="32"/>
  <c r="T16" i="32"/>
  <c r="V16" i="32"/>
  <c r="R16" i="32"/>
  <c r="C17" i="32"/>
  <c r="X17" i="32"/>
  <c r="Y17" i="32"/>
  <c r="K16" i="32"/>
  <c r="M16" i="32"/>
  <c r="T15" i="32"/>
  <c r="R15" i="32"/>
  <c r="C16" i="32"/>
  <c r="X16" i="32"/>
  <c r="Y16" i="32"/>
  <c r="V15" i="32"/>
  <c r="M15" i="32"/>
  <c r="K15" i="32"/>
  <c r="T14" i="32"/>
  <c r="V14" i="32"/>
  <c r="M14" i="32"/>
  <c r="K14" i="32"/>
  <c r="T13" i="32"/>
  <c r="V13" i="32"/>
  <c r="M13" i="32"/>
  <c r="K13" i="32"/>
  <c r="V12" i="32"/>
  <c r="T12" i="32"/>
  <c r="W12" i="32"/>
  <c r="R12" i="32"/>
  <c r="C13" i="32"/>
  <c r="X13" i="32"/>
  <c r="Y13" i="32"/>
  <c r="K12" i="32"/>
  <c r="M12" i="32"/>
  <c r="T11" i="32"/>
  <c r="W11" i="32"/>
  <c r="R11" i="32"/>
  <c r="C12" i="32"/>
  <c r="X12" i="32"/>
  <c r="Y12" i="32"/>
  <c r="K11" i="32"/>
  <c r="M11" i="32"/>
  <c r="T10" i="32"/>
  <c r="W10" i="32"/>
  <c r="R10" i="32"/>
  <c r="C11" i="32"/>
  <c r="X11" i="32"/>
  <c r="Y11" i="32"/>
  <c r="K10" i="32"/>
  <c r="M10" i="32"/>
  <c r="T9" i="32"/>
  <c r="V9" i="32"/>
  <c r="C9" i="32"/>
  <c r="K9" i="32"/>
  <c r="M9" i="32"/>
  <c r="W108" i="31"/>
  <c r="V108" i="31"/>
  <c r="T108" i="31"/>
  <c r="R108" i="31"/>
  <c r="M108" i="31"/>
  <c r="K108" i="31"/>
  <c r="W107" i="31"/>
  <c r="V107" i="31"/>
  <c r="T107" i="3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W104" i="31"/>
  <c r="V104" i="31"/>
  <c r="T104" i="3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W101" i="31"/>
  <c r="V101" i="31"/>
  <c r="T101" i="31"/>
  <c r="R101" i="31"/>
  <c r="C102" i="31"/>
  <c r="X102" i="31"/>
  <c r="Y102" i="31"/>
  <c r="M101" i="31"/>
  <c r="K101" i="31"/>
  <c r="W100" i="31"/>
  <c r="V100" i="31"/>
  <c r="T100" i="31"/>
  <c r="R100" i="31"/>
  <c r="C101" i="31"/>
  <c r="X101" i="31"/>
  <c r="Y101" i="31"/>
  <c r="M100" i="31"/>
  <c r="K100" i="31"/>
  <c r="W99" i="31"/>
  <c r="V99" i="31"/>
  <c r="T99" i="3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W96" i="31"/>
  <c r="V96" i="31"/>
  <c r="T96" i="3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W93" i="31"/>
  <c r="V93" i="31"/>
  <c r="T93" i="31"/>
  <c r="R93" i="31"/>
  <c r="C94" i="31"/>
  <c r="X94" i="31"/>
  <c r="Y94" i="31"/>
  <c r="M93" i="31"/>
  <c r="K93" i="31"/>
  <c r="W92" i="31"/>
  <c r="V92" i="31"/>
  <c r="T92" i="31"/>
  <c r="R92" i="31"/>
  <c r="C93" i="31"/>
  <c r="X93" i="31"/>
  <c r="Y93" i="31"/>
  <c r="M92" i="31"/>
  <c r="K92" i="31"/>
  <c r="W91" i="31"/>
  <c r="V91" i="31"/>
  <c r="T91" i="3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W88" i="31"/>
  <c r="V88" i="31"/>
  <c r="T88" i="3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W85" i="31"/>
  <c r="V85" i="31"/>
  <c r="T85" i="31"/>
  <c r="R85" i="31"/>
  <c r="C86" i="31"/>
  <c r="X86" i="31"/>
  <c r="Y86" i="31"/>
  <c r="M85" i="31"/>
  <c r="K85" i="31"/>
  <c r="W84" i="31"/>
  <c r="V84" i="31"/>
  <c r="T84" i="31"/>
  <c r="R84" i="31"/>
  <c r="C85" i="31"/>
  <c r="X85" i="31"/>
  <c r="Y85" i="31"/>
  <c r="M84" i="31"/>
  <c r="K84" i="31"/>
  <c r="W83" i="31"/>
  <c r="V83" i="31"/>
  <c r="T83" i="3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W80" i="31"/>
  <c r="V80" i="31"/>
  <c r="T80" i="3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V78" i="31"/>
  <c r="T78" i="31"/>
  <c r="W78" i="31"/>
  <c r="R78" i="31"/>
  <c r="C79" i="31"/>
  <c r="X79" i="31"/>
  <c r="Y79" i="31"/>
  <c r="M78" i="31"/>
  <c r="K78" i="31"/>
  <c r="W77" i="31"/>
  <c r="V77" i="31"/>
  <c r="T77" i="31"/>
  <c r="R77" i="31"/>
  <c r="C78" i="31"/>
  <c r="X78" i="31"/>
  <c r="Y78" i="31"/>
  <c r="M77" i="31"/>
  <c r="K77" i="31"/>
  <c r="W76" i="31"/>
  <c r="V76" i="31"/>
  <c r="T76" i="31"/>
  <c r="R76" i="31"/>
  <c r="C77" i="31"/>
  <c r="X77" i="31"/>
  <c r="Y77" i="31"/>
  <c r="M76" i="31"/>
  <c r="K76" i="31"/>
  <c r="W75" i="31"/>
  <c r="V75" i="31"/>
  <c r="T75" i="3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W72" i="31"/>
  <c r="V72" i="31"/>
  <c r="T72" i="3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W69" i="31"/>
  <c r="V69" i="31"/>
  <c r="T69" i="3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W67" i="31"/>
  <c r="V67" i="31"/>
  <c r="T67" i="3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W64" i="31"/>
  <c r="V64" i="31"/>
  <c r="T64" i="3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W62" i="31"/>
  <c r="V62" i="31"/>
  <c r="T62" i="31"/>
  <c r="R62" i="31"/>
  <c r="C63" i="31"/>
  <c r="X63" i="31"/>
  <c r="Y63" i="31"/>
  <c r="M62" i="31"/>
  <c r="K62" i="31"/>
  <c r="W61" i="31"/>
  <c r="V61" i="31"/>
  <c r="T61" i="3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W59" i="31"/>
  <c r="V59" i="31"/>
  <c r="T59" i="3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V56" i="31"/>
  <c r="T56" i="31"/>
  <c r="R56" i="31"/>
  <c r="C57" i="31"/>
  <c r="X57" i="31"/>
  <c r="Y57" i="31"/>
  <c r="K56" i="31"/>
  <c r="M56" i="31"/>
  <c r="V55" i="31"/>
  <c r="T55" i="31"/>
  <c r="W55" i="31"/>
  <c r="K55" i="31"/>
  <c r="M55" i="31"/>
  <c r="V54" i="31"/>
  <c r="T54" i="31"/>
  <c r="W54" i="31"/>
  <c r="M54" i="31"/>
  <c r="K54" i="31"/>
  <c r="V53" i="31"/>
  <c r="T53" i="31"/>
  <c r="W53" i="31"/>
  <c r="R53" i="31"/>
  <c r="C54" i="31"/>
  <c r="X54" i="31"/>
  <c r="Y54" i="31"/>
  <c r="K53" i="31"/>
  <c r="M53" i="31"/>
  <c r="V52" i="31"/>
  <c r="T52" i="31"/>
  <c r="W52" i="31"/>
  <c r="M52" i="31"/>
  <c r="K52" i="31"/>
  <c r="V51" i="31"/>
  <c r="T51" i="31"/>
  <c r="W51" i="31"/>
  <c r="M51" i="31"/>
  <c r="K51" i="31"/>
  <c r="V50" i="31"/>
  <c r="T50" i="31"/>
  <c r="W50" i="31"/>
  <c r="M50" i="31"/>
  <c r="K50" i="31"/>
  <c r="V49" i="31"/>
  <c r="T49" i="31"/>
  <c r="W49" i="31"/>
  <c r="R49" i="31"/>
  <c r="C50" i="31"/>
  <c r="X50" i="31"/>
  <c r="Y50" i="31"/>
  <c r="K49" i="31"/>
  <c r="M49" i="31"/>
  <c r="V48" i="31"/>
  <c r="T48" i="31"/>
  <c r="W48" i="31"/>
  <c r="R48" i="31"/>
  <c r="C49" i="31"/>
  <c r="X49" i="31"/>
  <c r="Y49" i="31"/>
  <c r="K48" i="31"/>
  <c r="M48" i="31"/>
  <c r="V47" i="31"/>
  <c r="T47" i="31"/>
  <c r="W47" i="31"/>
  <c r="M47" i="31"/>
  <c r="K47" i="31"/>
  <c r="V46" i="31"/>
  <c r="T46" i="31"/>
  <c r="W46" i="31"/>
  <c r="M46" i="31"/>
  <c r="K46" i="31"/>
  <c r="V45" i="31"/>
  <c r="T45" i="31"/>
  <c r="W45" i="31"/>
  <c r="R45" i="31"/>
  <c r="C46" i="31"/>
  <c r="X46" i="31"/>
  <c r="Y46" i="31"/>
  <c r="K45" i="31"/>
  <c r="M45" i="31"/>
  <c r="V44" i="31"/>
  <c r="T44" i="31"/>
  <c r="W44" i="31"/>
  <c r="M44" i="31"/>
  <c r="K44" i="31"/>
  <c r="V43" i="31"/>
  <c r="T43" i="31"/>
  <c r="W43" i="31"/>
  <c r="R43" i="31"/>
  <c r="C44" i="31"/>
  <c r="X44" i="31"/>
  <c r="Y44" i="31"/>
  <c r="K43" i="31"/>
  <c r="M43" i="31"/>
  <c r="V42" i="31"/>
  <c r="T42" i="31"/>
  <c r="W42" i="31"/>
  <c r="R42" i="31"/>
  <c r="C43" i="31"/>
  <c r="X43" i="31"/>
  <c r="Y43" i="31"/>
  <c r="K42" i="31"/>
  <c r="M42" i="31"/>
  <c r="V41" i="31"/>
  <c r="T41" i="31"/>
  <c r="W41" i="31"/>
  <c r="M41" i="31"/>
  <c r="K41" i="31"/>
  <c r="V40" i="31"/>
  <c r="T40" i="31"/>
  <c r="W40" i="31"/>
  <c r="M40" i="31"/>
  <c r="K40" i="31"/>
  <c r="V39" i="31"/>
  <c r="T39" i="31"/>
  <c r="W39" i="31"/>
  <c r="M39" i="31"/>
  <c r="K39" i="31"/>
  <c r="V38" i="31"/>
  <c r="T38" i="31"/>
  <c r="W38" i="31"/>
  <c r="M38" i="31"/>
  <c r="K38" i="31"/>
  <c r="V37" i="31"/>
  <c r="T37" i="31"/>
  <c r="W37" i="31"/>
  <c r="M37" i="31"/>
  <c r="K37" i="31"/>
  <c r="V36" i="31"/>
  <c r="T36" i="31"/>
  <c r="W36" i="31"/>
  <c r="M36" i="31"/>
  <c r="K36" i="31"/>
  <c r="V35" i="31"/>
  <c r="T35" i="31"/>
  <c r="W35" i="31"/>
  <c r="M35" i="31"/>
  <c r="K35" i="31"/>
  <c r="V34" i="31"/>
  <c r="T34" i="31"/>
  <c r="W34" i="31"/>
  <c r="M34" i="31"/>
  <c r="K34" i="31"/>
  <c r="V33" i="31"/>
  <c r="T33" i="31"/>
  <c r="W33" i="31"/>
  <c r="M33" i="31"/>
  <c r="K33" i="31"/>
  <c r="V32" i="31"/>
  <c r="T32" i="31"/>
  <c r="W32" i="31"/>
  <c r="R32" i="31"/>
  <c r="C33" i="31"/>
  <c r="X33" i="31"/>
  <c r="Y33" i="31"/>
  <c r="K32" i="31"/>
  <c r="M32" i="31"/>
  <c r="V31" i="31"/>
  <c r="T31" i="31"/>
  <c r="W31" i="31"/>
  <c r="M31" i="31"/>
  <c r="K31" i="31"/>
  <c r="V30" i="31"/>
  <c r="T30" i="31"/>
  <c r="W30" i="31"/>
  <c r="R30" i="31"/>
  <c r="C31" i="31"/>
  <c r="X31" i="31"/>
  <c r="Y31" i="31"/>
  <c r="K30" i="31"/>
  <c r="M30" i="31"/>
  <c r="V29" i="31"/>
  <c r="T29" i="31"/>
  <c r="W29" i="31"/>
  <c r="M29" i="31"/>
  <c r="K29" i="31"/>
  <c r="V28" i="31"/>
  <c r="T28" i="31"/>
  <c r="W28" i="31"/>
  <c r="M28" i="31"/>
  <c r="K28" i="31"/>
  <c r="V27" i="31"/>
  <c r="T27" i="31"/>
  <c r="W27" i="31"/>
  <c r="R27" i="31"/>
  <c r="C28" i="31"/>
  <c r="X28" i="31"/>
  <c r="Y28" i="31"/>
  <c r="M27" i="31"/>
  <c r="K27" i="31"/>
  <c r="V26" i="31"/>
  <c r="T26" i="31"/>
  <c r="W26" i="31"/>
  <c r="M26" i="31"/>
  <c r="K26" i="31"/>
  <c r="V25" i="31"/>
  <c r="T25" i="31"/>
  <c r="W25" i="31"/>
  <c r="M25" i="31"/>
  <c r="K25" i="31"/>
  <c r="V24" i="31"/>
  <c r="T24" i="31"/>
  <c r="W24" i="31"/>
  <c r="M24" i="31"/>
  <c r="K24" i="31"/>
  <c r="V23" i="31"/>
  <c r="T23" i="31"/>
  <c r="W23" i="31"/>
  <c r="M23" i="31"/>
  <c r="K23" i="31"/>
  <c r="T22" i="31"/>
  <c r="W22" i="31"/>
  <c r="R22" i="31"/>
  <c r="C23" i="31"/>
  <c r="X23" i="31"/>
  <c r="Y23" i="31"/>
  <c r="M22" i="31"/>
  <c r="K22" i="31"/>
  <c r="W21" i="31"/>
  <c r="T21" i="31"/>
  <c r="V21" i="31"/>
  <c r="R21" i="31"/>
  <c r="C22" i="31"/>
  <c r="X22" i="31"/>
  <c r="Y22" i="31"/>
  <c r="K21" i="31"/>
  <c r="M21" i="31"/>
  <c r="T20" i="31"/>
  <c r="V20" i="31"/>
  <c r="W20" i="31"/>
  <c r="K20" i="31"/>
  <c r="M20" i="31"/>
  <c r="W19" i="31"/>
  <c r="T19" i="31"/>
  <c r="R19" i="31"/>
  <c r="C20" i="31"/>
  <c r="X20" i="31"/>
  <c r="Y20" i="31"/>
  <c r="V19" i="31"/>
  <c r="M19" i="31"/>
  <c r="K19" i="31"/>
  <c r="T18" i="31"/>
  <c r="V18" i="31"/>
  <c r="M18" i="31"/>
  <c r="K18" i="31"/>
  <c r="T17" i="31"/>
  <c r="W17" i="31"/>
  <c r="M17" i="31"/>
  <c r="K17" i="31"/>
  <c r="V16" i="31"/>
  <c r="T16" i="31"/>
  <c r="W16" i="31"/>
  <c r="R16" i="31"/>
  <c r="C17" i="31"/>
  <c r="X17" i="31"/>
  <c r="Y17" i="31"/>
  <c r="K16" i="31"/>
  <c r="M16" i="31"/>
  <c r="T15" i="31"/>
  <c r="W15" i="31"/>
  <c r="R15" i="31"/>
  <c r="C16" i="31"/>
  <c r="X16" i="31"/>
  <c r="Y16" i="31"/>
  <c r="M15" i="31"/>
  <c r="K15" i="31"/>
  <c r="T14" i="31"/>
  <c r="W14" i="31"/>
  <c r="M14" i="31"/>
  <c r="K14" i="31"/>
  <c r="W13" i="31"/>
  <c r="V13" i="31"/>
  <c r="T13" i="31"/>
  <c r="R13" i="31"/>
  <c r="C14" i="31"/>
  <c r="X14" i="31"/>
  <c r="Y14" i="31"/>
  <c r="K13" i="31"/>
  <c r="M13" i="31"/>
  <c r="T12" i="31"/>
  <c r="V12" i="31"/>
  <c r="R12" i="31"/>
  <c r="C13" i="31"/>
  <c r="X13" i="31"/>
  <c r="Y13" i="31"/>
  <c r="K12" i="31"/>
  <c r="M12" i="31"/>
  <c r="T11" i="31"/>
  <c r="V11" i="31"/>
  <c r="R11" i="31"/>
  <c r="C12" i="31"/>
  <c r="X12" i="31"/>
  <c r="Y12" i="31"/>
  <c r="K11" i="31"/>
  <c r="M11" i="31"/>
  <c r="T10" i="31"/>
  <c r="V10" i="31"/>
  <c r="W10" i="31"/>
  <c r="M10" i="31"/>
  <c r="K10" i="31"/>
  <c r="T9" i="31"/>
  <c r="W9" i="31"/>
  <c r="C9" i="3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P2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V15" i="31"/>
  <c r="V22" i="31"/>
  <c r="C10" i="17"/>
  <c r="G5" i="17"/>
  <c r="D4" i="17"/>
  <c r="T9" i="17"/>
  <c r="H4" i="17"/>
  <c r="E5" i="17"/>
  <c r="C5" i="17"/>
  <c r="I5" i="17"/>
  <c r="L4" i="17"/>
  <c r="P4" i="17"/>
  <c r="V17" i="33"/>
  <c r="W15" i="32"/>
  <c r="V21" i="32"/>
  <c r="V11" i="33"/>
  <c r="W9" i="33"/>
  <c r="R54" i="31"/>
  <c r="C55" i="31"/>
  <c r="X55" i="31"/>
  <c r="Y55" i="31"/>
  <c r="R54" i="32"/>
  <c r="C55" i="32"/>
  <c r="X55" i="32"/>
  <c r="Y55" i="32"/>
  <c r="R54" i="33"/>
  <c r="C55" i="33"/>
  <c r="X55" i="33"/>
  <c r="Y55" i="33"/>
  <c r="R53" i="32"/>
  <c r="C54" i="32"/>
  <c r="X54" i="32"/>
  <c r="Y54" i="32"/>
  <c r="R53" i="33"/>
  <c r="C54" i="33"/>
  <c r="X54" i="33"/>
  <c r="Y54" i="33"/>
  <c r="R52" i="31"/>
  <c r="C53" i="31"/>
  <c r="X53" i="31"/>
  <c r="Y53" i="31"/>
  <c r="R52" i="32"/>
  <c r="C53" i="32"/>
  <c r="X53" i="32"/>
  <c r="Y53" i="32"/>
  <c r="R52" i="33"/>
  <c r="C53" i="33"/>
  <c r="X53" i="33"/>
  <c r="Y53" i="33"/>
  <c r="R51" i="31"/>
  <c r="C52" i="31"/>
  <c r="X52" i="31"/>
  <c r="Y52" i="31"/>
  <c r="R51" i="32"/>
  <c r="C52" i="32"/>
  <c r="X52" i="32"/>
  <c r="Y52" i="32"/>
  <c r="R51" i="33"/>
  <c r="C52" i="33"/>
  <c r="X52" i="33"/>
  <c r="Y52" i="33"/>
  <c r="R50" i="31"/>
  <c r="C51" i="31"/>
  <c r="X51" i="31"/>
  <c r="Y51" i="31"/>
  <c r="R50" i="32"/>
  <c r="C51" i="32"/>
  <c r="X51" i="32"/>
  <c r="Y51" i="32"/>
  <c r="R50" i="33"/>
  <c r="C51" i="33"/>
  <c r="X51" i="33"/>
  <c r="Y51" i="33"/>
  <c r="R49" i="32"/>
  <c r="C50" i="32"/>
  <c r="X50" i="32"/>
  <c r="Y50" i="32"/>
  <c r="R49" i="33"/>
  <c r="C50" i="33"/>
  <c r="X50" i="33"/>
  <c r="Y50" i="33"/>
  <c r="R48" i="32"/>
  <c r="C49" i="32"/>
  <c r="X49" i="32"/>
  <c r="Y49" i="32"/>
  <c r="R48" i="33"/>
  <c r="C49" i="33"/>
  <c r="X49" i="33"/>
  <c r="Y49" i="33"/>
  <c r="R47" i="31"/>
  <c r="C48" i="31"/>
  <c r="X48" i="31"/>
  <c r="Y48" i="31"/>
  <c r="R47" i="32"/>
  <c r="C48" i="32"/>
  <c r="X48" i="32"/>
  <c r="Y48" i="32"/>
  <c r="R47" i="33"/>
  <c r="C48" i="33"/>
  <c r="X48" i="33"/>
  <c r="Y48" i="33"/>
  <c r="R46" i="31"/>
  <c r="C47" i="31"/>
  <c r="X47" i="31"/>
  <c r="Y47" i="31"/>
  <c r="R46" i="32"/>
  <c r="C47" i="32"/>
  <c r="X47" i="32"/>
  <c r="Y47" i="32"/>
  <c r="R46" i="33"/>
  <c r="C47" i="33"/>
  <c r="X47" i="33"/>
  <c r="Y47" i="33"/>
  <c r="R45" i="32"/>
  <c r="C46" i="32"/>
  <c r="X46" i="32"/>
  <c r="Y46" i="32"/>
  <c r="R45" i="33"/>
  <c r="C46" i="33"/>
  <c r="X46" i="33"/>
  <c r="Y46" i="33"/>
  <c r="R44" i="31"/>
  <c r="C45" i="31"/>
  <c r="X45" i="31"/>
  <c r="Y45" i="31"/>
  <c r="R44" i="32"/>
  <c r="C45" i="32"/>
  <c r="X45" i="32"/>
  <c r="Y45" i="32"/>
  <c r="R44" i="33"/>
  <c r="C45" i="33"/>
  <c r="X45" i="33"/>
  <c r="Y45" i="33"/>
  <c r="R43" i="32"/>
  <c r="C44" i="32"/>
  <c r="X44" i="32"/>
  <c r="Y44" i="32"/>
  <c r="R43" i="33"/>
  <c r="C44" i="33"/>
  <c r="X44" i="33"/>
  <c r="Y44" i="33"/>
  <c r="R42" i="32"/>
  <c r="C43" i="32"/>
  <c r="X43" i="32"/>
  <c r="Y43" i="32"/>
  <c r="R42" i="33"/>
  <c r="C43" i="33"/>
  <c r="X43" i="33"/>
  <c r="Y43" i="33"/>
  <c r="R41" i="31"/>
  <c r="C42" i="31"/>
  <c r="X42" i="31"/>
  <c r="Y42" i="31"/>
  <c r="R41" i="32"/>
  <c r="C42" i="32"/>
  <c r="X42" i="32"/>
  <c r="Y42" i="32"/>
  <c r="R41" i="33"/>
  <c r="C42" i="33"/>
  <c r="R40" i="31"/>
  <c r="C41" i="31"/>
  <c r="X41" i="31"/>
  <c r="Y41" i="31"/>
  <c r="R40" i="32"/>
  <c r="C41" i="32"/>
  <c r="X41" i="32"/>
  <c r="Y41" i="32"/>
  <c r="R40" i="33"/>
  <c r="C41" i="33"/>
  <c r="X41" i="33"/>
  <c r="Y41" i="33"/>
  <c r="R39" i="31"/>
  <c r="C40" i="31"/>
  <c r="X40" i="31"/>
  <c r="Y40" i="31"/>
  <c r="R39" i="32"/>
  <c r="C40" i="32"/>
  <c r="R39" i="33"/>
  <c r="C40" i="33"/>
  <c r="X40" i="33"/>
  <c r="Y40" i="33"/>
  <c r="R38" i="31"/>
  <c r="C39" i="31"/>
  <c r="X39" i="31"/>
  <c r="Y39" i="31"/>
  <c r="R38" i="32"/>
  <c r="C39" i="32"/>
  <c r="X39" i="32"/>
  <c r="Y39" i="32"/>
  <c r="R38" i="33"/>
  <c r="C39" i="33"/>
  <c r="X39" i="33"/>
  <c r="Y39" i="33"/>
  <c r="R37" i="31"/>
  <c r="C38" i="31"/>
  <c r="X38" i="31"/>
  <c r="Y38" i="31"/>
  <c r="R37" i="32"/>
  <c r="C38" i="32"/>
  <c r="X38" i="32"/>
  <c r="Y38" i="32"/>
  <c r="R37" i="33"/>
  <c r="C38" i="33"/>
  <c r="X38" i="33"/>
  <c r="Y38" i="33"/>
  <c r="R36" i="31"/>
  <c r="C37" i="31"/>
  <c r="X37" i="31"/>
  <c r="Y37" i="31"/>
  <c r="R36" i="32"/>
  <c r="C37" i="32"/>
  <c r="X37" i="32"/>
  <c r="Y37" i="32"/>
  <c r="R36" i="33"/>
  <c r="C37" i="33"/>
  <c r="X37" i="33"/>
  <c r="Y37" i="33"/>
  <c r="R35" i="31"/>
  <c r="C36" i="31"/>
  <c r="X36" i="31"/>
  <c r="Y36" i="31"/>
  <c r="R35" i="33"/>
  <c r="C36" i="33"/>
  <c r="X36" i="33"/>
  <c r="Y36" i="33"/>
  <c r="R34" i="31"/>
  <c r="C35" i="31"/>
  <c r="X35" i="31"/>
  <c r="Y35" i="31"/>
  <c r="R34" i="32"/>
  <c r="C35" i="32"/>
  <c r="X35" i="32"/>
  <c r="Y35" i="32"/>
  <c r="R34" i="33"/>
  <c r="C35" i="33"/>
  <c r="X35" i="33"/>
  <c r="Y35" i="33"/>
  <c r="R33" i="31"/>
  <c r="C34" i="31"/>
  <c r="X34" i="31"/>
  <c r="Y34" i="31"/>
  <c r="R33" i="32"/>
  <c r="C34" i="32"/>
  <c r="X34" i="32"/>
  <c r="Y34" i="32"/>
  <c r="R33" i="33"/>
  <c r="C34" i="33"/>
  <c r="X34" i="33"/>
  <c r="Y34" i="33"/>
  <c r="R32" i="32"/>
  <c r="C33" i="32"/>
  <c r="X33" i="32"/>
  <c r="Y33" i="32"/>
  <c r="R32" i="33"/>
  <c r="C33" i="33"/>
  <c r="X33" i="33"/>
  <c r="Y33" i="33"/>
  <c r="R31" i="31"/>
  <c r="C32" i="31"/>
  <c r="X32" i="31"/>
  <c r="Y32" i="31"/>
  <c r="R31" i="32"/>
  <c r="C32" i="32"/>
  <c r="X32" i="32"/>
  <c r="Y32" i="32"/>
  <c r="R31" i="33"/>
  <c r="C32" i="33"/>
  <c r="X32" i="33"/>
  <c r="Y32" i="33"/>
  <c r="R30" i="32"/>
  <c r="C31" i="32"/>
  <c r="X31" i="32"/>
  <c r="Y31" i="32"/>
  <c r="R30" i="33"/>
  <c r="C31" i="33"/>
  <c r="X31" i="33"/>
  <c r="Y31" i="33"/>
  <c r="R29" i="31"/>
  <c r="C30" i="31"/>
  <c r="X30" i="31"/>
  <c r="Y30" i="31"/>
  <c r="R29" i="32"/>
  <c r="C30" i="32"/>
  <c r="X30" i="32"/>
  <c r="Y30" i="32"/>
  <c r="R29" i="33"/>
  <c r="C30" i="33"/>
  <c r="X30" i="33"/>
  <c r="Y30" i="33"/>
  <c r="R28" i="31"/>
  <c r="C29" i="31"/>
  <c r="X29" i="31"/>
  <c r="Y29" i="31"/>
  <c r="R28" i="32"/>
  <c r="C29" i="32"/>
  <c r="X29" i="32"/>
  <c r="Y29" i="32"/>
  <c r="R28" i="33"/>
  <c r="C29" i="33"/>
  <c r="X29" i="33"/>
  <c r="Y29" i="33"/>
  <c r="R27" i="33"/>
  <c r="C28" i="33"/>
  <c r="X28" i="33"/>
  <c r="Y28" i="33"/>
  <c r="R26" i="31"/>
  <c r="C27" i="31"/>
  <c r="X27" i="31"/>
  <c r="Y27" i="31"/>
  <c r="R26" i="32"/>
  <c r="C27" i="32"/>
  <c r="X27" i="32"/>
  <c r="Y27" i="32"/>
  <c r="R26" i="33"/>
  <c r="C27" i="33"/>
  <c r="X27" i="33"/>
  <c r="Y27" i="33"/>
  <c r="R25" i="31"/>
  <c r="C26" i="31"/>
  <c r="X26" i="31"/>
  <c r="Y26" i="31"/>
  <c r="R25" i="32"/>
  <c r="C26" i="32"/>
  <c r="X26" i="32"/>
  <c r="Y26" i="32"/>
  <c r="R25" i="33"/>
  <c r="C26" i="33"/>
  <c r="X26" i="33"/>
  <c r="Y26" i="33"/>
  <c r="R24" i="31"/>
  <c r="C25" i="31"/>
  <c r="X25" i="31"/>
  <c r="Y25" i="31"/>
  <c r="R24" i="32"/>
  <c r="C25" i="32"/>
  <c r="X25" i="32"/>
  <c r="Y25" i="32"/>
  <c r="R24" i="33"/>
  <c r="C25" i="33"/>
  <c r="X25" i="33"/>
  <c r="Y25" i="33"/>
  <c r="R23" i="31"/>
  <c r="C24" i="31"/>
  <c r="X24" i="31"/>
  <c r="Y24" i="31"/>
  <c r="R23" i="32"/>
  <c r="C24" i="32"/>
  <c r="X24" i="32"/>
  <c r="Y24" i="32"/>
  <c r="V22" i="33"/>
  <c r="R20" i="31"/>
  <c r="C21" i="31"/>
  <c r="X21" i="31"/>
  <c r="Y21" i="31"/>
  <c r="R20" i="33"/>
  <c r="C21" i="33"/>
  <c r="X21" i="33"/>
  <c r="Y21" i="33"/>
  <c r="W20" i="33"/>
  <c r="R19" i="33"/>
  <c r="C20" i="33"/>
  <c r="X20" i="33"/>
  <c r="Y20" i="33"/>
  <c r="R18" i="33"/>
  <c r="C19" i="33"/>
  <c r="X19" i="33"/>
  <c r="Y19" i="33"/>
  <c r="V18" i="33"/>
  <c r="R18" i="32"/>
  <c r="C19" i="32"/>
  <c r="X19" i="32"/>
  <c r="Y19" i="32"/>
  <c r="V18" i="32"/>
  <c r="W18" i="31"/>
  <c r="R18" i="31"/>
  <c r="C19" i="31"/>
  <c r="X19" i="31"/>
  <c r="Y19" i="31"/>
  <c r="R17" i="31"/>
  <c r="C18" i="31"/>
  <c r="X18" i="31"/>
  <c r="Y18" i="31"/>
  <c r="R17" i="32"/>
  <c r="C18" i="32"/>
  <c r="X18" i="32"/>
  <c r="Y18" i="32"/>
  <c r="V17" i="32"/>
  <c r="V17" i="31"/>
  <c r="W16" i="32"/>
  <c r="R15" i="33"/>
  <c r="C16" i="33"/>
  <c r="X16" i="33"/>
  <c r="Y16" i="33"/>
  <c r="V15" i="33"/>
  <c r="R14" i="33"/>
  <c r="C15" i="33"/>
  <c r="X15" i="33"/>
  <c r="Y15" i="33"/>
  <c r="R14" i="32"/>
  <c r="C15" i="32"/>
  <c r="X15" i="32"/>
  <c r="Y15" i="32"/>
  <c r="W14" i="32"/>
  <c r="R14" i="31"/>
  <c r="C15" i="31"/>
  <c r="X15" i="31"/>
  <c r="Y15" i="31"/>
  <c r="V14" i="31"/>
  <c r="R13" i="32"/>
  <c r="C14" i="32"/>
  <c r="X14" i="32"/>
  <c r="Y14" i="32"/>
  <c r="W13" i="32"/>
  <c r="R12" i="33"/>
  <c r="C13" i="33"/>
  <c r="X13" i="33"/>
  <c r="Y13" i="33"/>
  <c r="W12" i="33"/>
  <c r="W12" i="31"/>
  <c r="V11" i="32"/>
  <c r="W11" i="31"/>
  <c r="R10" i="31"/>
  <c r="C11" i="31"/>
  <c r="X11" i="31"/>
  <c r="Y11" i="31"/>
  <c r="R10" i="33"/>
  <c r="C11" i="33"/>
  <c r="X11" i="33"/>
  <c r="Y11" i="33"/>
  <c r="W10" i="33"/>
  <c r="V10" i="32"/>
  <c r="V9" i="31"/>
  <c r="M9" i="31"/>
  <c r="R9" i="31"/>
  <c r="V9" i="33"/>
  <c r="R9" i="33"/>
  <c r="W9" i="32"/>
  <c r="H4" i="32"/>
  <c r="R9" i="32"/>
  <c r="C10" i="32"/>
  <c r="X42" i="33"/>
  <c r="Y42" i="33"/>
  <c r="K42" i="33"/>
  <c r="M42" i="33"/>
  <c r="X40" i="32"/>
  <c r="Y40" i="32"/>
  <c r="K40" i="32"/>
  <c r="M40" i="32"/>
  <c r="L5" i="33"/>
  <c r="L5" i="31"/>
  <c r="L5" i="32"/>
  <c r="C10" i="31"/>
  <c r="C10" i="33"/>
  <c r="X10" i="33"/>
  <c r="X10" i="32"/>
  <c r="X10" i="31"/>
  <c r="R57" i="33"/>
  <c r="C58" i="33"/>
  <c r="X58" i="33"/>
  <c r="Y58" i="33"/>
  <c r="W56" i="31"/>
  <c r="H4" i="31"/>
  <c r="R55" i="31"/>
  <c r="C56" i="31"/>
  <c r="L4" i="31"/>
  <c r="R55" i="32"/>
  <c r="C56" i="32"/>
  <c r="X56" i="32"/>
  <c r="Y56" i="32"/>
  <c r="R56" i="33"/>
  <c r="C57" i="33"/>
  <c r="X57" i="33"/>
  <c r="Y57" i="33"/>
  <c r="R55" i="33"/>
  <c r="C56" i="33"/>
  <c r="X56" i="33"/>
  <c r="Y56" i="33"/>
  <c r="H4" i="33"/>
  <c r="P5" i="33"/>
  <c r="P5" i="32"/>
  <c r="C59" i="32"/>
  <c r="X59" i="32"/>
  <c r="Y59" i="32"/>
  <c r="P5" i="31"/>
  <c r="D4" i="31"/>
  <c r="P2" i="31"/>
  <c r="X56" i="31"/>
  <c r="Y56" i="31"/>
  <c r="P4" i="31"/>
  <c r="G5" i="31"/>
  <c r="E5" i="31"/>
  <c r="C5" i="31"/>
  <c r="E5" i="32"/>
  <c r="D4" i="32"/>
  <c r="P2" i="32"/>
  <c r="G5" i="32"/>
  <c r="C5" i="32"/>
  <c r="P4" i="33"/>
  <c r="D4" i="33"/>
  <c r="P2" i="33"/>
  <c r="G5" i="33"/>
  <c r="E5" i="33"/>
  <c r="C5" i="33"/>
  <c r="L4" i="32"/>
  <c r="P4" i="32"/>
  <c r="I5" i="32"/>
  <c r="I5" i="31"/>
  <c r="I5" i="33"/>
</calcChain>
</file>

<file path=xl/sharedStrings.xml><?xml version="1.0" encoding="utf-8"?>
<sst xmlns="http://schemas.openxmlformats.org/spreadsheetml/2006/main" count="437" uniqueCount="73">
  <si>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</si>
  <si>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</si>
  <si>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</si>
  <si>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</si>
  <si>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</si>
  <si>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</si>
  <si>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</si>
  <si>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</si>
  <si>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</si>
  <si>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</si>
  <si>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</si>
  <si>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</si>
  <si>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</si>
  <si>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</si>
  <si>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</si>
  <si>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</si>
  <si>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</si>
  <si>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</si>
  <si>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</si>
  <si>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</si>
  <si>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</si>
  <si>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</si>
  <si>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</si>
  <si>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</si>
  <si>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</si>
  <si>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</si>
  <si>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</si>
  <si>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</si>
  <si>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</si>
  <si>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</si>
  <si>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</si>
  <si>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</si>
  <si>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</si>
  <si>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</si>
  <si>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</si>
  <si>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</si>
  <si>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</si>
  <si>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</si>
  <si>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</si>
  <si>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</si>
  <si>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</si>
  <si>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</si>
  <si>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</si>
  <si>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</si>
  <si>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</si>
  <si>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</si>
  <si>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</si>
  <si>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</si>
  <si>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</si>
  <si>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</si>
  <si>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</si>
  <si>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</si>
  <si>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</si>
  <si>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</si>
  <si>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</si>
  <si>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</si>
  <si>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</si>
  <si>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</si>
  <si>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</si>
  <si>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</si>
  <si>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</si>
  <si>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</si>
  <si>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</si>
  <si>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</si>
  <si>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</si>
  <si>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</si>
  <si>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</si>
  <si>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</si>
  <si>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買</t>
    <phoneticPr fontId="2"/>
  </si>
  <si>
    <t>　USDJPYの検証の時、間違っていたエントリーを今回、10MA・20MAの上では買い、下では、売りを注意しながらエントリーしました。そしたら勝率が少し上がったように思います。</t>
    <rPh sb="8" eb="10">
      <t>ケンショウ</t>
    </rPh>
    <rPh sb="11" eb="12">
      <t>トキ</t>
    </rPh>
    <rPh sb="13" eb="15">
      <t>マチガ</t>
    </rPh>
    <rPh sb="25" eb="27">
      <t>コンカイ</t>
    </rPh>
    <rPh sb="38" eb="39">
      <t>ウエ</t>
    </rPh>
    <rPh sb="41" eb="42">
      <t>カ</t>
    </rPh>
    <rPh sb="44" eb="45">
      <t>シタ</t>
    </rPh>
    <rPh sb="48" eb="49">
      <t>ウ</t>
    </rPh>
    <rPh sb="51" eb="53">
      <t>チュウイ</t>
    </rPh>
    <rPh sb="71" eb="73">
      <t>ショウリツ</t>
    </rPh>
    <rPh sb="74" eb="75">
      <t>スコ</t>
    </rPh>
    <rPh sb="76" eb="77">
      <t>ア</t>
    </rPh>
    <rPh sb="83" eb="84">
      <t>オモ</t>
    </rPh>
    <phoneticPr fontId="2"/>
  </si>
  <si>
    <t>USD/JPY</t>
    <phoneticPr fontId="2"/>
  </si>
  <si>
    <t>　今回FIB2.0の勝率が50％に届いて、損益も一番良かったです。損切1、勝2で勝率50％なら利益を大きく伸ばせることを実感しました。これが、検証が進んで1：3とか1：5のエントリーができたらもっと利益を伸ばせるという楽しみができました。</t>
    <rPh sb="1" eb="3">
      <t>コンカイ</t>
    </rPh>
    <rPh sb="10" eb="12">
      <t>ショウリツ</t>
    </rPh>
    <rPh sb="17" eb="18">
      <t>トド</t>
    </rPh>
    <rPh sb="21" eb="23">
      <t>ソンエキ</t>
    </rPh>
    <rPh sb="24" eb="26">
      <t>イチバン</t>
    </rPh>
    <rPh sb="26" eb="27">
      <t>ヨ</t>
    </rPh>
    <rPh sb="33" eb="35">
      <t>ソンギリ</t>
    </rPh>
    <rPh sb="37" eb="38">
      <t>マサル</t>
    </rPh>
    <rPh sb="40" eb="42">
      <t>ショウリツ</t>
    </rPh>
    <rPh sb="47" eb="49">
      <t>リエキ</t>
    </rPh>
    <rPh sb="50" eb="51">
      <t>オオ</t>
    </rPh>
    <rPh sb="53" eb="54">
      <t>ノ</t>
    </rPh>
    <rPh sb="60" eb="62">
      <t>ジッカン</t>
    </rPh>
    <rPh sb="71" eb="73">
      <t>ケンショウ</t>
    </rPh>
    <rPh sb="74" eb="75">
      <t>スス</t>
    </rPh>
    <rPh sb="99" eb="101">
      <t>リエキ</t>
    </rPh>
    <rPh sb="102" eb="103">
      <t>ノ</t>
    </rPh>
    <rPh sb="109" eb="110">
      <t>タノ</t>
    </rPh>
    <phoneticPr fontId="2"/>
  </si>
  <si>
    <t>　次は、EUR/USD4時間足の検証を行います。</t>
    <rPh sb="1" eb="2">
      <t>ツギ</t>
    </rPh>
    <rPh sb="12" eb="14">
      <t>ジカン</t>
    </rPh>
    <rPh sb="14" eb="15">
      <t>アシ</t>
    </rPh>
    <rPh sb="16" eb="18">
      <t>ケンショウ</t>
    </rPh>
    <rPh sb="19" eb="20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</si>
</sst>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1" formatCode="0.00_ "/>
    <numFmt numFmtId="183" formatCode="m/d;@"/>
    <numFmt numFmtId="186" formatCode="#,##0_ ;[Red]\-#,##0\ "/>
    <numFmt numFmtId="187" formatCode="0.0%"/>
    <numFmt numFmtId="189" formatCode="#,##0_ "/>
    <numFmt numFmtId="190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81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9" fontId="0" fillId="0" borderId="0" xfId="0" applyNumberFormat="1">
      <alignment vertical="center"/>
    </xf>
    <xf numFmtId="187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9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86" fontId="0" fillId="0" borderId="1" xfId="0" applyNumberForma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190" fontId="9" fillId="0" borderId="1" xfId="0" applyNumberFormat="1" applyFont="1" applyBorder="1" applyAlignment="1">
      <alignment horizontal="center" vertical="center"/>
    </xf>
    <xf numFmtId="189" fontId="9" fillId="0" borderId="7" xfId="0" applyNumberFormat="1" applyFont="1" applyBorder="1" applyAlignment="1">
      <alignment horizontal="center" vertical="center"/>
    </xf>
    <xf numFmtId="189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48</xdr:row>
      <xdr:rowOff>38100</xdr:rowOff>
    </xdr:to>
    <xdr:pic>
      <xdr:nvPicPr>
        <xdr:cNvPr id="4209" name="図 1">
          <a:extLst>
            <a:ext uri="{FF2B5EF4-FFF2-40B4-BE49-F238E27FC236}">
              <a16:creationId xmlns:a16="http://schemas.microsoft.com/office/drawing/2014/main" id="{A043345F-436B-4363-A891-4406376F6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13</xdr:col>
      <xdr:colOff>66675</xdr:colOff>
      <xdr:row>100</xdr:row>
      <xdr:rowOff>38100</xdr:rowOff>
    </xdr:to>
    <xdr:pic>
      <xdr:nvPicPr>
        <xdr:cNvPr id="4210" name="図 3">
          <a:extLst>
            <a:ext uri="{FF2B5EF4-FFF2-40B4-BE49-F238E27FC236}">
              <a16:creationId xmlns:a16="http://schemas.microsoft.com/office/drawing/2014/main" id="{D3E286D2-86C2-4CDE-AA3E-9CA529E0C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0700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13</xdr:col>
      <xdr:colOff>66675</xdr:colOff>
      <xdr:row>153</xdr:row>
      <xdr:rowOff>38100</xdr:rowOff>
    </xdr:to>
    <xdr:pic>
      <xdr:nvPicPr>
        <xdr:cNvPr id="4211" name="図 4">
          <a:extLst>
            <a:ext uri="{FF2B5EF4-FFF2-40B4-BE49-F238E27FC236}">
              <a16:creationId xmlns:a16="http://schemas.microsoft.com/office/drawing/2014/main" id="{94DBA4E3-7E3B-4D5C-94A2-9D97AB56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02375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13</xdr:col>
      <xdr:colOff>66675</xdr:colOff>
      <xdr:row>206</xdr:row>
      <xdr:rowOff>38100</xdr:rowOff>
    </xdr:to>
    <xdr:pic>
      <xdr:nvPicPr>
        <xdr:cNvPr id="4212" name="図 5">
          <a:extLst>
            <a:ext uri="{FF2B5EF4-FFF2-40B4-BE49-F238E27FC236}">
              <a16:creationId xmlns:a16="http://schemas.microsoft.com/office/drawing/2014/main" id="{FCB94B01-BF03-4538-8F1D-D92447C9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94050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13</xdr:col>
      <xdr:colOff>66675</xdr:colOff>
      <xdr:row>259</xdr:row>
      <xdr:rowOff>38100</xdr:rowOff>
    </xdr:to>
    <xdr:pic>
      <xdr:nvPicPr>
        <xdr:cNvPr id="4213" name="図 7">
          <a:extLst>
            <a:ext uri="{FF2B5EF4-FFF2-40B4-BE49-F238E27FC236}">
              <a16:creationId xmlns:a16="http://schemas.microsoft.com/office/drawing/2014/main" id="{A7BB53E7-0446-4365-8D1C-2C366DCE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85725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13</xdr:col>
      <xdr:colOff>66675</xdr:colOff>
      <xdr:row>311</xdr:row>
      <xdr:rowOff>38100</xdr:rowOff>
    </xdr:to>
    <xdr:pic>
      <xdr:nvPicPr>
        <xdr:cNvPr id="4214" name="図 8">
          <a:extLst>
            <a:ext uri="{FF2B5EF4-FFF2-40B4-BE49-F238E27FC236}">
              <a16:creationId xmlns:a16="http://schemas.microsoft.com/office/drawing/2014/main" id="{45F8F696-A1B6-45B8-B320-37064D2C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96425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13</xdr:col>
      <xdr:colOff>66675</xdr:colOff>
      <xdr:row>363</xdr:row>
      <xdr:rowOff>38100</xdr:rowOff>
    </xdr:to>
    <xdr:pic>
      <xdr:nvPicPr>
        <xdr:cNvPr id="4215" name="図 10">
          <a:extLst>
            <a:ext uri="{FF2B5EF4-FFF2-40B4-BE49-F238E27FC236}">
              <a16:creationId xmlns:a16="http://schemas.microsoft.com/office/drawing/2014/main" id="{44C03824-6D5B-4894-8E9D-7BE2F5B0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007125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367</xdr:row>
      <xdr:rowOff>0</xdr:rowOff>
    </xdr:from>
    <xdr:to>
      <xdr:col>13</xdr:col>
      <xdr:colOff>66675</xdr:colOff>
      <xdr:row>415</xdr:row>
      <xdr:rowOff>38100</xdr:rowOff>
    </xdr:to>
    <xdr:pic>
      <xdr:nvPicPr>
        <xdr:cNvPr id="4216" name="図 2">
          <a:extLst>
            <a:ext uri="{FF2B5EF4-FFF2-40B4-BE49-F238E27FC236}">
              <a16:creationId xmlns:a16="http://schemas.microsoft.com/office/drawing/2014/main" id="{A4B149D0-5297-44A6-8E0A-62B2B453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17825"/>
          <a:ext cx="8791575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49</v>
      </c>
    </row>
    <row r="3" spans="1:2" x14ac:dyDescent="0.15">
      <c r="A3">
        <v>100000</v>
      </c>
    </row>
    <row r="5" spans="1:2" x14ac:dyDescent="0.15">
      <c r="A5" t="s">
        <v>50</v>
      </c>
    </row>
    <row r="6" spans="1:2" x14ac:dyDescent="0.15">
      <c r="A6" t="s">
        <v>57</v>
      </c>
      <c r="B6">
        <v>90</v>
      </c>
    </row>
    <row r="7" spans="1:2" x14ac:dyDescent="0.15">
      <c r="A7" t="s">
        <v>56</v>
      </c>
      <c r="B7">
        <v>90</v>
      </c>
    </row>
    <row r="8" spans="1:2" x14ac:dyDescent="0.15">
      <c r="A8" t="s">
        <v>54</v>
      </c>
      <c r="B8">
        <v>110</v>
      </c>
    </row>
    <row r="9" spans="1:2" x14ac:dyDescent="0.15">
      <c r="A9" t="s">
        <v>52</v>
      </c>
      <c r="B9">
        <v>120</v>
      </c>
    </row>
    <row r="10" spans="1:2" x14ac:dyDescent="0.15">
      <c r="A10" t="s">
        <v>53</v>
      </c>
      <c r="B10">
        <v>150</v>
      </c>
    </row>
    <row r="11" spans="1:2" x14ac:dyDescent="0.15">
      <c r="A11" t="s">
        <v>58</v>
      </c>
      <c r="B11">
        <v>100</v>
      </c>
    </row>
    <row r="12" spans="1:2" x14ac:dyDescent="0.15">
      <c r="A12" t="s">
        <v>55</v>
      </c>
      <c r="B12">
        <v>80</v>
      </c>
    </row>
    <row r="13" spans="1:2" x14ac:dyDescent="0.15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33" activePane="bottomLeft" state="frozen"/>
      <selection pane="bottomLeft" activeCell="P58" sqref="P58:Q5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5" t="s">
        <v>5</v>
      </c>
      <c r="C2" s="45"/>
      <c r="D2" s="47" t="s">
        <v>48</v>
      </c>
      <c r="E2" s="47"/>
      <c r="F2" s="45" t="s">
        <v>6</v>
      </c>
      <c r="G2" s="45"/>
      <c r="H2" s="49" t="s">
        <v>36</v>
      </c>
      <c r="I2" s="49"/>
      <c r="J2" s="45" t="s">
        <v>7</v>
      </c>
      <c r="K2" s="45"/>
      <c r="L2" s="46">
        <v>300000</v>
      </c>
      <c r="M2" s="47"/>
      <c r="N2" s="45" t="s">
        <v>8</v>
      </c>
      <c r="O2" s="45"/>
      <c r="P2" s="48">
        <f>SUM(L2,D4)</f>
        <v>485667.02657842205</v>
      </c>
      <c r="Q2" s="49"/>
      <c r="R2" s="1"/>
      <c r="S2" s="1"/>
      <c r="T2" s="1"/>
    </row>
    <row r="3" spans="2:25" ht="57" customHeight="1" x14ac:dyDescent="0.15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63</v>
      </c>
      <c r="M3" s="51"/>
      <c r="N3" s="51"/>
      <c r="O3" s="51"/>
      <c r="P3" s="51"/>
      <c r="Q3" s="51"/>
      <c r="R3" s="1"/>
      <c r="S3" s="1"/>
    </row>
    <row r="4" spans="2:25" x14ac:dyDescent="0.15">
      <c r="B4" s="45" t="s">
        <v>11</v>
      </c>
      <c r="C4" s="45"/>
      <c r="D4" s="52">
        <f>SUM($R$9:$S$993)</f>
        <v>185667.02657842205</v>
      </c>
      <c r="E4" s="52"/>
      <c r="F4" s="45" t="s">
        <v>12</v>
      </c>
      <c r="G4" s="45"/>
      <c r="H4" s="53">
        <f>SUM($T$9:$U$108)</f>
        <v>1987.0000000000055</v>
      </c>
      <c r="I4" s="49"/>
      <c r="J4" s="54"/>
      <c r="K4" s="54"/>
      <c r="L4" s="48"/>
      <c r="M4" s="48"/>
      <c r="N4" s="54" t="s">
        <v>60</v>
      </c>
      <c r="O4" s="54"/>
      <c r="P4" s="55">
        <f>MAX(Y:Y)</f>
        <v>0.1643194982781645</v>
      </c>
      <c r="Q4" s="55"/>
      <c r="R4" s="1"/>
      <c r="S4" s="1"/>
      <c r="T4" s="1"/>
    </row>
    <row r="5" spans="2:25" x14ac:dyDescent="0.15">
      <c r="B5" s="39" t="s">
        <v>15</v>
      </c>
      <c r="C5" s="2">
        <f>COUNTIF($R$9:$R$990,"&gt;0")</f>
        <v>29</v>
      </c>
      <c r="D5" s="38" t="s">
        <v>16</v>
      </c>
      <c r="E5" s="15">
        <f>COUNTIF($R$9:$R$990,"&lt;0")</f>
        <v>20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0.59183673469387754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6</v>
      </c>
      <c r="Q5" s="5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59</v>
      </c>
    </row>
    <row r="9" spans="2:25" x14ac:dyDescent="0.15">
      <c r="B9" s="40">
        <v>1</v>
      </c>
      <c r="C9" s="79">
        <f>L2</f>
        <v>300000</v>
      </c>
      <c r="D9" s="79"/>
      <c r="E9" s="40">
        <v>2010</v>
      </c>
      <c r="F9" s="8">
        <v>43669</v>
      </c>
      <c r="G9" s="40" t="s">
        <v>4</v>
      </c>
      <c r="H9" s="80">
        <v>1.2966</v>
      </c>
      <c r="I9" s="80"/>
      <c r="J9" s="40">
        <v>173</v>
      </c>
      <c r="K9" s="79">
        <f>IF(J9="","",C9*0.03)</f>
        <v>9000</v>
      </c>
      <c r="L9" s="79"/>
      <c r="M9" s="6">
        <f>IF(J9="","",(K9/J9)/LOOKUP(RIGHT($D$2,3),定数!$A$6:$A$13,定数!$B$6:$B$13))</f>
        <v>0.43352601156069365</v>
      </c>
      <c r="N9" s="40">
        <v>2010</v>
      </c>
      <c r="O9" s="8">
        <v>43679</v>
      </c>
      <c r="P9" s="80">
        <v>1.3189</v>
      </c>
      <c r="Q9" s="80"/>
      <c r="R9" s="81">
        <f>IF(P9="","",T9*M9*LOOKUP(RIGHT($D$2,3),定数!$A$6:$A$13,定数!$B$6:$B$13))</f>
        <v>11601.156069364155</v>
      </c>
      <c r="S9" s="81"/>
      <c r="T9" s="82">
        <f>IF(P9="","",IF(G9="買",(P9-H9),(H9-P9))*IF(RIGHT($D$2,3)="JPY",100,10000))</f>
        <v>222.99999999999986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79">
        <f t="shared" ref="C10:C73" si="0">IF(R9="","",C9+R9)</f>
        <v>311601.15606936417</v>
      </c>
      <c r="D10" s="79"/>
      <c r="E10" s="40">
        <v>2010</v>
      </c>
      <c r="F10" s="8">
        <v>43748</v>
      </c>
      <c r="G10" s="40" t="s">
        <v>4</v>
      </c>
      <c r="H10" s="80">
        <v>1.3935</v>
      </c>
      <c r="I10" s="80"/>
      <c r="J10" s="40">
        <v>164</v>
      </c>
      <c r="K10" s="83">
        <f>IF(J10="","",C10*0.03)</f>
        <v>9348.0346820809245</v>
      </c>
      <c r="L10" s="84"/>
      <c r="M10" s="6">
        <f>IF(J10="","",(K10/J10)/LOOKUP(RIGHT($D$2,3),定数!$A$6:$A$13,定数!$B$6:$B$13))</f>
        <v>0.47500176230085994</v>
      </c>
      <c r="N10" s="40">
        <v>2010</v>
      </c>
      <c r="O10" s="8">
        <v>43752</v>
      </c>
      <c r="P10" s="80">
        <v>1.4116</v>
      </c>
      <c r="Q10" s="80"/>
      <c r="R10" s="81">
        <f>IF(P10="","",T10*M10*LOOKUP(RIGHT($D$2,3),定数!$A$6:$A$13,定数!$B$6:$B$13))</f>
        <v>10317.038277174683</v>
      </c>
      <c r="S10" s="81"/>
      <c r="T10" s="82">
        <f>IF(P10="","",IF(G10="買",(P10-H10),(H10-P10))*IF(RIGHT($D$2,3)="JPY",100,10000))</f>
        <v>181.00000000000006</v>
      </c>
      <c r="U10" s="82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311601.15606936417</v>
      </c>
    </row>
    <row r="11" spans="2:25" x14ac:dyDescent="0.15">
      <c r="B11" s="40">
        <v>3</v>
      </c>
      <c r="C11" s="79">
        <f t="shared" si="0"/>
        <v>321918.19434653886</v>
      </c>
      <c r="D11" s="79"/>
      <c r="E11" s="40">
        <v>2010</v>
      </c>
      <c r="F11" s="8">
        <v>43767</v>
      </c>
      <c r="G11" s="40" t="s">
        <v>4</v>
      </c>
      <c r="H11" s="80">
        <v>1.3951</v>
      </c>
      <c r="I11" s="80"/>
      <c r="J11" s="40">
        <v>144</v>
      </c>
      <c r="K11" s="83">
        <f t="shared" ref="K11:K74" si="3">IF(J11="","",C11*0.03)</f>
        <v>9657.5458303961659</v>
      </c>
      <c r="L11" s="84"/>
      <c r="M11" s="6">
        <f>IF(J11="","",(K11/J11)/LOOKUP(RIGHT($D$2,3),定数!$A$6:$A$13,定数!$B$6:$B$13))</f>
        <v>0.55888575407385221</v>
      </c>
      <c r="N11" s="40">
        <v>2010</v>
      </c>
      <c r="O11" s="8">
        <v>43772</v>
      </c>
      <c r="P11" s="80">
        <v>1.4136</v>
      </c>
      <c r="Q11" s="80"/>
      <c r="R11" s="81">
        <f>IF(P11="","",T11*M11*LOOKUP(RIGHT($D$2,3),定数!$A$6:$A$13,定数!$B$6:$B$13))</f>
        <v>12407.263740439494</v>
      </c>
      <c r="S11" s="81"/>
      <c r="T11" s="82">
        <f>IF(P11="","",IF(G11="買",(P11-H11),(H11-P11))*IF(RIGHT($D$2,3)="JPY",100,10000))</f>
        <v>184.9999999999996</v>
      </c>
      <c r="U11" s="82"/>
      <c r="V11" s="22">
        <f t="shared" si="1"/>
        <v>3</v>
      </c>
      <c r="W11">
        <f t="shared" si="2"/>
        <v>0</v>
      </c>
      <c r="X11" s="41">
        <f>IF(C11&lt;&gt;"",MAX(X10,C11),"")</f>
        <v>321918.19434653886</v>
      </c>
      <c r="Y11" s="42">
        <f>IF(X11&lt;&gt;"",1-(C11/X11),"")</f>
        <v>0</v>
      </c>
    </row>
    <row r="12" spans="2:25" x14ac:dyDescent="0.15">
      <c r="B12" s="40">
        <v>4</v>
      </c>
      <c r="C12" s="79">
        <f t="shared" si="0"/>
        <v>334325.45808697835</v>
      </c>
      <c r="D12" s="79"/>
      <c r="E12" s="40">
        <v>2011</v>
      </c>
      <c r="F12" s="8">
        <v>43518</v>
      </c>
      <c r="G12" s="40" t="s">
        <v>4</v>
      </c>
      <c r="H12" s="80">
        <v>1.3703000000000001</v>
      </c>
      <c r="I12" s="80"/>
      <c r="J12" s="40">
        <v>180</v>
      </c>
      <c r="K12" s="83">
        <f t="shared" si="3"/>
        <v>10029.76374260935</v>
      </c>
      <c r="L12" s="84"/>
      <c r="M12" s="6">
        <f>IF(J12="","",(K12/J12)/LOOKUP(RIGHT($D$2,3),定数!$A$6:$A$13,定数!$B$6:$B$13))</f>
        <v>0.46434091400969213</v>
      </c>
      <c r="N12" s="40">
        <v>2011</v>
      </c>
      <c r="O12" s="8">
        <v>43527</v>
      </c>
      <c r="P12" s="80">
        <v>1.3929</v>
      </c>
      <c r="Q12" s="80"/>
      <c r="R12" s="81">
        <f>IF(P12="","",T12*M12*LOOKUP(RIGHT($D$2,3),定数!$A$6:$A$13,定数!$B$6:$B$13))</f>
        <v>12592.925587942826</v>
      </c>
      <c r="S12" s="81"/>
      <c r="T12" s="82">
        <f t="shared" ref="T12:T75" si="4">IF(P12="","",IF(G12="買",(P12-H12),(H12-P12))*IF(RIGHT($D$2,3)="JPY",100,10000))</f>
        <v>225.99999999999955</v>
      </c>
      <c r="U12" s="82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334325.45808697835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79">
        <f t="shared" si="0"/>
        <v>346918.38367492118</v>
      </c>
      <c r="D13" s="79"/>
      <c r="E13" s="40">
        <v>2011</v>
      </c>
      <c r="F13" s="8">
        <v>43560</v>
      </c>
      <c r="G13" s="40" t="s">
        <v>4</v>
      </c>
      <c r="H13" s="80">
        <v>1.4245000000000001</v>
      </c>
      <c r="I13" s="80"/>
      <c r="J13" s="40">
        <v>94</v>
      </c>
      <c r="K13" s="83">
        <f t="shared" si="3"/>
        <v>10407.551510247635</v>
      </c>
      <c r="L13" s="84"/>
      <c r="M13" s="6">
        <f>IF(J13="","",(K13/J13)/LOOKUP(RIGHT($D$2,3),定数!$A$6:$A$13,定数!$B$6:$B$13))</f>
        <v>0.92265527573117334</v>
      </c>
      <c r="N13" s="40">
        <v>2011</v>
      </c>
      <c r="O13" s="8">
        <v>43563</v>
      </c>
      <c r="P13" s="80">
        <v>1.4366000000000001</v>
      </c>
      <c r="Q13" s="80"/>
      <c r="R13" s="81">
        <f>IF(P13="","",T13*M13*LOOKUP(RIGHT($D$2,3),定数!$A$6:$A$13,定数!$B$6:$B$13))</f>
        <v>13396.954603616636</v>
      </c>
      <c r="S13" s="81"/>
      <c r="T13" s="82">
        <f t="shared" si="4"/>
        <v>121</v>
      </c>
      <c r="U13" s="82"/>
      <c r="V13" s="22">
        <f t="shared" si="1"/>
        <v>5</v>
      </c>
      <c r="W13">
        <f t="shared" si="2"/>
        <v>0</v>
      </c>
      <c r="X13" s="41">
        <f t="shared" si="5"/>
        <v>346918.38367492118</v>
      </c>
      <c r="Y13" s="42">
        <f t="shared" si="6"/>
        <v>0</v>
      </c>
    </row>
    <row r="14" spans="2:25" x14ac:dyDescent="0.15">
      <c r="B14" s="40">
        <v>6</v>
      </c>
      <c r="C14" s="79">
        <f t="shared" si="0"/>
        <v>360315.33827853779</v>
      </c>
      <c r="D14" s="79"/>
      <c r="E14" s="40">
        <v>2011</v>
      </c>
      <c r="F14" s="8">
        <v>43660</v>
      </c>
      <c r="G14" s="40" t="s">
        <v>3</v>
      </c>
      <c r="H14" s="80">
        <v>1.4113</v>
      </c>
      <c r="I14" s="80"/>
      <c r="J14" s="40">
        <v>166</v>
      </c>
      <c r="K14" s="83">
        <f t="shared" si="3"/>
        <v>10809.460148356133</v>
      </c>
      <c r="L14" s="84"/>
      <c r="M14" s="6">
        <f>IF(J14="","",(K14/J14)/LOOKUP(RIGHT($D$2,3),定数!$A$6:$A$13,定数!$B$6:$B$13))</f>
        <v>0.54264358174478577</v>
      </c>
      <c r="N14" s="40">
        <v>2011</v>
      </c>
      <c r="O14" s="8">
        <v>43667</v>
      </c>
      <c r="P14" s="80">
        <v>1.4280999999999999</v>
      </c>
      <c r="Q14" s="80"/>
      <c r="R14" s="81">
        <f>IF(P14="","",T14*M14*LOOKUP(RIGHT($D$2,3),定数!$A$6:$A$13,定数!$B$6:$B$13))</f>
        <v>-10939.694607974832</v>
      </c>
      <c r="S14" s="81"/>
      <c r="T14" s="82">
        <f t="shared" si="4"/>
        <v>-167.99999999999926</v>
      </c>
      <c r="U14" s="82"/>
      <c r="V14" s="22">
        <f t="shared" si="1"/>
        <v>0</v>
      </c>
      <c r="W14">
        <f t="shared" si="2"/>
        <v>1</v>
      </c>
      <c r="X14" s="41">
        <f t="shared" si="5"/>
        <v>360315.33827853779</v>
      </c>
      <c r="Y14" s="42">
        <f t="shared" si="6"/>
        <v>0</v>
      </c>
    </row>
    <row r="15" spans="2:25" x14ac:dyDescent="0.15">
      <c r="B15" s="40">
        <v>7</v>
      </c>
      <c r="C15" s="79">
        <f t="shared" si="0"/>
        <v>349375.64367056295</v>
      </c>
      <c r="D15" s="79"/>
      <c r="E15" s="40">
        <v>2011</v>
      </c>
      <c r="F15" s="8">
        <v>43675</v>
      </c>
      <c r="G15" s="40" t="s">
        <v>4</v>
      </c>
      <c r="H15" s="80">
        <v>1.4413</v>
      </c>
      <c r="I15" s="80"/>
      <c r="J15" s="40">
        <v>186</v>
      </c>
      <c r="K15" s="83">
        <f t="shared" si="3"/>
        <v>10481.269310116888</v>
      </c>
      <c r="L15" s="84"/>
      <c r="M15" s="6">
        <f>IF(J15="","",(K15/J15)/LOOKUP(RIGHT($D$2,3),定数!$A$6:$A$13,定数!$B$6:$B$13))</f>
        <v>0.46959091891204696</v>
      </c>
      <c r="N15" s="40">
        <v>2011</v>
      </c>
      <c r="O15" s="8">
        <v>43678</v>
      </c>
      <c r="P15" s="80">
        <v>1.4229000000000001</v>
      </c>
      <c r="Q15" s="80"/>
      <c r="R15" s="81">
        <f>IF(P15="","",T15*M15*LOOKUP(RIGHT($D$2,3),定数!$A$6:$A$13,定数!$B$6:$B$13))</f>
        <v>-10368.567489577981</v>
      </c>
      <c r="S15" s="81"/>
      <c r="T15" s="82">
        <f t="shared" si="4"/>
        <v>-183.99999999999972</v>
      </c>
      <c r="U15" s="82"/>
      <c r="V15" s="22">
        <f t="shared" si="1"/>
        <v>0</v>
      </c>
      <c r="W15">
        <f t="shared" si="2"/>
        <v>2</v>
      </c>
      <c r="X15" s="41">
        <f t="shared" si="5"/>
        <v>360315.33827853779</v>
      </c>
      <c r="Y15" s="42">
        <f t="shared" si="6"/>
        <v>3.0361445783132379E-2</v>
      </c>
    </row>
    <row r="16" spans="2:25" x14ac:dyDescent="0.15">
      <c r="B16" s="40">
        <v>8</v>
      </c>
      <c r="C16" s="79">
        <f t="shared" si="0"/>
        <v>339007.07618098496</v>
      </c>
      <c r="D16" s="79"/>
      <c r="E16" s="40">
        <v>2011</v>
      </c>
      <c r="F16" s="8">
        <v>43758</v>
      </c>
      <c r="G16" s="40" t="s">
        <v>4</v>
      </c>
      <c r="H16" s="80">
        <v>1.3842000000000001</v>
      </c>
      <c r="I16" s="80"/>
      <c r="J16" s="40">
        <v>188</v>
      </c>
      <c r="K16" s="83">
        <f t="shared" si="3"/>
        <v>10170.212285429549</v>
      </c>
      <c r="L16" s="84"/>
      <c r="M16" s="6">
        <f>IF(J16="","",(K16/J16)/LOOKUP(RIGHT($D$2,3),定数!$A$6:$A$13,定数!$B$6:$B$13))</f>
        <v>0.45080728215556509</v>
      </c>
      <c r="N16" s="40">
        <v>2011</v>
      </c>
      <c r="O16" s="8">
        <v>43765</v>
      </c>
      <c r="P16" s="80">
        <v>1.4089</v>
      </c>
      <c r="Q16" s="80"/>
      <c r="R16" s="81">
        <f>IF(P16="","",T16*M16*LOOKUP(RIGHT($D$2,3),定数!$A$6:$A$13,定数!$B$6:$B$13))</f>
        <v>13361.927843090918</v>
      </c>
      <c r="S16" s="81"/>
      <c r="T16" s="82">
        <f t="shared" si="4"/>
        <v>246.99999999999943</v>
      </c>
      <c r="U16" s="82"/>
      <c r="V16" s="22">
        <f t="shared" si="1"/>
        <v>1</v>
      </c>
      <c r="W16">
        <f t="shared" si="2"/>
        <v>0</v>
      </c>
      <c r="X16" s="41">
        <f t="shared" si="5"/>
        <v>360315.33827853779</v>
      </c>
      <c r="Y16" s="42">
        <f t="shared" si="6"/>
        <v>5.9137815779245817E-2</v>
      </c>
    </row>
    <row r="17" spans="2:25" x14ac:dyDescent="0.15">
      <c r="B17" s="40">
        <v>9</v>
      </c>
      <c r="C17" s="79">
        <f t="shared" si="0"/>
        <v>352369.00402407587</v>
      </c>
      <c r="D17" s="79"/>
      <c r="E17" s="40">
        <v>2011</v>
      </c>
      <c r="F17" s="8">
        <v>43764</v>
      </c>
      <c r="G17" s="40" t="s">
        <v>4</v>
      </c>
      <c r="H17" s="80">
        <v>1.3974</v>
      </c>
      <c r="I17" s="80"/>
      <c r="J17" s="40">
        <v>176</v>
      </c>
      <c r="K17" s="83">
        <f t="shared" si="3"/>
        <v>10571.070120722276</v>
      </c>
      <c r="L17" s="84"/>
      <c r="M17" s="6">
        <f>IF(J17="","",(K17/J17)/LOOKUP(RIGHT($D$2,3),定数!$A$6:$A$13,定数!$B$6:$B$13))</f>
        <v>0.50052415344328949</v>
      </c>
      <c r="N17" s="40">
        <v>2011</v>
      </c>
      <c r="O17" s="8">
        <v>43765</v>
      </c>
      <c r="P17" s="80">
        <v>1.42</v>
      </c>
      <c r="Q17" s="80"/>
      <c r="R17" s="81">
        <f>IF(P17="","",T17*M17*LOOKUP(RIGHT($D$2,3),定数!$A$6:$A$13,定数!$B$6:$B$13))</f>
        <v>13574.215041381984</v>
      </c>
      <c r="S17" s="81"/>
      <c r="T17" s="82">
        <f t="shared" si="4"/>
        <v>225.99999999999955</v>
      </c>
      <c r="U17" s="82"/>
      <c r="V17" s="22">
        <f t="shared" si="1"/>
        <v>2</v>
      </c>
      <c r="W17">
        <f t="shared" si="2"/>
        <v>0</v>
      </c>
      <c r="X17" s="41">
        <f t="shared" si="5"/>
        <v>360315.33827853779</v>
      </c>
      <c r="Y17" s="42">
        <f t="shared" si="6"/>
        <v>2.2053832879906698E-2</v>
      </c>
    </row>
    <row r="18" spans="2:25" x14ac:dyDescent="0.15">
      <c r="B18" s="40">
        <v>10</v>
      </c>
      <c r="C18" s="79">
        <f t="shared" si="0"/>
        <v>365943.21906545787</v>
      </c>
      <c r="D18" s="79"/>
      <c r="E18" s="40">
        <v>2011</v>
      </c>
      <c r="F18" s="8">
        <v>43791</v>
      </c>
      <c r="G18" s="40" t="s">
        <v>3</v>
      </c>
      <c r="H18" s="80">
        <v>1.3467</v>
      </c>
      <c r="I18" s="80"/>
      <c r="J18" s="40">
        <v>99</v>
      </c>
      <c r="K18" s="83">
        <f t="shared" si="3"/>
        <v>10978.296571963736</v>
      </c>
      <c r="L18" s="84"/>
      <c r="M18" s="6">
        <f>IF(J18="","",(K18/J18)/LOOKUP(RIGHT($D$2,3),定数!$A$6:$A$13,定数!$B$6:$B$13))</f>
        <v>0.92409903804408544</v>
      </c>
      <c r="N18" s="40">
        <v>2011</v>
      </c>
      <c r="O18" s="8">
        <v>43792</v>
      </c>
      <c r="P18" s="80">
        <v>1.3335999999999999</v>
      </c>
      <c r="Q18" s="80"/>
      <c r="R18" s="81">
        <f>IF(P18="","",T18*M18*LOOKUP(RIGHT($D$2,3),定数!$A$6:$A$13,定数!$B$6:$B$13))</f>
        <v>14526.836878053145</v>
      </c>
      <c r="S18" s="81"/>
      <c r="T18" s="82">
        <f t="shared" si="4"/>
        <v>131.00000000000111</v>
      </c>
      <c r="U18" s="82"/>
      <c r="V18" s="22">
        <f t="shared" si="1"/>
        <v>3</v>
      </c>
      <c r="W18">
        <f t="shared" si="2"/>
        <v>0</v>
      </c>
      <c r="X18" s="41">
        <f t="shared" si="5"/>
        <v>365943.21906545787</v>
      </c>
      <c r="Y18" s="42">
        <f t="shared" si="6"/>
        <v>0</v>
      </c>
    </row>
    <row r="19" spans="2:25" x14ac:dyDescent="0.15">
      <c r="B19" s="40">
        <v>11</v>
      </c>
      <c r="C19" s="79">
        <f t="shared" si="0"/>
        <v>380470.05594351102</v>
      </c>
      <c r="D19" s="79"/>
      <c r="E19" s="40">
        <v>2011</v>
      </c>
      <c r="F19" s="8">
        <v>43798</v>
      </c>
      <c r="G19" s="40" t="s">
        <v>3</v>
      </c>
      <c r="H19" s="80">
        <v>1.3283</v>
      </c>
      <c r="I19" s="80"/>
      <c r="J19" s="40">
        <v>159</v>
      </c>
      <c r="K19" s="83">
        <f t="shared" si="3"/>
        <v>11414.101678305331</v>
      </c>
      <c r="L19" s="84"/>
      <c r="M19" s="6">
        <f>IF(J19="","",(K19/J19)/LOOKUP(RIGHT($D$2,3),定数!$A$6:$A$13,定数!$B$6:$B$13))</f>
        <v>0.5982233584017469</v>
      </c>
      <c r="N19" s="40">
        <v>2011</v>
      </c>
      <c r="O19" s="8">
        <v>43799</v>
      </c>
      <c r="P19" s="80">
        <v>1.3441000000000001</v>
      </c>
      <c r="Q19" s="80"/>
      <c r="R19" s="81">
        <f>IF(P19="","",T19*M19*LOOKUP(RIGHT($D$2,3),定数!$A$6:$A$13,定数!$B$6:$B$13))</f>
        <v>-11342.314875297147</v>
      </c>
      <c r="S19" s="81"/>
      <c r="T19" s="82">
        <f t="shared" si="4"/>
        <v>-158.00000000000037</v>
      </c>
      <c r="U19" s="82"/>
      <c r="V19" s="22">
        <f t="shared" si="1"/>
        <v>0</v>
      </c>
      <c r="W19">
        <f t="shared" si="2"/>
        <v>1</v>
      </c>
      <c r="X19" s="41">
        <f t="shared" si="5"/>
        <v>380470.05594351102</v>
      </c>
      <c r="Y19" s="42">
        <f t="shared" si="6"/>
        <v>0</v>
      </c>
    </row>
    <row r="20" spans="2:25" x14ac:dyDescent="0.15">
      <c r="B20" s="40">
        <v>12</v>
      </c>
      <c r="C20" s="79">
        <f t="shared" si="0"/>
        <v>369127.74106821389</v>
      </c>
      <c r="D20" s="79"/>
      <c r="E20" s="40">
        <v>2011</v>
      </c>
      <c r="F20" s="8">
        <v>43820</v>
      </c>
      <c r="G20" s="40" t="s">
        <v>3</v>
      </c>
      <c r="H20" s="80">
        <v>1.3023</v>
      </c>
      <c r="I20" s="80"/>
      <c r="J20" s="40">
        <v>172</v>
      </c>
      <c r="K20" s="83">
        <f t="shared" si="3"/>
        <v>11073.832232046416</v>
      </c>
      <c r="L20" s="84"/>
      <c r="M20" s="6">
        <f>IF(J20="","",(K20/J20)/LOOKUP(RIGHT($D$2,3),定数!$A$6:$A$13,定数!$B$6:$B$13))</f>
        <v>0.53652287945961308</v>
      </c>
      <c r="N20" s="40">
        <v>2012</v>
      </c>
      <c r="O20" s="8">
        <v>43470</v>
      </c>
      <c r="P20" s="80">
        <v>1.2786999999999999</v>
      </c>
      <c r="Q20" s="80"/>
      <c r="R20" s="81">
        <f>IF(P20="","",T20*M20*LOOKUP(RIGHT($D$2,3),定数!$A$6:$A$13,定数!$B$6:$B$13))</f>
        <v>15194.327946296284</v>
      </c>
      <c r="S20" s="81"/>
      <c r="T20" s="82">
        <f t="shared" si="4"/>
        <v>236.00000000000065</v>
      </c>
      <c r="U20" s="82"/>
      <c r="V20" s="22">
        <f t="shared" si="1"/>
        <v>1</v>
      </c>
      <c r="W20">
        <f t="shared" si="2"/>
        <v>0</v>
      </c>
      <c r="X20" s="41">
        <f t="shared" si="5"/>
        <v>380470.05594351102</v>
      </c>
      <c r="Y20" s="42">
        <f t="shared" si="6"/>
        <v>2.9811320754717041E-2</v>
      </c>
    </row>
    <row r="21" spans="2:25" x14ac:dyDescent="0.15">
      <c r="B21" s="40">
        <v>13</v>
      </c>
      <c r="C21" s="79">
        <f t="shared" si="0"/>
        <v>384322.0690145102</v>
      </c>
      <c r="D21" s="79"/>
      <c r="E21" s="40">
        <v>2012</v>
      </c>
      <c r="F21" s="8">
        <v>43553</v>
      </c>
      <c r="G21" s="40" t="s">
        <v>4</v>
      </c>
      <c r="H21" s="80">
        <v>1.3345</v>
      </c>
      <c r="I21" s="80"/>
      <c r="J21" s="40">
        <v>94</v>
      </c>
      <c r="K21" s="83">
        <f t="shared" si="3"/>
        <v>11529.662070435306</v>
      </c>
      <c r="L21" s="84"/>
      <c r="M21" s="6">
        <f>IF(J21="","",(K21/J21)/LOOKUP(RIGHT($D$2,3),定数!$A$6:$A$13,定数!$B$6:$B$13))</f>
        <v>1.0221331622726335</v>
      </c>
      <c r="N21" s="40">
        <v>2012</v>
      </c>
      <c r="O21" s="8">
        <v>43558</v>
      </c>
      <c r="P21" s="80">
        <v>1.3250999999999999</v>
      </c>
      <c r="Q21" s="80"/>
      <c r="R21" s="81">
        <f>IF(P21="","",T21*M21*LOOKUP(RIGHT($D$2,3),定数!$A$6:$A$13,定数!$B$6:$B$13))</f>
        <v>-11529.662070435397</v>
      </c>
      <c r="S21" s="81"/>
      <c r="T21" s="82">
        <f t="shared" si="4"/>
        <v>-94.000000000000753</v>
      </c>
      <c r="U21" s="82"/>
      <c r="V21" s="22">
        <f t="shared" si="1"/>
        <v>0</v>
      </c>
      <c r="W21">
        <f t="shared" si="2"/>
        <v>1</v>
      </c>
      <c r="X21" s="41">
        <f t="shared" si="5"/>
        <v>384322.0690145102</v>
      </c>
      <c r="Y21" s="42">
        <f t="shared" si="6"/>
        <v>0</v>
      </c>
    </row>
    <row r="22" spans="2:25" x14ac:dyDescent="0.15">
      <c r="B22" s="40">
        <v>14</v>
      </c>
      <c r="C22" s="79">
        <f t="shared" si="0"/>
        <v>372792.40694407478</v>
      </c>
      <c r="D22" s="79"/>
      <c r="E22" s="40">
        <v>2012</v>
      </c>
      <c r="F22" s="8">
        <v>43697</v>
      </c>
      <c r="G22" s="40" t="s">
        <v>4</v>
      </c>
      <c r="H22" s="80">
        <v>1.2367999999999999</v>
      </c>
      <c r="I22" s="80"/>
      <c r="J22" s="40">
        <v>74</v>
      </c>
      <c r="K22" s="83">
        <f t="shared" si="3"/>
        <v>11183.772208322243</v>
      </c>
      <c r="L22" s="84"/>
      <c r="M22" s="6">
        <f>IF(J22="","",(K22/J22)/LOOKUP(RIGHT($D$2,3),定数!$A$6:$A$13,定数!$B$6:$B$13))</f>
        <v>1.2594338072434959</v>
      </c>
      <c r="N22" s="40">
        <v>2012</v>
      </c>
      <c r="O22" s="8">
        <v>43698</v>
      </c>
      <c r="P22" s="80">
        <v>1.2462</v>
      </c>
      <c r="Q22" s="80"/>
      <c r="R22" s="81">
        <f>IF(P22="","",T22*M22*LOOKUP(RIGHT($D$2,3),定数!$A$6:$A$13,定数!$B$6:$B$13))</f>
        <v>14206.413345706747</v>
      </c>
      <c r="S22" s="81"/>
      <c r="T22" s="82">
        <f t="shared" si="4"/>
        <v>94.000000000000753</v>
      </c>
      <c r="U22" s="82"/>
      <c r="V22" s="22">
        <f t="shared" si="1"/>
        <v>1</v>
      </c>
      <c r="W22">
        <f t="shared" si="2"/>
        <v>0</v>
      </c>
      <c r="X22" s="41">
        <f t="shared" si="5"/>
        <v>384322.0690145102</v>
      </c>
      <c r="Y22" s="42">
        <f t="shared" si="6"/>
        <v>3.0000000000000249E-2</v>
      </c>
    </row>
    <row r="23" spans="2:25" x14ac:dyDescent="0.15">
      <c r="B23" s="40">
        <v>15</v>
      </c>
      <c r="C23" s="79">
        <f t="shared" si="0"/>
        <v>386998.82028978155</v>
      </c>
      <c r="D23" s="79"/>
      <c r="E23" s="40">
        <v>2012</v>
      </c>
      <c r="F23" s="8">
        <v>43753</v>
      </c>
      <c r="G23" s="40" t="s">
        <v>4</v>
      </c>
      <c r="H23" s="80">
        <v>1.2979000000000001</v>
      </c>
      <c r="I23" s="80"/>
      <c r="J23" s="40">
        <v>90</v>
      </c>
      <c r="K23" s="83">
        <f t="shared" si="3"/>
        <v>11609.964608693446</v>
      </c>
      <c r="L23" s="84"/>
      <c r="M23" s="6">
        <f>IF(J23="","",(K23/J23)/LOOKUP(RIGHT($D$2,3),定数!$A$6:$A$13,定数!$B$6:$B$13))</f>
        <v>1.0749967230271709</v>
      </c>
      <c r="N23" s="40">
        <v>2012</v>
      </c>
      <c r="O23" s="8">
        <v>43755</v>
      </c>
      <c r="P23" s="80">
        <v>1.3091999999999999</v>
      </c>
      <c r="Q23" s="80"/>
      <c r="R23" s="81">
        <f>IF(P23="","",T23*M23*LOOKUP(RIGHT($D$2,3),定数!$A$6:$A$13,定数!$B$6:$B$13))</f>
        <v>14576.955564248265</v>
      </c>
      <c r="S23" s="81"/>
      <c r="T23" s="82">
        <f t="shared" si="4"/>
        <v>112.99999999999866</v>
      </c>
      <c r="U23" s="82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386998.82028978155</v>
      </c>
      <c r="Y23" s="42">
        <f t="shared" si="6"/>
        <v>0</v>
      </c>
    </row>
    <row r="24" spans="2:25" x14ac:dyDescent="0.15">
      <c r="B24" s="40">
        <v>16</v>
      </c>
      <c r="C24" s="79">
        <f t="shared" si="0"/>
        <v>401575.77585402981</v>
      </c>
      <c r="D24" s="79"/>
      <c r="E24" s="40">
        <v>2012</v>
      </c>
      <c r="F24" s="8">
        <v>43769</v>
      </c>
      <c r="G24" s="40" t="s">
        <v>3</v>
      </c>
      <c r="H24" s="80">
        <v>1.2944</v>
      </c>
      <c r="I24" s="80"/>
      <c r="J24" s="40">
        <v>75</v>
      </c>
      <c r="K24" s="83">
        <f t="shared" si="3"/>
        <v>12047.273275620893</v>
      </c>
      <c r="L24" s="84"/>
      <c r="M24" s="6">
        <f>IF(J24="","",(K24/J24)/LOOKUP(RIGHT($D$2,3),定数!$A$6:$A$13,定数!$B$6:$B$13))</f>
        <v>1.3385859195134324</v>
      </c>
      <c r="N24" s="40">
        <v>2012</v>
      </c>
      <c r="O24" s="8">
        <v>43771</v>
      </c>
      <c r="P24" s="80">
        <v>1.2843</v>
      </c>
      <c r="Q24" s="80"/>
      <c r="R24" s="81">
        <f>IF(P24="","",T24*M24*LOOKUP(RIGHT($D$2,3),定数!$A$6:$A$13,定数!$B$6:$B$13))</f>
        <v>16223.661344502798</v>
      </c>
      <c r="S24" s="81"/>
      <c r="T24" s="82">
        <f t="shared" si="4"/>
        <v>100.99999999999997</v>
      </c>
      <c r="U24" s="82"/>
      <c r="V24" t="str">
        <f t="shared" si="7"/>
        <v/>
      </c>
      <c r="W24">
        <f t="shared" si="2"/>
        <v>0</v>
      </c>
      <c r="X24" s="41">
        <f t="shared" si="5"/>
        <v>401575.77585402981</v>
      </c>
      <c r="Y24" s="42">
        <f t="shared" si="6"/>
        <v>0</v>
      </c>
    </row>
    <row r="25" spans="2:25" x14ac:dyDescent="0.15">
      <c r="B25" s="40">
        <v>17</v>
      </c>
      <c r="C25" s="79">
        <f t="shared" si="0"/>
        <v>417799.43719853263</v>
      </c>
      <c r="D25" s="79"/>
      <c r="E25" s="40">
        <v>2012</v>
      </c>
      <c r="F25" s="8">
        <v>43790</v>
      </c>
      <c r="G25" s="40" t="s">
        <v>4</v>
      </c>
      <c r="H25" s="80">
        <v>1.2831999999999999</v>
      </c>
      <c r="I25" s="80"/>
      <c r="J25" s="40">
        <v>98</v>
      </c>
      <c r="K25" s="83">
        <f t="shared" si="3"/>
        <v>12533.983115955978</v>
      </c>
      <c r="L25" s="84"/>
      <c r="M25" s="6">
        <f>IF(J25="","",(K25/J25)/LOOKUP(RIGHT($D$2,3),定数!$A$6:$A$13,定数!$B$6:$B$13))</f>
        <v>1.0658148908125831</v>
      </c>
      <c r="N25" s="40">
        <v>2012</v>
      </c>
      <c r="O25" s="8">
        <v>43792</v>
      </c>
      <c r="P25" s="80">
        <v>1.2952999999999999</v>
      </c>
      <c r="Q25" s="80"/>
      <c r="R25" s="81">
        <f>IF(P25="","",T25*M25*LOOKUP(RIGHT($D$2,3),定数!$A$6:$A$13,定数!$B$6:$B$13))</f>
        <v>15475.632214598707</v>
      </c>
      <c r="S25" s="81"/>
      <c r="T25" s="82">
        <f t="shared" si="4"/>
        <v>121</v>
      </c>
      <c r="U25" s="82"/>
      <c r="V25" t="str">
        <f t="shared" si="7"/>
        <v/>
      </c>
      <c r="W25">
        <f t="shared" si="2"/>
        <v>0</v>
      </c>
      <c r="X25" s="41">
        <f t="shared" si="5"/>
        <v>417799.43719853263</v>
      </c>
      <c r="Y25" s="42">
        <f t="shared" si="6"/>
        <v>0</v>
      </c>
    </row>
    <row r="26" spans="2:25" x14ac:dyDescent="0.15">
      <c r="B26" s="40">
        <v>18</v>
      </c>
      <c r="C26" s="79">
        <f t="shared" si="0"/>
        <v>433275.06941313134</v>
      </c>
      <c r="D26" s="79"/>
      <c r="E26" s="40">
        <v>2013</v>
      </c>
      <c r="F26" s="8">
        <v>43661</v>
      </c>
      <c r="G26" s="40" t="s">
        <v>4</v>
      </c>
      <c r="H26" s="80">
        <v>1.3079000000000001</v>
      </c>
      <c r="I26" s="80"/>
      <c r="J26" s="40">
        <v>88</v>
      </c>
      <c r="K26" s="83">
        <f t="shared" si="3"/>
        <v>12998.252082393939</v>
      </c>
      <c r="L26" s="84"/>
      <c r="M26" s="6">
        <f>IF(J26="","",(K26/J26)/LOOKUP(RIGHT($D$2,3),定数!$A$6:$A$13,定数!$B$6:$B$13))</f>
        <v>1.2308950835600321</v>
      </c>
      <c r="N26" s="40">
        <v>2013</v>
      </c>
      <c r="O26" s="8">
        <v>43668</v>
      </c>
      <c r="P26" s="80">
        <v>1.3197000000000001</v>
      </c>
      <c r="Q26" s="80"/>
      <c r="R26" s="81">
        <f>IF(P26="","",T26*M26*LOOKUP(RIGHT($D$2,3),定数!$A$6:$A$13,定数!$B$6:$B$13))</f>
        <v>17429.474383210101</v>
      </c>
      <c r="S26" s="81"/>
      <c r="T26" s="82">
        <f t="shared" si="4"/>
        <v>118.00000000000033</v>
      </c>
      <c r="U26" s="82"/>
      <c r="V26" t="str">
        <f t="shared" si="7"/>
        <v/>
      </c>
      <c r="W26">
        <f t="shared" si="2"/>
        <v>0</v>
      </c>
      <c r="X26" s="41">
        <f t="shared" si="5"/>
        <v>433275.06941313134</v>
      </c>
      <c r="Y26" s="42">
        <f t="shared" si="6"/>
        <v>0</v>
      </c>
    </row>
    <row r="27" spans="2:25" x14ac:dyDescent="0.15">
      <c r="B27" s="40">
        <v>19</v>
      </c>
      <c r="C27" s="79">
        <f t="shared" si="0"/>
        <v>450704.54379634146</v>
      </c>
      <c r="D27" s="79"/>
      <c r="E27" s="40">
        <v>2013</v>
      </c>
      <c r="F27" s="8">
        <v>43699</v>
      </c>
      <c r="G27" s="40" t="s">
        <v>4</v>
      </c>
      <c r="H27" s="80">
        <v>1.3372999999999999</v>
      </c>
      <c r="I27" s="80"/>
      <c r="J27" s="40">
        <v>76</v>
      </c>
      <c r="K27" s="83">
        <f t="shared" si="3"/>
        <v>13521.136313890243</v>
      </c>
      <c r="L27" s="84"/>
      <c r="M27" s="6">
        <f>IF(J27="","",(K27/J27)/LOOKUP(RIGHT($D$2,3),定数!$A$6:$A$13,定数!$B$6:$B$13))</f>
        <v>1.4825807361721757</v>
      </c>
      <c r="N27" s="40">
        <v>2013</v>
      </c>
      <c r="O27" s="8">
        <v>43706</v>
      </c>
      <c r="P27" s="80">
        <v>1.3297000000000001</v>
      </c>
      <c r="Q27" s="80"/>
      <c r="R27" s="81">
        <f>IF(P27="","",T27*M27*LOOKUP(RIGHT($D$2,3),定数!$A$6:$A$13,定数!$B$6:$B$13))</f>
        <v>-13521.136313889938</v>
      </c>
      <c r="S27" s="81"/>
      <c r="T27" s="82">
        <f t="shared" si="4"/>
        <v>-75.999999999998295</v>
      </c>
      <c r="U27" s="82"/>
      <c r="V27" t="str">
        <f t="shared" si="7"/>
        <v/>
      </c>
      <c r="W27">
        <f t="shared" si="2"/>
        <v>1</v>
      </c>
      <c r="X27" s="41">
        <f t="shared" si="5"/>
        <v>450704.54379634146</v>
      </c>
      <c r="Y27" s="42">
        <f t="shared" si="6"/>
        <v>0</v>
      </c>
    </row>
    <row r="28" spans="2:25" x14ac:dyDescent="0.15">
      <c r="B28" s="40">
        <v>20</v>
      </c>
      <c r="C28" s="79">
        <f t="shared" si="0"/>
        <v>437183.40748245153</v>
      </c>
      <c r="D28" s="79"/>
      <c r="E28" s="40">
        <v>2013</v>
      </c>
      <c r="F28" s="8">
        <v>43721</v>
      </c>
      <c r="G28" s="40" t="s">
        <v>4</v>
      </c>
      <c r="H28" s="80">
        <v>1.3321000000000001</v>
      </c>
      <c r="I28" s="80"/>
      <c r="J28" s="40">
        <v>68</v>
      </c>
      <c r="K28" s="83">
        <f t="shared" si="3"/>
        <v>13115.502224473545</v>
      </c>
      <c r="L28" s="84"/>
      <c r="M28" s="6">
        <f>IF(J28="","",(K28/J28)/LOOKUP(RIGHT($D$2,3),定数!$A$6:$A$13,定数!$B$6:$B$13))</f>
        <v>1.6072919392737186</v>
      </c>
      <c r="N28" s="40">
        <v>2013</v>
      </c>
      <c r="O28" s="8">
        <v>43726</v>
      </c>
      <c r="P28" s="80">
        <v>1.3407</v>
      </c>
      <c r="Q28" s="80"/>
      <c r="R28" s="81">
        <f>IF(P28="","",T28*M28*LOOKUP(RIGHT($D$2,3),定数!$A$6:$A$13,定数!$B$6:$B$13))</f>
        <v>16587.252813304662</v>
      </c>
      <c r="S28" s="81"/>
      <c r="T28" s="82">
        <f t="shared" si="4"/>
        <v>85.999999999999403</v>
      </c>
      <c r="U28" s="82"/>
      <c r="V28" t="str">
        <f t="shared" si="7"/>
        <v/>
      </c>
      <c r="W28">
        <f t="shared" si="2"/>
        <v>0</v>
      </c>
      <c r="X28" s="41">
        <f t="shared" si="5"/>
        <v>450704.54379634146</v>
      </c>
      <c r="Y28" s="42">
        <f t="shared" si="6"/>
        <v>2.9999999999999361E-2</v>
      </c>
    </row>
    <row r="29" spans="2:25" x14ac:dyDescent="0.15">
      <c r="B29" s="40">
        <v>21</v>
      </c>
      <c r="C29" s="79">
        <f t="shared" si="0"/>
        <v>453770.66029575618</v>
      </c>
      <c r="D29" s="79"/>
      <c r="E29" s="40">
        <v>2013</v>
      </c>
      <c r="F29" s="8">
        <v>43803</v>
      </c>
      <c r="G29" s="40" t="s">
        <v>4</v>
      </c>
      <c r="H29" s="80">
        <v>1.3605</v>
      </c>
      <c r="I29" s="80"/>
      <c r="J29" s="40">
        <v>77</v>
      </c>
      <c r="K29" s="83">
        <f t="shared" si="3"/>
        <v>13613.119808872685</v>
      </c>
      <c r="L29" s="84"/>
      <c r="M29" s="6">
        <f>IF(J29="","",(K29/J29)/LOOKUP(RIGHT($D$2,3),定数!$A$6:$A$13,定数!$B$6:$B$13))</f>
        <v>1.473281364596611</v>
      </c>
      <c r="N29" s="40">
        <v>2013</v>
      </c>
      <c r="O29" s="8">
        <v>43805</v>
      </c>
      <c r="P29" s="80">
        <v>1.3702000000000001</v>
      </c>
      <c r="Q29" s="80"/>
      <c r="R29" s="81">
        <f>IF(P29="","",T29*M29*LOOKUP(RIGHT($D$2,3),定数!$A$6:$A$13,定数!$B$6:$B$13))</f>
        <v>17148.995083904625</v>
      </c>
      <c r="S29" s="81"/>
      <c r="T29" s="82">
        <f t="shared" si="4"/>
        <v>97.000000000000426</v>
      </c>
      <c r="U29" s="82"/>
      <c r="V29" t="str">
        <f t="shared" si="7"/>
        <v/>
      </c>
      <c r="W29">
        <f t="shared" si="2"/>
        <v>0</v>
      </c>
      <c r="X29" s="41">
        <f t="shared" si="5"/>
        <v>453770.66029575618</v>
      </c>
      <c r="Y29" s="42">
        <f t="shared" si="6"/>
        <v>0</v>
      </c>
    </row>
    <row r="30" spans="2:25" x14ac:dyDescent="0.15">
      <c r="B30" s="40">
        <v>22</v>
      </c>
      <c r="C30" s="79">
        <f t="shared" si="0"/>
        <v>470919.65537966084</v>
      </c>
      <c r="D30" s="79"/>
      <c r="E30" s="40">
        <v>2013</v>
      </c>
      <c r="F30" s="8">
        <v>43816</v>
      </c>
      <c r="G30" s="40" t="s">
        <v>4</v>
      </c>
      <c r="H30" s="80">
        <v>1.3782000000000001</v>
      </c>
      <c r="I30" s="80"/>
      <c r="J30" s="40">
        <v>60</v>
      </c>
      <c r="K30" s="83">
        <f t="shared" si="3"/>
        <v>14127.589661389824</v>
      </c>
      <c r="L30" s="84"/>
      <c r="M30" s="6">
        <f>IF(J30="","",(K30/J30)/LOOKUP(RIGHT($D$2,3),定数!$A$6:$A$13,定数!$B$6:$B$13))</f>
        <v>1.9621652307485866</v>
      </c>
      <c r="N30" s="40">
        <v>2013</v>
      </c>
      <c r="O30" s="8">
        <v>43817</v>
      </c>
      <c r="P30" s="80">
        <v>1.3722000000000001</v>
      </c>
      <c r="Q30" s="80"/>
      <c r="R30" s="81">
        <f>IF(P30="","",T30*M30*LOOKUP(RIGHT($D$2,3),定数!$A$6:$A$13,定数!$B$6:$B$13))</f>
        <v>-14127.589661389837</v>
      </c>
      <c r="S30" s="81"/>
      <c r="T30" s="82">
        <f t="shared" si="4"/>
        <v>-60.000000000000057</v>
      </c>
      <c r="U30" s="82"/>
      <c r="V30" t="str">
        <f t="shared" si="7"/>
        <v/>
      </c>
      <c r="W30">
        <f t="shared" si="2"/>
        <v>1</v>
      </c>
      <c r="X30" s="41">
        <f t="shared" si="5"/>
        <v>470919.65537966084</v>
      </c>
      <c r="Y30" s="42">
        <f t="shared" si="6"/>
        <v>0</v>
      </c>
    </row>
    <row r="31" spans="2:25" x14ac:dyDescent="0.15">
      <c r="B31" s="40">
        <v>23</v>
      </c>
      <c r="C31" s="79">
        <f t="shared" si="0"/>
        <v>456792.06571827101</v>
      </c>
      <c r="D31" s="79"/>
      <c r="E31" s="40">
        <v>2014</v>
      </c>
      <c r="F31" s="8">
        <v>43570</v>
      </c>
      <c r="G31" s="40" t="s">
        <v>4</v>
      </c>
      <c r="H31" s="80">
        <v>1.3833</v>
      </c>
      <c r="I31" s="80"/>
      <c r="J31" s="40">
        <v>43</v>
      </c>
      <c r="K31" s="83">
        <f t="shared" si="3"/>
        <v>13703.761971548131</v>
      </c>
      <c r="L31" s="84"/>
      <c r="M31" s="6">
        <f>IF(J31="","",(K31/J31)/LOOKUP(RIGHT($D$2,3),定数!$A$6:$A$13,定数!$B$6:$B$13))</f>
        <v>2.6557678239434361</v>
      </c>
      <c r="N31" s="40">
        <v>2014</v>
      </c>
      <c r="O31" s="8">
        <v>43576</v>
      </c>
      <c r="P31" s="80">
        <v>1.379</v>
      </c>
      <c r="Q31" s="80"/>
      <c r="R31" s="81">
        <f>IF(P31="","",T31*M31*LOOKUP(RIGHT($D$2,3),定数!$A$6:$A$13,定数!$B$6:$B$13))</f>
        <v>-13703.761971548036</v>
      </c>
      <c r="S31" s="81"/>
      <c r="T31" s="82">
        <f t="shared" si="4"/>
        <v>-42.999999999999702</v>
      </c>
      <c r="U31" s="82"/>
      <c r="V31" t="str">
        <f t="shared" si="7"/>
        <v/>
      </c>
      <c r="W31">
        <f t="shared" si="2"/>
        <v>2</v>
      </c>
      <c r="X31" s="41">
        <f t="shared" si="5"/>
        <v>470919.65537966084</v>
      </c>
      <c r="Y31" s="42">
        <f t="shared" si="6"/>
        <v>3.0000000000000027E-2</v>
      </c>
    </row>
    <row r="32" spans="2:25" x14ac:dyDescent="0.15">
      <c r="B32" s="40">
        <v>24</v>
      </c>
      <c r="C32" s="79">
        <f t="shared" si="0"/>
        <v>443088.30374672299</v>
      </c>
      <c r="D32" s="79"/>
      <c r="E32" s="40">
        <v>2014</v>
      </c>
      <c r="F32" s="8">
        <v>43587</v>
      </c>
      <c r="G32" s="40" t="s">
        <v>4</v>
      </c>
      <c r="H32" s="80">
        <v>1.3880999999999999</v>
      </c>
      <c r="I32" s="80"/>
      <c r="J32" s="40">
        <v>70</v>
      </c>
      <c r="K32" s="83">
        <f t="shared" si="3"/>
        <v>13292.649112401688</v>
      </c>
      <c r="L32" s="84"/>
      <c r="M32" s="6">
        <f>IF(J32="","",(K32/J32)/LOOKUP(RIGHT($D$2,3),定数!$A$6:$A$13,定数!$B$6:$B$13))</f>
        <v>1.5824582276668677</v>
      </c>
      <c r="N32" s="40">
        <v>2014</v>
      </c>
      <c r="O32" s="8">
        <v>43593</v>
      </c>
      <c r="P32" s="80">
        <v>1.3969</v>
      </c>
      <c r="Q32" s="80"/>
      <c r="R32" s="81">
        <f>IF(P32="","",T32*M32*LOOKUP(RIGHT($D$2,3),定数!$A$6:$A$13,定数!$B$6:$B$13))</f>
        <v>16710.758884162391</v>
      </c>
      <c r="S32" s="81"/>
      <c r="T32" s="82">
        <f t="shared" si="4"/>
        <v>88.000000000001407</v>
      </c>
      <c r="U32" s="82"/>
      <c r="V32" t="str">
        <f t="shared" si="7"/>
        <v/>
      </c>
      <c r="W32">
        <f t="shared" si="2"/>
        <v>0</v>
      </c>
      <c r="X32" s="41">
        <f t="shared" si="5"/>
        <v>470919.65537966084</v>
      </c>
      <c r="Y32" s="42">
        <f t="shared" si="6"/>
        <v>5.9099999999999819E-2</v>
      </c>
    </row>
    <row r="33" spans="2:25" x14ac:dyDescent="0.15">
      <c r="B33" s="40">
        <v>25</v>
      </c>
      <c r="C33" s="79">
        <f t="shared" si="0"/>
        <v>459799.0626308854</v>
      </c>
      <c r="D33" s="79"/>
      <c r="E33" s="40">
        <v>2014</v>
      </c>
      <c r="F33" s="8">
        <v>43731</v>
      </c>
      <c r="G33" s="40" t="s">
        <v>3</v>
      </c>
      <c r="H33" s="80">
        <v>1.284</v>
      </c>
      <c r="I33" s="80"/>
      <c r="J33" s="40">
        <v>65</v>
      </c>
      <c r="K33" s="83">
        <f t="shared" si="3"/>
        <v>13793.971878926561</v>
      </c>
      <c r="L33" s="84"/>
      <c r="M33" s="6">
        <f>IF(J33="","",(K33/J33)/LOOKUP(RIGHT($D$2,3),定数!$A$6:$A$13,定数!$B$6:$B$13))</f>
        <v>1.7684579331957129</v>
      </c>
      <c r="N33" s="40">
        <v>2014</v>
      </c>
      <c r="O33" s="8">
        <v>43733</v>
      </c>
      <c r="P33" s="80">
        <v>1.2746999999999999</v>
      </c>
      <c r="Q33" s="80"/>
      <c r="R33" s="81">
        <f>IF(P33="","",T33*M33*LOOKUP(RIGHT($D$2,3),定数!$A$6:$A$13,定数!$B$6:$B$13))</f>
        <v>19735.990534464334</v>
      </c>
      <c r="S33" s="81"/>
      <c r="T33" s="82">
        <f t="shared" si="4"/>
        <v>93.000000000000853</v>
      </c>
      <c r="U33" s="82"/>
      <c r="V33" t="str">
        <f t="shared" si="7"/>
        <v/>
      </c>
      <c r="W33">
        <f t="shared" si="2"/>
        <v>0</v>
      </c>
      <c r="X33" s="41">
        <f t="shared" si="5"/>
        <v>470919.65537966084</v>
      </c>
      <c r="Y33" s="42">
        <f t="shared" si="6"/>
        <v>2.3614628571427709E-2</v>
      </c>
    </row>
    <row r="34" spans="2:25" x14ac:dyDescent="0.15">
      <c r="B34" s="40">
        <v>26</v>
      </c>
      <c r="C34" s="79">
        <f t="shared" si="0"/>
        <v>479535.05316534976</v>
      </c>
      <c r="D34" s="79"/>
      <c r="E34" s="40">
        <v>2015</v>
      </c>
      <c r="F34" s="8">
        <v>43635</v>
      </c>
      <c r="G34" s="40" t="s">
        <v>4</v>
      </c>
      <c r="H34" s="80">
        <v>1.1395999999999999</v>
      </c>
      <c r="I34" s="80"/>
      <c r="J34" s="40">
        <v>104</v>
      </c>
      <c r="K34" s="83">
        <f t="shared" si="3"/>
        <v>14386.051594960492</v>
      </c>
      <c r="L34" s="84"/>
      <c r="M34" s="6">
        <f>IF(J34="","",(K34/J34)/LOOKUP(RIGHT($D$2,3),定数!$A$6:$A$13,定数!$B$6:$B$13))</f>
        <v>1.152728493185937</v>
      </c>
      <c r="N34" s="40">
        <v>2015</v>
      </c>
      <c r="O34" s="8">
        <v>43639</v>
      </c>
      <c r="P34" s="80">
        <v>1.1291</v>
      </c>
      <c r="Q34" s="80"/>
      <c r="R34" s="81">
        <f>IF(P34="","",T34*M34*LOOKUP(RIGHT($D$2,3),定数!$A$6:$A$13,定数!$B$6:$B$13))</f>
        <v>-14524.379014142742</v>
      </c>
      <c r="S34" s="81"/>
      <c r="T34" s="82">
        <f t="shared" si="4"/>
        <v>-104.99999999999955</v>
      </c>
      <c r="U34" s="82"/>
      <c r="V34" t="str">
        <f t="shared" si="7"/>
        <v/>
      </c>
      <c r="W34">
        <f t="shared" si="2"/>
        <v>1</v>
      </c>
      <c r="X34" s="41">
        <f t="shared" si="5"/>
        <v>479535.05316534976</v>
      </c>
      <c r="Y34" s="42">
        <f t="shared" si="6"/>
        <v>0</v>
      </c>
    </row>
    <row r="35" spans="2:25" x14ac:dyDescent="0.15">
      <c r="B35" s="40">
        <v>27</v>
      </c>
      <c r="C35" s="79">
        <f t="shared" si="0"/>
        <v>465010.67415120703</v>
      </c>
      <c r="D35" s="79"/>
      <c r="E35" s="40">
        <v>2015</v>
      </c>
      <c r="F35" s="8">
        <v>43660</v>
      </c>
      <c r="G35" s="40" t="s">
        <v>3</v>
      </c>
      <c r="H35" s="80">
        <v>1.0963000000000001</v>
      </c>
      <c r="I35" s="80"/>
      <c r="J35" s="40">
        <v>119</v>
      </c>
      <c r="K35" s="83">
        <f t="shared" si="3"/>
        <v>13950.32022453621</v>
      </c>
      <c r="L35" s="84"/>
      <c r="M35" s="6">
        <f>IF(J35="","",(K35/J35)/LOOKUP(RIGHT($D$2,3),定数!$A$6:$A$13,定数!$B$6:$B$13))</f>
        <v>0.97691318098993063</v>
      </c>
      <c r="N35" s="40">
        <v>2015</v>
      </c>
      <c r="O35" s="8">
        <v>43666</v>
      </c>
      <c r="P35" s="80">
        <v>1.0809</v>
      </c>
      <c r="Q35" s="80"/>
      <c r="R35" s="81">
        <f>IF(P35="","",T35*M35*LOOKUP(RIGHT($D$2,3),定数!$A$6:$A$13,定数!$B$6:$B$13))</f>
        <v>18053.355584694011</v>
      </c>
      <c r="S35" s="81"/>
      <c r="T35" s="82">
        <f t="shared" si="4"/>
        <v>154.0000000000008</v>
      </c>
      <c r="U35" s="82"/>
      <c r="V35" t="str">
        <f t="shared" si="7"/>
        <v/>
      </c>
      <c r="W35">
        <f t="shared" si="2"/>
        <v>0</v>
      </c>
      <c r="X35" s="41">
        <f t="shared" si="5"/>
        <v>479535.05316534976</v>
      </c>
      <c r="Y35" s="42">
        <f t="shared" si="6"/>
        <v>3.0288461538461431E-2</v>
      </c>
    </row>
    <row r="36" spans="2:25" x14ac:dyDescent="0.15">
      <c r="B36" s="40">
        <v>28</v>
      </c>
      <c r="C36" s="79">
        <f t="shared" si="0"/>
        <v>483064.02973590104</v>
      </c>
      <c r="D36" s="79"/>
      <c r="E36" s="40">
        <v>2015</v>
      </c>
      <c r="F36" s="8">
        <v>43694</v>
      </c>
      <c r="G36" s="40" t="s">
        <v>4</v>
      </c>
      <c r="H36" s="80">
        <v>1.1088</v>
      </c>
      <c r="I36" s="80"/>
      <c r="J36" s="40">
        <v>130</v>
      </c>
      <c r="K36" s="83">
        <f t="shared" si="3"/>
        <v>14491.920892077031</v>
      </c>
      <c r="L36" s="84"/>
      <c r="M36" s="6">
        <f>IF(J36="","",(K36/J36)/LOOKUP(RIGHT($D$2,3),定数!$A$6:$A$13,定数!$B$6:$B$13))</f>
        <v>0.92896928795365585</v>
      </c>
      <c r="N36" s="40">
        <v>2015</v>
      </c>
      <c r="O36" s="8">
        <v>43698</v>
      </c>
      <c r="P36" s="80">
        <v>1.125</v>
      </c>
      <c r="Q36" s="80"/>
      <c r="R36" s="81">
        <f>IF(P36="","",T36*M36*LOOKUP(RIGHT($D$2,3),定数!$A$6:$A$13,定数!$B$6:$B$13))</f>
        <v>18059.162957819059</v>
      </c>
      <c r="S36" s="81"/>
      <c r="T36" s="82">
        <f t="shared" si="4"/>
        <v>161.99999999999991</v>
      </c>
      <c r="U36" s="82"/>
      <c r="V36" t="str">
        <f t="shared" si="7"/>
        <v/>
      </c>
      <c r="W36">
        <f t="shared" si="2"/>
        <v>0</v>
      </c>
      <c r="X36" s="41">
        <f t="shared" si="5"/>
        <v>483064.02973590104</v>
      </c>
      <c r="Y36" s="42">
        <f t="shared" si="6"/>
        <v>0</v>
      </c>
    </row>
    <row r="37" spans="2:25" x14ac:dyDescent="0.15">
      <c r="B37" s="40">
        <v>29</v>
      </c>
      <c r="C37" s="79">
        <f t="shared" si="0"/>
        <v>501123.19269372011</v>
      </c>
      <c r="D37" s="79"/>
      <c r="E37" s="40">
        <v>2016</v>
      </c>
      <c r="F37" s="8">
        <v>43477</v>
      </c>
      <c r="G37" s="40" t="s">
        <v>3</v>
      </c>
      <c r="H37" s="80">
        <v>1.0827</v>
      </c>
      <c r="I37" s="80"/>
      <c r="J37" s="40">
        <v>81</v>
      </c>
      <c r="K37" s="83">
        <f t="shared" si="3"/>
        <v>15033.695780811602</v>
      </c>
      <c r="L37" s="84"/>
      <c r="M37" s="6">
        <f>IF(J37="","",(K37/J37)/LOOKUP(RIGHT($D$2,3),定数!$A$6:$A$13,定数!$B$6:$B$13))</f>
        <v>1.5466765206596298</v>
      </c>
      <c r="N37" s="40">
        <v>2016</v>
      </c>
      <c r="O37" s="8">
        <v>43479</v>
      </c>
      <c r="P37" s="80">
        <v>1.0900000000000001</v>
      </c>
      <c r="Q37" s="80"/>
      <c r="R37" s="81">
        <f>IF(P37="","",T37*M37*LOOKUP(RIGHT($D$2,3),定数!$A$6:$A$13,定数!$B$6:$B$13))</f>
        <v>-13548.886320978512</v>
      </c>
      <c r="S37" s="81"/>
      <c r="T37" s="82">
        <f t="shared" si="4"/>
        <v>-73.000000000000838</v>
      </c>
      <c r="U37" s="82"/>
      <c r="V37" t="str">
        <f t="shared" si="7"/>
        <v/>
      </c>
      <c r="W37">
        <f t="shared" si="2"/>
        <v>1</v>
      </c>
      <c r="X37" s="41">
        <f t="shared" si="5"/>
        <v>501123.19269372011</v>
      </c>
      <c r="Y37" s="42">
        <f t="shared" si="6"/>
        <v>0</v>
      </c>
    </row>
    <row r="38" spans="2:25" x14ac:dyDescent="0.15">
      <c r="B38" s="40">
        <v>30</v>
      </c>
      <c r="C38" s="79">
        <f t="shared" si="0"/>
        <v>487574.30637274159</v>
      </c>
      <c r="D38" s="79"/>
      <c r="E38" s="40">
        <v>2016</v>
      </c>
      <c r="F38" s="8">
        <v>43566</v>
      </c>
      <c r="G38" s="40" t="s">
        <v>4</v>
      </c>
      <c r="H38" s="80">
        <v>1.1447000000000001</v>
      </c>
      <c r="I38" s="80"/>
      <c r="J38" s="40">
        <v>76</v>
      </c>
      <c r="K38" s="83">
        <f t="shared" si="3"/>
        <v>14627.229191182247</v>
      </c>
      <c r="L38" s="84"/>
      <c r="M38" s="6">
        <f>IF(J38="","",(K38/J38)/LOOKUP(RIGHT($D$2,3),定数!$A$6:$A$13,定数!$B$6:$B$13))</f>
        <v>1.6038628499103342</v>
      </c>
      <c r="N38" s="40">
        <v>2016</v>
      </c>
      <c r="O38" s="8">
        <v>43567</v>
      </c>
      <c r="P38" s="80">
        <v>1.1371</v>
      </c>
      <c r="Q38" s="80"/>
      <c r="R38" s="81">
        <f>IF(P38="","",T38*M38*LOOKUP(RIGHT($D$2,3),定数!$A$6:$A$13,定数!$B$6:$B$13))</f>
        <v>-14627.229191182347</v>
      </c>
      <c r="S38" s="81"/>
      <c r="T38" s="82">
        <f t="shared" si="4"/>
        <v>-76.000000000000512</v>
      </c>
      <c r="U38" s="82"/>
      <c r="V38" t="str">
        <f t="shared" si="7"/>
        <v/>
      </c>
      <c r="W38">
        <f t="shared" si="2"/>
        <v>2</v>
      </c>
      <c r="X38" s="41">
        <f t="shared" si="5"/>
        <v>501123.19269372011</v>
      </c>
      <c r="Y38" s="42">
        <f t="shared" si="6"/>
        <v>2.7037037037037304E-2</v>
      </c>
    </row>
    <row r="39" spans="2:25" x14ac:dyDescent="0.15">
      <c r="B39" s="40">
        <v>31</v>
      </c>
      <c r="C39" s="79">
        <f t="shared" si="0"/>
        <v>472947.07718155923</v>
      </c>
      <c r="D39" s="79"/>
      <c r="E39" s="40">
        <v>2016</v>
      </c>
      <c r="F39" s="8">
        <v>43567</v>
      </c>
      <c r="G39" s="40" t="s">
        <v>3</v>
      </c>
      <c r="H39" s="80">
        <v>1.1268</v>
      </c>
      <c r="I39" s="80"/>
      <c r="J39" s="40">
        <v>125</v>
      </c>
      <c r="K39" s="83">
        <f t="shared" si="3"/>
        <v>14188.412315446776</v>
      </c>
      <c r="L39" s="84"/>
      <c r="M39" s="6">
        <f>IF(J39="","",(K39/J39)/LOOKUP(RIGHT($D$2,3),定数!$A$6:$A$13,定数!$B$6:$B$13))</f>
        <v>0.94589415436311841</v>
      </c>
      <c r="N39" s="40">
        <v>2016</v>
      </c>
      <c r="O39" s="8">
        <v>43584</v>
      </c>
      <c r="P39" s="80">
        <v>1.1393</v>
      </c>
      <c r="Q39" s="80"/>
      <c r="R39" s="81">
        <f>IF(P39="","",T39*M39*LOOKUP(RIGHT($D$2,3),定数!$A$6:$A$13,定数!$B$6:$B$13))</f>
        <v>-14188.412315446725</v>
      </c>
      <c r="S39" s="81"/>
      <c r="T39" s="82">
        <f t="shared" si="4"/>
        <v>-124.99999999999956</v>
      </c>
      <c r="U39" s="82"/>
      <c r="V39" t="str">
        <f t="shared" si="7"/>
        <v/>
      </c>
      <c r="W39">
        <f t="shared" si="2"/>
        <v>3</v>
      </c>
      <c r="X39" s="41">
        <f t="shared" si="5"/>
        <v>501123.19269372011</v>
      </c>
      <c r="Y39" s="42">
        <f t="shared" si="6"/>
        <v>5.6225925925926457E-2</v>
      </c>
    </row>
    <row r="40" spans="2:25" x14ac:dyDescent="0.15">
      <c r="B40" s="40">
        <v>32</v>
      </c>
      <c r="C40" s="79">
        <f t="shared" si="0"/>
        <v>458758.66486611252</v>
      </c>
      <c r="D40" s="79"/>
      <c r="E40" s="40">
        <v>2016</v>
      </c>
      <c r="F40" s="8">
        <v>43616</v>
      </c>
      <c r="G40" s="40" t="s">
        <v>3</v>
      </c>
      <c r="H40" s="80">
        <v>1.1120000000000001</v>
      </c>
      <c r="I40" s="80"/>
      <c r="J40" s="40">
        <v>51</v>
      </c>
      <c r="K40" s="83">
        <f t="shared" si="3"/>
        <v>13762.759945983375</v>
      </c>
      <c r="L40" s="84"/>
      <c r="M40" s="6">
        <f>IF(J40="","",(K40/J40)/LOOKUP(RIGHT($D$2,3),定数!$A$6:$A$13,定数!$B$6:$B$13))</f>
        <v>2.2488169846378061</v>
      </c>
      <c r="N40" s="40">
        <v>2016</v>
      </c>
      <c r="O40" s="8">
        <v>43617</v>
      </c>
      <c r="P40" s="80">
        <v>1.1172</v>
      </c>
      <c r="Q40" s="80"/>
      <c r="R40" s="81">
        <f>IF(P40="","",T40*M40*LOOKUP(RIGHT($D$2,3),定数!$A$6:$A$13,定数!$B$6:$B$13))</f>
        <v>-14032.617984139562</v>
      </c>
      <c r="S40" s="81"/>
      <c r="T40" s="82">
        <f t="shared" si="4"/>
        <v>-51.999999999998714</v>
      </c>
      <c r="U40" s="82"/>
      <c r="V40" t="str">
        <f t="shared" si="7"/>
        <v/>
      </c>
      <c r="W40">
        <f t="shared" si="2"/>
        <v>4</v>
      </c>
      <c r="X40" s="41">
        <f t="shared" si="5"/>
        <v>501123.19269372011</v>
      </c>
      <c r="Y40" s="42">
        <f t="shared" si="6"/>
        <v>8.4539148148148557E-2</v>
      </c>
    </row>
    <row r="41" spans="2:25" x14ac:dyDescent="0.15">
      <c r="B41" s="40">
        <v>33</v>
      </c>
      <c r="C41" s="79">
        <f t="shared" si="0"/>
        <v>444726.04688197299</v>
      </c>
      <c r="D41" s="79"/>
      <c r="E41" s="40">
        <v>2016</v>
      </c>
      <c r="F41" s="8">
        <v>43658</v>
      </c>
      <c r="G41" s="40" t="s">
        <v>3</v>
      </c>
      <c r="H41" s="80">
        <v>1.105</v>
      </c>
      <c r="I41" s="80"/>
      <c r="J41" s="40">
        <v>77</v>
      </c>
      <c r="K41" s="83">
        <f t="shared" si="3"/>
        <v>13341.781406459189</v>
      </c>
      <c r="L41" s="84"/>
      <c r="M41" s="6">
        <f>IF(J41="","",(K41/J41)/LOOKUP(RIGHT($D$2,3),定数!$A$6:$A$13,定数!$B$6:$B$13))</f>
        <v>1.4439157366297826</v>
      </c>
      <c r="N41" s="40">
        <v>2016</v>
      </c>
      <c r="O41" s="8">
        <v>43660</v>
      </c>
      <c r="P41" s="80">
        <v>1.1125</v>
      </c>
      <c r="Q41" s="80"/>
      <c r="R41" s="81">
        <f>IF(P41="","",T41*M41*LOOKUP(RIGHT($D$2,3),定数!$A$6:$A$13,定数!$B$6:$B$13))</f>
        <v>-12995.241629668151</v>
      </c>
      <c r="S41" s="81"/>
      <c r="T41" s="82">
        <f t="shared" si="4"/>
        <v>-75.000000000000625</v>
      </c>
      <c r="U41" s="82"/>
      <c r="V41" t="str">
        <f t="shared" si="7"/>
        <v/>
      </c>
      <c r="W41">
        <f t="shared" si="2"/>
        <v>5</v>
      </c>
      <c r="X41" s="41">
        <f t="shared" si="5"/>
        <v>501123.19269372011</v>
      </c>
      <c r="Y41" s="42">
        <f t="shared" si="6"/>
        <v>0.1125414800871456</v>
      </c>
    </row>
    <row r="42" spans="2:25" x14ac:dyDescent="0.15">
      <c r="B42" s="40">
        <v>34</v>
      </c>
      <c r="C42" s="79">
        <f t="shared" si="0"/>
        <v>431730.80525230482</v>
      </c>
      <c r="D42" s="79"/>
      <c r="E42" s="40">
        <v>2016</v>
      </c>
      <c r="F42" s="8">
        <v>43734</v>
      </c>
      <c r="G42" s="40" t="s">
        <v>4</v>
      </c>
      <c r="H42" s="80">
        <v>1.1235999999999999</v>
      </c>
      <c r="I42" s="80"/>
      <c r="J42" s="40">
        <v>55</v>
      </c>
      <c r="K42" s="83">
        <f t="shared" si="3"/>
        <v>12951.924157569145</v>
      </c>
      <c r="L42" s="84"/>
      <c r="M42" s="6">
        <f>IF(J42="","",(K42/J42)/LOOKUP(RIGHT($D$2,3),定数!$A$6:$A$13,定数!$B$6:$B$13))</f>
        <v>1.9624127511468401</v>
      </c>
      <c r="N42" s="40">
        <v>2016</v>
      </c>
      <c r="O42" s="8">
        <v>43738</v>
      </c>
      <c r="P42" s="80">
        <v>1.1181000000000001</v>
      </c>
      <c r="Q42" s="80"/>
      <c r="R42" s="81">
        <f>IF(P42="","",T42*M42*LOOKUP(RIGHT($D$2,3),定数!$A$6:$A$13,定数!$B$6:$B$13))</f>
        <v>-12951.924157568763</v>
      </c>
      <c r="S42" s="81"/>
      <c r="T42" s="82">
        <f t="shared" si="4"/>
        <v>-54.99999999999838</v>
      </c>
      <c r="U42" s="82"/>
      <c r="V42" t="str">
        <f t="shared" si="7"/>
        <v/>
      </c>
      <c r="W42">
        <f t="shared" si="2"/>
        <v>6</v>
      </c>
      <c r="X42" s="41">
        <f t="shared" si="5"/>
        <v>501123.19269372011</v>
      </c>
      <c r="Y42" s="42">
        <f t="shared" si="6"/>
        <v>0.13847370956511884</v>
      </c>
    </row>
    <row r="43" spans="2:25" x14ac:dyDescent="0.15">
      <c r="B43" s="40">
        <v>35</v>
      </c>
      <c r="C43" s="79">
        <f t="shared" si="0"/>
        <v>418778.88109473605</v>
      </c>
      <c r="D43" s="79"/>
      <c r="E43" s="40">
        <v>2016</v>
      </c>
      <c r="F43" s="8">
        <v>43743</v>
      </c>
      <c r="G43" s="40" t="s">
        <v>3</v>
      </c>
      <c r="H43" s="80">
        <v>1.1187</v>
      </c>
      <c r="I43" s="80"/>
      <c r="J43" s="40">
        <v>45</v>
      </c>
      <c r="K43" s="83">
        <f t="shared" si="3"/>
        <v>12563.366432842082</v>
      </c>
      <c r="L43" s="84"/>
      <c r="M43" s="6">
        <f>IF(J43="","",(K43/J43)/LOOKUP(RIGHT($D$2,3),定数!$A$6:$A$13,定数!$B$6:$B$13))</f>
        <v>2.3265493394152004</v>
      </c>
      <c r="N43" s="40">
        <v>2016</v>
      </c>
      <c r="O43" s="8">
        <v>43745</v>
      </c>
      <c r="P43" s="80">
        <v>1.1132</v>
      </c>
      <c r="Q43" s="80"/>
      <c r="R43" s="81">
        <f>IF(P43="","",T43*M43*LOOKUP(RIGHT($D$2,3),定数!$A$6:$A$13,定数!$B$6:$B$13))</f>
        <v>15355.22564014049</v>
      </c>
      <c r="S43" s="81"/>
      <c r="T43" s="82">
        <f t="shared" si="4"/>
        <v>55.000000000000604</v>
      </c>
      <c r="U43" s="82"/>
      <c r="V43" t="str">
        <f t="shared" si="7"/>
        <v/>
      </c>
      <c r="W43">
        <f t="shared" si="2"/>
        <v>0</v>
      </c>
      <c r="X43" s="41">
        <f t="shared" si="5"/>
        <v>501123.19269372011</v>
      </c>
      <c r="Y43" s="42">
        <f t="shared" si="6"/>
        <v>0.1643194982781645</v>
      </c>
    </row>
    <row r="44" spans="2:25" x14ac:dyDescent="0.15">
      <c r="B44" s="40">
        <v>36</v>
      </c>
      <c r="C44" s="79">
        <f t="shared" si="0"/>
        <v>434134.10673487652</v>
      </c>
      <c r="D44" s="79"/>
      <c r="E44" s="40">
        <v>2017</v>
      </c>
      <c r="F44" s="8">
        <v>43476</v>
      </c>
      <c r="G44" s="40" t="s">
        <v>4</v>
      </c>
      <c r="H44" s="80">
        <v>1.0622</v>
      </c>
      <c r="I44" s="80"/>
      <c r="J44" s="40">
        <v>172</v>
      </c>
      <c r="K44" s="83">
        <f t="shared" si="3"/>
        <v>13024.023202046295</v>
      </c>
      <c r="L44" s="84"/>
      <c r="M44" s="6">
        <f>IF(J44="","",(K44/J44)/LOOKUP(RIGHT($D$2,3),定数!$A$6:$A$13,定数!$B$6:$B$13))</f>
        <v>0.63100887606813449</v>
      </c>
      <c r="N44" s="40">
        <v>2017</v>
      </c>
      <c r="O44" s="8">
        <v>43551</v>
      </c>
      <c r="P44" s="80">
        <v>1.0840000000000001</v>
      </c>
      <c r="Q44" s="80"/>
      <c r="R44" s="81">
        <f>IF(P44="","",T44*M44*LOOKUP(RIGHT($D$2,3),定数!$A$6:$A$13,定数!$B$6:$B$13))</f>
        <v>16507.19219794243</v>
      </c>
      <c r="S44" s="81"/>
      <c r="T44" s="82">
        <f t="shared" si="4"/>
        <v>218.00000000000043</v>
      </c>
      <c r="U44" s="82"/>
      <c r="V44" t="str">
        <f t="shared" si="7"/>
        <v/>
      </c>
      <c r="W44">
        <f t="shared" si="2"/>
        <v>0</v>
      </c>
      <c r="X44" s="41">
        <f t="shared" si="5"/>
        <v>501123.19269372011</v>
      </c>
      <c r="Y44" s="42">
        <f t="shared" si="6"/>
        <v>0.13367787988169699</v>
      </c>
    </row>
    <row r="45" spans="2:25" x14ac:dyDescent="0.15">
      <c r="B45" s="40">
        <v>37</v>
      </c>
      <c r="C45" s="79">
        <f t="shared" si="0"/>
        <v>450641.29893281893</v>
      </c>
      <c r="D45" s="79"/>
      <c r="E45" s="40">
        <v>2017</v>
      </c>
      <c r="F45" s="8">
        <v>43495</v>
      </c>
      <c r="G45" s="40" t="s">
        <v>4</v>
      </c>
      <c r="H45" s="80">
        <v>1.0740000000000001</v>
      </c>
      <c r="I45" s="80"/>
      <c r="J45" s="40">
        <v>122</v>
      </c>
      <c r="K45" s="83">
        <f t="shared" si="3"/>
        <v>13519.238967984567</v>
      </c>
      <c r="L45" s="84"/>
      <c r="M45" s="6">
        <f>IF(J45="","",(K45/J45)/LOOKUP(RIGHT($D$2,3),定数!$A$6:$A$13,定数!$B$6:$B$13))</f>
        <v>0.92344528469839937</v>
      </c>
      <c r="N45" s="40">
        <v>2017</v>
      </c>
      <c r="O45" s="8">
        <v>43506</v>
      </c>
      <c r="P45" s="80">
        <v>1.0620000000000001</v>
      </c>
      <c r="Q45" s="80"/>
      <c r="R45" s="81">
        <f>IF(P45="","",T45*M45*LOOKUP(RIGHT($D$2,3),定数!$A$6:$A$13,定数!$B$6:$B$13))</f>
        <v>-13297.612099656963</v>
      </c>
      <c r="S45" s="81"/>
      <c r="T45" s="82">
        <f t="shared" si="4"/>
        <v>-120.00000000000011</v>
      </c>
      <c r="U45" s="82"/>
      <c r="V45" t="str">
        <f t="shared" si="7"/>
        <v/>
      </c>
      <c r="W45">
        <f t="shared" si="2"/>
        <v>1</v>
      </c>
      <c r="X45" s="41">
        <f t="shared" si="5"/>
        <v>501123.19269372011</v>
      </c>
      <c r="Y45" s="42">
        <f t="shared" si="6"/>
        <v>0.10073749229115214</v>
      </c>
    </row>
    <row r="46" spans="2:25" x14ac:dyDescent="0.15">
      <c r="B46" s="40">
        <v>38</v>
      </c>
      <c r="C46" s="79">
        <f t="shared" si="0"/>
        <v>437343.68683316198</v>
      </c>
      <c r="D46" s="79"/>
      <c r="E46" s="40">
        <v>2017</v>
      </c>
      <c r="F46" s="8">
        <v>43516</v>
      </c>
      <c r="G46" s="40" t="s">
        <v>3</v>
      </c>
      <c r="H46" s="80">
        <v>1.0601</v>
      </c>
      <c r="I46" s="80"/>
      <c r="J46" s="40">
        <v>32</v>
      </c>
      <c r="K46" s="83">
        <f t="shared" si="3"/>
        <v>13120.310604994858</v>
      </c>
      <c r="L46" s="84"/>
      <c r="M46" s="6">
        <f>IF(J46="","",(K46/J46)/LOOKUP(RIGHT($D$2,3),定数!$A$6:$A$13,定数!$B$6:$B$13))</f>
        <v>3.4167475533840777</v>
      </c>
      <c r="N46" s="40">
        <v>2017</v>
      </c>
      <c r="O46" s="8">
        <v>43517</v>
      </c>
      <c r="P46" s="80">
        <v>1.0563</v>
      </c>
      <c r="Q46" s="80"/>
      <c r="R46" s="81">
        <f>IF(P46="","",T46*M46*LOOKUP(RIGHT($D$2,3),定数!$A$6:$A$13,定数!$B$6:$B$13))</f>
        <v>15580.368843431499</v>
      </c>
      <c r="S46" s="81"/>
      <c r="T46" s="82">
        <f t="shared" si="4"/>
        <v>38.000000000000256</v>
      </c>
      <c r="U46" s="82"/>
      <c r="V46" t="str">
        <f t="shared" si="7"/>
        <v/>
      </c>
      <c r="W46">
        <f t="shared" si="2"/>
        <v>0</v>
      </c>
      <c r="X46" s="41">
        <f t="shared" si="5"/>
        <v>501123.19269372011</v>
      </c>
      <c r="Y46" s="42">
        <f t="shared" si="6"/>
        <v>0.12727310727272467</v>
      </c>
    </row>
    <row r="47" spans="2:25" x14ac:dyDescent="0.15">
      <c r="B47" s="40">
        <v>39</v>
      </c>
      <c r="C47" s="79">
        <f t="shared" si="0"/>
        <v>452924.0556765935</v>
      </c>
      <c r="D47" s="79"/>
      <c r="E47" s="40">
        <v>2017</v>
      </c>
      <c r="F47" s="8">
        <v>43524</v>
      </c>
      <c r="G47" s="40" t="s">
        <v>3</v>
      </c>
      <c r="H47" s="80">
        <v>1.0569</v>
      </c>
      <c r="I47" s="80"/>
      <c r="J47" s="40">
        <v>63</v>
      </c>
      <c r="K47" s="83">
        <f t="shared" si="3"/>
        <v>13587.721670297804</v>
      </c>
      <c r="L47" s="84"/>
      <c r="M47" s="6">
        <f>IF(J47="","",(K47/J47)/LOOKUP(RIGHT($D$2,3),定数!$A$6:$A$13,定数!$B$6:$B$13))</f>
        <v>1.7973176812563234</v>
      </c>
      <c r="N47" s="40">
        <v>2017</v>
      </c>
      <c r="O47" s="8">
        <v>43530</v>
      </c>
      <c r="P47" s="80">
        <v>1.0629999999999999</v>
      </c>
      <c r="Q47" s="80"/>
      <c r="R47" s="81">
        <f>IF(P47="","",T47*M47*LOOKUP(RIGHT($D$2,3),定数!$A$6:$A$13,定数!$B$6:$B$13))</f>
        <v>-13156.365426796274</v>
      </c>
      <c r="S47" s="81"/>
      <c r="T47" s="82">
        <f t="shared" si="4"/>
        <v>-60.999999999999943</v>
      </c>
      <c r="U47" s="82"/>
      <c r="V47" t="str">
        <f t="shared" si="7"/>
        <v/>
      </c>
      <c r="W47">
        <f t="shared" si="2"/>
        <v>1</v>
      </c>
      <c r="X47" s="41">
        <f t="shared" si="5"/>
        <v>501123.19269372011</v>
      </c>
      <c r="Y47" s="42">
        <f t="shared" si="6"/>
        <v>9.6182211719315291E-2</v>
      </c>
    </row>
    <row r="48" spans="2:25" x14ac:dyDescent="0.15">
      <c r="B48" s="40">
        <v>40</v>
      </c>
      <c r="C48" s="79">
        <f t="shared" si="0"/>
        <v>439767.69024979725</v>
      </c>
      <c r="D48" s="79"/>
      <c r="E48" s="40">
        <v>2017</v>
      </c>
      <c r="F48" s="8">
        <v>43576</v>
      </c>
      <c r="G48" s="40" t="s">
        <v>4</v>
      </c>
      <c r="H48" s="80">
        <v>1.0738000000000001</v>
      </c>
      <c r="I48" s="80"/>
      <c r="J48" s="40">
        <v>57</v>
      </c>
      <c r="K48" s="83">
        <f t="shared" si="3"/>
        <v>13193.030707493917</v>
      </c>
      <c r="L48" s="84"/>
      <c r="M48" s="6">
        <f>IF(J48="","",(K48/J48)/LOOKUP(RIGHT($D$2,3),定数!$A$6:$A$13,定数!$B$6:$B$13))</f>
        <v>1.9288056589903388</v>
      </c>
      <c r="N48" s="40">
        <v>2017</v>
      </c>
      <c r="O48" s="8">
        <v>43579</v>
      </c>
      <c r="P48" s="80">
        <v>1.0808</v>
      </c>
      <c r="Q48" s="80"/>
      <c r="R48" s="81">
        <f>IF(P48="","",T48*M48*LOOKUP(RIGHT($D$2,3),定数!$A$6:$A$13,定数!$B$6:$B$13))</f>
        <v>16201.967535518603</v>
      </c>
      <c r="S48" s="81"/>
      <c r="T48" s="82">
        <f t="shared" si="4"/>
        <v>69.999999999998948</v>
      </c>
      <c r="U48" s="82"/>
      <c r="V48" t="str">
        <f t="shared" si="7"/>
        <v/>
      </c>
      <c r="W48">
        <f t="shared" si="2"/>
        <v>0</v>
      </c>
      <c r="X48" s="41">
        <f t="shared" si="5"/>
        <v>501123.19269372011</v>
      </c>
      <c r="Y48" s="42">
        <f t="shared" si="6"/>
        <v>0.12243596652175415</v>
      </c>
    </row>
    <row r="49" spans="2:25" x14ac:dyDescent="0.15">
      <c r="B49" s="40">
        <v>41</v>
      </c>
      <c r="C49" s="79">
        <f t="shared" si="0"/>
        <v>455969.65778531582</v>
      </c>
      <c r="D49" s="79"/>
      <c r="E49" s="40">
        <v>2017</v>
      </c>
      <c r="F49" s="8">
        <v>43630</v>
      </c>
      <c r="G49" s="40" t="s">
        <v>3</v>
      </c>
      <c r="H49" s="80">
        <v>1.1191</v>
      </c>
      <c r="I49" s="80"/>
      <c r="J49" s="40">
        <v>104</v>
      </c>
      <c r="K49" s="83">
        <f t="shared" si="3"/>
        <v>13679.089733559475</v>
      </c>
      <c r="L49" s="84"/>
      <c r="M49" s="6">
        <f>IF(J49="","",(K49/J49)/LOOKUP(RIGHT($D$2,3),定数!$A$6:$A$13,定数!$B$6:$B$13))</f>
        <v>1.0960809081377785</v>
      </c>
      <c r="N49" s="40">
        <v>2017</v>
      </c>
      <c r="O49" s="8">
        <v>43643</v>
      </c>
      <c r="P49" s="80">
        <v>1.1294999999999999</v>
      </c>
      <c r="Q49" s="80"/>
      <c r="R49" s="81">
        <f>IF(P49="","",T49*M49*LOOKUP(RIGHT($D$2,3),定数!$A$6:$A$13,定数!$B$6:$B$13))</f>
        <v>-13679.089733559427</v>
      </c>
      <c r="S49" s="81"/>
      <c r="T49" s="82">
        <f t="shared" si="4"/>
        <v>-103.99999999999964</v>
      </c>
      <c r="U49" s="82"/>
      <c r="V49" t="str">
        <f t="shared" si="7"/>
        <v/>
      </c>
      <c r="W49">
        <f t="shared" si="2"/>
        <v>1</v>
      </c>
      <c r="X49" s="41">
        <f t="shared" si="5"/>
        <v>501123.19269372011</v>
      </c>
      <c r="Y49" s="42">
        <f t="shared" si="6"/>
        <v>9.0104660025187688E-2</v>
      </c>
    </row>
    <row r="50" spans="2:25" x14ac:dyDescent="0.15">
      <c r="B50" s="40">
        <v>42</v>
      </c>
      <c r="C50" s="79">
        <f t="shared" si="0"/>
        <v>442290.56805175642</v>
      </c>
      <c r="D50" s="79"/>
      <c r="E50" s="40">
        <v>2017</v>
      </c>
      <c r="F50" s="8">
        <v>43651</v>
      </c>
      <c r="G50" s="40" t="s">
        <v>4</v>
      </c>
      <c r="H50" s="80">
        <v>1.1368</v>
      </c>
      <c r="I50" s="80"/>
      <c r="J50" s="40">
        <v>57</v>
      </c>
      <c r="K50" s="83">
        <f t="shared" si="3"/>
        <v>13268.717041552693</v>
      </c>
      <c r="L50" s="84"/>
      <c r="M50" s="6">
        <f>IF(J50="","",(K50/J50)/LOOKUP(RIGHT($D$2,3),定数!$A$6:$A$13,定数!$B$6:$B$13))</f>
        <v>1.9398709125077036</v>
      </c>
      <c r="N50" s="40">
        <v>2017</v>
      </c>
      <c r="O50" s="8">
        <v>43657</v>
      </c>
      <c r="P50" s="80">
        <v>1.1439999999999999</v>
      </c>
      <c r="Q50" s="80"/>
      <c r="R50" s="81">
        <f>IF(P50="","",T50*M50*LOOKUP(RIGHT($D$2,3),定数!$A$6:$A$13,定数!$B$6:$B$13))</f>
        <v>16760.484684066265</v>
      </c>
      <c r="S50" s="81"/>
      <c r="T50" s="82">
        <f t="shared" si="4"/>
        <v>71.999999999998735</v>
      </c>
      <c r="U50" s="82"/>
      <c r="V50" t="str">
        <f t="shared" si="7"/>
        <v/>
      </c>
      <c r="W50">
        <f t="shared" si="2"/>
        <v>0</v>
      </c>
      <c r="X50" s="41">
        <f t="shared" si="5"/>
        <v>501123.19269372011</v>
      </c>
      <c r="Y50" s="42">
        <f t="shared" si="6"/>
        <v>0.11740152022443195</v>
      </c>
    </row>
    <row r="51" spans="2:25" x14ac:dyDescent="0.15">
      <c r="B51" s="40">
        <v>43</v>
      </c>
      <c r="C51" s="79">
        <f t="shared" si="0"/>
        <v>459051.05273582268</v>
      </c>
      <c r="D51" s="79"/>
      <c r="E51" s="40">
        <v>2017</v>
      </c>
      <c r="F51" s="8">
        <v>43708</v>
      </c>
      <c r="G51" s="40" t="s">
        <v>4</v>
      </c>
      <c r="H51" s="80">
        <v>1.1912</v>
      </c>
      <c r="I51" s="80"/>
      <c r="J51" s="40">
        <v>91</v>
      </c>
      <c r="K51" s="83">
        <f t="shared" si="3"/>
        <v>13771.53158207468</v>
      </c>
      <c r="L51" s="84"/>
      <c r="M51" s="6">
        <f>IF(J51="","",(K51/J51)/LOOKUP(RIGHT($D$2,3),定数!$A$6:$A$13,定数!$B$6:$B$13))</f>
        <v>1.2611292657577546</v>
      </c>
      <c r="N51" s="40">
        <v>2017</v>
      </c>
      <c r="O51" s="8">
        <v>43715</v>
      </c>
      <c r="P51" s="80">
        <v>1.2025999999999999</v>
      </c>
      <c r="Q51" s="80"/>
      <c r="R51" s="81">
        <f>IF(P51="","",T51*M51*LOOKUP(RIGHT($D$2,3),定数!$A$6:$A$13,定数!$B$6:$B$13))</f>
        <v>17252.248355565865</v>
      </c>
      <c r="S51" s="81"/>
      <c r="T51" s="82">
        <f t="shared" si="4"/>
        <v>113.99999999999855</v>
      </c>
      <c r="U51" s="82"/>
      <c r="V51" t="str">
        <f t="shared" si="7"/>
        <v/>
      </c>
      <c r="W51">
        <f t="shared" si="2"/>
        <v>0</v>
      </c>
      <c r="X51" s="41">
        <f t="shared" si="5"/>
        <v>501123.19269372011</v>
      </c>
      <c r="Y51" s="42">
        <f t="shared" si="6"/>
        <v>8.3955683096095246E-2</v>
      </c>
    </row>
    <row r="52" spans="2:25" x14ac:dyDescent="0.15">
      <c r="B52" s="40">
        <v>44</v>
      </c>
      <c r="C52" s="79">
        <f t="shared" si="0"/>
        <v>476303.30109138857</v>
      </c>
      <c r="D52" s="79"/>
      <c r="E52" s="40">
        <v>2017</v>
      </c>
      <c r="F52" s="8">
        <v>43790</v>
      </c>
      <c r="G52" s="40" t="s">
        <v>4</v>
      </c>
      <c r="H52" s="80">
        <v>1.1756</v>
      </c>
      <c r="I52" s="80"/>
      <c r="J52" s="40">
        <v>45</v>
      </c>
      <c r="K52" s="83">
        <f t="shared" si="3"/>
        <v>14289.099032741657</v>
      </c>
      <c r="L52" s="84"/>
      <c r="M52" s="6">
        <f>IF(J52="","",(K52/J52)/LOOKUP(RIGHT($D$2,3),定数!$A$6:$A$13,定数!$B$6:$B$13))</f>
        <v>2.6461294505077144</v>
      </c>
      <c r="N52" s="40">
        <v>2017</v>
      </c>
      <c r="O52" s="8">
        <v>43791</v>
      </c>
      <c r="P52" s="80">
        <v>1.1813</v>
      </c>
      <c r="Q52" s="80"/>
      <c r="R52" s="81">
        <f>IF(P52="","",T52*M52*LOOKUP(RIGHT($D$2,3),定数!$A$6:$A$13,定数!$B$6:$B$13))</f>
        <v>18099.525441472888</v>
      </c>
      <c r="S52" s="81"/>
      <c r="T52" s="82">
        <f t="shared" si="4"/>
        <v>57.000000000000384</v>
      </c>
      <c r="U52" s="82"/>
      <c r="V52" t="str">
        <f t="shared" si="7"/>
        <v/>
      </c>
      <c r="W52">
        <f t="shared" si="2"/>
        <v>0</v>
      </c>
      <c r="X52" s="41">
        <f t="shared" si="5"/>
        <v>501123.19269372011</v>
      </c>
      <c r="Y52" s="42">
        <f t="shared" si="6"/>
        <v>4.9528523054212625E-2</v>
      </c>
    </row>
    <row r="53" spans="2:25" x14ac:dyDescent="0.15">
      <c r="B53" s="40">
        <v>45</v>
      </c>
      <c r="C53" s="79">
        <f t="shared" si="0"/>
        <v>494402.82653286145</v>
      </c>
      <c r="D53" s="79"/>
      <c r="E53" s="40">
        <v>2017</v>
      </c>
      <c r="F53" s="8">
        <v>43821</v>
      </c>
      <c r="G53" s="40" t="s">
        <v>4</v>
      </c>
      <c r="H53" s="80">
        <v>1.1875</v>
      </c>
      <c r="I53" s="80"/>
      <c r="J53" s="40">
        <v>60</v>
      </c>
      <c r="K53" s="83">
        <f t="shared" si="3"/>
        <v>14832.084795985844</v>
      </c>
      <c r="L53" s="84"/>
      <c r="M53" s="6">
        <f>IF(J53="","",(K53/J53)/LOOKUP(RIGHT($D$2,3),定数!$A$6:$A$13,定数!$B$6:$B$13))</f>
        <v>2.060011777220256</v>
      </c>
      <c r="N53" s="40">
        <v>2017</v>
      </c>
      <c r="O53" s="8">
        <v>43827</v>
      </c>
      <c r="P53" s="80">
        <v>1.1949000000000001</v>
      </c>
      <c r="Q53" s="80"/>
      <c r="R53" s="81">
        <f>IF(P53="","",T53*M53*LOOKUP(RIGHT($D$2,3),定数!$A$6:$A$13,定数!$B$6:$B$13))</f>
        <v>18292.904581716055</v>
      </c>
      <c r="S53" s="81"/>
      <c r="T53" s="82">
        <f t="shared" si="4"/>
        <v>74.000000000000739</v>
      </c>
      <c r="U53" s="82"/>
      <c r="V53" t="str">
        <f t="shared" si="7"/>
        <v/>
      </c>
      <c r="W53">
        <f t="shared" si="2"/>
        <v>0</v>
      </c>
      <c r="X53" s="41">
        <f t="shared" si="5"/>
        <v>501123.19269372011</v>
      </c>
      <c r="Y53" s="42">
        <f t="shared" si="6"/>
        <v>1.3410606930272406E-2</v>
      </c>
    </row>
    <row r="54" spans="2:25" x14ac:dyDescent="0.15">
      <c r="B54" s="40">
        <v>46</v>
      </c>
      <c r="C54" s="79">
        <f t="shared" si="0"/>
        <v>512695.7311145775</v>
      </c>
      <c r="D54" s="79"/>
      <c r="E54" s="40">
        <v>2018</v>
      </c>
      <c r="F54" s="8">
        <v>43568</v>
      </c>
      <c r="G54" s="40" t="s">
        <v>4</v>
      </c>
      <c r="H54" s="80">
        <v>1.2345999999999999</v>
      </c>
      <c r="I54" s="80"/>
      <c r="J54" s="40">
        <v>40</v>
      </c>
      <c r="K54" s="83">
        <f t="shared" si="3"/>
        <v>15380.871933437324</v>
      </c>
      <c r="L54" s="84"/>
      <c r="M54" s="6">
        <f>IF(J54="","",(K54/J54)/LOOKUP(RIGHT($D$2,3),定数!$A$6:$A$13,定数!$B$6:$B$13))</f>
        <v>3.2043483194661091</v>
      </c>
      <c r="N54" s="40">
        <v>2018</v>
      </c>
      <c r="O54" s="8">
        <v>43575</v>
      </c>
      <c r="P54" s="80">
        <v>1.2305999999999999</v>
      </c>
      <c r="Q54" s="80"/>
      <c r="R54" s="81">
        <f>IF(P54="","",T54*M54*LOOKUP(RIGHT($D$2,3),定数!$A$6:$A$13,定数!$B$6:$B$13))</f>
        <v>-15380.871933437338</v>
      </c>
      <c r="S54" s="81"/>
      <c r="T54" s="82">
        <f t="shared" si="4"/>
        <v>-40.000000000000036</v>
      </c>
      <c r="U54" s="82"/>
      <c r="V54" t="str">
        <f t="shared" si="7"/>
        <v/>
      </c>
      <c r="W54">
        <f t="shared" si="2"/>
        <v>1</v>
      </c>
      <c r="X54" s="41">
        <f t="shared" si="5"/>
        <v>512695.7311145775</v>
      </c>
      <c r="Y54" s="42">
        <f t="shared" si="6"/>
        <v>0</v>
      </c>
    </row>
    <row r="55" spans="2:25" x14ac:dyDescent="0.15">
      <c r="B55" s="40">
        <v>47</v>
      </c>
      <c r="C55" s="79">
        <f t="shared" si="0"/>
        <v>497314.85918114014</v>
      </c>
      <c r="D55" s="79"/>
      <c r="E55" s="40">
        <v>2018</v>
      </c>
      <c r="F55" s="8">
        <v>43795</v>
      </c>
      <c r="G55" s="40" t="s">
        <v>3</v>
      </c>
      <c r="H55" s="80">
        <v>1.1323000000000001</v>
      </c>
      <c r="I55" s="80"/>
      <c r="J55" s="40">
        <v>59</v>
      </c>
      <c r="K55" s="83">
        <f t="shared" si="3"/>
        <v>14919.445775434204</v>
      </c>
      <c r="L55" s="84"/>
      <c r="M55" s="6">
        <f>IF(J55="","",(K55/J55)/LOOKUP(RIGHT($D$2,3),定数!$A$6:$A$13,定数!$B$6:$B$13))</f>
        <v>2.107266352462458</v>
      </c>
      <c r="N55" s="44">
        <v>2018</v>
      </c>
      <c r="O55" s="8">
        <v>43797</v>
      </c>
      <c r="P55" s="80">
        <v>1.1382000000000001</v>
      </c>
      <c r="Q55" s="80"/>
      <c r="R55" s="81">
        <f>IF(P55="","",T55*M55*LOOKUP(RIGHT($D$2,3),定数!$A$6:$A$13,定数!$B$6:$B$13))</f>
        <v>-14919.445775434244</v>
      </c>
      <c r="S55" s="81"/>
      <c r="T55" s="82">
        <f t="shared" si="4"/>
        <v>-59.000000000000163</v>
      </c>
      <c r="U55" s="82"/>
      <c r="V55" t="str">
        <f t="shared" si="7"/>
        <v/>
      </c>
      <c r="W55">
        <f t="shared" si="2"/>
        <v>2</v>
      </c>
      <c r="X55" s="41">
        <f t="shared" si="5"/>
        <v>512695.7311145775</v>
      </c>
      <c r="Y55" s="42">
        <f t="shared" si="6"/>
        <v>3.0000000000000027E-2</v>
      </c>
    </row>
    <row r="56" spans="2:25" x14ac:dyDescent="0.15">
      <c r="B56" s="40">
        <v>48</v>
      </c>
      <c r="C56" s="79">
        <f t="shared" si="0"/>
        <v>482395.41340570588</v>
      </c>
      <c r="D56" s="79"/>
      <c r="E56" s="40">
        <v>2019</v>
      </c>
      <c r="F56" s="8">
        <v>43633</v>
      </c>
      <c r="G56" s="40" t="s">
        <v>3</v>
      </c>
      <c r="H56" s="80">
        <v>1.1202000000000001</v>
      </c>
      <c r="I56" s="80"/>
      <c r="J56" s="40">
        <v>43</v>
      </c>
      <c r="K56" s="83">
        <f t="shared" si="3"/>
        <v>14471.862402171177</v>
      </c>
      <c r="L56" s="84"/>
      <c r="M56" s="6">
        <f>IF(J56="","",(K56/J56)/LOOKUP(RIGHT($D$2,3),定数!$A$6:$A$13,定数!$B$6:$B$13))</f>
        <v>2.8046244965448017</v>
      </c>
      <c r="N56" s="40">
        <v>2019</v>
      </c>
      <c r="O56" s="8">
        <v>43635</v>
      </c>
      <c r="P56" s="80">
        <v>1.1246</v>
      </c>
      <c r="Q56" s="80"/>
      <c r="R56" s="81">
        <f>IF(P56="","",T56*M56*LOOKUP(RIGHT($D$2,3),定数!$A$6:$A$13,定数!$B$6:$B$13))</f>
        <v>-14808.417341756416</v>
      </c>
      <c r="S56" s="81"/>
      <c r="T56" s="82">
        <f t="shared" si="4"/>
        <v>-43.999999999999595</v>
      </c>
      <c r="U56" s="82"/>
      <c r="V56" t="str">
        <f t="shared" si="7"/>
        <v/>
      </c>
      <c r="W56">
        <f t="shared" si="2"/>
        <v>3</v>
      </c>
      <c r="X56" s="41">
        <f t="shared" si="5"/>
        <v>512695.7311145775</v>
      </c>
      <c r="Y56" s="42">
        <f t="shared" si="6"/>
        <v>5.9100000000000152E-2</v>
      </c>
    </row>
    <row r="57" spans="2:25" x14ac:dyDescent="0.15">
      <c r="B57" s="40">
        <v>49</v>
      </c>
      <c r="C57" s="79">
        <f t="shared" si="0"/>
        <v>467586.99606394948</v>
      </c>
      <c r="D57" s="79"/>
      <c r="E57" s="40">
        <v>2019</v>
      </c>
      <c r="F57" s="8">
        <v>43648</v>
      </c>
      <c r="G57" s="40" t="s">
        <v>3</v>
      </c>
      <c r="H57" s="80">
        <v>1.1273</v>
      </c>
      <c r="I57" s="80"/>
      <c r="J57" s="40">
        <v>45</v>
      </c>
      <c r="K57" s="83">
        <f t="shared" si="3"/>
        <v>14027.609881918484</v>
      </c>
      <c r="L57" s="84"/>
      <c r="M57" s="6">
        <f>IF(J57="","",(K57/J57)/LOOKUP(RIGHT($D$2,3),定数!$A$6:$A$13,定数!$B$6:$B$13))</f>
        <v>2.5977055336886083</v>
      </c>
      <c r="N57" s="40">
        <v>2019</v>
      </c>
      <c r="O57" s="8">
        <v>43651</v>
      </c>
      <c r="P57" s="80">
        <v>1.1214999999999999</v>
      </c>
      <c r="Q57" s="80"/>
      <c r="R57" s="81">
        <f>IF(P57="","",T57*M57*LOOKUP(RIGHT($D$2,3),定数!$A$6:$A$13,定数!$B$6:$B$13))</f>
        <v>18080.030514472797</v>
      </c>
      <c r="S57" s="81"/>
      <c r="T57" s="82">
        <f t="shared" si="4"/>
        <v>58.00000000000027</v>
      </c>
      <c r="U57" s="82"/>
      <c r="V57" t="str">
        <f t="shared" si="7"/>
        <v/>
      </c>
      <c r="W57">
        <f t="shared" si="2"/>
        <v>0</v>
      </c>
      <c r="X57" s="41">
        <f t="shared" si="5"/>
        <v>512695.7311145775</v>
      </c>
      <c r="Y57" s="42">
        <f t="shared" si="6"/>
        <v>8.7983441860465028E-2</v>
      </c>
    </row>
    <row r="58" spans="2:25" x14ac:dyDescent="0.15">
      <c r="B58" s="40">
        <v>50</v>
      </c>
      <c r="C58" s="79">
        <f t="shared" si="0"/>
        <v>485667.02657842229</v>
      </c>
      <c r="D58" s="79"/>
      <c r="E58" s="40"/>
      <c r="F58" s="8"/>
      <c r="G58" s="40"/>
      <c r="H58" s="80"/>
      <c r="I58" s="80"/>
      <c r="J58" s="40"/>
      <c r="K58" s="83" t="str">
        <f t="shared" si="3"/>
        <v/>
      </c>
      <c r="L58" s="84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4"/>
        <v/>
      </c>
      <c r="U58" s="82"/>
      <c r="V58" t="str">
        <f t="shared" si="7"/>
        <v/>
      </c>
      <c r="W58" t="str">
        <f t="shared" si="2"/>
        <v/>
      </c>
      <c r="X58" s="41">
        <f t="shared" si="5"/>
        <v>512695.7311145775</v>
      </c>
      <c r="Y58" s="42">
        <f t="shared" si="6"/>
        <v>5.2718801612402832E-2</v>
      </c>
    </row>
    <row r="59" spans="2:25" x14ac:dyDescent="0.15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3" t="str">
        <f t="shared" si="3"/>
        <v/>
      </c>
      <c r="L59" s="84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4"/>
        <v/>
      </c>
      <c r="U59" s="8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3" t="str">
        <f t="shared" si="3"/>
        <v/>
      </c>
      <c r="L60" s="84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4"/>
        <v/>
      </c>
      <c r="U60" s="8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3" t="str">
        <f t="shared" si="3"/>
        <v/>
      </c>
      <c r="L61" s="84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4"/>
        <v/>
      </c>
      <c r="U61" s="8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3" t="str">
        <f t="shared" si="3"/>
        <v/>
      </c>
      <c r="L62" s="84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4"/>
        <v/>
      </c>
      <c r="U62" s="8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3" t="str">
        <f t="shared" si="3"/>
        <v/>
      </c>
      <c r="L63" s="84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4"/>
        <v/>
      </c>
      <c r="U63" s="8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3" t="str">
        <f t="shared" si="3"/>
        <v/>
      </c>
      <c r="L64" s="84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4"/>
        <v/>
      </c>
      <c r="U64" s="8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3" t="str">
        <f t="shared" si="3"/>
        <v/>
      </c>
      <c r="L65" s="84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4"/>
        <v/>
      </c>
      <c r="U65" s="8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3" t="str">
        <f t="shared" si="3"/>
        <v/>
      </c>
      <c r="L66" s="84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4"/>
        <v/>
      </c>
      <c r="U66" s="8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3" t="str">
        <f t="shared" si="3"/>
        <v/>
      </c>
      <c r="L67" s="84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4"/>
        <v/>
      </c>
      <c r="U67" s="8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3" t="str">
        <f t="shared" si="3"/>
        <v/>
      </c>
      <c r="L68" s="84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4"/>
        <v/>
      </c>
      <c r="U68" s="8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3" t="str">
        <f t="shared" si="3"/>
        <v/>
      </c>
      <c r="L69" s="84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4"/>
        <v/>
      </c>
      <c r="U69" s="8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3" t="str">
        <f t="shared" si="3"/>
        <v/>
      </c>
      <c r="L70" s="84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4"/>
        <v/>
      </c>
      <c r="U70" s="8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3" t="str">
        <f t="shared" si="3"/>
        <v/>
      </c>
      <c r="L71" s="84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4"/>
        <v/>
      </c>
      <c r="U71" s="8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3" t="str">
        <f t="shared" si="3"/>
        <v/>
      </c>
      <c r="L72" s="84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4"/>
        <v/>
      </c>
      <c r="U72" s="8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3" t="str">
        <f t="shared" si="3"/>
        <v/>
      </c>
      <c r="L73" s="84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4"/>
        <v/>
      </c>
      <c r="U73" s="8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79" t="str">
        <f t="shared" ref="C74:C108" si="8">IF(R73="","",C73+R73)</f>
        <v/>
      </c>
      <c r="D74" s="79"/>
      <c r="E74" s="40"/>
      <c r="F74" s="8"/>
      <c r="G74" s="40"/>
      <c r="H74" s="80"/>
      <c r="I74" s="80"/>
      <c r="J74" s="40"/>
      <c r="K74" s="83" t="str">
        <f t="shared" si="3"/>
        <v/>
      </c>
      <c r="L74" s="84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4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79" t="str">
        <f t="shared" si="8"/>
        <v/>
      </c>
      <c r="D75" s="79"/>
      <c r="E75" s="40"/>
      <c r="F75" s="8"/>
      <c r="G75" s="40"/>
      <c r="H75" s="80"/>
      <c r="I75" s="80"/>
      <c r="J75" s="40"/>
      <c r="K75" s="83" t="str">
        <f t="shared" ref="K75:K108" si="9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4"/>
        <v/>
      </c>
      <c r="U75" s="8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79" t="str">
        <f t="shared" si="8"/>
        <v/>
      </c>
      <c r="D76" s="79"/>
      <c r="E76" s="40"/>
      <c r="F76" s="8"/>
      <c r="G76" s="40"/>
      <c r="H76" s="80"/>
      <c r="I76" s="80"/>
      <c r="J76" s="40"/>
      <c r="K76" s="83" t="str">
        <f t="shared" si="9"/>
        <v/>
      </c>
      <c r="L76" s="84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1">IF(P76="","",IF(G76="買",(P76-H76),(H76-P76))*IF(RIGHT($D$2,3)="JPY",100,10000))</f>
        <v/>
      </c>
      <c r="U76" s="8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79" t="str">
        <f t="shared" si="8"/>
        <v/>
      </c>
      <c r="D77" s="79"/>
      <c r="E77" s="40"/>
      <c r="F77" s="8"/>
      <c r="G77" s="40"/>
      <c r="H77" s="80"/>
      <c r="I77" s="80"/>
      <c r="J77" s="40"/>
      <c r="K77" s="83" t="str">
        <f t="shared" si="9"/>
        <v/>
      </c>
      <c r="L77" s="84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1"/>
        <v/>
      </c>
      <c r="U77" s="8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79" t="str">
        <f t="shared" si="8"/>
        <v/>
      </c>
      <c r="D78" s="79"/>
      <c r="E78" s="40"/>
      <c r="F78" s="8"/>
      <c r="G78" s="40"/>
      <c r="H78" s="80"/>
      <c r="I78" s="80"/>
      <c r="J78" s="40"/>
      <c r="K78" s="83" t="str">
        <f t="shared" si="9"/>
        <v/>
      </c>
      <c r="L78" s="84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1"/>
        <v/>
      </c>
      <c r="U78" s="8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79" t="str">
        <f t="shared" si="8"/>
        <v/>
      </c>
      <c r="D79" s="79"/>
      <c r="E79" s="40"/>
      <c r="F79" s="8"/>
      <c r="G79" s="40"/>
      <c r="H79" s="80"/>
      <c r="I79" s="80"/>
      <c r="J79" s="40"/>
      <c r="K79" s="83" t="str">
        <f t="shared" si="9"/>
        <v/>
      </c>
      <c r="L79" s="84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1"/>
        <v/>
      </c>
      <c r="U79" s="8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79" t="str">
        <f t="shared" si="8"/>
        <v/>
      </c>
      <c r="D80" s="79"/>
      <c r="E80" s="40"/>
      <c r="F80" s="8"/>
      <c r="G80" s="40"/>
      <c r="H80" s="80"/>
      <c r="I80" s="80"/>
      <c r="J80" s="40"/>
      <c r="K80" s="83" t="str">
        <f t="shared" si="9"/>
        <v/>
      </c>
      <c r="L80" s="84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1"/>
        <v/>
      </c>
      <c r="U80" s="8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79" t="str">
        <f t="shared" si="8"/>
        <v/>
      </c>
      <c r="D81" s="79"/>
      <c r="E81" s="40"/>
      <c r="F81" s="8"/>
      <c r="G81" s="40"/>
      <c r="H81" s="80"/>
      <c r="I81" s="80"/>
      <c r="J81" s="40"/>
      <c r="K81" s="83" t="str">
        <f t="shared" si="9"/>
        <v/>
      </c>
      <c r="L81" s="84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1"/>
        <v/>
      </c>
      <c r="U81" s="8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79" t="str">
        <f t="shared" si="8"/>
        <v/>
      </c>
      <c r="D82" s="79"/>
      <c r="E82" s="40"/>
      <c r="F82" s="8"/>
      <c r="G82" s="40"/>
      <c r="H82" s="80"/>
      <c r="I82" s="80"/>
      <c r="J82" s="40"/>
      <c r="K82" s="83" t="str">
        <f t="shared" si="9"/>
        <v/>
      </c>
      <c r="L82" s="84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1"/>
        <v/>
      </c>
      <c r="U82" s="8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79" t="str">
        <f t="shared" si="8"/>
        <v/>
      </c>
      <c r="D83" s="79"/>
      <c r="E83" s="40"/>
      <c r="F83" s="8"/>
      <c r="G83" s="40"/>
      <c r="H83" s="80"/>
      <c r="I83" s="80"/>
      <c r="J83" s="40"/>
      <c r="K83" s="83" t="str">
        <f t="shared" si="9"/>
        <v/>
      </c>
      <c r="L83" s="84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1"/>
        <v/>
      </c>
      <c r="U83" s="8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79" t="str">
        <f t="shared" si="8"/>
        <v/>
      </c>
      <c r="D84" s="79"/>
      <c r="E84" s="40"/>
      <c r="F84" s="8"/>
      <c r="G84" s="40"/>
      <c r="H84" s="80"/>
      <c r="I84" s="80"/>
      <c r="J84" s="40"/>
      <c r="K84" s="83" t="str">
        <f t="shared" si="9"/>
        <v/>
      </c>
      <c r="L84" s="84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1"/>
        <v/>
      </c>
      <c r="U84" s="8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79" t="str">
        <f t="shared" si="8"/>
        <v/>
      </c>
      <c r="D85" s="79"/>
      <c r="E85" s="40"/>
      <c r="F85" s="8"/>
      <c r="G85" s="40"/>
      <c r="H85" s="80"/>
      <c r="I85" s="80"/>
      <c r="J85" s="40"/>
      <c r="K85" s="83" t="str">
        <f t="shared" si="9"/>
        <v/>
      </c>
      <c r="L85" s="84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1"/>
        <v/>
      </c>
      <c r="U85" s="8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79" t="str">
        <f t="shared" si="8"/>
        <v/>
      </c>
      <c r="D86" s="79"/>
      <c r="E86" s="40"/>
      <c r="F86" s="8"/>
      <c r="G86" s="40"/>
      <c r="H86" s="80"/>
      <c r="I86" s="80"/>
      <c r="J86" s="40"/>
      <c r="K86" s="83" t="str">
        <f t="shared" si="9"/>
        <v/>
      </c>
      <c r="L86" s="84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1"/>
        <v/>
      </c>
      <c r="U86" s="8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79" t="str">
        <f t="shared" si="8"/>
        <v/>
      </c>
      <c r="D87" s="79"/>
      <c r="E87" s="40"/>
      <c r="F87" s="8"/>
      <c r="G87" s="40"/>
      <c r="H87" s="80"/>
      <c r="I87" s="80"/>
      <c r="J87" s="40"/>
      <c r="K87" s="83" t="str">
        <f t="shared" si="9"/>
        <v/>
      </c>
      <c r="L87" s="84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1"/>
        <v/>
      </c>
      <c r="U87" s="8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79" t="str">
        <f t="shared" si="8"/>
        <v/>
      </c>
      <c r="D88" s="79"/>
      <c r="E88" s="40"/>
      <c r="F88" s="8"/>
      <c r="G88" s="40"/>
      <c r="H88" s="80"/>
      <c r="I88" s="80"/>
      <c r="J88" s="40"/>
      <c r="K88" s="83" t="str">
        <f t="shared" si="9"/>
        <v/>
      </c>
      <c r="L88" s="84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1"/>
        <v/>
      </c>
      <c r="U88" s="8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79" t="str">
        <f t="shared" si="8"/>
        <v/>
      </c>
      <c r="D89" s="79"/>
      <c r="E89" s="40"/>
      <c r="F89" s="8"/>
      <c r="G89" s="40"/>
      <c r="H89" s="80"/>
      <c r="I89" s="80"/>
      <c r="J89" s="40"/>
      <c r="K89" s="83" t="str">
        <f t="shared" si="9"/>
        <v/>
      </c>
      <c r="L89" s="84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1"/>
        <v/>
      </c>
      <c r="U89" s="8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79" t="str">
        <f t="shared" si="8"/>
        <v/>
      </c>
      <c r="D90" s="79"/>
      <c r="E90" s="40"/>
      <c r="F90" s="8"/>
      <c r="G90" s="40"/>
      <c r="H90" s="80"/>
      <c r="I90" s="80"/>
      <c r="J90" s="40"/>
      <c r="K90" s="83" t="str">
        <f t="shared" si="9"/>
        <v/>
      </c>
      <c r="L90" s="84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1"/>
        <v/>
      </c>
      <c r="U90" s="8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79" t="str">
        <f t="shared" si="8"/>
        <v/>
      </c>
      <c r="D91" s="79"/>
      <c r="E91" s="40"/>
      <c r="F91" s="8"/>
      <c r="G91" s="40"/>
      <c r="H91" s="80"/>
      <c r="I91" s="80"/>
      <c r="J91" s="40"/>
      <c r="K91" s="83" t="str">
        <f t="shared" si="9"/>
        <v/>
      </c>
      <c r="L91" s="84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1"/>
        <v/>
      </c>
      <c r="U91" s="8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79" t="str">
        <f t="shared" si="8"/>
        <v/>
      </c>
      <c r="D92" s="79"/>
      <c r="E92" s="40"/>
      <c r="F92" s="8"/>
      <c r="G92" s="40"/>
      <c r="H92" s="80"/>
      <c r="I92" s="80"/>
      <c r="J92" s="40"/>
      <c r="K92" s="83" t="str">
        <f t="shared" si="9"/>
        <v/>
      </c>
      <c r="L92" s="84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1"/>
        <v/>
      </c>
      <c r="U92" s="8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79" t="str">
        <f t="shared" si="8"/>
        <v/>
      </c>
      <c r="D93" s="79"/>
      <c r="E93" s="40"/>
      <c r="F93" s="8"/>
      <c r="G93" s="40"/>
      <c r="H93" s="80"/>
      <c r="I93" s="80"/>
      <c r="J93" s="40"/>
      <c r="K93" s="83" t="str">
        <f t="shared" si="9"/>
        <v/>
      </c>
      <c r="L93" s="84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1"/>
        <v/>
      </c>
      <c r="U93" s="8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79" t="str">
        <f t="shared" si="8"/>
        <v/>
      </c>
      <c r="D94" s="79"/>
      <c r="E94" s="40"/>
      <c r="F94" s="8"/>
      <c r="G94" s="40"/>
      <c r="H94" s="80"/>
      <c r="I94" s="80"/>
      <c r="J94" s="40"/>
      <c r="K94" s="83" t="str">
        <f t="shared" si="9"/>
        <v/>
      </c>
      <c r="L94" s="84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1"/>
        <v/>
      </c>
      <c r="U94" s="8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79" t="str">
        <f t="shared" si="8"/>
        <v/>
      </c>
      <c r="D95" s="79"/>
      <c r="E95" s="40"/>
      <c r="F95" s="8"/>
      <c r="G95" s="40"/>
      <c r="H95" s="80"/>
      <c r="I95" s="80"/>
      <c r="J95" s="40"/>
      <c r="K95" s="83" t="str">
        <f t="shared" si="9"/>
        <v/>
      </c>
      <c r="L95" s="84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1"/>
        <v/>
      </c>
      <c r="U95" s="8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79" t="str">
        <f t="shared" si="8"/>
        <v/>
      </c>
      <c r="D96" s="79"/>
      <c r="E96" s="40"/>
      <c r="F96" s="8"/>
      <c r="G96" s="40"/>
      <c r="H96" s="80"/>
      <c r="I96" s="80"/>
      <c r="J96" s="40"/>
      <c r="K96" s="83" t="str">
        <f t="shared" si="9"/>
        <v/>
      </c>
      <c r="L96" s="84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1"/>
        <v/>
      </c>
      <c r="U96" s="8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79" t="str">
        <f t="shared" si="8"/>
        <v/>
      </c>
      <c r="D97" s="79"/>
      <c r="E97" s="40"/>
      <c r="F97" s="8"/>
      <c r="G97" s="40"/>
      <c r="H97" s="80"/>
      <c r="I97" s="80"/>
      <c r="J97" s="40"/>
      <c r="K97" s="83" t="str">
        <f t="shared" si="9"/>
        <v/>
      </c>
      <c r="L97" s="84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1"/>
        <v/>
      </c>
      <c r="U97" s="8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79" t="str">
        <f t="shared" si="8"/>
        <v/>
      </c>
      <c r="D98" s="79"/>
      <c r="E98" s="40"/>
      <c r="F98" s="8"/>
      <c r="G98" s="40"/>
      <c r="H98" s="80"/>
      <c r="I98" s="80"/>
      <c r="J98" s="40"/>
      <c r="K98" s="83" t="str">
        <f t="shared" si="9"/>
        <v/>
      </c>
      <c r="L98" s="84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1"/>
        <v/>
      </c>
      <c r="U98" s="8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79" t="str">
        <f t="shared" si="8"/>
        <v/>
      </c>
      <c r="D99" s="79"/>
      <c r="E99" s="40"/>
      <c r="F99" s="8"/>
      <c r="G99" s="40"/>
      <c r="H99" s="80"/>
      <c r="I99" s="80"/>
      <c r="J99" s="40"/>
      <c r="K99" s="83" t="str">
        <f t="shared" si="9"/>
        <v/>
      </c>
      <c r="L99" s="84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1"/>
        <v/>
      </c>
      <c r="U99" s="8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79" t="str">
        <f t="shared" si="8"/>
        <v/>
      </c>
      <c r="D100" s="79"/>
      <c r="E100" s="40"/>
      <c r="F100" s="8"/>
      <c r="G100" s="40"/>
      <c r="H100" s="80"/>
      <c r="I100" s="80"/>
      <c r="J100" s="40"/>
      <c r="K100" s="83" t="str">
        <f t="shared" si="9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1"/>
        <v/>
      </c>
      <c r="U100" s="8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79" t="str">
        <f t="shared" si="8"/>
        <v/>
      </c>
      <c r="D101" s="79"/>
      <c r="E101" s="40"/>
      <c r="F101" s="8"/>
      <c r="G101" s="40"/>
      <c r="H101" s="80"/>
      <c r="I101" s="80"/>
      <c r="J101" s="40"/>
      <c r="K101" s="83" t="str">
        <f t="shared" si="9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1"/>
        <v/>
      </c>
      <c r="U101" s="8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79" t="str">
        <f t="shared" si="8"/>
        <v/>
      </c>
      <c r="D102" s="79"/>
      <c r="E102" s="40"/>
      <c r="F102" s="8"/>
      <c r="G102" s="40"/>
      <c r="H102" s="80"/>
      <c r="I102" s="80"/>
      <c r="J102" s="40"/>
      <c r="K102" s="83" t="str">
        <f t="shared" si="9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1"/>
        <v/>
      </c>
      <c r="U102" s="8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79" t="str">
        <f t="shared" si="8"/>
        <v/>
      </c>
      <c r="D103" s="79"/>
      <c r="E103" s="40"/>
      <c r="F103" s="8"/>
      <c r="G103" s="40"/>
      <c r="H103" s="80"/>
      <c r="I103" s="80"/>
      <c r="J103" s="40"/>
      <c r="K103" s="83" t="str">
        <f t="shared" si="9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1"/>
        <v/>
      </c>
      <c r="U103" s="8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79" t="str">
        <f t="shared" si="8"/>
        <v/>
      </c>
      <c r="D104" s="79"/>
      <c r="E104" s="40"/>
      <c r="F104" s="8"/>
      <c r="G104" s="40"/>
      <c r="H104" s="80"/>
      <c r="I104" s="80"/>
      <c r="J104" s="40"/>
      <c r="K104" s="83" t="str">
        <f t="shared" si="9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1"/>
        <v/>
      </c>
      <c r="U104" s="8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79" t="str">
        <f t="shared" si="8"/>
        <v/>
      </c>
      <c r="D105" s="79"/>
      <c r="E105" s="40"/>
      <c r="F105" s="8"/>
      <c r="G105" s="40"/>
      <c r="H105" s="80"/>
      <c r="I105" s="80"/>
      <c r="J105" s="40"/>
      <c r="K105" s="83" t="str">
        <f t="shared" si="9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1"/>
        <v/>
      </c>
      <c r="U105" s="8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79" t="str">
        <f t="shared" si="8"/>
        <v/>
      </c>
      <c r="D106" s="79"/>
      <c r="E106" s="40"/>
      <c r="F106" s="8"/>
      <c r="G106" s="40"/>
      <c r="H106" s="80"/>
      <c r="I106" s="80"/>
      <c r="J106" s="40"/>
      <c r="K106" s="83" t="str">
        <f t="shared" si="9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1"/>
        <v/>
      </c>
      <c r="U106" s="8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79" t="str">
        <f t="shared" si="8"/>
        <v/>
      </c>
      <c r="D107" s="79"/>
      <c r="E107" s="40"/>
      <c r="F107" s="8"/>
      <c r="G107" s="40"/>
      <c r="H107" s="80"/>
      <c r="I107" s="80"/>
      <c r="J107" s="40"/>
      <c r="K107" s="83" t="str">
        <f t="shared" si="9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1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79" t="str">
        <f t="shared" si="8"/>
        <v/>
      </c>
      <c r="D108" s="79"/>
      <c r="E108" s="40"/>
      <c r="F108" s="8"/>
      <c r="G108" s="40"/>
      <c r="H108" s="80"/>
      <c r="I108" s="80"/>
      <c r="J108" s="40"/>
      <c r="K108" s="83" t="str">
        <f t="shared" si="9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1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E58" sqref="E5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5" t="s">
        <v>5</v>
      </c>
      <c r="C2" s="45"/>
      <c r="D2" s="47" t="s">
        <v>48</v>
      </c>
      <c r="E2" s="47"/>
      <c r="F2" s="45" t="s">
        <v>6</v>
      </c>
      <c r="G2" s="45"/>
      <c r="H2" s="49" t="s">
        <v>36</v>
      </c>
      <c r="I2" s="49"/>
      <c r="J2" s="45" t="s">
        <v>7</v>
      </c>
      <c r="K2" s="45"/>
      <c r="L2" s="46">
        <v>300000</v>
      </c>
      <c r="M2" s="47"/>
      <c r="N2" s="45" t="s">
        <v>8</v>
      </c>
      <c r="O2" s="45"/>
      <c r="P2" s="48">
        <f>SUM(L2,D4)</f>
        <v>523821.65088016912</v>
      </c>
      <c r="Q2" s="49"/>
      <c r="R2" s="1"/>
      <c r="S2" s="1"/>
      <c r="T2" s="1"/>
    </row>
    <row r="3" spans="2:25" ht="57" customHeight="1" x14ac:dyDescent="0.15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62</v>
      </c>
      <c r="M3" s="51"/>
      <c r="N3" s="51"/>
      <c r="O3" s="51"/>
      <c r="P3" s="51"/>
      <c r="Q3" s="51"/>
      <c r="R3" s="1"/>
      <c r="S3" s="1"/>
    </row>
    <row r="4" spans="2:25" x14ac:dyDescent="0.15">
      <c r="B4" s="45" t="s">
        <v>11</v>
      </c>
      <c r="C4" s="45"/>
      <c r="D4" s="52">
        <f>SUM($R$9:$S$993)</f>
        <v>223821.65088016912</v>
      </c>
      <c r="E4" s="52"/>
      <c r="F4" s="45" t="s">
        <v>12</v>
      </c>
      <c r="G4" s="45"/>
      <c r="H4" s="53">
        <f>SUM($T$9:$U$108)</f>
        <v>2306.0000000000036</v>
      </c>
      <c r="I4" s="49"/>
      <c r="J4" s="54" t="s">
        <v>61</v>
      </c>
      <c r="K4" s="54"/>
      <c r="L4" s="48">
        <f>MAX($C$9:$D$990)-C9</f>
        <v>274355.41734980908</v>
      </c>
      <c r="M4" s="48"/>
      <c r="N4" s="54" t="s">
        <v>60</v>
      </c>
      <c r="O4" s="54"/>
      <c r="P4" s="55">
        <f>MAX(Y:Y)</f>
        <v>0.17911363179025463</v>
      </c>
      <c r="Q4" s="55"/>
      <c r="R4" s="1"/>
      <c r="S4" s="1"/>
      <c r="T4" s="1"/>
    </row>
    <row r="5" spans="2:25" x14ac:dyDescent="0.15">
      <c r="B5" s="39" t="s">
        <v>15</v>
      </c>
      <c r="C5" s="2">
        <f>COUNTIF($R$9:$R$990,"&gt;0")</f>
        <v>27</v>
      </c>
      <c r="D5" s="38" t="s">
        <v>16</v>
      </c>
      <c r="E5" s="15">
        <f>COUNTIF($R$9:$R$990,"&lt;0")</f>
        <v>21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0.5625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6</v>
      </c>
      <c r="Q5" s="5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67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/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59</v>
      </c>
    </row>
    <row r="9" spans="2:25" x14ac:dyDescent="0.15">
      <c r="B9" s="40">
        <v>1</v>
      </c>
      <c r="C9" s="79">
        <f>L2</f>
        <v>300000</v>
      </c>
      <c r="D9" s="79"/>
      <c r="E9" s="40">
        <v>2010</v>
      </c>
      <c r="F9" s="8">
        <v>43669</v>
      </c>
      <c r="G9" s="40" t="s">
        <v>4</v>
      </c>
      <c r="H9" s="80">
        <v>1.2966</v>
      </c>
      <c r="I9" s="80"/>
      <c r="J9" s="40">
        <v>173</v>
      </c>
      <c r="K9" s="79">
        <f>IF(J9="","",C9*0.03)</f>
        <v>9000</v>
      </c>
      <c r="L9" s="79"/>
      <c r="M9" s="6">
        <f>IF(J9="","",(K9/J9)/LOOKUP(RIGHT($D$2,3),定数!$A$6:$A$13,定数!$B$6:$B$13))</f>
        <v>0.43352601156069365</v>
      </c>
      <c r="N9" s="40">
        <v>2010</v>
      </c>
      <c r="O9" s="8">
        <v>43680</v>
      </c>
      <c r="P9" s="80">
        <v>1.3229</v>
      </c>
      <c r="Q9" s="80"/>
      <c r="R9" s="81">
        <f>IF(P9="","",T9*M9*LOOKUP(RIGHT($D$2,3),定数!$A$6:$A$13,定数!$B$6:$B$13))</f>
        <v>13682.080924855487</v>
      </c>
      <c r="S9" s="81"/>
      <c r="T9" s="82">
        <f>IF(P9="","",IF(G9="買",(P9-H9),(H9-P9))*IF(RIGHT($D$2,3)="JPY",100,10000))</f>
        <v>262.99999999999989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79">
        <f t="shared" ref="C10:C73" si="0">IF(R9="","",C9+R9)</f>
        <v>313682.08092485549</v>
      </c>
      <c r="D10" s="79"/>
      <c r="E10" s="40">
        <v>2010</v>
      </c>
      <c r="F10" s="8">
        <v>43748</v>
      </c>
      <c r="G10" s="40" t="s">
        <v>4</v>
      </c>
      <c r="H10" s="80">
        <v>1.3935</v>
      </c>
      <c r="I10" s="80"/>
      <c r="J10" s="40">
        <v>164</v>
      </c>
      <c r="K10" s="83">
        <f>IF(J10="","",C10*0.03)</f>
        <v>9410.4624277456642</v>
      </c>
      <c r="L10" s="84"/>
      <c r="M10" s="6">
        <f>IF(J10="","",(K10/J10)/LOOKUP(RIGHT($D$2,3),定数!$A$6:$A$13,定数!$B$6:$B$13))</f>
        <v>0.47817390384886505</v>
      </c>
      <c r="N10" s="40">
        <v>2010</v>
      </c>
      <c r="O10" s="8">
        <v>43752</v>
      </c>
      <c r="P10" s="80">
        <v>1.415</v>
      </c>
      <c r="Q10" s="80"/>
      <c r="R10" s="81">
        <f>IF(P10="","",T10*M10*LOOKUP(RIGHT($D$2,3),定数!$A$6:$A$13,定数!$B$6:$B$13))</f>
        <v>12336.886719300761</v>
      </c>
      <c r="S10" s="81"/>
      <c r="T10" s="82">
        <f>IF(P10="","",IF(G10="買",(P10-H10),(H10-P10))*IF(RIGHT($D$2,3)="JPY",100,10000))</f>
        <v>215.00000000000074</v>
      </c>
      <c r="U10" s="82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313682.08092485549</v>
      </c>
    </row>
    <row r="11" spans="2:25" x14ac:dyDescent="0.15">
      <c r="B11" s="40">
        <v>3</v>
      </c>
      <c r="C11" s="79">
        <f t="shared" si="0"/>
        <v>326018.96764415625</v>
      </c>
      <c r="D11" s="79"/>
      <c r="E11" s="40">
        <v>2010</v>
      </c>
      <c r="F11" s="8">
        <v>43767</v>
      </c>
      <c r="G11" s="40" t="s">
        <v>4</v>
      </c>
      <c r="H11" s="80">
        <v>1.3951</v>
      </c>
      <c r="I11" s="80"/>
      <c r="J11" s="40">
        <v>144</v>
      </c>
      <c r="K11" s="83">
        <f t="shared" ref="K11:K74" si="3">IF(J11="","",C11*0.03)</f>
        <v>9780.5690293246862</v>
      </c>
      <c r="L11" s="84"/>
      <c r="M11" s="6">
        <f>IF(J11="","",(K11/J11)/LOOKUP(RIGHT($D$2,3),定数!$A$6:$A$13,定数!$B$6:$B$13))</f>
        <v>0.56600515215999347</v>
      </c>
      <c r="N11" s="40">
        <v>2010</v>
      </c>
      <c r="O11" s="8">
        <v>43772</v>
      </c>
      <c r="P11" s="80">
        <v>1.417</v>
      </c>
      <c r="Q11" s="80"/>
      <c r="R11" s="81">
        <f>IF(P11="","",T11*M11*LOOKUP(RIGHT($D$2,3),定数!$A$6:$A$13,定数!$B$6:$B$13))</f>
        <v>14874.61539876465</v>
      </c>
      <c r="S11" s="81"/>
      <c r="T11" s="82">
        <f>IF(P11="","",IF(G11="買",(P11-H11),(H11-P11))*IF(RIGHT($D$2,3)="JPY",100,10000))</f>
        <v>219.00000000000031</v>
      </c>
      <c r="U11" s="82"/>
      <c r="V11" s="22">
        <f t="shared" si="1"/>
        <v>3</v>
      </c>
      <c r="W11">
        <f t="shared" si="2"/>
        <v>0</v>
      </c>
      <c r="X11" s="41">
        <f>IF(C11&lt;&gt;"",MAX(X10,C11),"")</f>
        <v>326018.96764415625</v>
      </c>
      <c r="Y11" s="42">
        <f>IF(X11&lt;&gt;"",1-(C11/X11),"")</f>
        <v>0</v>
      </c>
    </row>
    <row r="12" spans="2:25" x14ac:dyDescent="0.15">
      <c r="B12" s="40">
        <v>4</v>
      </c>
      <c r="C12" s="79">
        <f t="shared" si="0"/>
        <v>340893.58304292092</v>
      </c>
      <c r="D12" s="79"/>
      <c r="E12" s="40">
        <v>2011</v>
      </c>
      <c r="F12" s="8">
        <v>43518</v>
      </c>
      <c r="G12" s="40" t="s">
        <v>4</v>
      </c>
      <c r="H12" s="80">
        <v>1.3703000000000001</v>
      </c>
      <c r="I12" s="80"/>
      <c r="J12" s="40">
        <v>180</v>
      </c>
      <c r="K12" s="83">
        <f t="shared" si="3"/>
        <v>10226.807491287627</v>
      </c>
      <c r="L12" s="84"/>
      <c r="M12" s="6">
        <f>IF(J12="","",(K12/J12)/LOOKUP(RIGHT($D$2,3),定数!$A$6:$A$13,定数!$B$6:$B$13))</f>
        <v>0.4734633097818346</v>
      </c>
      <c r="N12" s="40">
        <v>2011</v>
      </c>
      <c r="O12" s="8">
        <v>43527</v>
      </c>
      <c r="P12" s="80">
        <v>1.3971</v>
      </c>
      <c r="Q12" s="80"/>
      <c r="R12" s="81">
        <f>IF(P12="","",T12*M12*LOOKUP(RIGHT($D$2,3),定数!$A$6:$A$13,定数!$B$6:$B$13))</f>
        <v>15226.580042583764</v>
      </c>
      <c r="S12" s="81"/>
      <c r="T12" s="82">
        <f t="shared" ref="T12:T75" si="4">IF(P12="","",IF(G12="買",(P12-H12),(H12-P12))*IF(RIGHT($D$2,3)="JPY",100,10000))</f>
        <v>267.99999999999937</v>
      </c>
      <c r="U12" s="82"/>
      <c r="V12" s="22">
        <f t="shared" si="1"/>
        <v>4</v>
      </c>
      <c r="W12">
        <f t="shared" si="2"/>
        <v>0</v>
      </c>
      <c r="X12" s="41">
        <f t="shared" ref="X12:X75" si="5">IF(C12&lt;&gt;"",MAX(X11,C12),"")</f>
        <v>340893.58304292092</v>
      </c>
      <c r="Y12" s="42">
        <f t="shared" ref="Y12:Y75" si="6">IF(X12&lt;&gt;"",1-(C12/X12),"")</f>
        <v>0</v>
      </c>
    </row>
    <row r="13" spans="2:25" x14ac:dyDescent="0.15">
      <c r="B13" s="40">
        <v>5</v>
      </c>
      <c r="C13" s="79">
        <f t="shared" si="0"/>
        <v>356120.16308550467</v>
      </c>
      <c r="D13" s="79"/>
      <c r="E13" s="40">
        <v>2011</v>
      </c>
      <c r="F13" s="8">
        <v>43560</v>
      </c>
      <c r="G13" s="40" t="s">
        <v>4</v>
      </c>
      <c r="H13" s="80">
        <v>1.4245000000000001</v>
      </c>
      <c r="I13" s="80"/>
      <c r="J13" s="40">
        <v>94</v>
      </c>
      <c r="K13" s="83">
        <f t="shared" si="3"/>
        <v>10683.604892565139</v>
      </c>
      <c r="L13" s="84"/>
      <c r="M13" s="6">
        <f>IF(J13="","",(K13/J13)/LOOKUP(RIGHT($D$2,3),定数!$A$6:$A$13,定数!$B$6:$B$13))</f>
        <v>0.94712809331251235</v>
      </c>
      <c r="N13" s="40">
        <v>2011</v>
      </c>
      <c r="O13" s="8">
        <v>43563</v>
      </c>
      <c r="P13" s="80">
        <v>1.4388000000000001</v>
      </c>
      <c r="Q13" s="80"/>
      <c r="R13" s="81">
        <f>IF(P13="","",T13*M13*LOOKUP(RIGHT($D$2,3),定数!$A$6:$A$13,定数!$B$6:$B$13))</f>
        <v>16252.71808124269</v>
      </c>
      <c r="S13" s="81"/>
      <c r="T13" s="82">
        <f t="shared" si="4"/>
        <v>142.9999999999998</v>
      </c>
      <c r="U13" s="82"/>
      <c r="V13" s="22">
        <f t="shared" si="1"/>
        <v>5</v>
      </c>
      <c r="W13">
        <f t="shared" si="2"/>
        <v>0</v>
      </c>
      <c r="X13" s="41">
        <f t="shared" si="5"/>
        <v>356120.16308550467</v>
      </c>
      <c r="Y13" s="42">
        <f t="shared" si="6"/>
        <v>0</v>
      </c>
    </row>
    <row r="14" spans="2:25" x14ac:dyDescent="0.15">
      <c r="B14" s="40">
        <v>6</v>
      </c>
      <c r="C14" s="79">
        <f t="shared" si="0"/>
        <v>372372.88116674736</v>
      </c>
      <c r="D14" s="79"/>
      <c r="E14" s="40">
        <v>2011</v>
      </c>
      <c r="F14" s="8">
        <v>43660</v>
      </c>
      <c r="G14" s="40" t="s">
        <v>3</v>
      </c>
      <c r="H14" s="80">
        <v>1.4113</v>
      </c>
      <c r="I14" s="80"/>
      <c r="J14" s="40">
        <v>166</v>
      </c>
      <c r="K14" s="83">
        <f t="shared" si="3"/>
        <v>11171.186435002421</v>
      </c>
      <c r="L14" s="84"/>
      <c r="M14" s="6">
        <f>IF(J14="","",(K14/J14)/LOOKUP(RIGHT($D$2,3),定数!$A$6:$A$13,定数!$B$6:$B$13))</f>
        <v>0.56080253187763163</v>
      </c>
      <c r="N14" s="40">
        <v>2011</v>
      </c>
      <c r="O14" s="8">
        <v>43667</v>
      </c>
      <c r="P14" s="80">
        <v>1.4280999999999999</v>
      </c>
      <c r="Q14" s="80"/>
      <c r="R14" s="81">
        <f>IF(P14="","",T14*M14*LOOKUP(RIGHT($D$2,3),定数!$A$6:$A$13,定数!$B$6:$B$13))</f>
        <v>-11305.779042653005</v>
      </c>
      <c r="S14" s="81"/>
      <c r="T14" s="82">
        <f t="shared" si="4"/>
        <v>-167.99999999999926</v>
      </c>
      <c r="U14" s="82"/>
      <c r="V14" s="22">
        <f t="shared" si="1"/>
        <v>0</v>
      </c>
      <c r="W14">
        <f t="shared" si="2"/>
        <v>1</v>
      </c>
      <c r="X14" s="41">
        <f t="shared" si="5"/>
        <v>372372.88116674736</v>
      </c>
      <c r="Y14" s="42">
        <f t="shared" si="6"/>
        <v>0</v>
      </c>
    </row>
    <row r="15" spans="2:25" x14ac:dyDescent="0.15">
      <c r="B15" s="40">
        <v>7</v>
      </c>
      <c r="C15" s="79">
        <f t="shared" si="0"/>
        <v>361067.10212409438</v>
      </c>
      <c r="D15" s="79"/>
      <c r="E15" s="40">
        <v>2011</v>
      </c>
      <c r="F15" s="8">
        <v>43675</v>
      </c>
      <c r="G15" s="40" t="s">
        <v>4</v>
      </c>
      <c r="H15" s="80">
        <v>1.4413</v>
      </c>
      <c r="I15" s="80"/>
      <c r="J15" s="40">
        <v>186</v>
      </c>
      <c r="K15" s="83">
        <f t="shared" si="3"/>
        <v>10832.01306372283</v>
      </c>
      <c r="L15" s="84"/>
      <c r="M15" s="6">
        <f>IF(J15="","",(K15/J15)/LOOKUP(RIGHT($D$2,3),定数!$A$6:$A$13,定数!$B$6:$B$13))</f>
        <v>0.4853052447904494</v>
      </c>
      <c r="N15" s="40">
        <v>2011</v>
      </c>
      <c r="O15" s="8">
        <v>43678</v>
      </c>
      <c r="P15" s="80">
        <v>1.4229000000000001</v>
      </c>
      <c r="Q15" s="80"/>
      <c r="R15" s="81">
        <f>IF(P15="","",T15*M15*LOOKUP(RIGHT($D$2,3),定数!$A$6:$A$13,定数!$B$6:$B$13))</f>
        <v>-10715.539804973107</v>
      </c>
      <c r="S15" s="81"/>
      <c r="T15" s="82">
        <f t="shared" si="4"/>
        <v>-183.99999999999972</v>
      </c>
      <c r="U15" s="82"/>
      <c r="V15" s="22">
        <f t="shared" si="1"/>
        <v>0</v>
      </c>
      <c r="W15">
        <f t="shared" si="2"/>
        <v>2</v>
      </c>
      <c r="X15" s="41">
        <f t="shared" si="5"/>
        <v>372372.88116674736</v>
      </c>
      <c r="Y15" s="42">
        <f t="shared" si="6"/>
        <v>3.0361445783132379E-2</v>
      </c>
    </row>
    <row r="16" spans="2:25" x14ac:dyDescent="0.15">
      <c r="B16" s="40">
        <v>8</v>
      </c>
      <c r="C16" s="79">
        <f t="shared" si="0"/>
        <v>350351.56231912127</v>
      </c>
      <c r="D16" s="79"/>
      <c r="E16" s="40">
        <v>2011</v>
      </c>
      <c r="F16" s="8">
        <v>43758</v>
      </c>
      <c r="G16" s="40" t="s">
        <v>4</v>
      </c>
      <c r="H16" s="80">
        <v>1.3842000000000001</v>
      </c>
      <c r="I16" s="80"/>
      <c r="J16" s="40">
        <v>188</v>
      </c>
      <c r="K16" s="83">
        <f t="shared" si="3"/>
        <v>10510.546869573638</v>
      </c>
      <c r="L16" s="84"/>
      <c r="M16" s="6">
        <f>IF(J16="","",(K16/J16)/LOOKUP(RIGHT($D$2,3),定数!$A$6:$A$13,定数!$B$6:$B$13))</f>
        <v>0.4658930349988315</v>
      </c>
      <c r="N16" s="40">
        <v>2011</v>
      </c>
      <c r="O16" s="8">
        <v>43765</v>
      </c>
      <c r="P16" s="80">
        <v>1.4133</v>
      </c>
      <c r="Q16" s="80"/>
      <c r="R16" s="81">
        <f>IF(P16="","",T16*M16*LOOKUP(RIGHT($D$2,3),定数!$A$6:$A$13,定数!$B$6:$B$13))</f>
        <v>16268.984782159141</v>
      </c>
      <c r="S16" s="81"/>
      <c r="T16" s="82">
        <f t="shared" si="4"/>
        <v>290.99999999999903</v>
      </c>
      <c r="U16" s="82"/>
      <c r="V16" s="22">
        <f t="shared" si="1"/>
        <v>1</v>
      </c>
      <c r="W16">
        <f t="shared" si="2"/>
        <v>0</v>
      </c>
      <c r="X16" s="41">
        <f t="shared" si="5"/>
        <v>372372.88116674736</v>
      </c>
      <c r="Y16" s="42">
        <f t="shared" si="6"/>
        <v>5.9137815779245817E-2</v>
      </c>
    </row>
    <row r="17" spans="2:25" x14ac:dyDescent="0.15">
      <c r="B17" s="40">
        <v>9</v>
      </c>
      <c r="C17" s="79">
        <f t="shared" si="0"/>
        <v>366620.54710128042</v>
      </c>
      <c r="D17" s="79"/>
      <c r="E17" s="40">
        <v>2011</v>
      </c>
      <c r="F17" s="8">
        <v>43764</v>
      </c>
      <c r="G17" s="40" t="s">
        <v>4</v>
      </c>
      <c r="H17" s="80">
        <v>1.3974</v>
      </c>
      <c r="I17" s="80"/>
      <c r="J17" s="40">
        <v>176</v>
      </c>
      <c r="K17" s="83">
        <f t="shared" si="3"/>
        <v>10998.616413038411</v>
      </c>
      <c r="L17" s="84"/>
      <c r="M17" s="6">
        <f>IF(J17="","",(K17/J17)/LOOKUP(RIGHT($D$2,3),定数!$A$6:$A$13,定数!$B$6:$B$13))</f>
        <v>0.52076782258704601</v>
      </c>
      <c r="N17" s="40">
        <v>2011</v>
      </c>
      <c r="O17" s="8">
        <v>43765</v>
      </c>
      <c r="P17" s="80">
        <v>1.4239999999999999</v>
      </c>
      <c r="Q17" s="80"/>
      <c r="R17" s="81">
        <f>IF(P17="","",T17*M17*LOOKUP(RIGHT($D$2,3),定数!$A$6:$A$13,定数!$B$6:$B$13))</f>
        <v>16622.908896978479</v>
      </c>
      <c r="S17" s="81"/>
      <c r="T17" s="82">
        <f t="shared" si="4"/>
        <v>265.99999999999955</v>
      </c>
      <c r="U17" s="82"/>
      <c r="V17" s="22">
        <f t="shared" si="1"/>
        <v>2</v>
      </c>
      <c r="W17">
        <f t="shared" si="2"/>
        <v>0</v>
      </c>
      <c r="X17" s="41">
        <f t="shared" si="5"/>
        <v>372372.88116674736</v>
      </c>
      <c r="Y17" s="42">
        <f t="shared" si="6"/>
        <v>1.5447779246016258E-2</v>
      </c>
    </row>
    <row r="18" spans="2:25" x14ac:dyDescent="0.15">
      <c r="B18" s="40">
        <v>10</v>
      </c>
      <c r="C18" s="79">
        <f t="shared" si="0"/>
        <v>383243.4559982589</v>
      </c>
      <c r="D18" s="79"/>
      <c r="E18" s="40">
        <v>2011</v>
      </c>
      <c r="F18" s="8">
        <v>43791</v>
      </c>
      <c r="G18" s="40" t="s">
        <v>3</v>
      </c>
      <c r="H18" s="80">
        <v>1.3467</v>
      </c>
      <c r="I18" s="80"/>
      <c r="J18" s="40">
        <v>99</v>
      </c>
      <c r="K18" s="83">
        <f t="shared" si="3"/>
        <v>11497.303679947767</v>
      </c>
      <c r="L18" s="84"/>
      <c r="M18" s="6">
        <f>IF(J18="","",(K18/J18)/LOOKUP(RIGHT($D$2,3),定数!$A$6:$A$13,定数!$B$6:$B$13))</f>
        <v>0.9677865050461083</v>
      </c>
      <c r="N18" s="40">
        <v>2011</v>
      </c>
      <c r="O18" s="8">
        <v>43793</v>
      </c>
      <c r="P18" s="80">
        <v>1.3311999999999999</v>
      </c>
      <c r="Q18" s="80"/>
      <c r="R18" s="81">
        <f>IF(P18="","",T18*M18*LOOKUP(RIGHT($D$2,3),定数!$A$6:$A$13,定数!$B$6:$B$13))</f>
        <v>18000.828993857693</v>
      </c>
      <c r="S18" s="81"/>
      <c r="T18" s="82">
        <f t="shared" si="4"/>
        <v>155.00000000000068</v>
      </c>
      <c r="U18" s="82"/>
      <c r="V18" s="22">
        <f t="shared" si="1"/>
        <v>3</v>
      </c>
      <c r="W18">
        <f t="shared" si="2"/>
        <v>0</v>
      </c>
      <c r="X18" s="41">
        <f t="shared" si="5"/>
        <v>383243.4559982589</v>
      </c>
      <c r="Y18" s="42">
        <f t="shared" si="6"/>
        <v>0</v>
      </c>
    </row>
    <row r="19" spans="2:25" x14ac:dyDescent="0.15">
      <c r="B19" s="40">
        <v>11</v>
      </c>
      <c r="C19" s="79">
        <f t="shared" si="0"/>
        <v>401244.28499211662</v>
      </c>
      <c r="D19" s="79"/>
      <c r="E19" s="40">
        <v>2011</v>
      </c>
      <c r="F19" s="8">
        <v>43798</v>
      </c>
      <c r="G19" s="40" t="s">
        <v>3</v>
      </c>
      <c r="H19" s="80">
        <v>1.3283</v>
      </c>
      <c r="I19" s="80"/>
      <c r="J19" s="40">
        <v>159</v>
      </c>
      <c r="K19" s="83">
        <f t="shared" si="3"/>
        <v>12037.328549763499</v>
      </c>
      <c r="L19" s="84"/>
      <c r="M19" s="6">
        <f>IF(J19="","",(K19/J19)/LOOKUP(RIGHT($D$2,3),定数!$A$6:$A$13,定数!$B$6:$B$13))</f>
        <v>0.63088724055364254</v>
      </c>
      <c r="N19" s="40">
        <v>2011</v>
      </c>
      <c r="O19" s="8">
        <v>43799</v>
      </c>
      <c r="P19" s="80">
        <v>1.3441000000000001</v>
      </c>
      <c r="Q19" s="80"/>
      <c r="R19" s="81">
        <f>IF(P19="","",T19*M19*LOOKUP(RIGHT($D$2,3),定数!$A$6:$A$13,定数!$B$6:$B$13))</f>
        <v>-11961.62208089709</v>
      </c>
      <c r="S19" s="81"/>
      <c r="T19" s="82">
        <f t="shared" si="4"/>
        <v>-158.00000000000037</v>
      </c>
      <c r="U19" s="82"/>
      <c r="V19" s="22">
        <f t="shared" si="1"/>
        <v>0</v>
      </c>
      <c r="W19">
        <f t="shared" si="2"/>
        <v>1</v>
      </c>
      <c r="X19" s="41">
        <f t="shared" si="5"/>
        <v>401244.28499211662</v>
      </c>
      <c r="Y19" s="42">
        <f t="shared" si="6"/>
        <v>0</v>
      </c>
    </row>
    <row r="20" spans="2:25" x14ac:dyDescent="0.15">
      <c r="B20" s="40">
        <v>12</v>
      </c>
      <c r="C20" s="79">
        <f t="shared" si="0"/>
        <v>389282.66291121952</v>
      </c>
      <c r="D20" s="79"/>
      <c r="E20" s="40">
        <v>2011</v>
      </c>
      <c r="F20" s="8">
        <v>43820</v>
      </c>
      <c r="G20" s="40" t="s">
        <v>3</v>
      </c>
      <c r="H20" s="80">
        <v>1.3023</v>
      </c>
      <c r="I20" s="80"/>
      <c r="J20" s="40">
        <v>172</v>
      </c>
      <c r="K20" s="83">
        <f t="shared" si="3"/>
        <v>11678.479887336585</v>
      </c>
      <c r="L20" s="84"/>
      <c r="M20" s="6">
        <f>IF(J20="","",(K20/J20)/LOOKUP(RIGHT($D$2,3),定数!$A$6:$A$13,定数!$B$6:$B$13))</f>
        <v>0.56581782399886549</v>
      </c>
      <c r="N20" s="40">
        <v>2012</v>
      </c>
      <c r="O20" s="8">
        <v>43471</v>
      </c>
      <c r="P20" s="80">
        <v>1.2745</v>
      </c>
      <c r="Q20" s="80"/>
      <c r="R20" s="81">
        <f>IF(P20="","",T20*M20*LOOKUP(RIGHT($D$2,3),定数!$A$6:$A$13,定数!$B$6:$B$13))</f>
        <v>18875.682608602187</v>
      </c>
      <c r="S20" s="81"/>
      <c r="T20" s="82">
        <f t="shared" si="4"/>
        <v>278.00000000000045</v>
      </c>
      <c r="U20" s="82"/>
      <c r="V20" s="22">
        <f t="shared" si="1"/>
        <v>1</v>
      </c>
      <c r="W20">
        <f t="shared" si="2"/>
        <v>0</v>
      </c>
      <c r="X20" s="41">
        <f t="shared" si="5"/>
        <v>401244.28499211662</v>
      </c>
      <c r="Y20" s="42">
        <f t="shared" si="6"/>
        <v>2.9811320754717041E-2</v>
      </c>
    </row>
    <row r="21" spans="2:25" x14ac:dyDescent="0.15">
      <c r="B21" s="40">
        <v>13</v>
      </c>
      <c r="C21" s="79">
        <f t="shared" si="0"/>
        <v>408158.34551982168</v>
      </c>
      <c r="D21" s="79"/>
      <c r="E21" s="40">
        <v>2012</v>
      </c>
      <c r="F21" s="8">
        <v>43553</v>
      </c>
      <c r="G21" s="40" t="s">
        <v>4</v>
      </c>
      <c r="H21" s="80">
        <v>1.3345</v>
      </c>
      <c r="I21" s="80"/>
      <c r="J21" s="40">
        <v>94</v>
      </c>
      <c r="K21" s="83">
        <f t="shared" si="3"/>
        <v>12244.750365594649</v>
      </c>
      <c r="L21" s="84"/>
      <c r="M21" s="6">
        <f>IF(J21="","",(K21/J21)/LOOKUP(RIGHT($D$2,3),定数!$A$6:$A$13,定数!$B$6:$B$13))</f>
        <v>1.0855275146803767</v>
      </c>
      <c r="N21" s="40">
        <v>2012</v>
      </c>
      <c r="O21" s="8">
        <v>43558</v>
      </c>
      <c r="P21" s="80">
        <v>1.3250999999999999</v>
      </c>
      <c r="Q21" s="80"/>
      <c r="R21" s="81">
        <f>IF(P21="","",T21*M21*LOOKUP(RIGHT($D$2,3),定数!$A$6:$A$13,定数!$B$6:$B$13))</f>
        <v>-12244.750365594746</v>
      </c>
      <c r="S21" s="81"/>
      <c r="T21" s="82">
        <f t="shared" si="4"/>
        <v>-94.000000000000753</v>
      </c>
      <c r="U21" s="82"/>
      <c r="V21" s="22">
        <f t="shared" si="1"/>
        <v>0</v>
      </c>
      <c r="W21">
        <f t="shared" si="2"/>
        <v>1</v>
      </c>
      <c r="X21" s="41">
        <f t="shared" si="5"/>
        <v>408158.34551982168</v>
      </c>
      <c r="Y21" s="42">
        <f t="shared" si="6"/>
        <v>0</v>
      </c>
    </row>
    <row r="22" spans="2:25" x14ac:dyDescent="0.15">
      <c r="B22" s="40">
        <v>14</v>
      </c>
      <c r="C22" s="79">
        <f t="shared" si="0"/>
        <v>395913.59515422693</v>
      </c>
      <c r="D22" s="79"/>
      <c r="E22" s="40">
        <v>2012</v>
      </c>
      <c r="F22" s="8">
        <v>43697</v>
      </c>
      <c r="G22" s="40" t="s">
        <v>4</v>
      </c>
      <c r="H22" s="80">
        <v>1.2367999999999999</v>
      </c>
      <c r="I22" s="80"/>
      <c r="J22" s="40">
        <v>74</v>
      </c>
      <c r="K22" s="83">
        <f t="shared" si="3"/>
        <v>11877.407854626808</v>
      </c>
      <c r="L22" s="84"/>
      <c r="M22" s="6">
        <f>IF(J22="","",(K22/J22)/LOOKUP(RIGHT($D$2,3),定数!$A$6:$A$13,定数!$B$6:$B$13))</f>
        <v>1.3375459295750909</v>
      </c>
      <c r="N22" s="40">
        <v>2012</v>
      </c>
      <c r="O22" s="8">
        <v>43698</v>
      </c>
      <c r="P22" s="80">
        <v>1.2479</v>
      </c>
      <c r="Q22" s="80"/>
      <c r="R22" s="81">
        <f>IF(P22="","",T22*M22*LOOKUP(RIGHT($D$2,3),定数!$A$6:$A$13,定数!$B$6:$B$13))</f>
        <v>17816.111781940388</v>
      </c>
      <c r="S22" s="81"/>
      <c r="T22" s="82">
        <f t="shared" si="4"/>
        <v>111.00000000000109</v>
      </c>
      <c r="U22" s="82"/>
      <c r="V22" s="22">
        <f t="shared" si="1"/>
        <v>1</v>
      </c>
      <c r="W22">
        <f t="shared" si="2"/>
        <v>0</v>
      </c>
      <c r="X22" s="41">
        <f t="shared" si="5"/>
        <v>408158.34551982168</v>
      </c>
      <c r="Y22" s="42">
        <f t="shared" si="6"/>
        <v>3.0000000000000249E-2</v>
      </c>
    </row>
    <row r="23" spans="2:25" x14ac:dyDescent="0.15">
      <c r="B23" s="40">
        <v>15</v>
      </c>
      <c r="C23" s="79">
        <f t="shared" si="0"/>
        <v>413729.70693616732</v>
      </c>
      <c r="D23" s="79"/>
      <c r="E23" s="40">
        <v>2012</v>
      </c>
      <c r="F23" s="8">
        <v>43753</v>
      </c>
      <c r="G23" s="40" t="s">
        <v>4</v>
      </c>
      <c r="H23" s="80">
        <v>1.2979000000000001</v>
      </c>
      <c r="I23" s="80"/>
      <c r="J23" s="40">
        <v>90</v>
      </c>
      <c r="K23" s="83">
        <f t="shared" si="3"/>
        <v>12411.891208085019</v>
      </c>
      <c r="L23" s="84"/>
      <c r="M23" s="6">
        <f>IF(J23="","",(K23/J23)/LOOKUP(RIGHT($D$2,3),定数!$A$6:$A$13,定数!$B$6:$B$13))</f>
        <v>1.1492491859337979</v>
      </c>
      <c r="N23" s="40">
        <v>2012</v>
      </c>
      <c r="O23" s="8">
        <v>43755</v>
      </c>
      <c r="P23" s="80">
        <v>1.3112999999999999</v>
      </c>
      <c r="Q23" s="80"/>
      <c r="R23" s="81">
        <f>IF(P23="","",T23*M23*LOOKUP(RIGHT($D$2,3),定数!$A$6:$A$13,定数!$B$6:$B$13))</f>
        <v>18479.926909815276</v>
      </c>
      <c r="S23" s="81"/>
      <c r="T23" s="82">
        <f t="shared" si="4"/>
        <v>133.99999999999858</v>
      </c>
      <c r="U23" s="82"/>
      <c r="V23" t="str">
        <f t="shared" ref="V23:W74" si="7">IF(S23&lt;&gt;"",IF(S23&lt;0,1+V22,0),"")</f>
        <v/>
      </c>
      <c r="W23">
        <f t="shared" si="2"/>
        <v>0</v>
      </c>
      <c r="X23" s="41">
        <f t="shared" si="5"/>
        <v>413729.70693616732</v>
      </c>
      <c r="Y23" s="42">
        <f t="shared" si="6"/>
        <v>0</v>
      </c>
    </row>
    <row r="24" spans="2:25" x14ac:dyDescent="0.15">
      <c r="B24" s="40">
        <v>16</v>
      </c>
      <c r="C24" s="79">
        <f t="shared" si="0"/>
        <v>432209.63384598261</v>
      </c>
      <c r="D24" s="79"/>
      <c r="E24" s="40">
        <v>2012</v>
      </c>
      <c r="F24" s="8">
        <v>43769</v>
      </c>
      <c r="G24" s="40" t="s">
        <v>3</v>
      </c>
      <c r="H24" s="80">
        <v>1.2944</v>
      </c>
      <c r="I24" s="80"/>
      <c r="J24" s="40">
        <v>75</v>
      </c>
      <c r="K24" s="83">
        <f t="shared" si="3"/>
        <v>12966.289015379478</v>
      </c>
      <c r="L24" s="84"/>
      <c r="M24" s="6">
        <f>IF(J24="","",(K24/J24)/LOOKUP(RIGHT($D$2,3),定数!$A$6:$A$13,定数!$B$6:$B$13))</f>
        <v>1.4406987794866086</v>
      </c>
      <c r="N24" s="40">
        <v>2012</v>
      </c>
      <c r="O24" s="8">
        <v>43771</v>
      </c>
      <c r="P24" s="80">
        <v>1.2825</v>
      </c>
      <c r="Q24" s="80"/>
      <c r="R24" s="81">
        <f>IF(P24="","",T24*M24*LOOKUP(RIGHT($D$2,3),定数!$A$6:$A$13,定数!$B$6:$B$13))</f>
        <v>20573.178571068809</v>
      </c>
      <c r="S24" s="81"/>
      <c r="T24" s="82">
        <f t="shared" si="4"/>
        <v>119.00000000000021</v>
      </c>
      <c r="U24" s="82"/>
      <c r="V24" t="str">
        <f t="shared" si="7"/>
        <v/>
      </c>
      <c r="W24">
        <f t="shared" si="2"/>
        <v>0</v>
      </c>
      <c r="X24" s="41">
        <f t="shared" si="5"/>
        <v>432209.63384598261</v>
      </c>
      <c r="Y24" s="42">
        <f t="shared" si="6"/>
        <v>0</v>
      </c>
    </row>
    <row r="25" spans="2:25" x14ac:dyDescent="0.15">
      <c r="B25" s="40">
        <v>17</v>
      </c>
      <c r="C25" s="79">
        <f t="shared" si="0"/>
        <v>452782.81241705141</v>
      </c>
      <c r="D25" s="79"/>
      <c r="E25" s="40">
        <v>2012</v>
      </c>
      <c r="F25" s="8">
        <v>43790</v>
      </c>
      <c r="G25" s="40" t="s">
        <v>4</v>
      </c>
      <c r="H25" s="80">
        <v>1.2831999999999999</v>
      </c>
      <c r="I25" s="80"/>
      <c r="J25" s="40">
        <v>98</v>
      </c>
      <c r="K25" s="83">
        <f t="shared" si="3"/>
        <v>13583.484372511542</v>
      </c>
      <c r="L25" s="84"/>
      <c r="M25" s="6">
        <f>IF(J25="","",(K25/J25)/LOOKUP(RIGHT($D$2,3),定数!$A$6:$A$13,定数!$B$6:$B$13))</f>
        <v>1.1550581949414576</v>
      </c>
      <c r="N25" s="40">
        <v>2012</v>
      </c>
      <c r="O25" s="8">
        <v>43792</v>
      </c>
      <c r="P25" s="80">
        <v>1.2975000000000001</v>
      </c>
      <c r="Q25" s="80"/>
      <c r="R25" s="81">
        <f>IF(P25="","",T25*M25*LOOKUP(RIGHT($D$2,3),定数!$A$6:$A$13,定数!$B$6:$B$13))</f>
        <v>19820.79862519569</v>
      </c>
      <c r="S25" s="81"/>
      <c r="T25" s="82">
        <f t="shared" si="4"/>
        <v>143.00000000000202</v>
      </c>
      <c r="U25" s="82"/>
      <c r="V25" t="str">
        <f t="shared" si="7"/>
        <v/>
      </c>
      <c r="W25">
        <f t="shared" si="2"/>
        <v>0</v>
      </c>
      <c r="X25" s="41">
        <f t="shared" si="5"/>
        <v>452782.81241705141</v>
      </c>
      <c r="Y25" s="42">
        <f t="shared" si="6"/>
        <v>0</v>
      </c>
    </row>
    <row r="26" spans="2:25" x14ac:dyDescent="0.15">
      <c r="B26" s="40">
        <v>18</v>
      </c>
      <c r="C26" s="79">
        <f t="shared" si="0"/>
        <v>472603.6110422471</v>
      </c>
      <c r="D26" s="79"/>
      <c r="E26" s="40">
        <v>2013</v>
      </c>
      <c r="F26" s="8">
        <v>43661</v>
      </c>
      <c r="G26" s="40" t="s">
        <v>4</v>
      </c>
      <c r="H26" s="80">
        <v>1.3079000000000001</v>
      </c>
      <c r="I26" s="80"/>
      <c r="J26" s="40">
        <v>88</v>
      </c>
      <c r="K26" s="83">
        <f t="shared" si="3"/>
        <v>14178.108331267413</v>
      </c>
      <c r="L26" s="84"/>
      <c r="M26" s="6">
        <f>IF(J26="","",(K26/J26)/LOOKUP(RIGHT($D$2,3),定数!$A$6:$A$13,定数!$B$6:$B$13))</f>
        <v>1.3426238950063838</v>
      </c>
      <c r="N26" s="40">
        <v>2013</v>
      </c>
      <c r="O26" s="8">
        <v>43668</v>
      </c>
      <c r="P26" s="80">
        <v>1.3218000000000001</v>
      </c>
      <c r="Q26" s="80"/>
      <c r="R26" s="81">
        <f>IF(P26="","",T26*M26*LOOKUP(RIGHT($D$2,3),定数!$A$6:$A$13,定数!$B$6:$B$13))</f>
        <v>22394.966568706517</v>
      </c>
      <c r="S26" s="81"/>
      <c r="T26" s="82">
        <f t="shared" si="4"/>
        <v>139.00000000000023</v>
      </c>
      <c r="U26" s="82"/>
      <c r="V26" t="str">
        <f t="shared" si="7"/>
        <v/>
      </c>
      <c r="W26">
        <f t="shared" si="2"/>
        <v>0</v>
      </c>
      <c r="X26" s="41">
        <f t="shared" si="5"/>
        <v>472603.6110422471</v>
      </c>
      <c r="Y26" s="42">
        <f t="shared" si="6"/>
        <v>0</v>
      </c>
    </row>
    <row r="27" spans="2:25" x14ac:dyDescent="0.15">
      <c r="B27" s="40">
        <v>19</v>
      </c>
      <c r="C27" s="79">
        <f t="shared" si="0"/>
        <v>494998.57761095359</v>
      </c>
      <c r="D27" s="79"/>
      <c r="E27" s="40">
        <v>2013</v>
      </c>
      <c r="F27" s="8">
        <v>43699</v>
      </c>
      <c r="G27" s="40" t="s">
        <v>4</v>
      </c>
      <c r="H27" s="80">
        <v>1.3372999999999999</v>
      </c>
      <c r="I27" s="80"/>
      <c r="J27" s="40">
        <v>76</v>
      </c>
      <c r="K27" s="83">
        <f t="shared" si="3"/>
        <v>14849.957328328608</v>
      </c>
      <c r="L27" s="84"/>
      <c r="M27" s="6">
        <f>IF(J27="","",(K27/J27)/LOOKUP(RIGHT($D$2,3),定数!$A$6:$A$13,定数!$B$6:$B$13))</f>
        <v>1.6282847947728738</v>
      </c>
      <c r="N27" s="40">
        <v>2013</v>
      </c>
      <c r="O27" s="8">
        <v>43706</v>
      </c>
      <c r="P27" s="80">
        <v>1.3297000000000001</v>
      </c>
      <c r="Q27" s="80"/>
      <c r="R27" s="81">
        <f>IF(P27="","",T27*M27*LOOKUP(RIGHT($D$2,3),定数!$A$6:$A$13,定数!$B$6:$B$13))</f>
        <v>-14849.957328328275</v>
      </c>
      <c r="S27" s="81"/>
      <c r="T27" s="82">
        <f t="shared" si="4"/>
        <v>-75.999999999998295</v>
      </c>
      <c r="U27" s="82"/>
      <c r="V27" t="str">
        <f t="shared" si="7"/>
        <v/>
      </c>
      <c r="W27">
        <f t="shared" si="2"/>
        <v>1</v>
      </c>
      <c r="X27" s="41">
        <f t="shared" si="5"/>
        <v>494998.57761095359</v>
      </c>
      <c r="Y27" s="42">
        <f t="shared" si="6"/>
        <v>0</v>
      </c>
    </row>
    <row r="28" spans="2:25" x14ac:dyDescent="0.15">
      <c r="B28" s="40">
        <v>20</v>
      </c>
      <c r="C28" s="79">
        <f t="shared" si="0"/>
        <v>480148.62028262531</v>
      </c>
      <c r="D28" s="79"/>
      <c r="E28" s="40">
        <v>2013</v>
      </c>
      <c r="F28" s="8">
        <v>43721</v>
      </c>
      <c r="G28" s="40" t="s">
        <v>4</v>
      </c>
      <c r="H28" s="80">
        <v>1.3321000000000001</v>
      </c>
      <c r="I28" s="80"/>
      <c r="J28" s="40">
        <v>68</v>
      </c>
      <c r="K28" s="83">
        <f t="shared" si="3"/>
        <v>14404.458608478759</v>
      </c>
      <c r="L28" s="84"/>
      <c r="M28" s="6">
        <f>IF(J28="","",(K28/J28)/LOOKUP(RIGHT($D$2,3),定数!$A$6:$A$13,定数!$B$6:$B$13))</f>
        <v>1.7652522804508282</v>
      </c>
      <c r="N28" s="40">
        <v>2013</v>
      </c>
      <c r="O28" s="8">
        <v>43726</v>
      </c>
      <c r="P28" s="80">
        <v>1.3423</v>
      </c>
      <c r="Q28" s="80"/>
      <c r="R28" s="81">
        <f>IF(P28="","",T28*M28*LOOKUP(RIGHT($D$2,3),定数!$A$6:$A$13,定数!$B$6:$B$13))</f>
        <v>21606.687912718109</v>
      </c>
      <c r="S28" s="81"/>
      <c r="T28" s="82">
        <f t="shared" si="4"/>
        <v>101.99999999999987</v>
      </c>
      <c r="U28" s="82"/>
      <c r="V28" t="str">
        <f t="shared" si="7"/>
        <v/>
      </c>
      <c r="W28">
        <f t="shared" si="2"/>
        <v>0</v>
      </c>
      <c r="X28" s="41">
        <f t="shared" si="5"/>
        <v>494998.57761095359</v>
      </c>
      <c r="Y28" s="42">
        <f t="shared" si="6"/>
        <v>2.9999999999999361E-2</v>
      </c>
    </row>
    <row r="29" spans="2:25" x14ac:dyDescent="0.15">
      <c r="B29" s="40">
        <v>21</v>
      </c>
      <c r="C29" s="79">
        <f t="shared" si="0"/>
        <v>501755.30819534342</v>
      </c>
      <c r="D29" s="79"/>
      <c r="E29" s="40">
        <v>2013</v>
      </c>
      <c r="F29" s="8">
        <v>43803</v>
      </c>
      <c r="G29" s="40" t="s">
        <v>4</v>
      </c>
      <c r="H29" s="80">
        <v>1.3605</v>
      </c>
      <c r="I29" s="80"/>
      <c r="J29" s="40">
        <v>77</v>
      </c>
      <c r="K29" s="83">
        <f t="shared" si="3"/>
        <v>15052.659245860303</v>
      </c>
      <c r="L29" s="84"/>
      <c r="M29" s="6">
        <f>IF(J29="","",(K29/J29)/LOOKUP(RIGHT($D$2,3),定数!$A$6:$A$13,定数!$B$6:$B$13))</f>
        <v>1.6290756759589073</v>
      </c>
      <c r="N29" s="40">
        <v>2013</v>
      </c>
      <c r="O29" s="8">
        <v>43808</v>
      </c>
      <c r="P29" s="80">
        <v>1.3720000000000001</v>
      </c>
      <c r="Q29" s="80"/>
      <c r="R29" s="81">
        <f>IF(P29="","",T29*M29*LOOKUP(RIGHT($D$2,3),定数!$A$6:$A$13,定数!$B$6:$B$13))</f>
        <v>22481.24432823305</v>
      </c>
      <c r="S29" s="81"/>
      <c r="T29" s="82">
        <f t="shared" si="4"/>
        <v>115.00000000000065</v>
      </c>
      <c r="U29" s="82"/>
      <c r="V29" t="str">
        <f t="shared" si="7"/>
        <v/>
      </c>
      <c r="W29">
        <f t="shared" si="2"/>
        <v>0</v>
      </c>
      <c r="X29" s="41">
        <f t="shared" si="5"/>
        <v>501755.30819534342</v>
      </c>
      <c r="Y29" s="42">
        <f t="shared" si="6"/>
        <v>0</v>
      </c>
    </row>
    <row r="30" spans="2:25" x14ac:dyDescent="0.15">
      <c r="B30" s="40">
        <v>22</v>
      </c>
      <c r="C30" s="79">
        <f t="shared" si="0"/>
        <v>524236.55252357648</v>
      </c>
      <c r="D30" s="79"/>
      <c r="E30" s="40">
        <v>2013</v>
      </c>
      <c r="F30" s="8">
        <v>43816</v>
      </c>
      <c r="G30" s="40" t="s">
        <v>4</v>
      </c>
      <c r="H30" s="80">
        <v>1.3782000000000001</v>
      </c>
      <c r="I30" s="80"/>
      <c r="J30" s="40">
        <v>60</v>
      </c>
      <c r="K30" s="83">
        <f t="shared" si="3"/>
        <v>15727.096575707294</v>
      </c>
      <c r="L30" s="84"/>
      <c r="M30" s="6">
        <f>IF(J30="","",(K30/J30)/LOOKUP(RIGHT($D$2,3),定数!$A$6:$A$13,定数!$B$6:$B$13))</f>
        <v>2.1843189688482356</v>
      </c>
      <c r="N30" s="40">
        <v>2013</v>
      </c>
      <c r="O30" s="8">
        <v>43817</v>
      </c>
      <c r="P30" s="80">
        <v>1.3722000000000001</v>
      </c>
      <c r="Q30" s="80"/>
      <c r="R30" s="81">
        <f>IF(P30="","",T30*M30*LOOKUP(RIGHT($D$2,3),定数!$A$6:$A$13,定数!$B$6:$B$13))</f>
        <v>-15727.096575707312</v>
      </c>
      <c r="S30" s="81"/>
      <c r="T30" s="82">
        <f t="shared" si="4"/>
        <v>-60.000000000000057</v>
      </c>
      <c r="U30" s="82"/>
      <c r="V30" t="str">
        <f t="shared" si="7"/>
        <v/>
      </c>
      <c r="W30">
        <f t="shared" si="2"/>
        <v>1</v>
      </c>
      <c r="X30" s="41">
        <f t="shared" si="5"/>
        <v>524236.55252357648</v>
      </c>
      <c r="Y30" s="42">
        <f t="shared" si="6"/>
        <v>0</v>
      </c>
    </row>
    <row r="31" spans="2:25" x14ac:dyDescent="0.15">
      <c r="B31" s="40">
        <v>23</v>
      </c>
      <c r="C31" s="79">
        <f t="shared" si="0"/>
        <v>508509.45594786917</v>
      </c>
      <c r="D31" s="79"/>
      <c r="E31" s="40">
        <v>2014</v>
      </c>
      <c r="F31" s="8">
        <v>43570</v>
      </c>
      <c r="G31" s="40" t="s">
        <v>4</v>
      </c>
      <c r="H31" s="80">
        <v>1.3833</v>
      </c>
      <c r="I31" s="80"/>
      <c r="J31" s="40">
        <v>43</v>
      </c>
      <c r="K31" s="83">
        <f t="shared" si="3"/>
        <v>15255.283678436075</v>
      </c>
      <c r="L31" s="84"/>
      <c r="M31" s="6">
        <f>IF(J31="","",(K31/J31)/LOOKUP(RIGHT($D$2,3),定数!$A$6:$A$13,定数!$B$6:$B$13))</f>
        <v>2.9564503252783094</v>
      </c>
      <c r="N31" s="40">
        <v>2014</v>
      </c>
      <c r="O31" s="8">
        <v>43576</v>
      </c>
      <c r="P31" s="80">
        <v>1.379</v>
      </c>
      <c r="Q31" s="80"/>
      <c r="R31" s="81">
        <f>IF(P31="","",T31*M31*LOOKUP(RIGHT($D$2,3),定数!$A$6:$A$13,定数!$B$6:$B$13))</f>
        <v>-15255.283678435972</v>
      </c>
      <c r="S31" s="81"/>
      <c r="T31" s="82">
        <f t="shared" si="4"/>
        <v>-42.999999999999702</v>
      </c>
      <c r="U31" s="82"/>
      <c r="V31" t="str">
        <f t="shared" si="7"/>
        <v/>
      </c>
      <c r="W31">
        <f t="shared" si="2"/>
        <v>2</v>
      </c>
      <c r="X31" s="41">
        <f t="shared" si="5"/>
        <v>524236.55252357648</v>
      </c>
      <c r="Y31" s="42">
        <f t="shared" si="6"/>
        <v>3.0000000000000027E-2</v>
      </c>
    </row>
    <row r="32" spans="2:25" x14ac:dyDescent="0.15">
      <c r="B32" s="40">
        <v>24</v>
      </c>
      <c r="C32" s="79">
        <f t="shared" si="0"/>
        <v>493254.17226943321</v>
      </c>
      <c r="D32" s="79"/>
      <c r="E32" s="40">
        <v>2014</v>
      </c>
      <c r="F32" s="8">
        <v>43587</v>
      </c>
      <c r="G32" s="40" t="s">
        <v>4</v>
      </c>
      <c r="H32" s="80">
        <v>1.3880999999999999</v>
      </c>
      <c r="I32" s="80"/>
      <c r="J32" s="40">
        <v>70</v>
      </c>
      <c r="K32" s="83">
        <f t="shared" si="3"/>
        <v>14797.625168082996</v>
      </c>
      <c r="L32" s="84"/>
      <c r="M32" s="6">
        <f>IF(J32="","",(K32/J32)/LOOKUP(RIGHT($D$2,3),定数!$A$6:$A$13,定数!$B$6:$B$13))</f>
        <v>1.7616220438194041</v>
      </c>
      <c r="N32" s="40">
        <v>2014</v>
      </c>
      <c r="O32" s="8">
        <v>43593</v>
      </c>
      <c r="P32" s="80">
        <v>1.3985000000000001</v>
      </c>
      <c r="Q32" s="80"/>
      <c r="R32" s="81">
        <f>IF(P32="","",T32*M32*LOOKUP(RIGHT($D$2,3),定数!$A$6:$A$13,定数!$B$6:$B$13))</f>
        <v>21985.04310686656</v>
      </c>
      <c r="S32" s="81"/>
      <c r="T32" s="82">
        <f t="shared" si="4"/>
        <v>104.00000000000188</v>
      </c>
      <c r="U32" s="82"/>
      <c r="V32" t="str">
        <f t="shared" si="7"/>
        <v/>
      </c>
      <c r="W32">
        <f t="shared" si="2"/>
        <v>0</v>
      </c>
      <c r="X32" s="41">
        <f t="shared" si="5"/>
        <v>524236.55252357648</v>
      </c>
      <c r="Y32" s="42">
        <f t="shared" si="6"/>
        <v>5.9099999999999819E-2</v>
      </c>
    </row>
    <row r="33" spans="2:25" x14ac:dyDescent="0.15">
      <c r="B33" s="40">
        <v>25</v>
      </c>
      <c r="C33" s="79">
        <f t="shared" si="0"/>
        <v>515239.21537629975</v>
      </c>
      <c r="D33" s="79"/>
      <c r="E33" s="40">
        <v>2014</v>
      </c>
      <c r="F33" s="8">
        <v>43731</v>
      </c>
      <c r="G33" s="40" t="s">
        <v>3</v>
      </c>
      <c r="H33" s="80">
        <v>1.284</v>
      </c>
      <c r="I33" s="80"/>
      <c r="J33" s="40">
        <v>65</v>
      </c>
      <c r="K33" s="83">
        <f t="shared" si="3"/>
        <v>15457.176461288991</v>
      </c>
      <c r="L33" s="84"/>
      <c r="M33" s="6">
        <f>IF(J33="","",(K33/J33)/LOOKUP(RIGHT($D$2,3),定数!$A$6:$A$13,定数!$B$6:$B$13))</f>
        <v>1.9816892899088452</v>
      </c>
      <c r="N33" s="40">
        <v>2014</v>
      </c>
      <c r="O33" s="8">
        <v>43733</v>
      </c>
      <c r="P33" s="80">
        <v>1.2730999999999999</v>
      </c>
      <c r="Q33" s="80"/>
      <c r="R33" s="81">
        <f>IF(P33="","",T33*M33*LOOKUP(RIGHT($D$2,3),定数!$A$6:$A$13,定数!$B$6:$B$13))</f>
        <v>25920.495912008009</v>
      </c>
      <c r="S33" s="81"/>
      <c r="T33" s="82">
        <f t="shared" si="4"/>
        <v>109.00000000000132</v>
      </c>
      <c r="U33" s="82"/>
      <c r="V33" t="str">
        <f t="shared" si="7"/>
        <v/>
      </c>
      <c r="W33">
        <f t="shared" si="2"/>
        <v>0</v>
      </c>
      <c r="X33" s="41">
        <f t="shared" si="5"/>
        <v>524236.55252357648</v>
      </c>
      <c r="Y33" s="42">
        <f t="shared" si="6"/>
        <v>1.7162742857141922E-2</v>
      </c>
    </row>
    <row r="34" spans="2:25" x14ac:dyDescent="0.15">
      <c r="B34" s="40">
        <v>26</v>
      </c>
      <c r="C34" s="79">
        <f t="shared" si="0"/>
        <v>541159.71128830779</v>
      </c>
      <c r="D34" s="79"/>
      <c r="E34" s="40">
        <v>2015</v>
      </c>
      <c r="F34" s="8">
        <v>43635</v>
      </c>
      <c r="G34" s="40" t="s">
        <v>4</v>
      </c>
      <c r="H34" s="80">
        <v>1.1395999999999999</v>
      </c>
      <c r="I34" s="80"/>
      <c r="J34" s="40">
        <v>104</v>
      </c>
      <c r="K34" s="83">
        <f t="shared" si="3"/>
        <v>16234.791338649233</v>
      </c>
      <c r="L34" s="84"/>
      <c r="M34" s="6">
        <f>IF(J34="","",(K34/J34)/LOOKUP(RIGHT($D$2,3),定数!$A$6:$A$13,定数!$B$6:$B$13))</f>
        <v>1.3008646905968935</v>
      </c>
      <c r="N34" s="40">
        <v>2015</v>
      </c>
      <c r="O34" s="8">
        <v>43637</v>
      </c>
      <c r="P34" s="80">
        <v>1.1291</v>
      </c>
      <c r="Q34" s="80"/>
      <c r="R34" s="81">
        <f>IF(P34="","",T34*M34*LOOKUP(RIGHT($D$2,3),定数!$A$6:$A$13,定数!$B$6:$B$13))</f>
        <v>-16390.895101520789</v>
      </c>
      <c r="S34" s="81"/>
      <c r="T34" s="82">
        <f t="shared" si="4"/>
        <v>-104.99999999999955</v>
      </c>
      <c r="U34" s="82"/>
      <c r="V34" t="str">
        <f t="shared" si="7"/>
        <v/>
      </c>
      <c r="W34">
        <f t="shared" si="2"/>
        <v>1</v>
      </c>
      <c r="X34" s="41">
        <f t="shared" si="5"/>
        <v>541159.71128830779</v>
      </c>
      <c r="Y34" s="42">
        <f t="shared" si="6"/>
        <v>0</v>
      </c>
    </row>
    <row r="35" spans="2:25" x14ac:dyDescent="0.15">
      <c r="B35" s="40">
        <v>27</v>
      </c>
      <c r="C35" s="79">
        <f t="shared" si="0"/>
        <v>524768.81618678698</v>
      </c>
      <c r="D35" s="79"/>
      <c r="E35" s="40">
        <v>2015</v>
      </c>
      <c r="F35" s="8">
        <v>43660</v>
      </c>
      <c r="G35" s="40" t="s">
        <v>3</v>
      </c>
      <c r="H35" s="80">
        <v>1.0963000000000001</v>
      </c>
      <c r="I35" s="80"/>
      <c r="J35" s="40">
        <v>119</v>
      </c>
      <c r="K35" s="83">
        <f t="shared" si="3"/>
        <v>15743.064485603609</v>
      </c>
      <c r="L35" s="84"/>
      <c r="M35" s="6">
        <f>IF(J35="","",(K35/J35)/LOOKUP(RIGHT($D$2,3),定数!$A$6:$A$13,定数!$B$6:$B$13))</f>
        <v>1.1024554961907289</v>
      </c>
      <c r="N35" s="40">
        <v>2015</v>
      </c>
      <c r="O35" s="8">
        <v>43673</v>
      </c>
      <c r="P35" s="80">
        <v>1.1082000000000001</v>
      </c>
      <c r="Q35" s="80"/>
      <c r="R35" s="81">
        <f>IF(P35="","",T35*M35*LOOKUP(RIGHT($D$2,3),定数!$A$6:$A$13,定数!$B$6:$B$13))</f>
        <v>-15743.064485603638</v>
      </c>
      <c r="S35" s="81"/>
      <c r="T35" s="82">
        <f t="shared" si="4"/>
        <v>-119.00000000000021</v>
      </c>
      <c r="U35" s="82"/>
      <c r="V35" t="str">
        <f t="shared" si="7"/>
        <v/>
      </c>
      <c r="W35">
        <f t="shared" si="2"/>
        <v>2</v>
      </c>
      <c r="X35" s="41">
        <f t="shared" si="5"/>
        <v>541159.71128830779</v>
      </c>
      <c r="Y35" s="42">
        <f t="shared" si="6"/>
        <v>3.0288461538461431E-2</v>
      </c>
    </row>
    <row r="36" spans="2:25" x14ac:dyDescent="0.15">
      <c r="B36" s="40">
        <v>28</v>
      </c>
      <c r="C36" s="79">
        <f t="shared" si="0"/>
        <v>509025.75170118333</v>
      </c>
      <c r="D36" s="79"/>
      <c r="E36" s="40">
        <v>2015</v>
      </c>
      <c r="F36" s="8">
        <v>43694</v>
      </c>
      <c r="G36" s="40" t="s">
        <v>4</v>
      </c>
      <c r="H36" s="80">
        <v>1.1088</v>
      </c>
      <c r="I36" s="80"/>
      <c r="J36" s="40">
        <v>130</v>
      </c>
      <c r="K36" s="83">
        <f t="shared" si="3"/>
        <v>15270.772551035499</v>
      </c>
      <c r="L36" s="84"/>
      <c r="M36" s="6">
        <f>IF(J36="","",(K36/J36)/LOOKUP(RIGHT($D$2,3),定数!$A$6:$A$13,定数!$B$6:$B$13))</f>
        <v>0.97889567634842944</v>
      </c>
      <c r="N36" s="40">
        <v>2015</v>
      </c>
      <c r="O36" s="8">
        <v>43698</v>
      </c>
      <c r="P36" s="80">
        <v>1.1279999999999999</v>
      </c>
      <c r="Q36" s="80"/>
      <c r="R36" s="81">
        <f>IF(P36="","",T36*M36*LOOKUP(RIGHT($D$2,3),定数!$A$6:$A$13,定数!$B$6:$B$13))</f>
        <v>22553.756383067677</v>
      </c>
      <c r="S36" s="81"/>
      <c r="T36" s="82">
        <f t="shared" si="4"/>
        <v>191.99999999999883</v>
      </c>
      <c r="U36" s="82"/>
      <c r="V36" t="str">
        <f t="shared" si="7"/>
        <v/>
      </c>
      <c r="W36">
        <f t="shared" si="2"/>
        <v>0</v>
      </c>
      <c r="X36" s="41">
        <f t="shared" si="5"/>
        <v>541159.71128830779</v>
      </c>
      <c r="Y36" s="42">
        <f t="shared" si="6"/>
        <v>5.9379807692307662E-2</v>
      </c>
    </row>
    <row r="37" spans="2:25" x14ac:dyDescent="0.15">
      <c r="B37" s="40">
        <v>29</v>
      </c>
      <c r="C37" s="79">
        <f t="shared" si="0"/>
        <v>531579.50808425096</v>
      </c>
      <c r="D37" s="79"/>
      <c r="E37" s="40">
        <v>2016</v>
      </c>
      <c r="F37" s="8">
        <v>43477</v>
      </c>
      <c r="G37" s="40" t="s">
        <v>3</v>
      </c>
      <c r="H37" s="80">
        <v>1.0827</v>
      </c>
      <c r="I37" s="80"/>
      <c r="J37" s="40">
        <v>81</v>
      </c>
      <c r="K37" s="83">
        <f t="shared" si="3"/>
        <v>15947.385242527529</v>
      </c>
      <c r="L37" s="84"/>
      <c r="M37" s="6">
        <f>IF(J37="","",(K37/J37)/LOOKUP(RIGHT($D$2,3),定数!$A$6:$A$13,定数!$B$6:$B$13))</f>
        <v>1.6406774940871942</v>
      </c>
      <c r="N37" s="40">
        <v>2016</v>
      </c>
      <c r="O37" s="8">
        <v>43479</v>
      </c>
      <c r="P37" s="80">
        <v>1.0900000000000001</v>
      </c>
      <c r="Q37" s="80"/>
      <c r="R37" s="81">
        <f>IF(P37="","",T37*M37*LOOKUP(RIGHT($D$2,3),定数!$A$6:$A$13,定数!$B$6:$B$13))</f>
        <v>-14372.334848203986</v>
      </c>
      <c r="S37" s="81"/>
      <c r="T37" s="82">
        <f t="shared" si="4"/>
        <v>-73.000000000000838</v>
      </c>
      <c r="U37" s="82"/>
      <c r="V37" t="str">
        <f t="shared" si="7"/>
        <v/>
      </c>
      <c r="W37">
        <f t="shared" si="2"/>
        <v>1</v>
      </c>
      <c r="X37" s="41">
        <f t="shared" si="5"/>
        <v>541159.71128830779</v>
      </c>
      <c r="Y37" s="42">
        <f t="shared" si="6"/>
        <v>1.7703097633136378E-2</v>
      </c>
    </row>
    <row r="38" spans="2:25" x14ac:dyDescent="0.15">
      <c r="B38" s="40">
        <v>30</v>
      </c>
      <c r="C38" s="79">
        <f t="shared" si="0"/>
        <v>517207.17323604698</v>
      </c>
      <c r="D38" s="79"/>
      <c r="E38" s="40">
        <v>2016</v>
      </c>
      <c r="F38" s="8">
        <v>43566</v>
      </c>
      <c r="G38" s="40" t="s">
        <v>4</v>
      </c>
      <c r="H38" s="80">
        <v>1.1447000000000001</v>
      </c>
      <c r="I38" s="80"/>
      <c r="J38" s="40">
        <v>76</v>
      </c>
      <c r="K38" s="83">
        <f t="shared" si="3"/>
        <v>15516.215197081408</v>
      </c>
      <c r="L38" s="84"/>
      <c r="M38" s="6">
        <f>IF(J38="","",(K38/J38)/LOOKUP(RIGHT($D$2,3),定数!$A$6:$A$13,定数!$B$6:$B$13))</f>
        <v>1.7013393856448913</v>
      </c>
      <c r="N38" s="40">
        <v>2016</v>
      </c>
      <c r="O38" s="8">
        <v>43567</v>
      </c>
      <c r="P38" s="80">
        <v>1.1371</v>
      </c>
      <c r="Q38" s="80"/>
      <c r="R38" s="81">
        <f>IF(P38="","",T38*M38*LOOKUP(RIGHT($D$2,3),定数!$A$6:$A$13,定数!$B$6:$B$13))</f>
        <v>-15516.215197081512</v>
      </c>
      <c r="S38" s="81"/>
      <c r="T38" s="82">
        <f t="shared" si="4"/>
        <v>-76.000000000000512</v>
      </c>
      <c r="U38" s="82"/>
      <c r="V38" t="str">
        <f t="shared" si="7"/>
        <v/>
      </c>
      <c r="W38">
        <f t="shared" si="2"/>
        <v>2</v>
      </c>
      <c r="X38" s="41">
        <f t="shared" si="5"/>
        <v>541159.71128830779</v>
      </c>
      <c r="Y38" s="42">
        <f t="shared" si="6"/>
        <v>4.4261495363796421E-2</v>
      </c>
    </row>
    <row r="39" spans="2:25" x14ac:dyDescent="0.15">
      <c r="B39" s="40">
        <v>31</v>
      </c>
      <c r="C39" s="79">
        <f t="shared" si="0"/>
        <v>501690.95803896547</v>
      </c>
      <c r="D39" s="79"/>
      <c r="E39" s="40">
        <v>2016</v>
      </c>
      <c r="F39" s="8">
        <v>43567</v>
      </c>
      <c r="G39" s="40" t="s">
        <v>3</v>
      </c>
      <c r="H39" s="80">
        <v>1.1268</v>
      </c>
      <c r="I39" s="80"/>
      <c r="J39" s="40">
        <v>125</v>
      </c>
      <c r="K39" s="83">
        <f t="shared" si="3"/>
        <v>15050.728741168963</v>
      </c>
      <c r="L39" s="84"/>
      <c r="M39" s="6">
        <f>IF(J39="","",(K39/J39)/LOOKUP(RIGHT($D$2,3),定数!$A$6:$A$13,定数!$B$6:$B$13))</f>
        <v>1.0033819160779309</v>
      </c>
      <c r="N39" s="40">
        <v>2016</v>
      </c>
      <c r="O39" s="8">
        <v>43584</v>
      </c>
      <c r="P39" s="80">
        <v>1.1393</v>
      </c>
      <c r="Q39" s="80"/>
      <c r="R39" s="81">
        <f>IF(P39="","",T39*M39*LOOKUP(RIGHT($D$2,3),定数!$A$6:$A$13,定数!$B$6:$B$13))</f>
        <v>-15050.72874116891</v>
      </c>
      <c r="S39" s="81"/>
      <c r="T39" s="82">
        <f t="shared" si="4"/>
        <v>-124.99999999999956</v>
      </c>
      <c r="U39" s="82"/>
      <c r="V39" t="str">
        <f t="shared" si="7"/>
        <v/>
      </c>
      <c r="W39">
        <f t="shared" si="2"/>
        <v>3</v>
      </c>
      <c r="X39" s="41">
        <f t="shared" si="5"/>
        <v>541159.71128830779</v>
      </c>
      <c r="Y39" s="42">
        <f t="shared" si="6"/>
        <v>7.2933650502882696E-2</v>
      </c>
    </row>
    <row r="40" spans="2:25" x14ac:dyDescent="0.15">
      <c r="B40" s="40">
        <v>32</v>
      </c>
      <c r="C40" s="79">
        <f t="shared" si="0"/>
        <v>486640.22929779656</v>
      </c>
      <c r="D40" s="79"/>
      <c r="E40" s="40">
        <v>2016</v>
      </c>
      <c r="F40" s="8">
        <v>43616</v>
      </c>
      <c r="G40" s="40" t="s">
        <v>3</v>
      </c>
      <c r="H40" s="80">
        <v>1.1120000000000001</v>
      </c>
      <c r="I40" s="80"/>
      <c r="J40" s="40">
        <v>51</v>
      </c>
      <c r="K40" s="83">
        <f t="shared" si="3"/>
        <v>14599.206878933895</v>
      </c>
      <c r="L40" s="84"/>
      <c r="M40" s="6">
        <f>IF(J40="","",(K40/J40)/LOOKUP(RIGHT($D$2,3),定数!$A$6:$A$13,定数!$B$6:$B$13))</f>
        <v>2.3854913200872381</v>
      </c>
      <c r="N40" s="40">
        <v>2016</v>
      </c>
      <c r="O40" s="8">
        <v>43617</v>
      </c>
      <c r="P40" s="80">
        <v>1.1172</v>
      </c>
      <c r="Q40" s="80"/>
      <c r="R40" s="81">
        <f>IF(P40="","",T40*M40*LOOKUP(RIGHT($D$2,3),定数!$A$6:$A$13,定数!$B$6:$B$13))</f>
        <v>-14885.465837343998</v>
      </c>
      <c r="S40" s="81"/>
      <c r="T40" s="82">
        <f t="shared" si="4"/>
        <v>-51.999999999998714</v>
      </c>
      <c r="U40" s="82"/>
      <c r="V40" t="str">
        <f t="shared" si="7"/>
        <v/>
      </c>
      <c r="W40">
        <f t="shared" si="2"/>
        <v>4</v>
      </c>
      <c r="X40" s="41">
        <f t="shared" si="5"/>
        <v>541159.71128830779</v>
      </c>
      <c r="Y40" s="42">
        <f t="shared" si="6"/>
        <v>0.10074564098779604</v>
      </c>
    </row>
    <row r="41" spans="2:25" x14ac:dyDescent="0.15">
      <c r="B41" s="40">
        <v>33</v>
      </c>
      <c r="C41" s="79">
        <f t="shared" si="0"/>
        <v>471754.76346045255</v>
      </c>
      <c r="D41" s="79"/>
      <c r="E41" s="40">
        <v>2016</v>
      </c>
      <c r="F41" s="8">
        <v>43658</v>
      </c>
      <c r="G41" s="40" t="s">
        <v>3</v>
      </c>
      <c r="H41" s="80">
        <v>1.105</v>
      </c>
      <c r="I41" s="80"/>
      <c r="J41" s="40">
        <v>77</v>
      </c>
      <c r="K41" s="83">
        <f t="shared" si="3"/>
        <v>14152.642903813576</v>
      </c>
      <c r="L41" s="84"/>
      <c r="M41" s="6">
        <f>IF(J41="","",(K41/J41)/LOOKUP(RIGHT($D$2,3),定数!$A$6:$A$13,定数!$B$6:$B$13))</f>
        <v>1.5316713099365342</v>
      </c>
      <c r="N41" s="40">
        <v>2016</v>
      </c>
      <c r="O41" s="8">
        <v>43660</v>
      </c>
      <c r="P41" s="80">
        <v>1.1125</v>
      </c>
      <c r="Q41" s="80"/>
      <c r="R41" s="81">
        <f>IF(P41="","",T41*M41*LOOKUP(RIGHT($D$2,3),定数!$A$6:$A$13,定数!$B$6:$B$13))</f>
        <v>-13785.041789428924</v>
      </c>
      <c r="S41" s="81"/>
      <c r="T41" s="82">
        <f t="shared" si="4"/>
        <v>-75.000000000000625</v>
      </c>
      <c r="U41" s="82"/>
      <c r="V41" t="str">
        <f t="shared" si="7"/>
        <v/>
      </c>
      <c r="W41">
        <f t="shared" si="2"/>
        <v>5</v>
      </c>
      <c r="X41" s="41">
        <f t="shared" si="5"/>
        <v>541159.71128830779</v>
      </c>
      <c r="Y41" s="42">
        <f t="shared" si="6"/>
        <v>0.12825224491052167</v>
      </c>
    </row>
    <row r="42" spans="2:25" x14ac:dyDescent="0.15">
      <c r="B42" s="40">
        <v>34</v>
      </c>
      <c r="C42" s="79">
        <f t="shared" si="0"/>
        <v>457969.72167102364</v>
      </c>
      <c r="D42" s="79"/>
      <c r="E42" s="40">
        <v>2016</v>
      </c>
      <c r="F42" s="8">
        <v>43736</v>
      </c>
      <c r="G42" s="40" t="s">
        <v>4</v>
      </c>
      <c r="H42" s="80">
        <v>1.1235999999999999</v>
      </c>
      <c r="I42" s="80"/>
      <c r="J42" s="40">
        <v>55</v>
      </c>
      <c r="K42" s="83">
        <f t="shared" si="3"/>
        <v>13739.091650130709</v>
      </c>
      <c r="L42" s="84"/>
      <c r="M42" s="6">
        <f>IF(J42="","",(K42/J42)/LOOKUP(RIGHT($D$2,3),定数!$A$6:$A$13,定数!$B$6:$B$13))</f>
        <v>2.0816805530501075</v>
      </c>
      <c r="N42" s="40">
        <v>2016</v>
      </c>
      <c r="O42" s="8">
        <v>43738</v>
      </c>
      <c r="P42" s="80">
        <v>1.1181000000000001</v>
      </c>
      <c r="Q42" s="80"/>
      <c r="R42" s="81">
        <f>IF(P42="","",T42*M42*LOOKUP(RIGHT($D$2,3),定数!$A$6:$A$13,定数!$B$6:$B$13))</f>
        <v>-13739.091650130305</v>
      </c>
      <c r="S42" s="81"/>
      <c r="T42" s="82">
        <f t="shared" si="4"/>
        <v>-54.99999999999838</v>
      </c>
      <c r="U42" s="82"/>
      <c r="V42" t="str">
        <f t="shared" si="7"/>
        <v/>
      </c>
      <c r="W42">
        <f t="shared" si="2"/>
        <v>6</v>
      </c>
      <c r="X42" s="41">
        <f t="shared" si="5"/>
        <v>541159.71128830779</v>
      </c>
      <c r="Y42" s="42">
        <f t="shared" si="6"/>
        <v>0.15372539359820137</v>
      </c>
    </row>
    <row r="43" spans="2:25" x14ac:dyDescent="0.15">
      <c r="B43" s="40">
        <v>35</v>
      </c>
      <c r="C43" s="79">
        <f t="shared" si="0"/>
        <v>444230.63002089335</v>
      </c>
      <c r="D43" s="79"/>
      <c r="E43" s="40">
        <v>2016</v>
      </c>
      <c r="F43" s="8">
        <v>43743</v>
      </c>
      <c r="G43" s="40" t="s">
        <v>3</v>
      </c>
      <c r="H43" s="80">
        <v>1.1187</v>
      </c>
      <c r="I43" s="80"/>
      <c r="J43" s="40">
        <v>45</v>
      </c>
      <c r="K43" s="83">
        <f t="shared" si="3"/>
        <v>13326.918900626801</v>
      </c>
      <c r="L43" s="84"/>
      <c r="M43" s="6">
        <f>IF(J43="","",(K43/J43)/LOOKUP(RIGHT($D$2,3),定数!$A$6:$A$13,定数!$B$6:$B$13))</f>
        <v>2.4679479445605188</v>
      </c>
      <c r="N43" s="40">
        <v>2016</v>
      </c>
      <c r="O43" s="8">
        <v>43745</v>
      </c>
      <c r="P43" s="80">
        <v>1.1122000000000001</v>
      </c>
      <c r="Q43" s="80"/>
      <c r="R43" s="81">
        <f>IF(P43="","",T43*M43*LOOKUP(RIGHT($D$2,3),定数!$A$6:$A$13,定数!$B$6:$B$13))</f>
        <v>19249.9939675719</v>
      </c>
      <c r="S43" s="81"/>
      <c r="T43" s="82">
        <f t="shared" si="4"/>
        <v>64.999999999999503</v>
      </c>
      <c r="U43" s="82"/>
      <c r="V43" t="str">
        <f t="shared" si="7"/>
        <v/>
      </c>
      <c r="W43">
        <f t="shared" si="2"/>
        <v>0</v>
      </c>
      <c r="X43" s="41">
        <f t="shared" si="5"/>
        <v>541159.71128830779</v>
      </c>
      <c r="Y43" s="42">
        <f t="shared" si="6"/>
        <v>0.17911363179025463</v>
      </c>
    </row>
    <row r="44" spans="2:25" x14ac:dyDescent="0.15">
      <c r="B44" s="40">
        <v>36</v>
      </c>
      <c r="C44" s="79">
        <f t="shared" si="0"/>
        <v>463480.62398846523</v>
      </c>
      <c r="D44" s="79"/>
      <c r="E44" s="40">
        <v>2017</v>
      </c>
      <c r="F44" s="8">
        <v>43476</v>
      </c>
      <c r="G44" s="40" t="s">
        <v>4</v>
      </c>
      <c r="H44" s="80">
        <v>1.0622</v>
      </c>
      <c r="I44" s="80"/>
      <c r="J44" s="40">
        <v>172</v>
      </c>
      <c r="K44" s="83">
        <f t="shared" si="3"/>
        <v>13904.418719653957</v>
      </c>
      <c r="L44" s="84"/>
      <c r="M44" s="6">
        <f>IF(J44="","",(K44/J44)/LOOKUP(RIGHT($D$2,3),定数!$A$6:$A$13,定数!$B$6:$B$13))</f>
        <v>0.67366369765765299</v>
      </c>
      <c r="N44" s="40">
        <v>2017</v>
      </c>
      <c r="O44" s="8">
        <v>43551</v>
      </c>
      <c r="P44" s="80">
        <v>1.0880000000000001</v>
      </c>
      <c r="Q44" s="80"/>
      <c r="R44" s="81">
        <f>IF(P44="","",T44*M44*LOOKUP(RIGHT($D$2,3),定数!$A$6:$A$13,定数!$B$6:$B$13))</f>
        <v>20856.628079480972</v>
      </c>
      <c r="S44" s="81"/>
      <c r="T44" s="82">
        <f t="shared" si="4"/>
        <v>258.00000000000045</v>
      </c>
      <c r="U44" s="82"/>
      <c r="V44" t="str">
        <f t="shared" si="7"/>
        <v/>
      </c>
      <c r="W44">
        <f t="shared" si="2"/>
        <v>0</v>
      </c>
      <c r="X44" s="41">
        <f t="shared" si="5"/>
        <v>541159.71128830779</v>
      </c>
      <c r="Y44" s="42">
        <f t="shared" si="6"/>
        <v>0.14354188916783261</v>
      </c>
    </row>
    <row r="45" spans="2:25" x14ac:dyDescent="0.15">
      <c r="B45" s="40">
        <v>37</v>
      </c>
      <c r="C45" s="79">
        <f t="shared" si="0"/>
        <v>484337.25206794619</v>
      </c>
      <c r="D45" s="79"/>
      <c r="E45" s="40">
        <v>2017</v>
      </c>
      <c r="F45" s="8">
        <v>43495</v>
      </c>
      <c r="G45" s="40" t="s">
        <v>4</v>
      </c>
      <c r="H45" s="80">
        <v>1.0740000000000001</v>
      </c>
      <c r="I45" s="80"/>
      <c r="J45" s="40">
        <v>122</v>
      </c>
      <c r="K45" s="83">
        <f t="shared" si="3"/>
        <v>14530.117562038386</v>
      </c>
      <c r="L45" s="84"/>
      <c r="M45" s="6">
        <f>IF(J45="","",(K45/J45)/LOOKUP(RIGHT($D$2,3),定数!$A$6:$A$13,定数!$B$6:$B$13))</f>
        <v>0.99249436899169297</v>
      </c>
      <c r="N45" s="40">
        <v>2017</v>
      </c>
      <c r="O45" s="8">
        <v>43506</v>
      </c>
      <c r="P45" s="80">
        <v>1.0620000000000001</v>
      </c>
      <c r="Q45" s="80"/>
      <c r="R45" s="81">
        <f>IF(P45="","",T45*M45*LOOKUP(RIGHT($D$2,3),定数!$A$6:$A$13,定数!$B$6:$B$13))</f>
        <v>-14291.918913480393</v>
      </c>
      <c r="S45" s="81"/>
      <c r="T45" s="82">
        <f t="shared" si="4"/>
        <v>-120.00000000000011</v>
      </c>
      <c r="U45" s="82"/>
      <c r="V45" t="str">
        <f t="shared" si="7"/>
        <v/>
      </c>
      <c r="W45">
        <f t="shared" si="2"/>
        <v>1</v>
      </c>
      <c r="X45" s="41">
        <f t="shared" si="5"/>
        <v>541159.71128830779</v>
      </c>
      <c r="Y45" s="42">
        <f t="shared" si="6"/>
        <v>0.10500127418038507</v>
      </c>
    </row>
    <row r="46" spans="2:25" x14ac:dyDescent="0.15">
      <c r="B46" s="40">
        <v>38</v>
      </c>
      <c r="C46" s="79">
        <f t="shared" si="0"/>
        <v>470045.33315446577</v>
      </c>
      <c r="D46" s="79"/>
      <c r="E46" s="40">
        <v>2017</v>
      </c>
      <c r="F46" s="8">
        <v>43516</v>
      </c>
      <c r="G46" s="40" t="s">
        <v>3</v>
      </c>
      <c r="H46" s="80">
        <v>1.0601</v>
      </c>
      <c r="I46" s="80"/>
      <c r="J46" s="40">
        <v>32</v>
      </c>
      <c r="K46" s="83">
        <f t="shared" si="3"/>
        <v>14101.359994633973</v>
      </c>
      <c r="L46" s="84"/>
      <c r="M46" s="6">
        <f>IF(J46="","",(K46/J46)/LOOKUP(RIGHT($D$2,3),定数!$A$6:$A$13,定数!$B$6:$B$13))</f>
        <v>3.6722291652692638</v>
      </c>
      <c r="N46" s="40">
        <v>2017</v>
      </c>
      <c r="O46" s="8">
        <v>43486</v>
      </c>
      <c r="P46" s="80">
        <v>1.0557000000000001</v>
      </c>
      <c r="Q46" s="80"/>
      <c r="R46" s="81">
        <f>IF(P46="","",T46*M46*LOOKUP(RIGHT($D$2,3),定数!$A$6:$A$13,定数!$B$6:$B$13))</f>
        <v>19389.369992621534</v>
      </c>
      <c r="S46" s="81"/>
      <c r="T46" s="82">
        <f t="shared" si="4"/>
        <v>43.999999999999595</v>
      </c>
      <c r="U46" s="82"/>
      <c r="V46" t="str">
        <f t="shared" si="7"/>
        <v/>
      </c>
      <c r="W46">
        <f t="shared" si="2"/>
        <v>0</v>
      </c>
      <c r="X46" s="41">
        <f t="shared" si="5"/>
        <v>541159.71128830779</v>
      </c>
      <c r="Y46" s="42">
        <f t="shared" si="6"/>
        <v>0.13141107264719343</v>
      </c>
    </row>
    <row r="47" spans="2:25" x14ac:dyDescent="0.15">
      <c r="B47" s="40">
        <v>39</v>
      </c>
      <c r="C47" s="79">
        <f t="shared" si="0"/>
        <v>489434.7031470873</v>
      </c>
      <c r="D47" s="79"/>
      <c r="E47" s="40">
        <v>2017</v>
      </c>
      <c r="F47" s="8">
        <v>43524</v>
      </c>
      <c r="G47" s="40" t="s">
        <v>3</v>
      </c>
      <c r="H47" s="80">
        <v>1.0569</v>
      </c>
      <c r="I47" s="80"/>
      <c r="J47" s="40">
        <v>63</v>
      </c>
      <c r="K47" s="83">
        <f t="shared" si="3"/>
        <v>14683.041094412618</v>
      </c>
      <c r="L47" s="84"/>
      <c r="M47" s="6">
        <f>IF(J47="","",(K47/J47)/LOOKUP(RIGHT($D$2,3),定数!$A$6:$A$13,定数!$B$6:$B$13))</f>
        <v>1.9422012029646321</v>
      </c>
      <c r="N47" s="40">
        <v>2017</v>
      </c>
      <c r="O47" s="8">
        <v>43530</v>
      </c>
      <c r="P47" s="80">
        <v>1.0623</v>
      </c>
      <c r="Q47" s="80"/>
      <c r="R47" s="81">
        <f>IF(P47="","",T47*M47*LOOKUP(RIGHT($D$2,3),定数!$A$6:$A$13,定数!$B$6:$B$13))</f>
        <v>-12585.463795210981</v>
      </c>
      <c r="S47" s="81"/>
      <c r="T47" s="82">
        <f t="shared" si="4"/>
        <v>-54.000000000000711</v>
      </c>
      <c r="U47" s="82"/>
      <c r="V47" t="str">
        <f t="shared" si="7"/>
        <v/>
      </c>
      <c r="W47">
        <f t="shared" si="2"/>
        <v>1</v>
      </c>
      <c r="X47" s="41">
        <f t="shared" si="5"/>
        <v>541159.71128830779</v>
      </c>
      <c r="Y47" s="42">
        <f t="shared" si="6"/>
        <v>9.5581779393890454E-2</v>
      </c>
    </row>
    <row r="48" spans="2:25" x14ac:dyDescent="0.15">
      <c r="B48" s="40">
        <v>40</v>
      </c>
      <c r="C48" s="79">
        <f t="shared" si="0"/>
        <v>476849.23935187631</v>
      </c>
      <c r="D48" s="79"/>
      <c r="E48" s="40">
        <v>2017</v>
      </c>
      <c r="F48" s="8">
        <v>43576</v>
      </c>
      <c r="G48" s="40" t="s">
        <v>4</v>
      </c>
      <c r="H48" s="80">
        <v>1.0738000000000001</v>
      </c>
      <c r="I48" s="80"/>
      <c r="J48" s="40">
        <v>57</v>
      </c>
      <c r="K48" s="83">
        <f t="shared" si="3"/>
        <v>14305.477180556289</v>
      </c>
      <c r="L48" s="84"/>
      <c r="M48" s="6">
        <f>IF(J48="","",(K48/J48)/LOOKUP(RIGHT($D$2,3),定数!$A$6:$A$13,定数!$B$6:$B$13))</f>
        <v>2.0914440322450711</v>
      </c>
      <c r="N48" s="40">
        <v>2017</v>
      </c>
      <c r="O48" s="8">
        <v>43579</v>
      </c>
      <c r="P48" s="80">
        <v>1.0821000000000001</v>
      </c>
      <c r="Q48" s="80"/>
      <c r="R48" s="81">
        <f>IF(P48="","",T48*M48*LOOKUP(RIGHT($D$2,3),定数!$A$6:$A$13,定数!$B$6:$B$13))</f>
        <v>20830.782561160842</v>
      </c>
      <c r="S48" s="81"/>
      <c r="T48" s="82">
        <f t="shared" si="4"/>
        <v>82.999999999999744</v>
      </c>
      <c r="U48" s="82"/>
      <c r="V48" t="str">
        <f t="shared" si="7"/>
        <v/>
      </c>
      <c r="W48">
        <f t="shared" si="2"/>
        <v>0</v>
      </c>
      <c r="X48" s="41">
        <f t="shared" si="5"/>
        <v>541159.71128830779</v>
      </c>
      <c r="Y48" s="42">
        <f t="shared" si="6"/>
        <v>0.11883824792376219</v>
      </c>
    </row>
    <row r="49" spans="2:25" x14ac:dyDescent="0.15">
      <c r="B49" s="40">
        <v>41</v>
      </c>
      <c r="C49" s="79">
        <f t="shared" si="0"/>
        <v>497680.02191303717</v>
      </c>
      <c r="D49" s="79"/>
      <c r="E49" s="40">
        <v>2017</v>
      </c>
      <c r="F49" s="8">
        <v>43630</v>
      </c>
      <c r="G49" s="40" t="s">
        <v>3</v>
      </c>
      <c r="H49" s="80">
        <v>1.1191</v>
      </c>
      <c r="I49" s="80"/>
      <c r="J49" s="40">
        <v>104</v>
      </c>
      <c r="K49" s="83">
        <f t="shared" si="3"/>
        <v>14930.400657391114</v>
      </c>
      <c r="L49" s="84"/>
      <c r="M49" s="6">
        <f>IF(J49="","",(K49/J49)/LOOKUP(RIGHT($D$2,3),定数!$A$6:$A$13,定数!$B$6:$B$13))</f>
        <v>1.1963462065217239</v>
      </c>
      <c r="N49" s="40">
        <v>2017</v>
      </c>
      <c r="O49" s="8">
        <v>43643</v>
      </c>
      <c r="P49" s="80">
        <v>1.1294999999999999</v>
      </c>
      <c r="Q49" s="80"/>
      <c r="R49" s="81">
        <f>IF(P49="","",T49*M49*LOOKUP(RIGHT($D$2,3),定数!$A$6:$A$13,定数!$B$6:$B$13))</f>
        <v>-14930.400657391063</v>
      </c>
      <c r="S49" s="81"/>
      <c r="T49" s="82">
        <f t="shared" si="4"/>
        <v>-103.99999999999964</v>
      </c>
      <c r="U49" s="82"/>
      <c r="V49" t="str">
        <f t="shared" si="7"/>
        <v/>
      </c>
      <c r="W49">
        <f t="shared" si="2"/>
        <v>1</v>
      </c>
      <c r="X49" s="41">
        <f t="shared" si="5"/>
        <v>541159.71128830779</v>
      </c>
      <c r="Y49" s="42">
        <f t="shared" si="6"/>
        <v>8.0345392438326613E-2</v>
      </c>
    </row>
    <row r="50" spans="2:25" x14ac:dyDescent="0.15">
      <c r="B50" s="40">
        <v>42</v>
      </c>
      <c r="C50" s="79">
        <f t="shared" si="0"/>
        <v>482749.62125564611</v>
      </c>
      <c r="D50" s="79"/>
      <c r="E50" s="40">
        <v>2017</v>
      </c>
      <c r="F50" s="8">
        <v>43651</v>
      </c>
      <c r="G50" s="40" t="s">
        <v>4</v>
      </c>
      <c r="H50" s="80">
        <v>1.1368</v>
      </c>
      <c r="I50" s="80"/>
      <c r="J50" s="40">
        <v>57</v>
      </c>
      <c r="K50" s="83">
        <f t="shared" si="3"/>
        <v>14482.488637669383</v>
      </c>
      <c r="L50" s="84"/>
      <c r="M50" s="6">
        <f>IF(J50="","",(K50/J50)/LOOKUP(RIGHT($D$2,3),定数!$A$6:$A$13,定数!$B$6:$B$13))</f>
        <v>2.1173229002440617</v>
      </c>
      <c r="N50" s="40">
        <v>2017</v>
      </c>
      <c r="O50" s="8">
        <v>43566</v>
      </c>
      <c r="P50" s="80">
        <v>1.1453</v>
      </c>
      <c r="Q50" s="80"/>
      <c r="R50" s="81">
        <f>IF(P50="","",T50*M50*LOOKUP(RIGHT($D$2,3),定数!$A$6:$A$13,定数!$B$6:$B$13))</f>
        <v>21596.693582489308</v>
      </c>
      <c r="S50" s="81"/>
      <c r="T50" s="82">
        <f t="shared" si="4"/>
        <v>84.999999999999517</v>
      </c>
      <c r="U50" s="82"/>
      <c r="V50" t="str">
        <f t="shared" si="7"/>
        <v/>
      </c>
      <c r="W50">
        <f t="shared" si="2"/>
        <v>0</v>
      </c>
      <c r="X50" s="41">
        <f t="shared" si="5"/>
        <v>541159.71128830779</v>
      </c>
      <c r="Y50" s="42">
        <f t="shared" si="6"/>
        <v>0.10793503066517673</v>
      </c>
    </row>
    <row r="51" spans="2:25" x14ac:dyDescent="0.15">
      <c r="B51" s="40">
        <v>43</v>
      </c>
      <c r="C51" s="79">
        <f t="shared" si="0"/>
        <v>504346.31483813544</v>
      </c>
      <c r="D51" s="79"/>
      <c r="E51" s="40">
        <v>2017</v>
      </c>
      <c r="F51" s="8">
        <v>43708</v>
      </c>
      <c r="G51" s="40" t="s">
        <v>4</v>
      </c>
      <c r="H51" s="80">
        <v>1.1912</v>
      </c>
      <c r="I51" s="80"/>
      <c r="J51" s="40">
        <v>91</v>
      </c>
      <c r="K51" s="83">
        <f t="shared" si="3"/>
        <v>15130.389445144063</v>
      </c>
      <c r="L51" s="84"/>
      <c r="M51" s="6">
        <f>IF(J51="","",(K51/J51)/LOOKUP(RIGHT($D$2,3),定数!$A$6:$A$13,定数!$B$6:$B$13))</f>
        <v>1.3855667990058664</v>
      </c>
      <c r="N51" s="40">
        <v>2017</v>
      </c>
      <c r="O51" s="8">
        <v>43715</v>
      </c>
      <c r="P51" s="80">
        <v>1.2045999999999999</v>
      </c>
      <c r="Q51" s="80"/>
      <c r="R51" s="81">
        <f>IF(P51="","",T51*M51*LOOKUP(RIGHT($D$2,3),定数!$A$6:$A$13,定数!$B$6:$B$13))</f>
        <v>22279.914128014098</v>
      </c>
      <c r="S51" s="81"/>
      <c r="T51" s="82">
        <f t="shared" si="4"/>
        <v>133.99999999999858</v>
      </c>
      <c r="U51" s="82"/>
      <c r="V51" t="str">
        <f t="shared" si="7"/>
        <v/>
      </c>
      <c r="W51">
        <f t="shared" si="2"/>
        <v>0</v>
      </c>
      <c r="X51" s="41">
        <f t="shared" si="5"/>
        <v>541159.71128830779</v>
      </c>
      <c r="Y51" s="42">
        <f t="shared" si="6"/>
        <v>6.8026860984408466E-2</v>
      </c>
    </row>
    <row r="52" spans="2:25" x14ac:dyDescent="0.15">
      <c r="B52" s="40">
        <v>44</v>
      </c>
      <c r="C52" s="79">
        <f t="shared" si="0"/>
        <v>526626.2289661495</v>
      </c>
      <c r="D52" s="79"/>
      <c r="E52" s="40">
        <v>2017</v>
      </c>
      <c r="F52" s="8">
        <v>43790</v>
      </c>
      <c r="G52" s="40" t="s">
        <v>4</v>
      </c>
      <c r="H52" s="80">
        <v>1.1756</v>
      </c>
      <c r="I52" s="80"/>
      <c r="J52" s="40">
        <v>45</v>
      </c>
      <c r="K52" s="83">
        <f t="shared" si="3"/>
        <v>15798.786868984484</v>
      </c>
      <c r="L52" s="84"/>
      <c r="M52" s="6">
        <f>IF(J52="","",(K52/J52)/LOOKUP(RIGHT($D$2,3),定数!$A$6:$A$13,定数!$B$6:$B$13))</f>
        <v>2.9257012720341633</v>
      </c>
      <c r="N52" s="40">
        <v>2017</v>
      </c>
      <c r="O52" s="8">
        <v>43791</v>
      </c>
      <c r="P52" s="80">
        <v>1.1822999999999999</v>
      </c>
      <c r="Q52" s="80"/>
      <c r="R52" s="81">
        <f>IF(P52="","",T52*M52*LOOKUP(RIGHT($D$2,3),定数!$A$6:$A$13,定数!$B$6:$B$13))</f>
        <v>23522.638227154424</v>
      </c>
      <c r="S52" s="81"/>
      <c r="T52" s="82">
        <f t="shared" si="4"/>
        <v>66.999999999999289</v>
      </c>
      <c r="U52" s="82"/>
      <c r="V52" t="str">
        <f t="shared" si="7"/>
        <v/>
      </c>
      <c r="W52">
        <f t="shared" si="2"/>
        <v>0</v>
      </c>
      <c r="X52" s="41">
        <f t="shared" si="5"/>
        <v>541159.71128830779</v>
      </c>
      <c r="Y52" s="42">
        <f t="shared" si="6"/>
        <v>2.6856179458665252E-2</v>
      </c>
    </row>
    <row r="53" spans="2:25" x14ac:dyDescent="0.15">
      <c r="B53" s="40">
        <v>45</v>
      </c>
      <c r="C53" s="79">
        <f t="shared" si="0"/>
        <v>550148.86719330389</v>
      </c>
      <c r="D53" s="79"/>
      <c r="E53" s="40">
        <v>2017</v>
      </c>
      <c r="F53" s="8">
        <v>43821</v>
      </c>
      <c r="G53" s="40" t="s">
        <v>4</v>
      </c>
      <c r="H53" s="80">
        <v>1.1875</v>
      </c>
      <c r="I53" s="80"/>
      <c r="J53" s="40">
        <v>60</v>
      </c>
      <c r="K53" s="83">
        <f t="shared" si="3"/>
        <v>16504.466015799117</v>
      </c>
      <c r="L53" s="84"/>
      <c r="M53" s="6">
        <f>IF(J53="","",(K53/J53)/LOOKUP(RIGHT($D$2,3),定数!$A$6:$A$13,定数!$B$6:$B$13))</f>
        <v>2.2922869466387663</v>
      </c>
      <c r="N53" s="40">
        <v>2017</v>
      </c>
      <c r="O53" s="8">
        <v>43828</v>
      </c>
      <c r="P53" s="80">
        <v>1.1962999999999999</v>
      </c>
      <c r="Q53" s="80"/>
      <c r="R53" s="81">
        <f>IF(P53="","",T53*M53*LOOKUP(RIGHT($D$2,3),定数!$A$6:$A$13,定数!$B$6:$B$13))</f>
        <v>24206.550156505149</v>
      </c>
      <c r="S53" s="81"/>
      <c r="T53" s="82">
        <f t="shared" si="4"/>
        <v>87.99999999999919</v>
      </c>
      <c r="U53" s="82"/>
      <c r="V53" t="str">
        <f t="shared" si="7"/>
        <v/>
      </c>
      <c r="W53">
        <f t="shared" si="2"/>
        <v>0</v>
      </c>
      <c r="X53" s="41">
        <f t="shared" si="5"/>
        <v>550148.86719330389</v>
      </c>
      <c r="Y53" s="42">
        <f t="shared" si="6"/>
        <v>0</v>
      </c>
    </row>
    <row r="54" spans="2:25" x14ac:dyDescent="0.15">
      <c r="B54" s="40">
        <v>46</v>
      </c>
      <c r="C54" s="79">
        <f t="shared" si="0"/>
        <v>574355.41734980908</v>
      </c>
      <c r="D54" s="79"/>
      <c r="E54" s="40">
        <v>2018</v>
      </c>
      <c r="F54" s="8">
        <v>43568</v>
      </c>
      <c r="G54" s="40" t="s">
        <v>4</v>
      </c>
      <c r="H54" s="80">
        <v>1.2345999999999999</v>
      </c>
      <c r="I54" s="80"/>
      <c r="J54" s="40">
        <v>40</v>
      </c>
      <c r="K54" s="83">
        <f t="shared" si="3"/>
        <v>17230.662520494272</v>
      </c>
      <c r="L54" s="84"/>
      <c r="M54" s="6">
        <f>IF(J54="","",(K54/J54)/LOOKUP(RIGHT($D$2,3),定数!$A$6:$A$13,定数!$B$6:$B$13))</f>
        <v>3.5897213584363068</v>
      </c>
      <c r="N54" s="40">
        <v>2018</v>
      </c>
      <c r="O54" s="8">
        <v>43575</v>
      </c>
      <c r="P54" s="80">
        <v>1.2305999999999999</v>
      </c>
      <c r="Q54" s="80"/>
      <c r="R54" s="81">
        <f>IF(P54="","",T54*M54*LOOKUP(RIGHT($D$2,3),定数!$A$6:$A$13,定数!$B$6:$B$13))</f>
        <v>-17230.66252049429</v>
      </c>
      <c r="S54" s="81"/>
      <c r="T54" s="82">
        <f t="shared" si="4"/>
        <v>-40.000000000000036</v>
      </c>
      <c r="U54" s="82"/>
      <c r="V54" t="str">
        <f t="shared" si="7"/>
        <v/>
      </c>
      <c r="W54">
        <f t="shared" si="2"/>
        <v>1</v>
      </c>
      <c r="X54" s="41">
        <f t="shared" si="5"/>
        <v>574355.41734980908</v>
      </c>
      <c r="Y54" s="42">
        <f t="shared" si="6"/>
        <v>0</v>
      </c>
    </row>
    <row r="55" spans="2:25" x14ac:dyDescent="0.15">
      <c r="B55" s="40">
        <v>47</v>
      </c>
      <c r="C55" s="79">
        <f t="shared" si="0"/>
        <v>557124.75482931477</v>
      </c>
      <c r="D55" s="79"/>
      <c r="E55" s="40">
        <v>2018</v>
      </c>
      <c r="F55" s="8">
        <v>43795</v>
      </c>
      <c r="G55" s="40" t="s">
        <v>3</v>
      </c>
      <c r="H55" s="80">
        <v>1.1323000000000001</v>
      </c>
      <c r="I55" s="80"/>
      <c r="J55" s="40">
        <v>59</v>
      </c>
      <c r="K55" s="83">
        <f t="shared" si="3"/>
        <v>16713.742644879443</v>
      </c>
      <c r="L55" s="84"/>
      <c r="M55" s="6">
        <f>IF(J55="","",(K55/J55)/LOOKUP(RIGHT($D$2,3),定数!$A$6:$A$13,定数!$B$6:$B$13))</f>
        <v>2.3606981136835374</v>
      </c>
      <c r="N55" s="40">
        <v>2018</v>
      </c>
      <c r="O55" s="8">
        <v>43797</v>
      </c>
      <c r="P55" s="80">
        <v>1.1382000000000001</v>
      </c>
      <c r="Q55" s="80"/>
      <c r="R55" s="81">
        <f>IF(P55="","",T55*M55*LOOKUP(RIGHT($D$2,3),定数!$A$6:$A$13,定数!$B$6:$B$13))</f>
        <v>-16713.742644879494</v>
      </c>
      <c r="S55" s="81"/>
      <c r="T55" s="82">
        <f t="shared" si="4"/>
        <v>-59.000000000000163</v>
      </c>
      <c r="U55" s="82"/>
      <c r="V55" t="str">
        <f t="shared" si="7"/>
        <v/>
      </c>
      <c r="W55">
        <f t="shared" si="2"/>
        <v>2</v>
      </c>
      <c r="X55" s="41">
        <f t="shared" si="5"/>
        <v>574355.41734980908</v>
      </c>
      <c r="Y55" s="42">
        <f t="shared" si="6"/>
        <v>3.0000000000000027E-2</v>
      </c>
    </row>
    <row r="56" spans="2:25" x14ac:dyDescent="0.15">
      <c r="B56" s="40">
        <v>48</v>
      </c>
      <c r="C56" s="79">
        <f t="shared" si="0"/>
        <v>540411.01218443527</v>
      </c>
      <c r="D56" s="79"/>
      <c r="E56" s="40">
        <v>2019</v>
      </c>
      <c r="F56" s="8">
        <v>43633</v>
      </c>
      <c r="G56" s="40" t="s">
        <v>3</v>
      </c>
      <c r="H56" s="80">
        <v>1.1202000000000001</v>
      </c>
      <c r="I56" s="80"/>
      <c r="J56" s="40">
        <v>43</v>
      </c>
      <c r="K56" s="83">
        <f t="shared" si="3"/>
        <v>16212.330365533058</v>
      </c>
      <c r="L56" s="84"/>
      <c r="M56" s="6">
        <f>IF(J56="","",(K56/J56)/LOOKUP(RIGHT($D$2,3),定数!$A$6:$A$13,定数!$B$6:$B$13))</f>
        <v>3.1419244894443912</v>
      </c>
      <c r="N56" s="40">
        <v>2019</v>
      </c>
      <c r="O56" s="8">
        <v>43635</v>
      </c>
      <c r="P56" s="80">
        <v>1.1246</v>
      </c>
      <c r="Q56" s="80"/>
      <c r="R56" s="81">
        <f>IF(P56="","",T56*M56*LOOKUP(RIGHT($D$2,3),定数!$A$6:$A$13,定数!$B$6:$B$13))</f>
        <v>-16589.361304266233</v>
      </c>
      <c r="S56" s="81"/>
      <c r="T56" s="82">
        <f t="shared" si="4"/>
        <v>-43.999999999999595</v>
      </c>
      <c r="U56" s="82"/>
      <c r="V56" t="str">
        <f t="shared" si="7"/>
        <v/>
      </c>
      <c r="W56">
        <f t="shared" si="2"/>
        <v>3</v>
      </c>
      <c r="X56" s="41">
        <f t="shared" si="5"/>
        <v>574355.41734980908</v>
      </c>
      <c r="Y56" s="42">
        <f t="shared" si="6"/>
        <v>5.9100000000000152E-2</v>
      </c>
    </row>
    <row r="57" spans="2:25" x14ac:dyDescent="0.15">
      <c r="B57" s="40">
        <v>49</v>
      </c>
      <c r="C57" s="79">
        <f t="shared" si="0"/>
        <v>523821.65088016901</v>
      </c>
      <c r="D57" s="79"/>
      <c r="E57" s="40">
        <v>2019</v>
      </c>
      <c r="F57" s="8">
        <v>43648</v>
      </c>
      <c r="G57" s="40" t="s">
        <v>3</v>
      </c>
      <c r="H57" s="80">
        <v>1.1273</v>
      </c>
      <c r="I57" s="80"/>
      <c r="J57" s="40">
        <v>45</v>
      </c>
      <c r="K57" s="83">
        <f t="shared" si="3"/>
        <v>15714.64952640507</v>
      </c>
      <c r="L57" s="84"/>
      <c r="M57" s="6">
        <f>IF(J57="","",(K57/J57)/LOOKUP(RIGHT($D$2,3),定数!$A$6:$A$13,定数!$B$6:$B$13))</f>
        <v>2.9101202826676054</v>
      </c>
      <c r="N57" s="40"/>
      <c r="O57" s="8"/>
      <c r="P57" s="80"/>
      <c r="Q57" s="80"/>
      <c r="R57" s="81" t="str">
        <f>IF(P57="","",T57*M57*LOOKUP(RIGHT($D$2,3),定数!$A$6:$A$13,定数!$B$6:$B$13))</f>
        <v/>
      </c>
      <c r="S57" s="81"/>
      <c r="T57" s="82" t="str">
        <f t="shared" si="4"/>
        <v/>
      </c>
      <c r="U57" s="82"/>
      <c r="V57" t="str">
        <f t="shared" si="7"/>
        <v/>
      </c>
      <c r="W57" t="str">
        <f t="shared" si="2"/>
        <v/>
      </c>
      <c r="X57" s="41">
        <f t="shared" si="5"/>
        <v>574355.41734980908</v>
      </c>
      <c r="Y57" s="42">
        <f t="shared" si="6"/>
        <v>8.7983441860465028E-2</v>
      </c>
    </row>
    <row r="58" spans="2:25" x14ac:dyDescent="0.15">
      <c r="B58" s="40">
        <v>50</v>
      </c>
      <c r="C58" s="79" t="str">
        <f t="shared" si="0"/>
        <v/>
      </c>
      <c r="D58" s="79"/>
      <c r="E58" s="40"/>
      <c r="F58" s="8"/>
      <c r="G58" s="40"/>
      <c r="H58" s="80"/>
      <c r="I58" s="80"/>
      <c r="J58" s="40"/>
      <c r="K58" s="83" t="str">
        <f t="shared" si="3"/>
        <v/>
      </c>
      <c r="L58" s="84"/>
      <c r="M58" s="6" t="str">
        <f>IF(J58="","",(K58/J58)/LOOKUP(RIGHT($D$2,3),定数!$A$6:$A$13,定数!$B$6:$B$13))</f>
        <v/>
      </c>
      <c r="N58" s="40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4"/>
        <v/>
      </c>
      <c r="U58" s="82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 x14ac:dyDescent="0.15">
      <c r="B59" s="40">
        <v>51</v>
      </c>
      <c r="C59" s="79" t="str">
        <f t="shared" si="0"/>
        <v/>
      </c>
      <c r="D59" s="79"/>
      <c r="E59" s="40"/>
      <c r="F59" s="8"/>
      <c r="G59" s="40"/>
      <c r="H59" s="80"/>
      <c r="I59" s="80"/>
      <c r="J59" s="40"/>
      <c r="K59" s="83" t="str">
        <f t="shared" si="3"/>
        <v/>
      </c>
      <c r="L59" s="84"/>
      <c r="M59" s="6" t="str">
        <f>IF(J59="","",(K59/J59)/LOOKUP(RIGHT($D$2,3),定数!$A$6:$A$13,定数!$B$6:$B$13))</f>
        <v/>
      </c>
      <c r="N59" s="40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4"/>
        <v/>
      </c>
      <c r="U59" s="82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 x14ac:dyDescent="0.15">
      <c r="B60" s="40">
        <v>52</v>
      </c>
      <c r="C60" s="79" t="str">
        <f t="shared" si="0"/>
        <v/>
      </c>
      <c r="D60" s="79"/>
      <c r="E60" s="40"/>
      <c r="F60" s="8"/>
      <c r="G60" s="40"/>
      <c r="H60" s="80"/>
      <c r="I60" s="80"/>
      <c r="J60" s="40"/>
      <c r="K60" s="83" t="str">
        <f t="shared" si="3"/>
        <v/>
      </c>
      <c r="L60" s="84"/>
      <c r="M60" s="6" t="str">
        <f>IF(J60="","",(K60/J60)/LOOKUP(RIGHT($D$2,3),定数!$A$6:$A$13,定数!$B$6:$B$13))</f>
        <v/>
      </c>
      <c r="N60" s="40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4"/>
        <v/>
      </c>
      <c r="U60" s="82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 x14ac:dyDescent="0.15">
      <c r="B61" s="40">
        <v>53</v>
      </c>
      <c r="C61" s="79" t="str">
        <f t="shared" si="0"/>
        <v/>
      </c>
      <c r="D61" s="79"/>
      <c r="E61" s="40"/>
      <c r="F61" s="8"/>
      <c r="G61" s="40"/>
      <c r="H61" s="80"/>
      <c r="I61" s="80"/>
      <c r="J61" s="40"/>
      <c r="K61" s="83" t="str">
        <f t="shared" si="3"/>
        <v/>
      </c>
      <c r="L61" s="84"/>
      <c r="M61" s="6" t="str">
        <f>IF(J61="","",(K61/J61)/LOOKUP(RIGHT($D$2,3),定数!$A$6:$A$13,定数!$B$6:$B$13))</f>
        <v/>
      </c>
      <c r="N61" s="40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4"/>
        <v/>
      </c>
      <c r="U61" s="82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 x14ac:dyDescent="0.15">
      <c r="B62" s="40">
        <v>54</v>
      </c>
      <c r="C62" s="79" t="str">
        <f t="shared" si="0"/>
        <v/>
      </c>
      <c r="D62" s="79"/>
      <c r="E62" s="40"/>
      <c r="F62" s="8"/>
      <c r="G62" s="40"/>
      <c r="H62" s="80"/>
      <c r="I62" s="80"/>
      <c r="J62" s="40"/>
      <c r="K62" s="83" t="str">
        <f t="shared" si="3"/>
        <v/>
      </c>
      <c r="L62" s="84"/>
      <c r="M62" s="6" t="str">
        <f>IF(J62="","",(K62/J62)/LOOKUP(RIGHT($D$2,3),定数!$A$6:$A$13,定数!$B$6:$B$13))</f>
        <v/>
      </c>
      <c r="N62" s="40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4"/>
        <v/>
      </c>
      <c r="U62" s="82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 x14ac:dyDescent="0.15">
      <c r="B63" s="40">
        <v>55</v>
      </c>
      <c r="C63" s="79" t="str">
        <f t="shared" si="0"/>
        <v/>
      </c>
      <c r="D63" s="79"/>
      <c r="E63" s="40"/>
      <c r="F63" s="8"/>
      <c r="G63" s="40"/>
      <c r="H63" s="80"/>
      <c r="I63" s="80"/>
      <c r="J63" s="40"/>
      <c r="K63" s="83" t="str">
        <f t="shared" si="3"/>
        <v/>
      </c>
      <c r="L63" s="84"/>
      <c r="M63" s="6" t="str">
        <f>IF(J63="","",(K63/J63)/LOOKUP(RIGHT($D$2,3),定数!$A$6:$A$13,定数!$B$6:$B$13))</f>
        <v/>
      </c>
      <c r="N63" s="40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4"/>
        <v/>
      </c>
      <c r="U63" s="82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 x14ac:dyDescent="0.15">
      <c r="B64" s="40">
        <v>56</v>
      </c>
      <c r="C64" s="79" t="str">
        <f t="shared" si="0"/>
        <v/>
      </c>
      <c r="D64" s="79"/>
      <c r="E64" s="40"/>
      <c r="F64" s="8"/>
      <c r="G64" s="40"/>
      <c r="H64" s="80"/>
      <c r="I64" s="80"/>
      <c r="J64" s="40"/>
      <c r="K64" s="83" t="str">
        <f t="shared" si="3"/>
        <v/>
      </c>
      <c r="L64" s="84"/>
      <c r="M64" s="6" t="str">
        <f>IF(J64="","",(K64/J64)/LOOKUP(RIGHT($D$2,3),定数!$A$6:$A$13,定数!$B$6:$B$13))</f>
        <v/>
      </c>
      <c r="N64" s="40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4"/>
        <v/>
      </c>
      <c r="U64" s="82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 x14ac:dyDescent="0.15">
      <c r="B65" s="40">
        <v>57</v>
      </c>
      <c r="C65" s="79" t="str">
        <f t="shared" si="0"/>
        <v/>
      </c>
      <c r="D65" s="79"/>
      <c r="E65" s="40"/>
      <c r="F65" s="8"/>
      <c r="G65" s="40"/>
      <c r="H65" s="80"/>
      <c r="I65" s="80"/>
      <c r="J65" s="40"/>
      <c r="K65" s="83" t="str">
        <f t="shared" si="3"/>
        <v/>
      </c>
      <c r="L65" s="84"/>
      <c r="M65" s="6" t="str">
        <f>IF(J65="","",(K65/J65)/LOOKUP(RIGHT($D$2,3),定数!$A$6:$A$13,定数!$B$6:$B$13))</f>
        <v/>
      </c>
      <c r="N65" s="40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4"/>
        <v/>
      </c>
      <c r="U65" s="82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 x14ac:dyDescent="0.15">
      <c r="B66" s="40">
        <v>58</v>
      </c>
      <c r="C66" s="79" t="str">
        <f t="shared" si="0"/>
        <v/>
      </c>
      <c r="D66" s="79"/>
      <c r="E66" s="40"/>
      <c r="F66" s="8"/>
      <c r="G66" s="40"/>
      <c r="H66" s="80"/>
      <c r="I66" s="80"/>
      <c r="J66" s="40"/>
      <c r="K66" s="83" t="str">
        <f t="shared" si="3"/>
        <v/>
      </c>
      <c r="L66" s="84"/>
      <c r="M66" s="6" t="str">
        <f>IF(J66="","",(K66/J66)/LOOKUP(RIGHT($D$2,3),定数!$A$6:$A$13,定数!$B$6:$B$13))</f>
        <v/>
      </c>
      <c r="N66" s="40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4"/>
        <v/>
      </c>
      <c r="U66" s="82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 x14ac:dyDescent="0.15">
      <c r="B67" s="40">
        <v>59</v>
      </c>
      <c r="C67" s="79" t="str">
        <f t="shared" si="0"/>
        <v/>
      </c>
      <c r="D67" s="79"/>
      <c r="E67" s="40"/>
      <c r="F67" s="8"/>
      <c r="G67" s="40"/>
      <c r="H67" s="80"/>
      <c r="I67" s="80"/>
      <c r="J67" s="40"/>
      <c r="K67" s="83" t="str">
        <f t="shared" si="3"/>
        <v/>
      </c>
      <c r="L67" s="84"/>
      <c r="M67" s="6" t="str">
        <f>IF(J67="","",(K67/J67)/LOOKUP(RIGHT($D$2,3),定数!$A$6:$A$13,定数!$B$6:$B$13))</f>
        <v/>
      </c>
      <c r="N67" s="40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4"/>
        <v/>
      </c>
      <c r="U67" s="82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 x14ac:dyDescent="0.15">
      <c r="B68" s="40">
        <v>60</v>
      </c>
      <c r="C68" s="79" t="str">
        <f t="shared" si="0"/>
        <v/>
      </c>
      <c r="D68" s="79"/>
      <c r="E68" s="40"/>
      <c r="F68" s="8"/>
      <c r="G68" s="40"/>
      <c r="H68" s="80"/>
      <c r="I68" s="80"/>
      <c r="J68" s="40"/>
      <c r="K68" s="83" t="str">
        <f t="shared" si="3"/>
        <v/>
      </c>
      <c r="L68" s="84"/>
      <c r="M68" s="6" t="str">
        <f>IF(J68="","",(K68/J68)/LOOKUP(RIGHT($D$2,3),定数!$A$6:$A$13,定数!$B$6:$B$13))</f>
        <v/>
      </c>
      <c r="N68" s="40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4"/>
        <v/>
      </c>
      <c r="U68" s="82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 x14ac:dyDescent="0.15">
      <c r="B69" s="40">
        <v>61</v>
      </c>
      <c r="C69" s="79" t="str">
        <f t="shared" si="0"/>
        <v/>
      </c>
      <c r="D69" s="79"/>
      <c r="E69" s="40"/>
      <c r="F69" s="8"/>
      <c r="G69" s="40"/>
      <c r="H69" s="80"/>
      <c r="I69" s="80"/>
      <c r="J69" s="40"/>
      <c r="K69" s="83" t="str">
        <f t="shared" si="3"/>
        <v/>
      </c>
      <c r="L69" s="84"/>
      <c r="M69" s="6" t="str">
        <f>IF(J69="","",(K69/J69)/LOOKUP(RIGHT($D$2,3),定数!$A$6:$A$13,定数!$B$6:$B$13))</f>
        <v/>
      </c>
      <c r="N69" s="40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4"/>
        <v/>
      </c>
      <c r="U69" s="82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 x14ac:dyDescent="0.15">
      <c r="B70" s="40">
        <v>62</v>
      </c>
      <c r="C70" s="79" t="str">
        <f t="shared" si="0"/>
        <v/>
      </c>
      <c r="D70" s="79"/>
      <c r="E70" s="40"/>
      <c r="F70" s="8"/>
      <c r="G70" s="40"/>
      <c r="H70" s="80"/>
      <c r="I70" s="80"/>
      <c r="J70" s="40"/>
      <c r="K70" s="83" t="str">
        <f t="shared" si="3"/>
        <v/>
      </c>
      <c r="L70" s="84"/>
      <c r="M70" s="6" t="str">
        <f>IF(J70="","",(K70/J70)/LOOKUP(RIGHT($D$2,3),定数!$A$6:$A$13,定数!$B$6:$B$13))</f>
        <v/>
      </c>
      <c r="N70" s="40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4"/>
        <v/>
      </c>
      <c r="U70" s="82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 x14ac:dyDescent="0.15">
      <c r="B71" s="40">
        <v>63</v>
      </c>
      <c r="C71" s="79" t="str">
        <f t="shared" si="0"/>
        <v/>
      </c>
      <c r="D71" s="79"/>
      <c r="E71" s="40"/>
      <c r="F71" s="8"/>
      <c r="G71" s="40"/>
      <c r="H71" s="80"/>
      <c r="I71" s="80"/>
      <c r="J71" s="40"/>
      <c r="K71" s="83" t="str">
        <f t="shared" si="3"/>
        <v/>
      </c>
      <c r="L71" s="84"/>
      <c r="M71" s="6" t="str">
        <f>IF(J71="","",(K71/J71)/LOOKUP(RIGHT($D$2,3),定数!$A$6:$A$13,定数!$B$6:$B$13))</f>
        <v/>
      </c>
      <c r="N71" s="40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4"/>
        <v/>
      </c>
      <c r="U71" s="82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 x14ac:dyDescent="0.15">
      <c r="B72" s="40">
        <v>64</v>
      </c>
      <c r="C72" s="79" t="str">
        <f t="shared" si="0"/>
        <v/>
      </c>
      <c r="D72" s="79"/>
      <c r="E72" s="40"/>
      <c r="F72" s="8"/>
      <c r="G72" s="40"/>
      <c r="H72" s="80"/>
      <c r="I72" s="80"/>
      <c r="J72" s="40"/>
      <c r="K72" s="83" t="str">
        <f t="shared" si="3"/>
        <v/>
      </c>
      <c r="L72" s="84"/>
      <c r="M72" s="6" t="str">
        <f>IF(J72="","",(K72/J72)/LOOKUP(RIGHT($D$2,3),定数!$A$6:$A$13,定数!$B$6:$B$13))</f>
        <v/>
      </c>
      <c r="N72" s="40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4"/>
        <v/>
      </c>
      <c r="U72" s="82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 x14ac:dyDescent="0.15">
      <c r="B73" s="40">
        <v>65</v>
      </c>
      <c r="C73" s="79" t="str">
        <f t="shared" si="0"/>
        <v/>
      </c>
      <c r="D73" s="79"/>
      <c r="E73" s="40"/>
      <c r="F73" s="8"/>
      <c r="G73" s="40"/>
      <c r="H73" s="80"/>
      <c r="I73" s="80"/>
      <c r="J73" s="40"/>
      <c r="K73" s="83" t="str">
        <f t="shared" si="3"/>
        <v/>
      </c>
      <c r="L73" s="84"/>
      <c r="M73" s="6" t="str">
        <f>IF(J73="","",(K73/J73)/LOOKUP(RIGHT($D$2,3),定数!$A$6:$A$13,定数!$B$6:$B$13))</f>
        <v/>
      </c>
      <c r="N73" s="40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4"/>
        <v/>
      </c>
      <c r="U73" s="82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 x14ac:dyDescent="0.15">
      <c r="B74" s="40">
        <v>66</v>
      </c>
      <c r="C74" s="79" t="str">
        <f t="shared" ref="C74:C108" si="8">IF(R73="","",C73+R73)</f>
        <v/>
      </c>
      <c r="D74" s="79"/>
      <c r="E74" s="40"/>
      <c r="F74" s="8"/>
      <c r="G74" s="40"/>
      <c r="H74" s="80"/>
      <c r="I74" s="80"/>
      <c r="J74" s="40"/>
      <c r="K74" s="83" t="str">
        <f t="shared" si="3"/>
        <v/>
      </c>
      <c r="L74" s="84"/>
      <c r="M74" s="6" t="str">
        <f>IF(J74="","",(K74/J74)/LOOKUP(RIGHT($D$2,3),定数!$A$6:$A$13,定数!$B$6:$B$13))</f>
        <v/>
      </c>
      <c r="N74" s="40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4"/>
        <v/>
      </c>
      <c r="U74" s="82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 x14ac:dyDescent="0.15">
      <c r="B75" s="40">
        <v>67</v>
      </c>
      <c r="C75" s="79" t="str">
        <f t="shared" si="8"/>
        <v/>
      </c>
      <c r="D75" s="79"/>
      <c r="E75" s="40"/>
      <c r="F75" s="8"/>
      <c r="G75" s="40"/>
      <c r="H75" s="80"/>
      <c r="I75" s="80"/>
      <c r="J75" s="40"/>
      <c r="K75" s="83" t="str">
        <f t="shared" ref="K75:K108" si="9">IF(J75="","",C75*0.03)</f>
        <v/>
      </c>
      <c r="L75" s="84"/>
      <c r="M75" s="6" t="str">
        <f>IF(J75="","",(K75/J75)/LOOKUP(RIGHT($D$2,3),定数!$A$6:$A$13,定数!$B$6:$B$13))</f>
        <v/>
      </c>
      <c r="N75" s="40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4"/>
        <v/>
      </c>
      <c r="U75" s="82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 x14ac:dyDescent="0.15">
      <c r="B76" s="40">
        <v>68</v>
      </c>
      <c r="C76" s="79" t="str">
        <f t="shared" si="8"/>
        <v/>
      </c>
      <c r="D76" s="79"/>
      <c r="E76" s="40"/>
      <c r="F76" s="8"/>
      <c r="G76" s="40"/>
      <c r="H76" s="80"/>
      <c r="I76" s="80"/>
      <c r="J76" s="40"/>
      <c r="K76" s="83" t="str">
        <f t="shared" si="9"/>
        <v/>
      </c>
      <c r="L76" s="84"/>
      <c r="M76" s="6" t="str">
        <f>IF(J76="","",(K76/J76)/LOOKUP(RIGHT($D$2,3),定数!$A$6:$A$13,定数!$B$6:$B$13))</f>
        <v/>
      </c>
      <c r="N76" s="40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1">IF(P76="","",IF(G76="買",(P76-H76),(H76-P76))*IF(RIGHT($D$2,3)="JPY",100,10000))</f>
        <v/>
      </c>
      <c r="U76" s="82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 x14ac:dyDescent="0.15">
      <c r="B77" s="40">
        <v>69</v>
      </c>
      <c r="C77" s="79" t="str">
        <f t="shared" si="8"/>
        <v/>
      </c>
      <c r="D77" s="79"/>
      <c r="E77" s="40"/>
      <c r="F77" s="8"/>
      <c r="G77" s="40"/>
      <c r="H77" s="80"/>
      <c r="I77" s="80"/>
      <c r="J77" s="40"/>
      <c r="K77" s="83" t="str">
        <f t="shared" si="9"/>
        <v/>
      </c>
      <c r="L77" s="84"/>
      <c r="M77" s="6" t="str">
        <f>IF(J77="","",(K77/J77)/LOOKUP(RIGHT($D$2,3),定数!$A$6:$A$13,定数!$B$6:$B$13))</f>
        <v/>
      </c>
      <c r="N77" s="40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1"/>
        <v/>
      </c>
      <c r="U77" s="82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 x14ac:dyDescent="0.15">
      <c r="B78" s="40">
        <v>70</v>
      </c>
      <c r="C78" s="79" t="str">
        <f t="shared" si="8"/>
        <v/>
      </c>
      <c r="D78" s="79"/>
      <c r="E78" s="40"/>
      <c r="F78" s="8"/>
      <c r="G78" s="40"/>
      <c r="H78" s="80"/>
      <c r="I78" s="80"/>
      <c r="J78" s="40"/>
      <c r="K78" s="83" t="str">
        <f t="shared" si="9"/>
        <v/>
      </c>
      <c r="L78" s="84"/>
      <c r="M78" s="6" t="str">
        <f>IF(J78="","",(K78/J78)/LOOKUP(RIGHT($D$2,3),定数!$A$6:$A$13,定数!$B$6:$B$13))</f>
        <v/>
      </c>
      <c r="N78" s="40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1"/>
        <v/>
      </c>
      <c r="U78" s="82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 x14ac:dyDescent="0.15">
      <c r="B79" s="40">
        <v>71</v>
      </c>
      <c r="C79" s="79" t="str">
        <f t="shared" si="8"/>
        <v/>
      </c>
      <c r="D79" s="79"/>
      <c r="E79" s="40"/>
      <c r="F79" s="8"/>
      <c r="G79" s="40"/>
      <c r="H79" s="80"/>
      <c r="I79" s="80"/>
      <c r="J79" s="40"/>
      <c r="K79" s="83" t="str">
        <f t="shared" si="9"/>
        <v/>
      </c>
      <c r="L79" s="84"/>
      <c r="M79" s="6" t="str">
        <f>IF(J79="","",(K79/J79)/LOOKUP(RIGHT($D$2,3),定数!$A$6:$A$13,定数!$B$6:$B$13))</f>
        <v/>
      </c>
      <c r="N79" s="40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1"/>
        <v/>
      </c>
      <c r="U79" s="82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 x14ac:dyDescent="0.15">
      <c r="B80" s="40">
        <v>72</v>
      </c>
      <c r="C80" s="79" t="str">
        <f t="shared" si="8"/>
        <v/>
      </c>
      <c r="D80" s="79"/>
      <c r="E80" s="40"/>
      <c r="F80" s="8"/>
      <c r="G80" s="40"/>
      <c r="H80" s="80"/>
      <c r="I80" s="80"/>
      <c r="J80" s="40"/>
      <c r="K80" s="83" t="str">
        <f t="shared" si="9"/>
        <v/>
      </c>
      <c r="L80" s="84"/>
      <c r="M80" s="6" t="str">
        <f>IF(J80="","",(K80/J80)/LOOKUP(RIGHT($D$2,3),定数!$A$6:$A$13,定数!$B$6:$B$13))</f>
        <v/>
      </c>
      <c r="N80" s="40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1"/>
        <v/>
      </c>
      <c r="U80" s="82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 x14ac:dyDescent="0.15">
      <c r="B81" s="40">
        <v>73</v>
      </c>
      <c r="C81" s="79" t="str">
        <f t="shared" si="8"/>
        <v/>
      </c>
      <c r="D81" s="79"/>
      <c r="E81" s="40"/>
      <c r="F81" s="8"/>
      <c r="G81" s="40"/>
      <c r="H81" s="80"/>
      <c r="I81" s="80"/>
      <c r="J81" s="40"/>
      <c r="K81" s="83" t="str">
        <f t="shared" si="9"/>
        <v/>
      </c>
      <c r="L81" s="84"/>
      <c r="M81" s="6" t="str">
        <f>IF(J81="","",(K81/J81)/LOOKUP(RIGHT($D$2,3),定数!$A$6:$A$13,定数!$B$6:$B$13))</f>
        <v/>
      </c>
      <c r="N81" s="40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1"/>
        <v/>
      </c>
      <c r="U81" s="82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 x14ac:dyDescent="0.15">
      <c r="B82" s="40">
        <v>74</v>
      </c>
      <c r="C82" s="79" t="str">
        <f t="shared" si="8"/>
        <v/>
      </c>
      <c r="D82" s="79"/>
      <c r="E82" s="40"/>
      <c r="F82" s="8"/>
      <c r="G82" s="40"/>
      <c r="H82" s="80"/>
      <c r="I82" s="80"/>
      <c r="J82" s="40"/>
      <c r="K82" s="83" t="str">
        <f t="shared" si="9"/>
        <v/>
      </c>
      <c r="L82" s="84"/>
      <c r="M82" s="6" t="str">
        <f>IF(J82="","",(K82/J82)/LOOKUP(RIGHT($D$2,3),定数!$A$6:$A$13,定数!$B$6:$B$13))</f>
        <v/>
      </c>
      <c r="N82" s="40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1"/>
        <v/>
      </c>
      <c r="U82" s="82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 x14ac:dyDescent="0.15">
      <c r="B83" s="40">
        <v>75</v>
      </c>
      <c r="C83" s="79" t="str">
        <f t="shared" si="8"/>
        <v/>
      </c>
      <c r="D83" s="79"/>
      <c r="E83" s="40"/>
      <c r="F83" s="8"/>
      <c r="G83" s="40"/>
      <c r="H83" s="80"/>
      <c r="I83" s="80"/>
      <c r="J83" s="40"/>
      <c r="K83" s="83" t="str">
        <f t="shared" si="9"/>
        <v/>
      </c>
      <c r="L83" s="84"/>
      <c r="M83" s="6" t="str">
        <f>IF(J83="","",(K83/J83)/LOOKUP(RIGHT($D$2,3),定数!$A$6:$A$13,定数!$B$6:$B$13))</f>
        <v/>
      </c>
      <c r="N83" s="40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1"/>
        <v/>
      </c>
      <c r="U83" s="82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 x14ac:dyDescent="0.15">
      <c r="B84" s="40">
        <v>76</v>
      </c>
      <c r="C84" s="79" t="str">
        <f t="shared" si="8"/>
        <v/>
      </c>
      <c r="D84" s="79"/>
      <c r="E84" s="40"/>
      <c r="F84" s="8"/>
      <c r="G84" s="40"/>
      <c r="H84" s="80"/>
      <c r="I84" s="80"/>
      <c r="J84" s="40"/>
      <c r="K84" s="83" t="str">
        <f t="shared" si="9"/>
        <v/>
      </c>
      <c r="L84" s="84"/>
      <c r="M84" s="6" t="str">
        <f>IF(J84="","",(K84/J84)/LOOKUP(RIGHT($D$2,3),定数!$A$6:$A$13,定数!$B$6:$B$13))</f>
        <v/>
      </c>
      <c r="N84" s="40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1"/>
        <v/>
      </c>
      <c r="U84" s="82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 x14ac:dyDescent="0.15">
      <c r="B85" s="40">
        <v>77</v>
      </c>
      <c r="C85" s="79" t="str">
        <f t="shared" si="8"/>
        <v/>
      </c>
      <c r="D85" s="79"/>
      <c r="E85" s="40"/>
      <c r="F85" s="8"/>
      <c r="G85" s="40"/>
      <c r="H85" s="80"/>
      <c r="I85" s="80"/>
      <c r="J85" s="40"/>
      <c r="K85" s="83" t="str">
        <f t="shared" si="9"/>
        <v/>
      </c>
      <c r="L85" s="84"/>
      <c r="M85" s="6" t="str">
        <f>IF(J85="","",(K85/J85)/LOOKUP(RIGHT($D$2,3),定数!$A$6:$A$13,定数!$B$6:$B$13))</f>
        <v/>
      </c>
      <c r="N85" s="40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1"/>
        <v/>
      </c>
      <c r="U85" s="82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 x14ac:dyDescent="0.15">
      <c r="B86" s="40">
        <v>78</v>
      </c>
      <c r="C86" s="79" t="str">
        <f t="shared" si="8"/>
        <v/>
      </c>
      <c r="D86" s="79"/>
      <c r="E86" s="40"/>
      <c r="F86" s="8"/>
      <c r="G86" s="40"/>
      <c r="H86" s="80"/>
      <c r="I86" s="80"/>
      <c r="J86" s="40"/>
      <c r="K86" s="83" t="str">
        <f t="shared" si="9"/>
        <v/>
      </c>
      <c r="L86" s="84"/>
      <c r="M86" s="6" t="str">
        <f>IF(J86="","",(K86/J86)/LOOKUP(RIGHT($D$2,3),定数!$A$6:$A$13,定数!$B$6:$B$13))</f>
        <v/>
      </c>
      <c r="N86" s="40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1"/>
        <v/>
      </c>
      <c r="U86" s="82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 x14ac:dyDescent="0.15">
      <c r="B87" s="40">
        <v>79</v>
      </c>
      <c r="C87" s="79" t="str">
        <f t="shared" si="8"/>
        <v/>
      </c>
      <c r="D87" s="79"/>
      <c r="E87" s="40"/>
      <c r="F87" s="8"/>
      <c r="G87" s="40"/>
      <c r="H87" s="80"/>
      <c r="I87" s="80"/>
      <c r="J87" s="40"/>
      <c r="K87" s="83" t="str">
        <f t="shared" si="9"/>
        <v/>
      </c>
      <c r="L87" s="84"/>
      <c r="M87" s="6" t="str">
        <f>IF(J87="","",(K87/J87)/LOOKUP(RIGHT($D$2,3),定数!$A$6:$A$13,定数!$B$6:$B$13))</f>
        <v/>
      </c>
      <c r="N87" s="40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1"/>
        <v/>
      </c>
      <c r="U87" s="82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 x14ac:dyDescent="0.15">
      <c r="B88" s="40">
        <v>80</v>
      </c>
      <c r="C88" s="79" t="str">
        <f t="shared" si="8"/>
        <v/>
      </c>
      <c r="D88" s="79"/>
      <c r="E88" s="40"/>
      <c r="F88" s="8"/>
      <c r="G88" s="40"/>
      <c r="H88" s="80"/>
      <c r="I88" s="80"/>
      <c r="J88" s="40"/>
      <c r="K88" s="83" t="str">
        <f t="shared" si="9"/>
        <v/>
      </c>
      <c r="L88" s="84"/>
      <c r="M88" s="6" t="str">
        <f>IF(J88="","",(K88/J88)/LOOKUP(RIGHT($D$2,3),定数!$A$6:$A$13,定数!$B$6:$B$13))</f>
        <v/>
      </c>
      <c r="N88" s="40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1"/>
        <v/>
      </c>
      <c r="U88" s="82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 x14ac:dyDescent="0.15">
      <c r="B89" s="40">
        <v>81</v>
      </c>
      <c r="C89" s="79" t="str">
        <f t="shared" si="8"/>
        <v/>
      </c>
      <c r="D89" s="79"/>
      <c r="E89" s="40"/>
      <c r="F89" s="8"/>
      <c r="G89" s="40"/>
      <c r="H89" s="80"/>
      <c r="I89" s="80"/>
      <c r="J89" s="40"/>
      <c r="K89" s="83" t="str">
        <f t="shared" si="9"/>
        <v/>
      </c>
      <c r="L89" s="84"/>
      <c r="M89" s="6" t="str">
        <f>IF(J89="","",(K89/J89)/LOOKUP(RIGHT($D$2,3),定数!$A$6:$A$13,定数!$B$6:$B$13))</f>
        <v/>
      </c>
      <c r="N89" s="40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1"/>
        <v/>
      </c>
      <c r="U89" s="82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 x14ac:dyDescent="0.15">
      <c r="B90" s="40">
        <v>82</v>
      </c>
      <c r="C90" s="79" t="str">
        <f t="shared" si="8"/>
        <v/>
      </c>
      <c r="D90" s="79"/>
      <c r="E90" s="40"/>
      <c r="F90" s="8"/>
      <c r="G90" s="40"/>
      <c r="H90" s="80"/>
      <c r="I90" s="80"/>
      <c r="J90" s="40"/>
      <c r="K90" s="83" t="str">
        <f t="shared" si="9"/>
        <v/>
      </c>
      <c r="L90" s="84"/>
      <c r="M90" s="6" t="str">
        <f>IF(J90="","",(K90/J90)/LOOKUP(RIGHT($D$2,3),定数!$A$6:$A$13,定数!$B$6:$B$13))</f>
        <v/>
      </c>
      <c r="N90" s="40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1"/>
        <v/>
      </c>
      <c r="U90" s="82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 x14ac:dyDescent="0.15">
      <c r="B91" s="40">
        <v>83</v>
      </c>
      <c r="C91" s="79" t="str">
        <f t="shared" si="8"/>
        <v/>
      </c>
      <c r="D91" s="79"/>
      <c r="E91" s="40"/>
      <c r="F91" s="8"/>
      <c r="G91" s="40"/>
      <c r="H91" s="80"/>
      <c r="I91" s="80"/>
      <c r="J91" s="40"/>
      <c r="K91" s="83" t="str">
        <f t="shared" si="9"/>
        <v/>
      </c>
      <c r="L91" s="84"/>
      <c r="M91" s="6" t="str">
        <f>IF(J91="","",(K91/J91)/LOOKUP(RIGHT($D$2,3),定数!$A$6:$A$13,定数!$B$6:$B$13))</f>
        <v/>
      </c>
      <c r="N91" s="40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1"/>
        <v/>
      </c>
      <c r="U91" s="82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 x14ac:dyDescent="0.15">
      <c r="B92" s="40">
        <v>84</v>
      </c>
      <c r="C92" s="79" t="str">
        <f t="shared" si="8"/>
        <v/>
      </c>
      <c r="D92" s="79"/>
      <c r="E92" s="40"/>
      <c r="F92" s="8"/>
      <c r="G92" s="40"/>
      <c r="H92" s="80"/>
      <c r="I92" s="80"/>
      <c r="J92" s="40"/>
      <c r="K92" s="83" t="str">
        <f t="shared" si="9"/>
        <v/>
      </c>
      <c r="L92" s="84"/>
      <c r="M92" s="6" t="str">
        <f>IF(J92="","",(K92/J92)/LOOKUP(RIGHT($D$2,3),定数!$A$6:$A$13,定数!$B$6:$B$13))</f>
        <v/>
      </c>
      <c r="N92" s="40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1"/>
        <v/>
      </c>
      <c r="U92" s="82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 x14ac:dyDescent="0.15">
      <c r="B93" s="40">
        <v>85</v>
      </c>
      <c r="C93" s="79" t="str">
        <f t="shared" si="8"/>
        <v/>
      </c>
      <c r="D93" s="79"/>
      <c r="E93" s="40"/>
      <c r="F93" s="8"/>
      <c r="G93" s="40"/>
      <c r="H93" s="80"/>
      <c r="I93" s="80"/>
      <c r="J93" s="40"/>
      <c r="K93" s="83" t="str">
        <f t="shared" si="9"/>
        <v/>
      </c>
      <c r="L93" s="84"/>
      <c r="M93" s="6" t="str">
        <f>IF(J93="","",(K93/J93)/LOOKUP(RIGHT($D$2,3),定数!$A$6:$A$13,定数!$B$6:$B$13))</f>
        <v/>
      </c>
      <c r="N93" s="40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1"/>
        <v/>
      </c>
      <c r="U93" s="82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 x14ac:dyDescent="0.15">
      <c r="B94" s="40">
        <v>86</v>
      </c>
      <c r="C94" s="79" t="str">
        <f t="shared" si="8"/>
        <v/>
      </c>
      <c r="D94" s="79"/>
      <c r="E94" s="40"/>
      <c r="F94" s="8"/>
      <c r="G94" s="40"/>
      <c r="H94" s="80"/>
      <c r="I94" s="80"/>
      <c r="J94" s="40"/>
      <c r="K94" s="83" t="str">
        <f t="shared" si="9"/>
        <v/>
      </c>
      <c r="L94" s="84"/>
      <c r="M94" s="6" t="str">
        <f>IF(J94="","",(K94/J94)/LOOKUP(RIGHT($D$2,3),定数!$A$6:$A$13,定数!$B$6:$B$13))</f>
        <v/>
      </c>
      <c r="N94" s="40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1"/>
        <v/>
      </c>
      <c r="U94" s="82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 x14ac:dyDescent="0.15">
      <c r="B95" s="40">
        <v>87</v>
      </c>
      <c r="C95" s="79" t="str">
        <f t="shared" si="8"/>
        <v/>
      </c>
      <c r="D95" s="79"/>
      <c r="E95" s="40"/>
      <c r="F95" s="8"/>
      <c r="G95" s="40"/>
      <c r="H95" s="80"/>
      <c r="I95" s="80"/>
      <c r="J95" s="40"/>
      <c r="K95" s="83" t="str">
        <f t="shared" si="9"/>
        <v/>
      </c>
      <c r="L95" s="84"/>
      <c r="M95" s="6" t="str">
        <f>IF(J95="","",(K95/J95)/LOOKUP(RIGHT($D$2,3),定数!$A$6:$A$13,定数!$B$6:$B$13))</f>
        <v/>
      </c>
      <c r="N95" s="40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1"/>
        <v/>
      </c>
      <c r="U95" s="82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 x14ac:dyDescent="0.15">
      <c r="B96" s="40">
        <v>88</v>
      </c>
      <c r="C96" s="79" t="str">
        <f t="shared" si="8"/>
        <v/>
      </c>
      <c r="D96" s="79"/>
      <c r="E96" s="40"/>
      <c r="F96" s="8"/>
      <c r="G96" s="40"/>
      <c r="H96" s="80"/>
      <c r="I96" s="80"/>
      <c r="J96" s="40"/>
      <c r="K96" s="83" t="str">
        <f t="shared" si="9"/>
        <v/>
      </c>
      <c r="L96" s="84"/>
      <c r="M96" s="6" t="str">
        <f>IF(J96="","",(K96/J96)/LOOKUP(RIGHT($D$2,3),定数!$A$6:$A$13,定数!$B$6:$B$13))</f>
        <v/>
      </c>
      <c r="N96" s="40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1"/>
        <v/>
      </c>
      <c r="U96" s="82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 x14ac:dyDescent="0.15">
      <c r="B97" s="40">
        <v>89</v>
      </c>
      <c r="C97" s="79" t="str">
        <f t="shared" si="8"/>
        <v/>
      </c>
      <c r="D97" s="79"/>
      <c r="E97" s="40"/>
      <c r="F97" s="8"/>
      <c r="G97" s="40"/>
      <c r="H97" s="80"/>
      <c r="I97" s="80"/>
      <c r="J97" s="40"/>
      <c r="K97" s="83" t="str">
        <f t="shared" si="9"/>
        <v/>
      </c>
      <c r="L97" s="84"/>
      <c r="M97" s="6" t="str">
        <f>IF(J97="","",(K97/J97)/LOOKUP(RIGHT($D$2,3),定数!$A$6:$A$13,定数!$B$6:$B$13))</f>
        <v/>
      </c>
      <c r="N97" s="40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1"/>
        <v/>
      </c>
      <c r="U97" s="82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 x14ac:dyDescent="0.15">
      <c r="B98" s="40">
        <v>90</v>
      </c>
      <c r="C98" s="79" t="str">
        <f t="shared" si="8"/>
        <v/>
      </c>
      <c r="D98" s="79"/>
      <c r="E98" s="40"/>
      <c r="F98" s="8"/>
      <c r="G98" s="40"/>
      <c r="H98" s="80"/>
      <c r="I98" s="80"/>
      <c r="J98" s="40"/>
      <c r="K98" s="83" t="str">
        <f t="shared" si="9"/>
        <v/>
      </c>
      <c r="L98" s="84"/>
      <c r="M98" s="6" t="str">
        <f>IF(J98="","",(K98/J98)/LOOKUP(RIGHT($D$2,3),定数!$A$6:$A$13,定数!$B$6:$B$13))</f>
        <v/>
      </c>
      <c r="N98" s="40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1"/>
        <v/>
      </c>
      <c r="U98" s="82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 x14ac:dyDescent="0.15">
      <c r="B99" s="40">
        <v>91</v>
      </c>
      <c r="C99" s="79" t="str">
        <f t="shared" si="8"/>
        <v/>
      </c>
      <c r="D99" s="79"/>
      <c r="E99" s="40"/>
      <c r="F99" s="8"/>
      <c r="G99" s="40"/>
      <c r="H99" s="80"/>
      <c r="I99" s="80"/>
      <c r="J99" s="40"/>
      <c r="K99" s="83" t="str">
        <f t="shared" si="9"/>
        <v/>
      </c>
      <c r="L99" s="84"/>
      <c r="M99" s="6" t="str">
        <f>IF(J99="","",(K99/J99)/LOOKUP(RIGHT($D$2,3),定数!$A$6:$A$13,定数!$B$6:$B$13))</f>
        <v/>
      </c>
      <c r="N99" s="40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1"/>
        <v/>
      </c>
      <c r="U99" s="82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 x14ac:dyDescent="0.15">
      <c r="B100" s="40">
        <v>92</v>
      </c>
      <c r="C100" s="79" t="str">
        <f t="shared" si="8"/>
        <v/>
      </c>
      <c r="D100" s="79"/>
      <c r="E100" s="40"/>
      <c r="F100" s="8"/>
      <c r="G100" s="40"/>
      <c r="H100" s="80"/>
      <c r="I100" s="80"/>
      <c r="J100" s="40"/>
      <c r="K100" s="83" t="str">
        <f t="shared" si="9"/>
        <v/>
      </c>
      <c r="L100" s="84"/>
      <c r="M100" s="6" t="str">
        <f>IF(J100="","",(K100/J100)/LOOKUP(RIGHT($D$2,3),定数!$A$6:$A$13,定数!$B$6:$B$13))</f>
        <v/>
      </c>
      <c r="N100" s="40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1"/>
        <v/>
      </c>
      <c r="U100" s="82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 x14ac:dyDescent="0.15">
      <c r="B101" s="40">
        <v>93</v>
      </c>
      <c r="C101" s="79" t="str">
        <f t="shared" si="8"/>
        <v/>
      </c>
      <c r="D101" s="79"/>
      <c r="E101" s="40"/>
      <c r="F101" s="8"/>
      <c r="G101" s="40"/>
      <c r="H101" s="80"/>
      <c r="I101" s="80"/>
      <c r="J101" s="40"/>
      <c r="K101" s="83" t="str">
        <f t="shared" si="9"/>
        <v/>
      </c>
      <c r="L101" s="84"/>
      <c r="M101" s="6" t="str">
        <f>IF(J101="","",(K101/J101)/LOOKUP(RIGHT($D$2,3),定数!$A$6:$A$13,定数!$B$6:$B$13))</f>
        <v/>
      </c>
      <c r="N101" s="40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1"/>
        <v/>
      </c>
      <c r="U101" s="82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 x14ac:dyDescent="0.15">
      <c r="B102" s="40">
        <v>94</v>
      </c>
      <c r="C102" s="79" t="str">
        <f t="shared" si="8"/>
        <v/>
      </c>
      <c r="D102" s="79"/>
      <c r="E102" s="40"/>
      <c r="F102" s="8"/>
      <c r="G102" s="40"/>
      <c r="H102" s="80"/>
      <c r="I102" s="80"/>
      <c r="J102" s="40"/>
      <c r="K102" s="83" t="str">
        <f t="shared" si="9"/>
        <v/>
      </c>
      <c r="L102" s="84"/>
      <c r="M102" s="6" t="str">
        <f>IF(J102="","",(K102/J102)/LOOKUP(RIGHT($D$2,3),定数!$A$6:$A$13,定数!$B$6:$B$13))</f>
        <v/>
      </c>
      <c r="N102" s="40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1"/>
        <v/>
      </c>
      <c r="U102" s="82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 x14ac:dyDescent="0.15">
      <c r="B103" s="40">
        <v>95</v>
      </c>
      <c r="C103" s="79" t="str">
        <f t="shared" si="8"/>
        <v/>
      </c>
      <c r="D103" s="79"/>
      <c r="E103" s="40"/>
      <c r="F103" s="8"/>
      <c r="G103" s="40"/>
      <c r="H103" s="80"/>
      <c r="I103" s="80"/>
      <c r="J103" s="40"/>
      <c r="K103" s="83" t="str">
        <f t="shared" si="9"/>
        <v/>
      </c>
      <c r="L103" s="84"/>
      <c r="M103" s="6" t="str">
        <f>IF(J103="","",(K103/J103)/LOOKUP(RIGHT($D$2,3),定数!$A$6:$A$13,定数!$B$6:$B$13))</f>
        <v/>
      </c>
      <c r="N103" s="40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1"/>
        <v/>
      </c>
      <c r="U103" s="82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 x14ac:dyDescent="0.15">
      <c r="B104" s="40">
        <v>96</v>
      </c>
      <c r="C104" s="79" t="str">
        <f t="shared" si="8"/>
        <v/>
      </c>
      <c r="D104" s="79"/>
      <c r="E104" s="40"/>
      <c r="F104" s="8"/>
      <c r="G104" s="40"/>
      <c r="H104" s="80"/>
      <c r="I104" s="80"/>
      <c r="J104" s="40"/>
      <c r="K104" s="83" t="str">
        <f t="shared" si="9"/>
        <v/>
      </c>
      <c r="L104" s="84"/>
      <c r="M104" s="6" t="str">
        <f>IF(J104="","",(K104/J104)/LOOKUP(RIGHT($D$2,3),定数!$A$6:$A$13,定数!$B$6:$B$13))</f>
        <v/>
      </c>
      <c r="N104" s="40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1"/>
        <v/>
      </c>
      <c r="U104" s="82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 x14ac:dyDescent="0.15">
      <c r="B105" s="40">
        <v>97</v>
      </c>
      <c r="C105" s="79" t="str">
        <f t="shared" si="8"/>
        <v/>
      </c>
      <c r="D105" s="79"/>
      <c r="E105" s="40"/>
      <c r="F105" s="8"/>
      <c r="G105" s="40"/>
      <c r="H105" s="80"/>
      <c r="I105" s="80"/>
      <c r="J105" s="40"/>
      <c r="K105" s="83" t="str">
        <f t="shared" si="9"/>
        <v/>
      </c>
      <c r="L105" s="84"/>
      <c r="M105" s="6" t="str">
        <f>IF(J105="","",(K105/J105)/LOOKUP(RIGHT($D$2,3),定数!$A$6:$A$13,定数!$B$6:$B$13))</f>
        <v/>
      </c>
      <c r="N105" s="40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1"/>
        <v/>
      </c>
      <c r="U105" s="82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 x14ac:dyDescent="0.15">
      <c r="B106" s="40">
        <v>98</v>
      </c>
      <c r="C106" s="79" t="str">
        <f t="shared" si="8"/>
        <v/>
      </c>
      <c r="D106" s="79"/>
      <c r="E106" s="40"/>
      <c r="F106" s="8"/>
      <c r="G106" s="40"/>
      <c r="H106" s="80"/>
      <c r="I106" s="80"/>
      <c r="J106" s="40"/>
      <c r="K106" s="83" t="str">
        <f t="shared" si="9"/>
        <v/>
      </c>
      <c r="L106" s="84"/>
      <c r="M106" s="6" t="str">
        <f>IF(J106="","",(K106/J106)/LOOKUP(RIGHT($D$2,3),定数!$A$6:$A$13,定数!$B$6:$B$13))</f>
        <v/>
      </c>
      <c r="N106" s="40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1"/>
        <v/>
      </c>
      <c r="U106" s="82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 x14ac:dyDescent="0.15">
      <c r="B107" s="40">
        <v>99</v>
      </c>
      <c r="C107" s="79" t="str">
        <f t="shared" si="8"/>
        <v/>
      </c>
      <c r="D107" s="79"/>
      <c r="E107" s="40"/>
      <c r="F107" s="8"/>
      <c r="G107" s="40"/>
      <c r="H107" s="80"/>
      <c r="I107" s="80"/>
      <c r="J107" s="40"/>
      <c r="K107" s="83" t="str">
        <f t="shared" si="9"/>
        <v/>
      </c>
      <c r="L107" s="84"/>
      <c r="M107" s="6" t="str">
        <f>IF(J107="","",(K107/J107)/LOOKUP(RIGHT($D$2,3),定数!$A$6:$A$13,定数!$B$6:$B$13))</f>
        <v/>
      </c>
      <c r="N107" s="40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1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 x14ac:dyDescent="0.15">
      <c r="B108" s="40">
        <v>100</v>
      </c>
      <c r="C108" s="79" t="str">
        <f t="shared" si="8"/>
        <v/>
      </c>
      <c r="D108" s="79"/>
      <c r="E108" s="40"/>
      <c r="F108" s="8"/>
      <c r="G108" s="40"/>
      <c r="H108" s="80"/>
      <c r="I108" s="80"/>
      <c r="J108" s="40"/>
      <c r="K108" s="83" t="str">
        <f t="shared" si="9"/>
        <v/>
      </c>
      <c r="L108" s="84"/>
      <c r="M108" s="6" t="str">
        <f>IF(J108="","",(K108/J108)/LOOKUP(RIGHT($D$2,3),定数!$A$6:$A$13,定数!$B$6:$B$13))</f>
        <v/>
      </c>
      <c r="N108" s="40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1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09"/>
  <sheetViews>
    <sheetView zoomScale="115" zoomScaleNormal="115" workbookViewId="0">
      <pane ySplit="8" topLeftCell="A9" activePane="bottomLeft" state="frozen"/>
      <selection pane="bottomLeft" activeCell="E58" sqref="E5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45" t="s">
        <v>5</v>
      </c>
      <c r="C2" s="45"/>
      <c r="D2" s="47" t="s">
        <v>48</v>
      </c>
      <c r="E2" s="47"/>
      <c r="F2" s="45" t="s">
        <v>6</v>
      </c>
      <c r="G2" s="45"/>
      <c r="H2" s="49" t="s">
        <v>36</v>
      </c>
      <c r="I2" s="49"/>
      <c r="J2" s="45" t="s">
        <v>7</v>
      </c>
      <c r="K2" s="45"/>
      <c r="L2" s="46">
        <v>300000</v>
      </c>
      <c r="M2" s="47"/>
      <c r="N2" s="45" t="s">
        <v>8</v>
      </c>
      <c r="O2" s="45"/>
      <c r="P2" s="48">
        <f>SUM(L2,D4)</f>
        <v>580207.79175551108</v>
      </c>
      <c r="Q2" s="49"/>
      <c r="R2" s="1"/>
      <c r="S2" s="1"/>
      <c r="T2" s="1"/>
    </row>
    <row r="3" spans="2:25" ht="57" customHeight="1" x14ac:dyDescent="0.15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64</v>
      </c>
      <c r="M3" s="51"/>
      <c r="N3" s="51"/>
      <c r="O3" s="51"/>
      <c r="P3" s="51"/>
      <c r="Q3" s="51"/>
      <c r="R3" s="1"/>
      <c r="S3" s="1"/>
    </row>
    <row r="4" spans="2:25" x14ac:dyDescent="0.15">
      <c r="B4" s="45" t="s">
        <v>11</v>
      </c>
      <c r="C4" s="45"/>
      <c r="D4" s="52">
        <f>SUM($R$9:$S$993)</f>
        <v>280207.79175551108</v>
      </c>
      <c r="E4" s="52"/>
      <c r="F4" s="45" t="s">
        <v>12</v>
      </c>
      <c r="G4" s="45"/>
      <c r="H4" s="53">
        <f>SUM($T$9:$U$108)</f>
        <v>2605.9999999999991</v>
      </c>
      <c r="I4" s="49"/>
      <c r="J4" s="54" t="s">
        <v>61</v>
      </c>
      <c r="K4" s="54"/>
      <c r="L4" s="48">
        <f>MAX($C$9:$D$990)-C9</f>
        <v>336181.20370435354</v>
      </c>
      <c r="M4" s="48"/>
      <c r="N4" s="54" t="s">
        <v>60</v>
      </c>
      <c r="O4" s="54"/>
      <c r="P4" s="55">
        <f>MAX(Y:Y)</f>
        <v>0.19040763256800108</v>
      </c>
      <c r="Q4" s="55"/>
      <c r="R4" s="1"/>
      <c r="S4" s="1"/>
      <c r="T4" s="1"/>
    </row>
    <row r="5" spans="2:25" x14ac:dyDescent="0.15">
      <c r="B5" s="36" t="s">
        <v>15</v>
      </c>
      <c r="C5" s="2">
        <f>COUNTIF($R$9:$R$990,"&gt;0")</f>
        <v>24</v>
      </c>
      <c r="D5" s="37" t="s">
        <v>16</v>
      </c>
      <c r="E5" s="15">
        <f>COUNTIF($R$9:$R$990,"&lt;0")</f>
        <v>24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</v>
      </c>
      <c r="J5" s="56" t="s">
        <v>19</v>
      </c>
      <c r="K5" s="45"/>
      <c r="L5" s="57">
        <f>MAX(V9:V993)</f>
        <v>5</v>
      </c>
      <c r="M5" s="58"/>
      <c r="N5" s="17" t="s">
        <v>20</v>
      </c>
      <c r="O5" s="9"/>
      <c r="P5" s="57">
        <f>MAX(W9:W993)</f>
        <v>6</v>
      </c>
      <c r="Q5" s="5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59</v>
      </c>
    </row>
    <row r="9" spans="2:25" x14ac:dyDescent="0.15">
      <c r="B9" s="35">
        <v>1</v>
      </c>
      <c r="C9" s="79">
        <f>L2</f>
        <v>300000</v>
      </c>
      <c r="D9" s="79"/>
      <c r="E9" s="35">
        <v>2010</v>
      </c>
      <c r="F9" s="8">
        <v>43679</v>
      </c>
      <c r="G9" s="35" t="s">
        <v>4</v>
      </c>
      <c r="H9" s="80">
        <v>1.2966</v>
      </c>
      <c r="I9" s="80"/>
      <c r="J9" s="35">
        <v>173</v>
      </c>
      <c r="K9" s="79">
        <f>IF(J9="","",C9*0.03)</f>
        <v>9000</v>
      </c>
      <c r="L9" s="79"/>
      <c r="M9" s="6">
        <f>IF(J9="","",(K9/J9)/LOOKUP(RIGHT($D$2,3),定数!$A$6:$A$13,定数!$B$6:$B$13))</f>
        <v>0.43352601156069365</v>
      </c>
      <c r="N9" s="35">
        <v>2010</v>
      </c>
      <c r="O9" s="8">
        <v>43683</v>
      </c>
      <c r="P9" s="80">
        <v>1.3315999999999999</v>
      </c>
      <c r="Q9" s="80"/>
      <c r="R9" s="81">
        <f>IF(P9="","",T9*M9*LOOKUP(RIGHT($D$2,3),定数!$A$6:$A$13,定数!$B$6:$B$13))</f>
        <v>18208.092485549092</v>
      </c>
      <c r="S9" s="81"/>
      <c r="T9" s="82">
        <f>IF(P9="","",IF(G9="買",(P9-H9),(H9-P9))*IF(RIGHT($D$2,3)="JPY",100,10000))</f>
        <v>349.9999999999992</v>
      </c>
      <c r="U9" s="82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79">
        <f t="shared" ref="C10:C73" si="0">IF(R9="","",C9+R9)</f>
        <v>318208.0924855491</v>
      </c>
      <c r="D10" s="79"/>
      <c r="E10" s="35">
        <v>2010</v>
      </c>
      <c r="F10" s="8">
        <v>43748</v>
      </c>
      <c r="G10" s="35" t="s">
        <v>4</v>
      </c>
      <c r="H10" s="80">
        <v>1.3935</v>
      </c>
      <c r="I10" s="80"/>
      <c r="J10" s="35">
        <v>164</v>
      </c>
      <c r="K10" s="83">
        <f>IF(J10="","",C10*0.03)</f>
        <v>9546.2427745664736</v>
      </c>
      <c r="L10" s="84"/>
      <c r="M10" s="6">
        <f>IF(J10="","",(K10/J10)/LOOKUP(RIGHT($D$2,3),定数!$A$6:$A$13,定数!$B$6:$B$13))</f>
        <v>0.48507331171577606</v>
      </c>
      <c r="N10" s="35">
        <v>2010</v>
      </c>
      <c r="O10" s="8">
        <v>43753</v>
      </c>
      <c r="P10" s="80">
        <v>1.415</v>
      </c>
      <c r="Q10" s="80"/>
      <c r="R10" s="81">
        <f>IF(P10="","",T10*M10*LOOKUP(RIGHT($D$2,3),定数!$A$6:$A$13,定数!$B$6:$B$13))</f>
        <v>12514.891442267066</v>
      </c>
      <c r="S10" s="81"/>
      <c r="T10" s="82">
        <f>IF(P10="","",IF(G10="買",(P10-H10),(H10-P10))*IF(RIGHT($D$2,3)="JPY",100,10000))</f>
        <v>215.00000000000074</v>
      </c>
      <c r="U10" s="82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318208.0924855491</v>
      </c>
    </row>
    <row r="11" spans="2:25" x14ac:dyDescent="0.15">
      <c r="B11" s="35">
        <v>3</v>
      </c>
      <c r="C11" s="79">
        <f t="shared" ref="C11:C16" si="3">IF(R10="","",C10+R10)</f>
        <v>330722.98392781615</v>
      </c>
      <c r="D11" s="79"/>
      <c r="E11" s="35">
        <v>2010</v>
      </c>
      <c r="F11" s="8">
        <v>43767</v>
      </c>
      <c r="G11" s="35" t="s">
        <v>4</v>
      </c>
      <c r="H11" s="80">
        <v>1.3951</v>
      </c>
      <c r="I11" s="80"/>
      <c r="J11" s="35">
        <v>144</v>
      </c>
      <c r="K11" s="83">
        <f t="shared" ref="K11:K74" si="4">IF(J11="","",C11*0.03)</f>
        <v>9921.6895178344839</v>
      </c>
      <c r="L11" s="84"/>
      <c r="M11" s="6">
        <f>IF(J11="","",(K11/J11)/LOOKUP(RIGHT($D$2,3),定数!$A$6:$A$13,定数!$B$6:$B$13))</f>
        <v>0.57417184709690294</v>
      </c>
      <c r="N11" s="35">
        <v>2010</v>
      </c>
      <c r="O11" s="8">
        <v>43773</v>
      </c>
      <c r="P11" s="80">
        <v>1.4241999999999999</v>
      </c>
      <c r="Q11" s="80"/>
      <c r="R11" s="81">
        <f>IF(P11="","",T11*M11*LOOKUP(RIGHT($D$2,3),定数!$A$6:$A$13,定数!$B$6:$B$13))</f>
        <v>20050.080900623783</v>
      </c>
      <c r="S11" s="81"/>
      <c r="T11" s="82">
        <f>IF(P11="","",IF(G11="買",(P11-H11),(H11-P11))*IF(RIGHT($D$2,3)="JPY",100,10000))</f>
        <v>290.99999999999903</v>
      </c>
      <c r="U11" s="82"/>
      <c r="V11" s="22">
        <f t="shared" si="1"/>
        <v>3</v>
      </c>
      <c r="W11">
        <f t="shared" si="2"/>
        <v>0</v>
      </c>
      <c r="X11" s="41">
        <f>IF(C11&lt;&gt;"",MAX(X10,C11),"")</f>
        <v>330722.98392781615</v>
      </c>
      <c r="Y11" s="42">
        <f>IF(X11&lt;&gt;"",1-(C11/X11),"")</f>
        <v>0</v>
      </c>
    </row>
    <row r="12" spans="2:25" x14ac:dyDescent="0.15">
      <c r="B12" s="35">
        <v>4</v>
      </c>
      <c r="C12" s="79">
        <f t="shared" si="3"/>
        <v>350773.06482843996</v>
      </c>
      <c r="D12" s="79"/>
      <c r="E12" s="35">
        <v>2011</v>
      </c>
      <c r="F12" s="8">
        <v>43518</v>
      </c>
      <c r="G12" s="35" t="s">
        <v>68</v>
      </c>
      <c r="H12" s="80">
        <v>1.3703000000000001</v>
      </c>
      <c r="I12" s="80"/>
      <c r="J12" s="35">
        <v>180</v>
      </c>
      <c r="K12" s="83">
        <f t="shared" si="4"/>
        <v>10523.191944853199</v>
      </c>
      <c r="L12" s="84"/>
      <c r="M12" s="6">
        <f>IF(J12="","",(K12/J12)/LOOKUP(RIGHT($D$2,3),定数!$A$6:$A$13,定数!$B$6:$B$13))</f>
        <v>0.48718481226172217</v>
      </c>
      <c r="N12" s="35">
        <v>2011</v>
      </c>
      <c r="O12" s="8">
        <v>43542</v>
      </c>
      <c r="P12" s="80">
        <v>1.4059999999999999</v>
      </c>
      <c r="Q12" s="80"/>
      <c r="R12" s="81">
        <f>IF(P12="","",T12*M12*LOOKUP(RIGHT($D$2,3),定数!$A$6:$A$13,定数!$B$6:$B$13))</f>
        <v>20870.997357292083</v>
      </c>
      <c r="S12" s="81"/>
      <c r="T12" s="82">
        <f t="shared" ref="T12:T75" si="5">IF(P12="","",IF(G12="買",(P12-H12),(H12-P12))*IF(RIGHT($D$2,3)="JPY",100,10000))</f>
        <v>356.99999999999841</v>
      </c>
      <c r="U12" s="82"/>
      <c r="V12" s="22">
        <f t="shared" si="1"/>
        <v>4</v>
      </c>
      <c r="W12">
        <f t="shared" si="2"/>
        <v>0</v>
      </c>
      <c r="X12" s="41">
        <f t="shared" ref="X12:X75" si="6">IF(C12&lt;&gt;"",MAX(X11,C12),"")</f>
        <v>350773.06482843996</v>
      </c>
      <c r="Y12" s="42">
        <f t="shared" ref="Y12:Y75" si="7">IF(X12&lt;&gt;"",1-(C12/X12),"")</f>
        <v>0</v>
      </c>
    </row>
    <row r="13" spans="2:25" x14ac:dyDescent="0.15">
      <c r="B13" s="35">
        <v>5</v>
      </c>
      <c r="C13" s="79">
        <f t="shared" si="3"/>
        <v>371644.06218573207</v>
      </c>
      <c r="D13" s="79"/>
      <c r="E13" s="35">
        <v>2011</v>
      </c>
      <c r="F13" s="8">
        <v>43560</v>
      </c>
      <c r="G13" s="35" t="s">
        <v>4</v>
      </c>
      <c r="H13" s="80">
        <v>1.4245000000000001</v>
      </c>
      <c r="I13" s="80"/>
      <c r="J13" s="35">
        <v>94</v>
      </c>
      <c r="K13" s="83">
        <f t="shared" si="4"/>
        <v>11149.321865571961</v>
      </c>
      <c r="L13" s="84"/>
      <c r="M13" s="6">
        <f>IF(J13="","",(K13/J13)/LOOKUP(RIGHT($D$2,3),定数!$A$6:$A$13,定数!$B$6:$B$13))</f>
        <v>0.98841505900460658</v>
      </c>
      <c r="N13" s="35">
        <v>2011</v>
      </c>
      <c r="O13" s="8">
        <v>43563</v>
      </c>
      <c r="P13" s="80">
        <v>1.4435</v>
      </c>
      <c r="Q13" s="80"/>
      <c r="R13" s="81">
        <f>IF(P13="","",T13*M13*LOOKUP(RIGHT($D$2,3),定数!$A$6:$A$13,定数!$B$6:$B$13))</f>
        <v>22535.863345304919</v>
      </c>
      <c r="S13" s="81"/>
      <c r="T13" s="82">
        <f t="shared" si="5"/>
        <v>189.99999999999906</v>
      </c>
      <c r="U13" s="82"/>
      <c r="V13" s="22">
        <f t="shared" si="1"/>
        <v>5</v>
      </c>
      <c r="W13">
        <f t="shared" si="2"/>
        <v>0</v>
      </c>
      <c r="X13" s="41">
        <f t="shared" si="6"/>
        <v>371644.06218573207</v>
      </c>
      <c r="Y13" s="42">
        <f t="shared" si="7"/>
        <v>0</v>
      </c>
    </row>
    <row r="14" spans="2:25" x14ac:dyDescent="0.15">
      <c r="B14" s="35">
        <v>6</v>
      </c>
      <c r="C14" s="79">
        <f t="shared" si="3"/>
        <v>394179.92553103698</v>
      </c>
      <c r="D14" s="79"/>
      <c r="E14" s="35">
        <v>2011</v>
      </c>
      <c r="F14" s="8">
        <v>43660</v>
      </c>
      <c r="G14" s="35" t="s">
        <v>3</v>
      </c>
      <c r="H14" s="80">
        <v>1.4113</v>
      </c>
      <c r="I14" s="80"/>
      <c r="J14" s="35">
        <v>166</v>
      </c>
      <c r="K14" s="83">
        <f t="shared" si="4"/>
        <v>11825.397765931109</v>
      </c>
      <c r="L14" s="84"/>
      <c r="M14" s="6">
        <f>IF(J14="","",(K14/J14)/LOOKUP(RIGHT($D$2,3),定数!$A$6:$A$13,定数!$B$6:$B$13))</f>
        <v>0.59364446616120026</v>
      </c>
      <c r="N14" s="35">
        <v>2011</v>
      </c>
      <c r="O14" s="8">
        <v>43667</v>
      </c>
      <c r="P14" s="80">
        <v>1.4280999999999999</v>
      </c>
      <c r="Q14" s="80"/>
      <c r="R14" s="81">
        <f>IF(P14="","",T14*M14*LOOKUP(RIGHT($D$2,3),定数!$A$6:$A$13,定数!$B$6:$B$13))</f>
        <v>-11967.872437809745</v>
      </c>
      <c r="S14" s="81"/>
      <c r="T14" s="82">
        <f t="shared" si="5"/>
        <v>-167.99999999999926</v>
      </c>
      <c r="U14" s="82"/>
      <c r="V14" s="22">
        <f t="shared" si="1"/>
        <v>0</v>
      </c>
      <c r="W14">
        <f t="shared" si="2"/>
        <v>1</v>
      </c>
      <c r="X14" s="41">
        <f t="shared" si="6"/>
        <v>394179.92553103698</v>
      </c>
      <c r="Y14" s="42">
        <f t="shared" si="7"/>
        <v>0</v>
      </c>
    </row>
    <row r="15" spans="2:25" x14ac:dyDescent="0.15">
      <c r="B15" s="35">
        <v>7</v>
      </c>
      <c r="C15" s="79">
        <f t="shared" si="3"/>
        <v>382212.05309322721</v>
      </c>
      <c r="D15" s="79"/>
      <c r="E15" s="35">
        <v>2011</v>
      </c>
      <c r="F15" s="8">
        <v>43675</v>
      </c>
      <c r="G15" s="35" t="s">
        <v>4</v>
      </c>
      <c r="H15" s="80">
        <v>1.4413</v>
      </c>
      <c r="I15" s="80"/>
      <c r="J15" s="35">
        <v>186</v>
      </c>
      <c r="K15" s="83">
        <f t="shared" si="4"/>
        <v>11466.361592796817</v>
      </c>
      <c r="L15" s="84"/>
      <c r="M15" s="6">
        <f>IF(J15="","",(K15/J15)/LOOKUP(RIGHT($D$2,3),定数!$A$6:$A$13,定数!$B$6:$B$13))</f>
        <v>0.51372587781347745</v>
      </c>
      <c r="N15" s="35">
        <v>2011</v>
      </c>
      <c r="O15" s="8">
        <v>43678</v>
      </c>
      <c r="P15" s="80">
        <v>1.4229000000000001</v>
      </c>
      <c r="Q15" s="80"/>
      <c r="R15" s="81">
        <f>IF(P15="","",T15*M15*LOOKUP(RIGHT($D$2,3),定数!$A$6:$A$13,定数!$B$6:$B$13))</f>
        <v>-11343.067382121564</v>
      </c>
      <c r="S15" s="81"/>
      <c r="T15" s="82">
        <f t="shared" si="5"/>
        <v>-183.99999999999972</v>
      </c>
      <c r="U15" s="82"/>
      <c r="V15" s="22">
        <f t="shared" si="1"/>
        <v>0</v>
      </c>
      <c r="W15">
        <f t="shared" si="2"/>
        <v>2</v>
      </c>
      <c r="X15" s="41">
        <f t="shared" si="6"/>
        <v>394179.92553103698</v>
      </c>
      <c r="Y15" s="42">
        <f t="shared" si="7"/>
        <v>3.036144578313249E-2</v>
      </c>
    </row>
    <row r="16" spans="2:25" x14ac:dyDescent="0.15">
      <c r="B16" s="35">
        <v>8</v>
      </c>
      <c r="C16" s="79">
        <f t="shared" si="3"/>
        <v>370868.98571110563</v>
      </c>
      <c r="D16" s="79"/>
      <c r="E16" s="35">
        <v>2011</v>
      </c>
      <c r="F16" s="8">
        <v>43758</v>
      </c>
      <c r="G16" s="35" t="s">
        <v>4</v>
      </c>
      <c r="H16" s="80">
        <v>1.3842000000000001</v>
      </c>
      <c r="I16" s="80"/>
      <c r="J16" s="35">
        <v>188</v>
      </c>
      <c r="K16" s="83">
        <f t="shared" si="4"/>
        <v>11126.069571333168</v>
      </c>
      <c r="L16" s="84"/>
      <c r="M16" s="6">
        <f>IF(J16="","",(K16/J16)/LOOKUP(RIGHT($D$2,3),定数!$A$6:$A$13,定数!$B$6:$B$13))</f>
        <v>0.49317684270093831</v>
      </c>
      <c r="N16" s="35">
        <v>2011</v>
      </c>
      <c r="O16" s="8">
        <v>43765</v>
      </c>
      <c r="P16" s="80">
        <v>1.4228000000000001</v>
      </c>
      <c r="Q16" s="80"/>
      <c r="R16" s="81">
        <f>IF(P16="","",T16*M16*LOOKUP(RIGHT($D$2,3),定数!$A$6:$A$13,定数!$B$6:$B$13))</f>
        <v>22843.951353907443</v>
      </c>
      <c r="S16" s="81"/>
      <c r="T16" s="82">
        <f t="shared" si="5"/>
        <v>385.99999999999966</v>
      </c>
      <c r="U16" s="82"/>
      <c r="V16" s="22">
        <f t="shared" si="1"/>
        <v>1</v>
      </c>
      <c r="W16">
        <f t="shared" si="2"/>
        <v>0</v>
      </c>
      <c r="X16" s="41">
        <f t="shared" si="6"/>
        <v>394179.92553103698</v>
      </c>
      <c r="Y16" s="42">
        <f t="shared" si="7"/>
        <v>5.9137815779245928E-2</v>
      </c>
    </row>
    <row r="17" spans="2:25" x14ac:dyDescent="0.15">
      <c r="B17" s="35">
        <v>9</v>
      </c>
      <c r="C17" s="79">
        <f t="shared" si="0"/>
        <v>393712.9370650131</v>
      </c>
      <c r="D17" s="79"/>
      <c r="E17" s="35">
        <v>2011</v>
      </c>
      <c r="F17" s="8">
        <v>43764</v>
      </c>
      <c r="G17" s="35" t="s">
        <v>4</v>
      </c>
      <c r="H17" s="80">
        <v>1.3974</v>
      </c>
      <c r="I17" s="80"/>
      <c r="J17" s="35">
        <v>176</v>
      </c>
      <c r="K17" s="83">
        <f t="shared" si="4"/>
        <v>11811.388111950393</v>
      </c>
      <c r="L17" s="84"/>
      <c r="M17" s="6">
        <f>IF(J17="","",(K17/J17)/LOOKUP(RIGHT($D$2,3),定数!$A$6:$A$13,定数!$B$6:$B$13))</f>
        <v>0.55925133105825731</v>
      </c>
      <c r="N17" s="35">
        <v>2011</v>
      </c>
      <c r="O17" s="8">
        <v>43770</v>
      </c>
      <c r="P17" s="80">
        <v>1.3797999999999999</v>
      </c>
      <c r="Q17" s="80"/>
      <c r="R17" s="81">
        <f>IF(P17="","",T17*M17*LOOKUP(RIGHT($D$2,3),定数!$A$6:$A$13,定数!$B$6:$B$13))</f>
        <v>-11811.388111950435</v>
      </c>
      <c r="S17" s="81"/>
      <c r="T17" s="82">
        <f t="shared" si="5"/>
        <v>-176.0000000000006</v>
      </c>
      <c r="U17" s="82"/>
      <c r="V17" s="22">
        <f t="shared" si="1"/>
        <v>0</v>
      </c>
      <c r="W17">
        <f t="shared" si="2"/>
        <v>1</v>
      </c>
      <c r="X17" s="41">
        <f t="shared" si="6"/>
        <v>394179.92553103698</v>
      </c>
      <c r="Y17" s="42">
        <f t="shared" si="7"/>
        <v>1.1847089001164601E-3</v>
      </c>
    </row>
    <row r="18" spans="2:25" x14ac:dyDescent="0.15">
      <c r="B18" s="35">
        <v>10</v>
      </c>
      <c r="C18" s="79">
        <f t="shared" si="0"/>
        <v>381901.54895306268</v>
      </c>
      <c r="D18" s="79"/>
      <c r="E18" s="35">
        <v>2011</v>
      </c>
      <c r="F18" s="8">
        <v>43791</v>
      </c>
      <c r="G18" s="35" t="s">
        <v>3</v>
      </c>
      <c r="H18" s="80">
        <v>1.3467</v>
      </c>
      <c r="I18" s="80"/>
      <c r="J18" s="35">
        <v>99</v>
      </c>
      <c r="K18" s="83">
        <f t="shared" si="4"/>
        <v>11457.04646859188</v>
      </c>
      <c r="L18" s="84"/>
      <c r="M18" s="6">
        <f>IF(J18="","",(K18/J18)/LOOKUP(RIGHT($D$2,3),定数!$A$6:$A$13,定数!$B$6:$B$13))</f>
        <v>0.96439785089157237</v>
      </c>
      <c r="N18" s="35">
        <v>2011</v>
      </c>
      <c r="O18" s="8">
        <v>43794</v>
      </c>
      <c r="P18" s="80">
        <v>1.3261000000000001</v>
      </c>
      <c r="Q18" s="80"/>
      <c r="R18" s="81">
        <f>IF(P18="","",T18*M18*LOOKUP(RIGHT($D$2,3),定数!$A$6:$A$13,定数!$B$6:$B$13))</f>
        <v>23839.914874039612</v>
      </c>
      <c r="S18" s="81"/>
      <c r="T18" s="82">
        <f t="shared" si="5"/>
        <v>205.99999999999952</v>
      </c>
      <c r="U18" s="82"/>
      <c r="V18" s="22">
        <f t="shared" si="1"/>
        <v>1</v>
      </c>
      <c r="W18">
        <f t="shared" si="2"/>
        <v>0</v>
      </c>
      <c r="X18" s="41">
        <f t="shared" si="6"/>
        <v>394179.92553103698</v>
      </c>
      <c r="Y18" s="42">
        <f t="shared" si="7"/>
        <v>3.114916763311304E-2</v>
      </c>
    </row>
    <row r="19" spans="2:25" x14ac:dyDescent="0.15">
      <c r="B19" s="35">
        <v>11</v>
      </c>
      <c r="C19" s="79">
        <f t="shared" si="0"/>
        <v>405741.46382710227</v>
      </c>
      <c r="D19" s="79"/>
      <c r="E19" s="35">
        <v>2011</v>
      </c>
      <c r="F19" s="8">
        <v>43798</v>
      </c>
      <c r="G19" s="35" t="s">
        <v>3</v>
      </c>
      <c r="H19" s="80">
        <v>1.3283</v>
      </c>
      <c r="I19" s="80"/>
      <c r="J19" s="35">
        <v>159</v>
      </c>
      <c r="K19" s="83">
        <f t="shared" si="4"/>
        <v>12172.243914813067</v>
      </c>
      <c r="L19" s="84"/>
      <c r="M19" s="6">
        <f>IF(J19="","",(K19/J19)/LOOKUP(RIGHT($D$2,3),定数!$A$6:$A$13,定数!$B$6:$B$13))</f>
        <v>0.63795827645770786</v>
      </c>
      <c r="N19" s="35">
        <v>2011</v>
      </c>
      <c r="O19" s="8">
        <v>43799</v>
      </c>
      <c r="P19" s="80">
        <v>1.3441000000000001</v>
      </c>
      <c r="Q19" s="80"/>
      <c r="R19" s="81">
        <f>IF(P19="","",T19*M19*LOOKUP(RIGHT($D$2,3),定数!$A$6:$A$13,定数!$B$6:$B$13))</f>
        <v>-12095.68892163817</v>
      </c>
      <c r="S19" s="81"/>
      <c r="T19" s="82">
        <f t="shared" si="5"/>
        <v>-158.00000000000037</v>
      </c>
      <c r="U19" s="82"/>
      <c r="V19" s="22">
        <f t="shared" si="1"/>
        <v>0</v>
      </c>
      <c r="W19">
        <f t="shared" si="2"/>
        <v>1</v>
      </c>
      <c r="X19" s="41">
        <f t="shared" si="6"/>
        <v>405741.46382710227</v>
      </c>
      <c r="Y19" s="42">
        <f t="shared" si="7"/>
        <v>0</v>
      </c>
    </row>
    <row r="20" spans="2:25" x14ac:dyDescent="0.15">
      <c r="B20" s="35">
        <v>12</v>
      </c>
      <c r="C20" s="79">
        <f t="shared" si="0"/>
        <v>393645.77490546409</v>
      </c>
      <c r="D20" s="79"/>
      <c r="E20" s="35">
        <v>2011</v>
      </c>
      <c r="F20" s="8">
        <v>43820</v>
      </c>
      <c r="G20" s="35" t="s">
        <v>3</v>
      </c>
      <c r="H20" s="80">
        <v>1.3023</v>
      </c>
      <c r="I20" s="80"/>
      <c r="J20" s="35">
        <v>172</v>
      </c>
      <c r="K20" s="83">
        <f t="shared" si="4"/>
        <v>11809.373247163921</v>
      </c>
      <c r="L20" s="84"/>
      <c r="M20" s="6">
        <f>IF(J20="","",(K20/J20)/LOOKUP(RIGHT($D$2,3),定数!$A$6:$A$13,定数!$B$6:$B$13))</f>
        <v>0.57215955654863959</v>
      </c>
      <c r="N20" s="35">
        <v>2012</v>
      </c>
      <c r="O20" s="8">
        <v>43478</v>
      </c>
      <c r="P20" s="80">
        <v>1.2655000000000001</v>
      </c>
      <c r="Q20" s="80"/>
      <c r="R20" s="81">
        <f>IF(P20="","",T20*M20*LOOKUP(RIGHT($D$2,3),定数!$A$6:$A$13,定数!$B$6:$B$13))</f>
        <v>25266.566017187884</v>
      </c>
      <c r="S20" s="81"/>
      <c r="T20" s="82">
        <f t="shared" si="5"/>
        <v>367.99999999999943</v>
      </c>
      <c r="U20" s="82"/>
      <c r="V20" s="22">
        <f t="shared" si="1"/>
        <v>1</v>
      </c>
      <c r="W20">
        <f t="shared" si="2"/>
        <v>0</v>
      </c>
      <c r="X20" s="41">
        <f t="shared" si="6"/>
        <v>405741.46382710227</v>
      </c>
      <c r="Y20" s="42">
        <f t="shared" si="7"/>
        <v>2.9811320754717041E-2</v>
      </c>
    </row>
    <row r="21" spans="2:25" x14ac:dyDescent="0.15">
      <c r="B21" s="35">
        <v>13</v>
      </c>
      <c r="C21" s="79">
        <f t="shared" si="0"/>
        <v>418912.34092265199</v>
      </c>
      <c r="D21" s="79"/>
      <c r="E21" s="35">
        <v>2012</v>
      </c>
      <c r="F21" s="8">
        <v>43553</v>
      </c>
      <c r="G21" s="35" t="s">
        <v>4</v>
      </c>
      <c r="H21" s="80">
        <v>1.3345</v>
      </c>
      <c r="I21" s="80"/>
      <c r="J21" s="35">
        <v>94</v>
      </c>
      <c r="K21" s="83">
        <f t="shared" si="4"/>
        <v>12567.370227679559</v>
      </c>
      <c r="L21" s="84"/>
      <c r="M21" s="6">
        <f>IF(J21="","",(K21/J21)/LOOKUP(RIGHT($D$2,3),定数!$A$6:$A$13,定数!$B$6:$B$13))</f>
        <v>1.1141285662836489</v>
      </c>
      <c r="N21" s="35">
        <v>2012</v>
      </c>
      <c r="O21" s="8">
        <v>43558</v>
      </c>
      <c r="P21" s="80">
        <v>1.3250999999999999</v>
      </c>
      <c r="Q21" s="80"/>
      <c r="R21" s="81">
        <f>IF(P21="","",T21*M21*LOOKUP(RIGHT($D$2,3),定数!$A$6:$A$13,定数!$B$6:$B$13))</f>
        <v>-12567.370227679661</v>
      </c>
      <c r="S21" s="81"/>
      <c r="T21" s="82">
        <f t="shared" si="5"/>
        <v>-94.000000000000753</v>
      </c>
      <c r="U21" s="82"/>
      <c r="V21" s="22">
        <f t="shared" si="1"/>
        <v>0</v>
      </c>
      <c r="W21">
        <f t="shared" si="2"/>
        <v>1</v>
      </c>
      <c r="X21" s="41">
        <f t="shared" si="6"/>
        <v>418912.34092265199</v>
      </c>
      <c r="Y21" s="42">
        <f t="shared" si="7"/>
        <v>0</v>
      </c>
    </row>
    <row r="22" spans="2:25" x14ac:dyDescent="0.15">
      <c r="B22" s="35">
        <v>14</v>
      </c>
      <c r="C22" s="79">
        <f t="shared" si="0"/>
        <v>406344.97069497232</v>
      </c>
      <c r="D22" s="79"/>
      <c r="E22" s="35">
        <v>2012</v>
      </c>
      <c r="F22" s="8">
        <v>43697</v>
      </c>
      <c r="G22" s="35" t="s">
        <v>4</v>
      </c>
      <c r="H22" s="80">
        <v>1.2367999999999999</v>
      </c>
      <c r="I22" s="80"/>
      <c r="J22" s="35">
        <v>74</v>
      </c>
      <c r="K22" s="83">
        <f t="shared" si="4"/>
        <v>12190.349120849169</v>
      </c>
      <c r="L22" s="84"/>
      <c r="M22" s="6">
        <f>IF(J22="","",(K22/J22)/LOOKUP(RIGHT($D$2,3),定数!$A$6:$A$13,定数!$B$6:$B$13))</f>
        <v>1.37278706315869</v>
      </c>
      <c r="N22" s="35">
        <v>2012</v>
      </c>
      <c r="O22" s="8">
        <v>43699</v>
      </c>
      <c r="P22" s="80">
        <v>1.2516</v>
      </c>
      <c r="Q22" s="80"/>
      <c r="R22" s="81">
        <f>IF(P22="","",T22*M22*LOOKUP(RIGHT($D$2,3),定数!$A$6:$A$13,定数!$B$6:$B$13))</f>
        <v>24380.698241698581</v>
      </c>
      <c r="S22" s="81"/>
      <c r="T22" s="82">
        <f t="shared" si="5"/>
        <v>148.00000000000148</v>
      </c>
      <c r="U22" s="82"/>
      <c r="V22" s="22">
        <f t="shared" si="1"/>
        <v>1</v>
      </c>
      <c r="W22">
        <f t="shared" si="2"/>
        <v>0</v>
      </c>
      <c r="X22" s="41">
        <f t="shared" si="6"/>
        <v>418912.34092265199</v>
      </c>
      <c r="Y22" s="42">
        <f t="shared" si="7"/>
        <v>3.0000000000000249E-2</v>
      </c>
    </row>
    <row r="23" spans="2:25" x14ac:dyDescent="0.15">
      <c r="B23" s="35">
        <v>15</v>
      </c>
      <c r="C23" s="79">
        <f t="shared" si="0"/>
        <v>430725.66893667087</v>
      </c>
      <c r="D23" s="79"/>
      <c r="E23" s="35">
        <v>2012</v>
      </c>
      <c r="F23" s="8">
        <v>43753</v>
      </c>
      <c r="G23" s="35" t="s">
        <v>4</v>
      </c>
      <c r="H23" s="80">
        <v>1.2979000000000001</v>
      </c>
      <c r="I23" s="80"/>
      <c r="J23" s="35">
        <v>90</v>
      </c>
      <c r="K23" s="83">
        <f t="shared" si="4"/>
        <v>12921.770068100126</v>
      </c>
      <c r="L23" s="84"/>
      <c r="M23" s="6">
        <f>IF(J23="","",(K23/J23)/LOOKUP(RIGHT($D$2,3),定数!$A$6:$A$13,定数!$B$6:$B$13))</f>
        <v>1.1964601914907524</v>
      </c>
      <c r="N23" s="35">
        <v>2012</v>
      </c>
      <c r="O23" s="8">
        <v>43764</v>
      </c>
      <c r="P23" s="80">
        <v>1.2889999999999999</v>
      </c>
      <c r="Q23" s="80"/>
      <c r="R23" s="81">
        <f>IF(P23="","",T23*M23*LOOKUP(RIGHT($D$2,3),定数!$A$6:$A$13,定数!$B$6:$B$13))</f>
        <v>-12778.194845121423</v>
      </c>
      <c r="S23" s="81"/>
      <c r="T23" s="82">
        <f t="shared" si="5"/>
        <v>-89.000000000001307</v>
      </c>
      <c r="U23" s="82"/>
      <c r="V23" t="str">
        <f t="shared" ref="V23:W74" si="8">IF(S23&lt;&gt;"",IF(S23&lt;0,1+V22,0),"")</f>
        <v/>
      </c>
      <c r="W23">
        <f t="shared" si="2"/>
        <v>1</v>
      </c>
      <c r="X23" s="41">
        <f t="shared" si="6"/>
        <v>430725.66893667087</v>
      </c>
      <c r="Y23" s="42">
        <f t="shared" si="7"/>
        <v>0</v>
      </c>
    </row>
    <row r="24" spans="2:25" x14ac:dyDescent="0.15">
      <c r="B24" s="35">
        <v>16</v>
      </c>
      <c r="C24" s="79">
        <f t="shared" si="0"/>
        <v>417947.47409154946</v>
      </c>
      <c r="D24" s="79"/>
      <c r="E24" s="35">
        <v>2012</v>
      </c>
      <c r="F24" s="8">
        <v>43769</v>
      </c>
      <c r="G24" s="35" t="s">
        <v>3</v>
      </c>
      <c r="H24" s="80">
        <v>1.2944</v>
      </c>
      <c r="I24" s="80"/>
      <c r="J24" s="35">
        <v>75</v>
      </c>
      <c r="K24" s="83">
        <f t="shared" si="4"/>
        <v>12538.424222746484</v>
      </c>
      <c r="L24" s="84"/>
      <c r="M24" s="6">
        <f>IF(J24="","",(K24/J24)/LOOKUP(RIGHT($D$2,3),定数!$A$6:$A$13,定数!$B$6:$B$13))</f>
        <v>1.3931582469718315</v>
      </c>
      <c r="N24" s="35">
        <v>2012</v>
      </c>
      <c r="O24" s="8">
        <v>43775</v>
      </c>
      <c r="P24" s="80">
        <v>1.2786</v>
      </c>
      <c r="Q24" s="80"/>
      <c r="R24" s="81">
        <f>IF(P24="","",T24*M24*LOOKUP(RIGHT($D$2,3),定数!$A$6:$A$13,定数!$B$6:$B$13))</f>
        <v>26414.280362585989</v>
      </c>
      <c r="S24" s="81"/>
      <c r="T24" s="82">
        <f t="shared" si="5"/>
        <v>158.00000000000037</v>
      </c>
      <c r="U24" s="82"/>
      <c r="V24" t="str">
        <f t="shared" si="8"/>
        <v/>
      </c>
      <c r="W24">
        <f t="shared" si="2"/>
        <v>0</v>
      </c>
      <c r="X24" s="41">
        <f t="shared" si="6"/>
        <v>430725.66893667087</v>
      </c>
      <c r="Y24" s="42">
        <f t="shared" si="7"/>
        <v>2.9666666666667063E-2</v>
      </c>
    </row>
    <row r="25" spans="2:25" x14ac:dyDescent="0.15">
      <c r="B25" s="35">
        <v>17</v>
      </c>
      <c r="C25" s="79">
        <f t="shared" si="0"/>
        <v>444361.75445413543</v>
      </c>
      <c r="D25" s="79"/>
      <c r="E25" s="35">
        <v>2012</v>
      </c>
      <c r="F25" s="8">
        <v>43790</v>
      </c>
      <c r="G25" s="35" t="s">
        <v>4</v>
      </c>
      <c r="H25" s="80">
        <v>1.2831999999999999</v>
      </c>
      <c r="I25" s="80"/>
      <c r="J25" s="35">
        <v>98</v>
      </c>
      <c r="K25" s="83">
        <f t="shared" si="4"/>
        <v>13330.852633624063</v>
      </c>
      <c r="L25" s="84"/>
      <c r="M25" s="6">
        <f>IF(J25="","",(K25/J25)/LOOKUP(RIGHT($D$2,3),定数!$A$6:$A$13,定数!$B$6:$B$13))</f>
        <v>1.1335759042197331</v>
      </c>
      <c r="N25" s="35">
        <v>2012</v>
      </c>
      <c r="O25" s="8">
        <v>43799</v>
      </c>
      <c r="P25" s="80">
        <v>1.3023</v>
      </c>
      <c r="Q25" s="80"/>
      <c r="R25" s="81">
        <f>IF(P25="","",T25*M25*LOOKUP(RIGHT($D$2,3),定数!$A$6:$A$13,定数!$B$6:$B$13))</f>
        <v>25981.559724716441</v>
      </c>
      <c r="S25" s="81"/>
      <c r="T25" s="82">
        <f t="shared" si="5"/>
        <v>191.00000000000117</v>
      </c>
      <c r="U25" s="82"/>
      <c r="V25" t="str">
        <f t="shared" si="8"/>
        <v/>
      </c>
      <c r="W25">
        <f t="shared" si="2"/>
        <v>0</v>
      </c>
      <c r="X25" s="41">
        <f t="shared" si="6"/>
        <v>444361.75445413543</v>
      </c>
      <c r="Y25" s="42">
        <f t="shared" si="7"/>
        <v>0</v>
      </c>
    </row>
    <row r="26" spans="2:25" x14ac:dyDescent="0.15">
      <c r="B26" s="35">
        <v>18</v>
      </c>
      <c r="C26" s="79">
        <f t="shared" si="0"/>
        <v>470343.3141788519</v>
      </c>
      <c r="D26" s="79"/>
      <c r="E26" s="35">
        <v>2013</v>
      </c>
      <c r="F26" s="8">
        <v>43661</v>
      </c>
      <c r="G26" s="35" t="s">
        <v>68</v>
      </c>
      <c r="H26" s="80">
        <v>1.3079000000000001</v>
      </c>
      <c r="I26" s="80"/>
      <c r="J26" s="35">
        <v>88</v>
      </c>
      <c r="K26" s="83">
        <f t="shared" si="4"/>
        <v>14110.299425365556</v>
      </c>
      <c r="L26" s="84"/>
      <c r="M26" s="6">
        <f>IF(J26="","",(K26/J26)/LOOKUP(RIGHT($D$2,3),定数!$A$6:$A$13,定数!$B$6:$B$13))</f>
        <v>1.336202597099011</v>
      </c>
      <c r="N26" s="35">
        <v>2013</v>
      </c>
      <c r="O26" s="8">
        <v>43671</v>
      </c>
      <c r="P26" s="80">
        <v>1.3263</v>
      </c>
      <c r="Q26" s="80"/>
      <c r="R26" s="81">
        <f>IF(P26="","",T26*M26*LOOKUP(RIGHT($D$2,3),定数!$A$6:$A$13,定数!$B$6:$B$13))</f>
        <v>29503.353343946117</v>
      </c>
      <c r="S26" s="81"/>
      <c r="T26" s="82">
        <f t="shared" si="5"/>
        <v>183.99999999999972</v>
      </c>
      <c r="U26" s="82"/>
      <c r="V26" t="str">
        <f t="shared" si="8"/>
        <v/>
      </c>
      <c r="W26">
        <f t="shared" si="2"/>
        <v>0</v>
      </c>
      <c r="X26" s="41">
        <f t="shared" si="6"/>
        <v>470343.3141788519</v>
      </c>
      <c r="Y26" s="42">
        <f t="shared" si="7"/>
        <v>0</v>
      </c>
    </row>
    <row r="27" spans="2:25" x14ac:dyDescent="0.15">
      <c r="B27" s="35">
        <v>19</v>
      </c>
      <c r="C27" s="79">
        <f t="shared" si="0"/>
        <v>499846.667522798</v>
      </c>
      <c r="D27" s="79"/>
      <c r="E27" s="35">
        <v>2013</v>
      </c>
      <c r="F27" s="8">
        <v>43699</v>
      </c>
      <c r="G27" s="35" t="s">
        <v>4</v>
      </c>
      <c r="H27" s="80">
        <v>1.3372999999999999</v>
      </c>
      <c r="I27" s="80"/>
      <c r="J27" s="35">
        <v>76</v>
      </c>
      <c r="K27" s="83">
        <f t="shared" si="4"/>
        <v>14995.400025683939</v>
      </c>
      <c r="L27" s="84"/>
      <c r="M27" s="6">
        <f>IF(J27="","",(K27/J27)/LOOKUP(RIGHT($D$2,3),定数!$A$6:$A$13,定数!$B$6:$B$13))</f>
        <v>1.6442324589565722</v>
      </c>
      <c r="N27" s="35">
        <v>2013</v>
      </c>
      <c r="O27" s="8">
        <v>43706</v>
      </c>
      <c r="P27" s="80">
        <v>1.3297000000000001</v>
      </c>
      <c r="Q27" s="80"/>
      <c r="R27" s="81">
        <f>IF(P27="","",T27*M27*LOOKUP(RIGHT($D$2,3),定数!$A$6:$A$13,定数!$B$6:$B$13))</f>
        <v>-14995.400025683603</v>
      </c>
      <c r="S27" s="81"/>
      <c r="T27" s="82">
        <f t="shared" si="5"/>
        <v>-75.999999999998295</v>
      </c>
      <c r="U27" s="82"/>
      <c r="V27" t="str">
        <f t="shared" si="8"/>
        <v/>
      </c>
      <c r="W27">
        <f t="shared" si="2"/>
        <v>1</v>
      </c>
      <c r="X27" s="41">
        <f t="shared" si="6"/>
        <v>499846.667522798</v>
      </c>
      <c r="Y27" s="42">
        <f t="shared" si="7"/>
        <v>0</v>
      </c>
    </row>
    <row r="28" spans="2:25" x14ac:dyDescent="0.15">
      <c r="B28" s="35">
        <v>20</v>
      </c>
      <c r="C28" s="79">
        <f t="shared" si="0"/>
        <v>484851.26749711437</v>
      </c>
      <c r="D28" s="79"/>
      <c r="E28" s="35">
        <v>2013</v>
      </c>
      <c r="F28" s="8">
        <v>43721</v>
      </c>
      <c r="G28" s="35" t="s">
        <v>4</v>
      </c>
      <c r="H28" s="80">
        <v>1.3321000000000001</v>
      </c>
      <c r="I28" s="80"/>
      <c r="J28" s="35">
        <v>68</v>
      </c>
      <c r="K28" s="83">
        <f t="shared" si="4"/>
        <v>14545.53802491343</v>
      </c>
      <c r="L28" s="84"/>
      <c r="M28" s="6">
        <f>IF(J28="","",(K28/J28)/LOOKUP(RIGHT($D$2,3),定数!$A$6:$A$13,定数!$B$6:$B$13))</f>
        <v>1.7825414246217439</v>
      </c>
      <c r="N28" s="35">
        <v>2013</v>
      </c>
      <c r="O28" s="8">
        <v>43726</v>
      </c>
      <c r="P28" s="80">
        <v>1.3456999999999999</v>
      </c>
      <c r="Q28" s="80"/>
      <c r="R28" s="81">
        <f>IF(P28="","",T28*M28*LOOKUP(RIGHT($D$2,3),定数!$A$6:$A$13,定数!$B$6:$B$13))</f>
        <v>29091.076049826508</v>
      </c>
      <c r="S28" s="81"/>
      <c r="T28" s="82">
        <f t="shared" si="5"/>
        <v>135.99999999999835</v>
      </c>
      <c r="U28" s="82"/>
      <c r="V28" t="str">
        <f t="shared" si="8"/>
        <v/>
      </c>
      <c r="W28">
        <f t="shared" si="2"/>
        <v>0</v>
      </c>
      <c r="X28" s="41">
        <f t="shared" si="6"/>
        <v>499846.667522798</v>
      </c>
      <c r="Y28" s="42">
        <f t="shared" si="7"/>
        <v>2.9999999999999361E-2</v>
      </c>
    </row>
    <row r="29" spans="2:25" x14ac:dyDescent="0.15">
      <c r="B29" s="35">
        <v>21</v>
      </c>
      <c r="C29" s="79">
        <f t="shared" si="0"/>
        <v>513942.34354694089</v>
      </c>
      <c r="D29" s="79"/>
      <c r="E29" s="35">
        <v>2013</v>
      </c>
      <c r="F29" s="8">
        <v>43803</v>
      </c>
      <c r="G29" s="35" t="s">
        <v>4</v>
      </c>
      <c r="H29" s="80">
        <v>1.3605</v>
      </c>
      <c r="I29" s="80"/>
      <c r="J29" s="35">
        <v>77</v>
      </c>
      <c r="K29" s="83">
        <f t="shared" si="4"/>
        <v>15418.270306408225</v>
      </c>
      <c r="L29" s="84"/>
      <c r="M29" s="6">
        <f>IF(J29="","",(K29/J29)/LOOKUP(RIGHT($D$2,3),定数!$A$6:$A$13,定数!$B$6:$B$13))</f>
        <v>1.6686439725550029</v>
      </c>
      <c r="N29" s="35">
        <v>2013</v>
      </c>
      <c r="O29" s="8">
        <v>43809</v>
      </c>
      <c r="P29" s="80">
        <v>1.3758999999999999</v>
      </c>
      <c r="Q29" s="80"/>
      <c r="R29" s="81">
        <f>IF(P29="","",T29*M29*LOOKUP(RIGHT($D$2,3),定数!$A$6:$A$13,定数!$B$6:$B$13))</f>
        <v>30836.54061281617</v>
      </c>
      <c r="S29" s="81"/>
      <c r="T29" s="82">
        <f t="shared" si="5"/>
        <v>153.99999999999858</v>
      </c>
      <c r="U29" s="82"/>
      <c r="V29" t="str">
        <f t="shared" si="8"/>
        <v/>
      </c>
      <c r="W29">
        <f t="shared" si="2"/>
        <v>0</v>
      </c>
      <c r="X29" s="41">
        <f t="shared" si="6"/>
        <v>513942.34354694089</v>
      </c>
      <c r="Y29" s="42">
        <f t="shared" si="7"/>
        <v>0</v>
      </c>
    </row>
    <row r="30" spans="2:25" x14ac:dyDescent="0.15">
      <c r="B30" s="35">
        <v>22</v>
      </c>
      <c r="C30" s="79">
        <f t="shared" si="0"/>
        <v>544778.88415975706</v>
      </c>
      <c r="D30" s="79"/>
      <c r="E30" s="35">
        <v>2013</v>
      </c>
      <c r="F30" s="8">
        <v>43816</v>
      </c>
      <c r="G30" s="35" t="s">
        <v>4</v>
      </c>
      <c r="H30" s="80">
        <v>1.3782000000000001</v>
      </c>
      <c r="I30" s="80"/>
      <c r="J30" s="35">
        <v>60</v>
      </c>
      <c r="K30" s="83">
        <f t="shared" si="4"/>
        <v>16343.366524792711</v>
      </c>
      <c r="L30" s="84"/>
      <c r="M30" s="6">
        <f>IF(J30="","",(K30/J30)/LOOKUP(RIGHT($D$2,3),定数!$A$6:$A$13,定数!$B$6:$B$13))</f>
        <v>2.2699120173323211</v>
      </c>
      <c r="N30" s="35">
        <v>2013</v>
      </c>
      <c r="O30" s="8">
        <v>43817</v>
      </c>
      <c r="P30" s="80">
        <v>1.3722000000000001</v>
      </c>
      <c r="Q30" s="80"/>
      <c r="R30" s="81">
        <f>IF(P30="","",T30*M30*LOOKUP(RIGHT($D$2,3),定数!$A$6:$A$13,定数!$B$6:$B$13))</f>
        <v>-16343.366524792727</v>
      </c>
      <c r="S30" s="81"/>
      <c r="T30" s="82">
        <f t="shared" si="5"/>
        <v>-60.000000000000057</v>
      </c>
      <c r="U30" s="82"/>
      <c r="V30" t="str">
        <f t="shared" si="8"/>
        <v/>
      </c>
      <c r="W30">
        <f t="shared" si="2"/>
        <v>1</v>
      </c>
      <c r="X30" s="41">
        <f t="shared" si="6"/>
        <v>544778.88415975706</v>
      </c>
      <c r="Y30" s="42">
        <f t="shared" si="7"/>
        <v>0</v>
      </c>
    </row>
    <row r="31" spans="2:25" x14ac:dyDescent="0.15">
      <c r="B31" s="35">
        <v>23</v>
      </c>
      <c r="C31" s="79">
        <f t="shared" si="0"/>
        <v>528435.51763496432</v>
      </c>
      <c r="D31" s="79"/>
      <c r="E31" s="35">
        <v>2014</v>
      </c>
      <c r="F31" s="8">
        <v>43570</v>
      </c>
      <c r="G31" s="35" t="s">
        <v>68</v>
      </c>
      <c r="H31" s="80">
        <v>1.3833</v>
      </c>
      <c r="I31" s="80"/>
      <c r="J31" s="35">
        <v>43</v>
      </c>
      <c r="K31" s="83">
        <f t="shared" si="4"/>
        <v>15853.065529048929</v>
      </c>
      <c r="L31" s="84"/>
      <c r="M31" s="6">
        <f>IF(J31="","",(K31/J31)/LOOKUP(RIGHT($D$2,3),定数!$A$6:$A$13,定数!$B$6:$B$13))</f>
        <v>3.0722995211335133</v>
      </c>
      <c r="N31" s="35">
        <v>2014</v>
      </c>
      <c r="O31" s="8">
        <v>43576</v>
      </c>
      <c r="P31" s="80">
        <v>1.379</v>
      </c>
      <c r="Q31" s="80"/>
      <c r="R31" s="81">
        <f>IF(P31="","",T31*M31*LOOKUP(RIGHT($D$2,3),定数!$A$6:$A$13,定数!$B$6:$B$13))</f>
        <v>-15853.065529048819</v>
      </c>
      <c r="S31" s="81"/>
      <c r="T31" s="82">
        <f t="shared" si="5"/>
        <v>-42.999999999999702</v>
      </c>
      <c r="U31" s="82"/>
      <c r="V31" t="str">
        <f t="shared" si="8"/>
        <v/>
      </c>
      <c r="W31">
        <f t="shared" si="2"/>
        <v>2</v>
      </c>
      <c r="X31" s="41">
        <f t="shared" si="6"/>
        <v>544778.88415975706</v>
      </c>
      <c r="Y31" s="42">
        <f t="shared" si="7"/>
        <v>3.0000000000000027E-2</v>
      </c>
    </row>
    <row r="32" spans="2:25" x14ac:dyDescent="0.15">
      <c r="B32" s="35">
        <v>24</v>
      </c>
      <c r="C32" s="79">
        <f t="shared" si="0"/>
        <v>512582.45210591552</v>
      </c>
      <c r="D32" s="79"/>
      <c r="E32" s="35">
        <v>2014</v>
      </c>
      <c r="F32" s="8">
        <v>43587</v>
      </c>
      <c r="G32" s="35" t="s">
        <v>4</v>
      </c>
      <c r="H32" s="80">
        <v>1.3880999999999999</v>
      </c>
      <c r="I32" s="80"/>
      <c r="J32" s="35">
        <v>70</v>
      </c>
      <c r="K32" s="83">
        <f t="shared" si="4"/>
        <v>15377.473563177466</v>
      </c>
      <c r="L32" s="84"/>
      <c r="M32" s="6">
        <f>IF(J32="","",(K32/J32)/LOOKUP(RIGHT($D$2,3),定数!$A$6:$A$13,定数!$B$6:$B$13))</f>
        <v>1.830651614663984</v>
      </c>
      <c r="N32" s="35">
        <v>2014</v>
      </c>
      <c r="O32" s="8">
        <v>43594</v>
      </c>
      <c r="P32" s="80">
        <v>1.3811</v>
      </c>
      <c r="Q32" s="80"/>
      <c r="R32" s="81">
        <f>IF(P32="","",T32*M32*LOOKUP(RIGHT($D$2,3),定数!$A$6:$A$13,定数!$B$6:$B$13))</f>
        <v>-15377.473563177235</v>
      </c>
      <c r="S32" s="81"/>
      <c r="T32" s="82">
        <f t="shared" si="5"/>
        <v>-69.999999999998948</v>
      </c>
      <c r="U32" s="82"/>
      <c r="V32" t="str">
        <f t="shared" si="8"/>
        <v/>
      </c>
      <c r="W32">
        <f t="shared" si="2"/>
        <v>3</v>
      </c>
      <c r="X32" s="41">
        <f t="shared" si="6"/>
        <v>544778.88415975706</v>
      </c>
      <c r="Y32" s="42">
        <f t="shared" si="7"/>
        <v>5.9099999999999819E-2</v>
      </c>
    </row>
    <row r="33" spans="2:25" x14ac:dyDescent="0.15">
      <c r="B33" s="35">
        <v>25</v>
      </c>
      <c r="C33" s="79">
        <f t="shared" si="0"/>
        <v>497204.9785427383</v>
      </c>
      <c r="D33" s="79"/>
      <c r="E33" s="35">
        <v>2014</v>
      </c>
      <c r="F33" s="8">
        <v>43731</v>
      </c>
      <c r="G33" s="35" t="s">
        <v>3</v>
      </c>
      <c r="H33" s="80">
        <v>1.284</v>
      </c>
      <c r="I33" s="80"/>
      <c r="J33" s="35">
        <v>65</v>
      </c>
      <c r="K33" s="83">
        <f t="shared" si="4"/>
        <v>14916.149356282149</v>
      </c>
      <c r="L33" s="84"/>
      <c r="M33" s="6">
        <f>IF(J33="","",(K33/J33)/LOOKUP(RIGHT($D$2,3),定数!$A$6:$A$13,定数!$B$6:$B$13))</f>
        <v>1.9123268405489933</v>
      </c>
      <c r="N33" s="35">
        <v>2014</v>
      </c>
      <c r="O33" s="8">
        <v>43733</v>
      </c>
      <c r="P33" s="80">
        <v>1.2698</v>
      </c>
      <c r="Q33" s="80"/>
      <c r="R33" s="81">
        <f>IF(P33="","",T33*M33*LOOKUP(RIGHT($D$2,3),定数!$A$6:$A$13,定数!$B$6:$B$13))</f>
        <v>32586.049362954825</v>
      </c>
      <c r="S33" s="81"/>
      <c r="T33" s="82">
        <f t="shared" si="5"/>
        <v>141.99999999999991</v>
      </c>
      <c r="U33" s="82"/>
      <c r="V33" t="str">
        <f t="shared" si="8"/>
        <v/>
      </c>
      <c r="W33">
        <f t="shared" si="2"/>
        <v>0</v>
      </c>
      <c r="X33" s="41">
        <f t="shared" si="6"/>
        <v>544778.88415975706</v>
      </c>
      <c r="Y33" s="42">
        <f t="shared" si="7"/>
        <v>8.7326999999999377E-2</v>
      </c>
    </row>
    <row r="34" spans="2:25" x14ac:dyDescent="0.15">
      <c r="B34" s="35">
        <v>26</v>
      </c>
      <c r="C34" s="79">
        <f t="shared" si="0"/>
        <v>529791.02790569316</v>
      </c>
      <c r="D34" s="79"/>
      <c r="E34" s="35">
        <v>2015</v>
      </c>
      <c r="F34" s="8">
        <v>43635</v>
      </c>
      <c r="G34" s="35" t="s">
        <v>4</v>
      </c>
      <c r="H34" s="80">
        <v>1.1395999999999999</v>
      </c>
      <c r="I34" s="80"/>
      <c r="J34" s="35">
        <v>104</v>
      </c>
      <c r="K34" s="83">
        <f t="shared" si="4"/>
        <v>15893.730837170795</v>
      </c>
      <c r="L34" s="84"/>
      <c r="M34" s="6">
        <f>IF(J34="","",(K34/J34)/LOOKUP(RIGHT($D$2,3),定数!$A$6:$A$13,定数!$B$6:$B$13))</f>
        <v>1.2735361247733008</v>
      </c>
      <c r="N34" s="35">
        <v>2015</v>
      </c>
      <c r="O34" s="8">
        <v>43637</v>
      </c>
      <c r="P34" s="80">
        <v>1.1291</v>
      </c>
      <c r="Q34" s="80"/>
      <c r="R34" s="81">
        <f>IF(P34="","",T34*M34*LOOKUP(RIGHT($D$2,3),定数!$A$6:$A$13,定数!$B$6:$B$13))</f>
        <v>-16046.555172143522</v>
      </c>
      <c r="S34" s="81"/>
      <c r="T34" s="82">
        <f t="shared" si="5"/>
        <v>-104.99999999999955</v>
      </c>
      <c r="U34" s="82"/>
      <c r="V34" t="str">
        <f t="shared" si="8"/>
        <v/>
      </c>
      <c r="W34">
        <f t="shared" si="2"/>
        <v>1</v>
      </c>
      <c r="X34" s="41">
        <f t="shared" si="6"/>
        <v>544778.88415975706</v>
      </c>
      <c r="Y34" s="42">
        <f t="shared" si="7"/>
        <v>2.7511815692306985E-2</v>
      </c>
    </row>
    <row r="35" spans="2:25" x14ac:dyDescent="0.15">
      <c r="B35" s="35">
        <v>27</v>
      </c>
      <c r="C35" s="79">
        <f t="shared" si="0"/>
        <v>513744.47273354966</v>
      </c>
      <c r="D35" s="79"/>
      <c r="E35" s="35">
        <v>2015</v>
      </c>
      <c r="F35" s="8">
        <v>43660</v>
      </c>
      <c r="G35" s="35" t="s">
        <v>3</v>
      </c>
      <c r="H35" s="80">
        <v>1.0963000000000001</v>
      </c>
      <c r="I35" s="80"/>
      <c r="J35" s="35">
        <v>119</v>
      </c>
      <c r="K35" s="83">
        <f t="shared" si="4"/>
        <v>15412.334182006489</v>
      </c>
      <c r="L35" s="84"/>
      <c r="M35" s="6">
        <f>IF(J35="","",(K35/J35)/LOOKUP(RIGHT($D$2,3),定数!$A$6:$A$13,定数!$B$6:$B$13))</f>
        <v>1.0792951107847679</v>
      </c>
      <c r="N35" s="35">
        <v>2015</v>
      </c>
      <c r="O35" s="8">
        <v>43673</v>
      </c>
      <c r="P35" s="80">
        <v>1.1082000000000001</v>
      </c>
      <c r="Q35" s="80"/>
      <c r="R35" s="81">
        <f>IF(P35="","",T35*M35*LOOKUP(RIGHT($D$2,3),定数!$A$6:$A$13,定数!$B$6:$B$13))</f>
        <v>-15412.334182006512</v>
      </c>
      <c r="S35" s="81"/>
      <c r="T35" s="82">
        <f t="shared" si="5"/>
        <v>-119.00000000000021</v>
      </c>
      <c r="U35" s="82"/>
      <c r="V35" t="str">
        <f t="shared" si="8"/>
        <v/>
      </c>
      <c r="W35">
        <f t="shared" si="2"/>
        <v>2</v>
      </c>
      <c r="X35" s="41">
        <f t="shared" si="6"/>
        <v>544778.88415975706</v>
      </c>
      <c r="Y35" s="42">
        <f t="shared" si="7"/>
        <v>5.6966986659318652E-2</v>
      </c>
    </row>
    <row r="36" spans="2:25" x14ac:dyDescent="0.15">
      <c r="B36" s="35">
        <v>28</v>
      </c>
      <c r="C36" s="79">
        <f t="shared" si="0"/>
        <v>498332.13855154312</v>
      </c>
      <c r="D36" s="79"/>
      <c r="E36" s="35">
        <v>2015</v>
      </c>
      <c r="F36" s="8">
        <v>43694</v>
      </c>
      <c r="G36" s="35" t="s">
        <v>4</v>
      </c>
      <c r="H36" s="80">
        <v>1.1088</v>
      </c>
      <c r="I36" s="80"/>
      <c r="J36" s="35">
        <v>130</v>
      </c>
      <c r="K36" s="83">
        <f t="shared" si="4"/>
        <v>14949.964156546293</v>
      </c>
      <c r="L36" s="84"/>
      <c r="M36" s="6">
        <f>IF(J36="","",(K36/J36)/LOOKUP(RIGHT($D$2,3),定数!$A$6:$A$13,定数!$B$6:$B$13))</f>
        <v>0.9583310356760445</v>
      </c>
      <c r="N36" s="35">
        <v>2015</v>
      </c>
      <c r="O36" s="8">
        <v>43698</v>
      </c>
      <c r="P36" s="80">
        <v>1.1344000000000001</v>
      </c>
      <c r="Q36" s="80"/>
      <c r="R36" s="81">
        <f>IF(P36="","",T36*M36*LOOKUP(RIGHT($D$2,3),定数!$A$6:$A$13,定数!$B$6:$B$13))</f>
        <v>29439.929415968167</v>
      </c>
      <c r="S36" s="81"/>
      <c r="T36" s="82">
        <f t="shared" si="5"/>
        <v>256.00000000000068</v>
      </c>
      <c r="U36" s="82"/>
      <c r="V36" t="str">
        <f t="shared" si="8"/>
        <v/>
      </c>
      <c r="W36">
        <f t="shared" si="2"/>
        <v>0</v>
      </c>
      <c r="X36" s="41">
        <f t="shared" si="6"/>
        <v>544778.88415975706</v>
      </c>
      <c r="Y36" s="42">
        <f t="shared" si="7"/>
        <v>8.5257977059539192E-2</v>
      </c>
    </row>
    <row r="37" spans="2:25" x14ac:dyDescent="0.15">
      <c r="B37" s="35">
        <v>29</v>
      </c>
      <c r="C37" s="79">
        <f t="shared" si="0"/>
        <v>527772.06796751125</v>
      </c>
      <c r="D37" s="79"/>
      <c r="E37" s="35">
        <v>2016</v>
      </c>
      <c r="F37" s="8">
        <v>43477</v>
      </c>
      <c r="G37" s="35" t="s">
        <v>3</v>
      </c>
      <c r="H37" s="80">
        <v>1.0827</v>
      </c>
      <c r="I37" s="80"/>
      <c r="J37" s="35">
        <v>81</v>
      </c>
      <c r="K37" s="83">
        <f t="shared" si="4"/>
        <v>15833.162039025337</v>
      </c>
      <c r="L37" s="84"/>
      <c r="M37" s="6">
        <f>IF(J37="","",(K37/J37)/LOOKUP(RIGHT($D$2,3),定数!$A$6:$A$13,定数!$B$6:$B$13))</f>
        <v>1.6289261357021951</v>
      </c>
      <c r="N37" s="35">
        <v>2016</v>
      </c>
      <c r="O37" s="8">
        <v>43479</v>
      </c>
      <c r="P37" s="80">
        <v>1.0900000000000001</v>
      </c>
      <c r="Q37" s="80"/>
      <c r="R37" s="81">
        <f>IF(P37="","",T37*M37*LOOKUP(RIGHT($D$2,3),定数!$A$6:$A$13,定数!$B$6:$B$13))</f>
        <v>-14269.392948751392</v>
      </c>
      <c r="S37" s="81"/>
      <c r="T37" s="82">
        <f t="shared" si="5"/>
        <v>-73.000000000000838</v>
      </c>
      <c r="U37" s="82"/>
      <c r="V37" t="str">
        <f t="shared" si="8"/>
        <v/>
      </c>
      <c r="W37">
        <f t="shared" si="2"/>
        <v>1</v>
      </c>
      <c r="X37" s="41">
        <f t="shared" si="6"/>
        <v>544778.88415975706</v>
      </c>
      <c r="Y37" s="42">
        <f t="shared" si="7"/>
        <v>3.1217832935056533E-2</v>
      </c>
    </row>
    <row r="38" spans="2:25" x14ac:dyDescent="0.15">
      <c r="B38" s="35">
        <v>30</v>
      </c>
      <c r="C38" s="79">
        <f t="shared" si="0"/>
        <v>513502.67501875985</v>
      </c>
      <c r="D38" s="79"/>
      <c r="E38" s="35">
        <v>2016</v>
      </c>
      <c r="F38" s="8">
        <v>43566</v>
      </c>
      <c r="G38" s="35" t="s">
        <v>4</v>
      </c>
      <c r="H38" s="80">
        <v>1.1447000000000001</v>
      </c>
      <c r="I38" s="80"/>
      <c r="J38" s="35">
        <v>76</v>
      </c>
      <c r="K38" s="83">
        <f t="shared" si="4"/>
        <v>15405.080250562794</v>
      </c>
      <c r="L38" s="84"/>
      <c r="M38" s="6">
        <f>IF(J38="","",(K38/J38)/LOOKUP(RIGHT($D$2,3),定数!$A$6:$A$13,定数!$B$6:$B$13))</f>
        <v>1.6891535362459205</v>
      </c>
      <c r="N38" s="35">
        <v>2016</v>
      </c>
      <c r="O38" s="8">
        <v>43567</v>
      </c>
      <c r="P38" s="80">
        <v>1.1371</v>
      </c>
      <c r="Q38" s="80"/>
      <c r="R38" s="81">
        <f>IF(P38="","",T38*M38*LOOKUP(RIGHT($D$2,3),定数!$A$6:$A$13,定数!$B$6:$B$13))</f>
        <v>-15405.080250562898</v>
      </c>
      <c r="S38" s="81"/>
      <c r="T38" s="82">
        <f t="shared" si="5"/>
        <v>-76.000000000000512</v>
      </c>
      <c r="U38" s="82"/>
      <c r="V38" t="str">
        <f t="shared" si="8"/>
        <v/>
      </c>
      <c r="W38">
        <f t="shared" si="2"/>
        <v>2</v>
      </c>
      <c r="X38" s="41">
        <f t="shared" si="6"/>
        <v>544778.88415975706</v>
      </c>
      <c r="Y38" s="42">
        <f t="shared" si="7"/>
        <v>5.7410832266812761E-2</v>
      </c>
    </row>
    <row r="39" spans="2:25" x14ac:dyDescent="0.15">
      <c r="B39" s="35">
        <v>31</v>
      </c>
      <c r="C39" s="79">
        <f t="shared" si="0"/>
        <v>498097.59476819693</v>
      </c>
      <c r="D39" s="79"/>
      <c r="E39" s="35">
        <v>2016</v>
      </c>
      <c r="F39" s="8">
        <v>43567</v>
      </c>
      <c r="G39" s="35" t="s">
        <v>3</v>
      </c>
      <c r="H39" s="80">
        <v>1.1268</v>
      </c>
      <c r="I39" s="80"/>
      <c r="J39" s="35">
        <v>125</v>
      </c>
      <c r="K39" s="83">
        <f t="shared" si="4"/>
        <v>14942.927843045907</v>
      </c>
      <c r="L39" s="84"/>
      <c r="M39" s="6">
        <f>IF(J39="","",(K39/J39)/LOOKUP(RIGHT($D$2,3),定数!$A$6:$A$13,定数!$B$6:$B$13))</f>
        <v>0.99619518953639385</v>
      </c>
      <c r="N39" s="35">
        <v>2016</v>
      </c>
      <c r="O39" s="8">
        <v>43584</v>
      </c>
      <c r="P39" s="80">
        <v>1.1393</v>
      </c>
      <c r="Q39" s="80"/>
      <c r="R39" s="81">
        <f>IF(P39="","",T39*M39*LOOKUP(RIGHT($D$2,3),定数!$A$6:$A$13,定数!$B$6:$B$13))</f>
        <v>-14942.927843045854</v>
      </c>
      <c r="S39" s="81"/>
      <c r="T39" s="82">
        <f t="shared" si="5"/>
        <v>-124.99999999999956</v>
      </c>
      <c r="U39" s="82"/>
      <c r="V39" t="str">
        <f t="shared" si="8"/>
        <v/>
      </c>
      <c r="W39">
        <f t="shared" si="2"/>
        <v>3</v>
      </c>
      <c r="X39" s="41">
        <f t="shared" si="6"/>
        <v>544778.88415975706</v>
      </c>
      <c r="Y39" s="42">
        <f t="shared" si="7"/>
        <v>8.5688507298808614E-2</v>
      </c>
    </row>
    <row r="40" spans="2:25" x14ac:dyDescent="0.15">
      <c r="B40" s="35">
        <v>32</v>
      </c>
      <c r="C40" s="79">
        <f t="shared" si="0"/>
        <v>483154.66692515108</v>
      </c>
      <c r="D40" s="79"/>
      <c r="E40" s="35">
        <v>2016</v>
      </c>
      <c r="F40" s="8">
        <v>43616</v>
      </c>
      <c r="G40" s="35" t="s">
        <v>3</v>
      </c>
      <c r="H40" s="80">
        <v>1.1120000000000001</v>
      </c>
      <c r="I40" s="80"/>
      <c r="J40" s="35">
        <v>51</v>
      </c>
      <c r="K40" s="83">
        <f t="shared" si="4"/>
        <v>14494.640007754531</v>
      </c>
      <c r="L40" s="84"/>
      <c r="M40" s="6">
        <f>IF(J40="","",(K40/J40)/LOOKUP(RIGHT($D$2,3),定数!$A$6:$A$13,定数!$B$6:$B$13))</f>
        <v>2.3684052300252505</v>
      </c>
      <c r="N40" s="35">
        <v>2016</v>
      </c>
      <c r="O40" s="8">
        <v>43617</v>
      </c>
      <c r="P40" s="80">
        <v>1.1172</v>
      </c>
      <c r="Q40" s="80"/>
      <c r="R40" s="81">
        <f>IF(P40="","",T40*M40*LOOKUP(RIGHT($D$2,3),定数!$A$6:$A$13,定数!$B$6:$B$13))</f>
        <v>-14778.848635357197</v>
      </c>
      <c r="S40" s="81"/>
      <c r="T40" s="82">
        <f t="shared" si="5"/>
        <v>-51.999999999998714</v>
      </c>
      <c r="U40" s="82"/>
      <c r="V40" t="str">
        <f t="shared" si="8"/>
        <v/>
      </c>
      <c r="W40">
        <f t="shared" si="2"/>
        <v>4</v>
      </c>
      <c r="X40" s="41">
        <f t="shared" si="6"/>
        <v>544778.88415975706</v>
      </c>
      <c r="Y40" s="42">
        <f t="shared" si="7"/>
        <v>0.11311785207984426</v>
      </c>
    </row>
    <row r="41" spans="2:25" x14ac:dyDescent="0.15">
      <c r="B41" s="35">
        <v>33</v>
      </c>
      <c r="C41" s="79">
        <f t="shared" si="0"/>
        <v>468375.81828979385</v>
      </c>
      <c r="D41" s="79"/>
      <c r="E41" s="35">
        <v>2016</v>
      </c>
      <c r="F41" s="8">
        <v>43658</v>
      </c>
      <c r="G41" s="35" t="s">
        <v>3</v>
      </c>
      <c r="H41" s="80">
        <v>1.105</v>
      </c>
      <c r="I41" s="80"/>
      <c r="J41" s="35">
        <v>77</v>
      </c>
      <c r="K41" s="83">
        <f t="shared" si="4"/>
        <v>14051.274548693815</v>
      </c>
      <c r="L41" s="84"/>
      <c r="M41" s="6">
        <f>IF(J41="","",(K41/J41)/LOOKUP(RIGHT($D$2,3),定数!$A$6:$A$13,定数!$B$6:$B$13))</f>
        <v>1.520700708733097</v>
      </c>
      <c r="N41" s="35">
        <v>2016</v>
      </c>
      <c r="O41" s="8">
        <v>43660</v>
      </c>
      <c r="P41" s="80">
        <v>1.1125</v>
      </c>
      <c r="Q41" s="80"/>
      <c r="R41" s="81">
        <f>IF(P41="","",T41*M41*LOOKUP(RIGHT($D$2,3),定数!$A$6:$A$13,定数!$B$6:$B$13))</f>
        <v>-13686.306378597987</v>
      </c>
      <c r="S41" s="81"/>
      <c r="T41" s="82">
        <f t="shared" si="5"/>
        <v>-75.000000000000625</v>
      </c>
      <c r="U41" s="82"/>
      <c r="V41" t="str">
        <f t="shared" si="8"/>
        <v/>
      </c>
      <c r="W41">
        <f t="shared" si="2"/>
        <v>5</v>
      </c>
      <c r="X41" s="41">
        <f t="shared" si="6"/>
        <v>544778.88415975706</v>
      </c>
      <c r="Y41" s="42">
        <f t="shared" si="7"/>
        <v>0.14024601189857777</v>
      </c>
    </row>
    <row r="42" spans="2:25" x14ac:dyDescent="0.15">
      <c r="B42" s="35">
        <v>34</v>
      </c>
      <c r="C42" s="79">
        <f t="shared" si="0"/>
        <v>454689.51191119588</v>
      </c>
      <c r="D42" s="79"/>
      <c r="E42" s="35">
        <v>2016</v>
      </c>
      <c r="F42" s="8">
        <v>43736</v>
      </c>
      <c r="G42" s="35" t="s">
        <v>4</v>
      </c>
      <c r="H42" s="80">
        <v>1.1235999999999999</v>
      </c>
      <c r="I42" s="80"/>
      <c r="J42" s="35">
        <v>55</v>
      </c>
      <c r="K42" s="83">
        <f t="shared" si="4"/>
        <v>13640.685357335877</v>
      </c>
      <c r="L42" s="84"/>
      <c r="M42" s="6">
        <f>IF(J42="","",(K42/J42)/LOOKUP(RIGHT($D$2,3),定数!$A$6:$A$13,定数!$B$6:$B$13))</f>
        <v>2.0667705086872541</v>
      </c>
      <c r="N42" s="35">
        <v>2016</v>
      </c>
      <c r="O42" s="8">
        <v>43738</v>
      </c>
      <c r="P42" s="80">
        <v>1.1181000000000001</v>
      </c>
      <c r="Q42" s="80"/>
      <c r="R42" s="81">
        <f>IF(P42="","",T42*M42*LOOKUP(RIGHT($D$2,3),定数!$A$6:$A$13,定数!$B$6:$B$13))</f>
        <v>-13640.685357335477</v>
      </c>
      <c r="S42" s="81"/>
      <c r="T42" s="82">
        <f t="shared" si="5"/>
        <v>-54.99999999999838</v>
      </c>
      <c r="U42" s="82"/>
      <c r="V42" t="str">
        <f t="shared" si="8"/>
        <v/>
      </c>
      <c r="W42">
        <f t="shared" si="2"/>
        <v>6</v>
      </c>
      <c r="X42" s="41">
        <f t="shared" si="6"/>
        <v>544778.88415975706</v>
      </c>
      <c r="Y42" s="42">
        <f t="shared" si="7"/>
        <v>0.165368693369074</v>
      </c>
    </row>
    <row r="43" spans="2:25" x14ac:dyDescent="0.15">
      <c r="B43" s="35">
        <v>35</v>
      </c>
      <c r="C43" s="79">
        <f t="shared" si="0"/>
        <v>441048.82655386039</v>
      </c>
      <c r="D43" s="79"/>
      <c r="E43" s="35">
        <v>2016</v>
      </c>
      <c r="F43" s="8">
        <v>43743</v>
      </c>
      <c r="G43" s="35" t="s">
        <v>3</v>
      </c>
      <c r="H43" s="80">
        <v>1.1187</v>
      </c>
      <c r="I43" s="80"/>
      <c r="J43" s="35">
        <v>45</v>
      </c>
      <c r="K43" s="83">
        <f t="shared" si="4"/>
        <v>13231.464796615812</v>
      </c>
      <c r="L43" s="84"/>
      <c r="M43" s="6">
        <f>IF(J43="","",(K43/J43)/LOOKUP(RIGHT($D$2,3),定数!$A$6:$A$13,定数!$B$6:$B$13))</f>
        <v>2.4502712586325575</v>
      </c>
      <c r="N43" s="35">
        <v>2016</v>
      </c>
      <c r="O43" s="8">
        <v>43749</v>
      </c>
      <c r="P43" s="80">
        <v>1.1100000000000001</v>
      </c>
      <c r="Q43" s="80"/>
      <c r="R43" s="81">
        <f>IF(P43="","",T43*M43*LOOKUP(RIGHT($D$2,3),定数!$A$6:$A$13,定数!$B$6:$B$13))</f>
        <v>25580.831940123695</v>
      </c>
      <c r="S43" s="81"/>
      <c r="T43" s="82">
        <f t="shared" si="5"/>
        <v>86.999999999999304</v>
      </c>
      <c r="U43" s="82"/>
      <c r="V43" t="str">
        <f t="shared" si="8"/>
        <v/>
      </c>
      <c r="W43">
        <f t="shared" si="2"/>
        <v>0</v>
      </c>
      <c r="X43" s="41">
        <f t="shared" si="6"/>
        <v>544778.88415975706</v>
      </c>
      <c r="Y43" s="42">
        <f t="shared" si="7"/>
        <v>0.19040763256800108</v>
      </c>
    </row>
    <row r="44" spans="2:25" x14ac:dyDescent="0.15">
      <c r="B44" s="35">
        <v>36</v>
      </c>
      <c r="C44" s="79">
        <f t="shared" si="0"/>
        <v>466629.65849398408</v>
      </c>
      <c r="D44" s="79"/>
      <c r="E44" s="35">
        <v>2017</v>
      </c>
      <c r="F44" s="8">
        <v>43476</v>
      </c>
      <c r="G44" s="35" t="s">
        <v>4</v>
      </c>
      <c r="H44" s="80">
        <v>1.0622</v>
      </c>
      <c r="I44" s="80"/>
      <c r="J44" s="35">
        <v>172</v>
      </c>
      <c r="K44" s="83">
        <f t="shared" si="4"/>
        <v>13998.889754819522</v>
      </c>
      <c r="L44" s="84"/>
      <c r="M44" s="6">
        <f>IF(J44="","",(K44/J44)/LOOKUP(RIGHT($D$2,3),定数!$A$6:$A$13,定数!$B$6:$B$13))</f>
        <v>0.67824078269474419</v>
      </c>
      <c r="N44" s="35">
        <v>2017</v>
      </c>
      <c r="O44" s="8">
        <v>43589</v>
      </c>
      <c r="P44" s="80">
        <v>1.0965</v>
      </c>
      <c r="Q44" s="80"/>
      <c r="R44" s="81">
        <f>IF(P44="","",T44*M44*LOOKUP(RIGHT($D$2,3),定数!$A$6:$A$13,定数!$B$6:$B$13))</f>
        <v>27916.390615715671</v>
      </c>
      <c r="S44" s="81"/>
      <c r="T44" s="82">
        <f t="shared" si="5"/>
        <v>343</v>
      </c>
      <c r="U44" s="82"/>
      <c r="V44" t="str">
        <f t="shared" si="8"/>
        <v/>
      </c>
      <c r="W44">
        <f t="shared" si="2"/>
        <v>0</v>
      </c>
      <c r="X44" s="41">
        <f t="shared" si="6"/>
        <v>544778.88415975706</v>
      </c>
      <c r="Y44" s="42">
        <f t="shared" si="7"/>
        <v>0.14345127525694557</v>
      </c>
    </row>
    <row r="45" spans="2:25" x14ac:dyDescent="0.15">
      <c r="B45" s="35">
        <v>37</v>
      </c>
      <c r="C45" s="79">
        <f t="shared" si="0"/>
        <v>494546.04910969973</v>
      </c>
      <c r="D45" s="79"/>
      <c r="E45" s="35">
        <v>2017</v>
      </c>
      <c r="F45" s="8">
        <v>43495</v>
      </c>
      <c r="G45" s="35" t="s">
        <v>4</v>
      </c>
      <c r="H45" s="80">
        <v>1.0740000000000001</v>
      </c>
      <c r="I45" s="80"/>
      <c r="J45" s="35">
        <v>122</v>
      </c>
      <c r="K45" s="83">
        <f t="shared" si="4"/>
        <v>14836.38147329099</v>
      </c>
      <c r="L45" s="84"/>
      <c r="M45" s="6">
        <f>IF(J45="","",(K45/J45)/LOOKUP(RIGHT($D$2,3),定数!$A$6:$A$13,定数!$B$6:$B$13))</f>
        <v>1.01341403506086</v>
      </c>
      <c r="N45" s="35">
        <v>2017</v>
      </c>
      <c r="O45" s="8">
        <v>43506</v>
      </c>
      <c r="P45" s="80">
        <v>1.0620000000000001</v>
      </c>
      <c r="Q45" s="80"/>
      <c r="R45" s="81">
        <f>IF(P45="","",T45*M45*LOOKUP(RIGHT($D$2,3),定数!$A$6:$A$13,定数!$B$6:$B$13))</f>
        <v>-14593.162104876397</v>
      </c>
      <c r="S45" s="81"/>
      <c r="T45" s="82">
        <f t="shared" si="5"/>
        <v>-120.00000000000011</v>
      </c>
      <c r="U45" s="82"/>
      <c r="V45" t="str">
        <f t="shared" si="8"/>
        <v/>
      </c>
      <c r="W45">
        <f t="shared" si="2"/>
        <v>1</v>
      </c>
      <c r="X45" s="41">
        <f t="shared" si="6"/>
        <v>544778.88415975706</v>
      </c>
      <c r="Y45" s="42">
        <f t="shared" si="7"/>
        <v>9.2207749805747752E-2</v>
      </c>
    </row>
    <row r="46" spans="2:25" x14ac:dyDescent="0.15">
      <c r="B46" s="35">
        <v>38</v>
      </c>
      <c r="C46" s="79">
        <f t="shared" si="0"/>
        <v>479952.88700482331</v>
      </c>
      <c r="D46" s="79"/>
      <c r="E46" s="35">
        <v>2017</v>
      </c>
      <c r="F46" s="8">
        <v>43516</v>
      </c>
      <c r="G46" s="35" t="s">
        <v>3</v>
      </c>
      <c r="H46" s="80">
        <v>1.0601</v>
      </c>
      <c r="I46" s="80"/>
      <c r="J46" s="35">
        <v>32</v>
      </c>
      <c r="K46" s="83">
        <f t="shared" si="4"/>
        <v>14398.586610144699</v>
      </c>
      <c r="L46" s="84"/>
      <c r="M46" s="6">
        <f>IF(J46="","",(K46/J46)/LOOKUP(RIGHT($D$2,3),定数!$A$6:$A$13,定数!$B$6:$B$13))</f>
        <v>3.7496319297251821</v>
      </c>
      <c r="N46" s="35">
        <v>2017</v>
      </c>
      <c r="O46" s="8">
        <v>43517</v>
      </c>
      <c r="P46" s="80">
        <v>1.0541</v>
      </c>
      <c r="Q46" s="80"/>
      <c r="R46" s="81">
        <f>IF(P46="","",T46*M46*LOOKUP(RIGHT($D$2,3),定数!$A$6:$A$13,定数!$B$6:$B$13))</f>
        <v>26997.349894021339</v>
      </c>
      <c r="S46" s="81"/>
      <c r="T46" s="82">
        <f t="shared" si="5"/>
        <v>60.000000000000057</v>
      </c>
      <c r="U46" s="82"/>
      <c r="V46" t="str">
        <f t="shared" si="8"/>
        <v/>
      </c>
      <c r="W46">
        <f t="shared" si="2"/>
        <v>0</v>
      </c>
      <c r="X46" s="41">
        <f t="shared" si="6"/>
        <v>544778.88415975706</v>
      </c>
      <c r="Y46" s="42">
        <f t="shared" si="7"/>
        <v>0.11899506210656186</v>
      </c>
    </row>
    <row r="47" spans="2:25" x14ac:dyDescent="0.15">
      <c r="B47" s="35">
        <v>39</v>
      </c>
      <c r="C47" s="79">
        <f t="shared" si="0"/>
        <v>506950.23689884465</v>
      </c>
      <c r="D47" s="79"/>
      <c r="E47" s="35">
        <v>2017</v>
      </c>
      <c r="F47" s="8">
        <v>43524</v>
      </c>
      <c r="G47" s="35" t="s">
        <v>3</v>
      </c>
      <c r="H47" s="80">
        <v>1.0569</v>
      </c>
      <c r="I47" s="80"/>
      <c r="J47" s="35">
        <v>63</v>
      </c>
      <c r="K47" s="83">
        <f t="shared" si="4"/>
        <v>15208.507106965339</v>
      </c>
      <c r="L47" s="84"/>
      <c r="M47" s="6">
        <f>IF(J47="","",(K47/J47)/LOOKUP(RIGHT($D$2,3),定数!$A$6:$A$13,定数!$B$6:$B$13))</f>
        <v>2.0117072892811292</v>
      </c>
      <c r="N47" s="35">
        <v>2017</v>
      </c>
      <c r="O47" s="8">
        <v>43530</v>
      </c>
      <c r="P47" s="80">
        <v>1.0629999999999999</v>
      </c>
      <c r="Q47" s="80"/>
      <c r="R47" s="81">
        <f>IF(P47="","",T47*M47*LOOKUP(RIGHT($D$2,3),定数!$A$6:$A$13,定数!$B$6:$B$13))</f>
        <v>-14725.697357537852</v>
      </c>
      <c r="S47" s="81"/>
      <c r="T47" s="82">
        <f t="shared" si="5"/>
        <v>-60.999999999999943</v>
      </c>
      <c r="U47" s="82"/>
      <c r="V47" t="str">
        <f t="shared" si="8"/>
        <v/>
      </c>
      <c r="W47">
        <f t="shared" si="2"/>
        <v>1</v>
      </c>
      <c r="X47" s="41">
        <f t="shared" si="6"/>
        <v>544778.88415975706</v>
      </c>
      <c r="Y47" s="42">
        <f t="shared" si="7"/>
        <v>6.9438534350055869E-2</v>
      </c>
    </row>
    <row r="48" spans="2:25" x14ac:dyDescent="0.15">
      <c r="B48" s="35">
        <v>40</v>
      </c>
      <c r="C48" s="79">
        <f t="shared" si="0"/>
        <v>492224.53954130679</v>
      </c>
      <c r="D48" s="79"/>
      <c r="E48" s="35">
        <v>2017</v>
      </c>
      <c r="F48" s="8">
        <v>43576</v>
      </c>
      <c r="G48" s="35" t="s">
        <v>4</v>
      </c>
      <c r="H48" s="80">
        <v>1.0738000000000001</v>
      </c>
      <c r="I48" s="80"/>
      <c r="J48" s="35">
        <v>57</v>
      </c>
      <c r="K48" s="83">
        <f t="shared" si="4"/>
        <v>14766.736186239203</v>
      </c>
      <c r="L48" s="84"/>
      <c r="M48" s="6">
        <f>IF(J48="","",(K48/J48)/LOOKUP(RIGHT($D$2,3),定数!$A$6:$A$13,定数!$B$6:$B$13))</f>
        <v>2.1588795593916967</v>
      </c>
      <c r="N48" s="35">
        <v>2017</v>
      </c>
      <c r="O48" s="8">
        <v>43579</v>
      </c>
      <c r="P48" s="80">
        <v>1.0849</v>
      </c>
      <c r="Q48" s="80"/>
      <c r="R48" s="81">
        <f>IF(P48="","",T48*M48*LOOKUP(RIGHT($D$2,3),定数!$A$6:$A$13,定数!$B$6:$B$13))</f>
        <v>28756.27573109711</v>
      </c>
      <c r="S48" s="81"/>
      <c r="T48" s="82">
        <f t="shared" si="5"/>
        <v>110.99999999999888</v>
      </c>
      <c r="U48" s="82"/>
      <c r="V48" t="str">
        <f t="shared" si="8"/>
        <v/>
      </c>
      <c r="W48">
        <f t="shared" si="2"/>
        <v>0</v>
      </c>
      <c r="X48" s="41">
        <f t="shared" si="6"/>
        <v>544778.88415975706</v>
      </c>
      <c r="Y48" s="42">
        <f t="shared" si="7"/>
        <v>9.6469129304649459E-2</v>
      </c>
    </row>
    <row r="49" spans="2:25" x14ac:dyDescent="0.15">
      <c r="B49" s="35">
        <v>41</v>
      </c>
      <c r="C49" s="79">
        <f t="shared" si="0"/>
        <v>520980.81527240388</v>
      </c>
      <c r="D49" s="79"/>
      <c r="E49" s="35">
        <v>2017</v>
      </c>
      <c r="F49" s="8">
        <v>43630</v>
      </c>
      <c r="G49" s="35" t="s">
        <v>3</v>
      </c>
      <c r="H49" s="80">
        <v>1.1191</v>
      </c>
      <c r="I49" s="80"/>
      <c r="J49" s="35">
        <v>104</v>
      </c>
      <c r="K49" s="83">
        <f t="shared" si="4"/>
        <v>15629.424458172116</v>
      </c>
      <c r="L49" s="84"/>
      <c r="M49" s="6">
        <f>IF(J49="","",(K49/J49)/LOOKUP(RIGHT($D$2,3),定数!$A$6:$A$13,定数!$B$6:$B$13))</f>
        <v>1.2523577290202015</v>
      </c>
      <c r="N49" s="35">
        <v>2017</v>
      </c>
      <c r="O49" s="8">
        <v>43643</v>
      </c>
      <c r="P49" s="80">
        <v>1.1294999999999999</v>
      </c>
      <c r="Q49" s="80"/>
      <c r="R49" s="81">
        <f>IF(P49="","",T49*M49*LOOKUP(RIGHT($D$2,3),定数!$A$6:$A$13,定数!$B$6:$B$13))</f>
        <v>-15629.424458172063</v>
      </c>
      <c r="S49" s="81"/>
      <c r="T49" s="82">
        <f t="shared" si="5"/>
        <v>-103.99999999999964</v>
      </c>
      <c r="U49" s="82"/>
      <c r="V49" t="str">
        <f t="shared" si="8"/>
        <v/>
      </c>
      <c r="W49">
        <f t="shared" si="2"/>
        <v>1</v>
      </c>
      <c r="X49" s="41">
        <f t="shared" si="6"/>
        <v>544778.88415975706</v>
      </c>
      <c r="Y49" s="42">
        <f t="shared" si="7"/>
        <v>4.3683904753500591E-2</v>
      </c>
    </row>
    <row r="50" spans="2:25" x14ac:dyDescent="0.15">
      <c r="B50" s="35">
        <v>42</v>
      </c>
      <c r="C50" s="79">
        <f t="shared" si="0"/>
        <v>505351.39081423183</v>
      </c>
      <c r="D50" s="79"/>
      <c r="E50" s="35">
        <v>2017</v>
      </c>
      <c r="F50" s="8">
        <v>43651</v>
      </c>
      <c r="G50" s="35" t="s">
        <v>4</v>
      </c>
      <c r="H50" s="80">
        <v>1.1368</v>
      </c>
      <c r="I50" s="80"/>
      <c r="J50" s="35">
        <v>57</v>
      </c>
      <c r="K50" s="83">
        <f t="shared" si="4"/>
        <v>15160.541724426954</v>
      </c>
      <c r="L50" s="84"/>
      <c r="M50" s="6">
        <f>IF(J50="","",(K50/J50)/LOOKUP(RIGHT($D$2,3),定数!$A$6:$A$13,定数!$B$6:$B$13))</f>
        <v>2.2164534684834729</v>
      </c>
      <c r="N50" s="35">
        <v>2017</v>
      </c>
      <c r="O50" s="8">
        <v>43567</v>
      </c>
      <c r="P50" s="80">
        <v>1.1480999999999999</v>
      </c>
      <c r="Q50" s="80"/>
      <c r="R50" s="81">
        <f>IF(P50="","",T50*M50*LOOKUP(RIGHT($D$2,3),定数!$A$6:$A$13,定数!$B$6:$B$13))</f>
        <v>30055.109032635537</v>
      </c>
      <c r="S50" s="81"/>
      <c r="T50" s="82">
        <f t="shared" si="5"/>
        <v>112.99999999999866</v>
      </c>
      <c r="U50" s="82"/>
      <c r="V50" t="str">
        <f t="shared" si="8"/>
        <v/>
      </c>
      <c r="W50">
        <f t="shared" si="2"/>
        <v>0</v>
      </c>
      <c r="X50" s="41">
        <f t="shared" si="6"/>
        <v>544778.88415975706</v>
      </c>
      <c r="Y50" s="42">
        <f t="shared" si="7"/>
        <v>7.2373387610895512E-2</v>
      </c>
    </row>
    <row r="51" spans="2:25" x14ac:dyDescent="0.15">
      <c r="B51" s="35">
        <v>43</v>
      </c>
      <c r="C51" s="79">
        <f t="shared" si="0"/>
        <v>535406.4998468674</v>
      </c>
      <c r="D51" s="79"/>
      <c r="E51" s="35">
        <v>2017</v>
      </c>
      <c r="F51" s="8">
        <v>43708</v>
      </c>
      <c r="G51" s="35" t="s">
        <v>4</v>
      </c>
      <c r="H51" s="80">
        <v>1.1912</v>
      </c>
      <c r="I51" s="80"/>
      <c r="J51" s="35">
        <v>91</v>
      </c>
      <c r="K51" s="83">
        <f t="shared" si="4"/>
        <v>16062.194995406022</v>
      </c>
      <c r="L51" s="84"/>
      <c r="M51" s="6">
        <f>IF(J51="","",(K51/J51)/LOOKUP(RIGHT($D$2,3),定数!$A$6:$A$13,定数!$B$6:$B$13))</f>
        <v>1.4708969776012841</v>
      </c>
      <c r="N51" s="35">
        <v>2017</v>
      </c>
      <c r="O51" s="8">
        <v>43716</v>
      </c>
      <c r="P51" s="80">
        <v>1.2091000000000001</v>
      </c>
      <c r="Q51" s="80"/>
      <c r="R51" s="81">
        <f>IF(P51="","",T51*M51*LOOKUP(RIGHT($D$2,3),定数!$A$6:$A$13,定数!$B$6:$B$13))</f>
        <v>31594.867078875635</v>
      </c>
      <c r="S51" s="81"/>
      <c r="T51" s="82">
        <f t="shared" si="5"/>
        <v>179.00000000000028</v>
      </c>
      <c r="U51" s="82"/>
      <c r="V51" t="str">
        <f t="shared" si="8"/>
        <v/>
      </c>
      <c r="W51">
        <f t="shared" si="2"/>
        <v>0</v>
      </c>
      <c r="X51" s="41">
        <f t="shared" si="6"/>
        <v>544778.88415975706</v>
      </c>
      <c r="Y51" s="42">
        <f t="shared" si="7"/>
        <v>1.7204015400386186E-2</v>
      </c>
    </row>
    <row r="52" spans="2:25" x14ac:dyDescent="0.15">
      <c r="B52" s="35">
        <v>44</v>
      </c>
      <c r="C52" s="79">
        <f t="shared" si="0"/>
        <v>567001.36692574306</v>
      </c>
      <c r="D52" s="79"/>
      <c r="E52" s="35">
        <v>2017</v>
      </c>
      <c r="F52" s="8">
        <v>43790</v>
      </c>
      <c r="G52" s="35" t="s">
        <v>4</v>
      </c>
      <c r="H52" s="80">
        <v>1.1756</v>
      </c>
      <c r="I52" s="80"/>
      <c r="J52" s="35">
        <v>45</v>
      </c>
      <c r="K52" s="83">
        <f t="shared" si="4"/>
        <v>17010.041007772292</v>
      </c>
      <c r="L52" s="84"/>
      <c r="M52" s="6">
        <f>IF(J52="","",(K52/J52)/LOOKUP(RIGHT($D$2,3),定数!$A$6:$A$13,定数!$B$6:$B$13))</f>
        <v>3.1500075940319059</v>
      </c>
      <c r="N52" s="35">
        <v>2017</v>
      </c>
      <c r="O52" s="8">
        <v>43792</v>
      </c>
      <c r="P52" s="80">
        <v>1.1846000000000001</v>
      </c>
      <c r="Q52" s="80"/>
      <c r="R52" s="81">
        <f>IF(P52="","",T52*M52*LOOKUP(RIGHT($D$2,3),定数!$A$6:$A$13,定数!$B$6:$B$13))</f>
        <v>34020.082015545035</v>
      </c>
      <c r="S52" s="81"/>
      <c r="T52" s="82">
        <f t="shared" si="5"/>
        <v>90.000000000001194</v>
      </c>
      <c r="U52" s="82"/>
      <c r="V52" t="str">
        <f t="shared" si="8"/>
        <v/>
      </c>
      <c r="W52">
        <f t="shared" si="2"/>
        <v>0</v>
      </c>
      <c r="X52" s="41">
        <f t="shared" si="6"/>
        <v>567001.36692574306</v>
      </c>
      <c r="Y52" s="42">
        <f t="shared" si="7"/>
        <v>0</v>
      </c>
    </row>
    <row r="53" spans="2:25" x14ac:dyDescent="0.15">
      <c r="B53" s="35">
        <v>45</v>
      </c>
      <c r="C53" s="79">
        <f t="shared" si="0"/>
        <v>601021.44894128805</v>
      </c>
      <c r="D53" s="79"/>
      <c r="E53" s="35">
        <v>2017</v>
      </c>
      <c r="F53" s="8">
        <v>43821</v>
      </c>
      <c r="G53" s="35" t="s">
        <v>4</v>
      </c>
      <c r="H53" s="80">
        <v>1.1875</v>
      </c>
      <c r="I53" s="80"/>
      <c r="J53" s="35">
        <v>60</v>
      </c>
      <c r="K53" s="83">
        <f t="shared" si="4"/>
        <v>18030.643468238643</v>
      </c>
      <c r="L53" s="84"/>
      <c r="M53" s="6">
        <f>IF(J53="","",(K53/J53)/LOOKUP(RIGHT($D$2,3),定数!$A$6:$A$13,定数!$B$6:$B$13))</f>
        <v>2.5042560372553671</v>
      </c>
      <c r="N53" s="35">
        <v>2017</v>
      </c>
      <c r="O53" s="8">
        <v>43828</v>
      </c>
      <c r="P53" s="80">
        <v>1.1992</v>
      </c>
      <c r="Q53" s="80"/>
      <c r="R53" s="81">
        <f>IF(P53="","",T53*M53*LOOKUP(RIGHT($D$2,3),定数!$A$6:$A$13,定数!$B$6:$B$13))</f>
        <v>35159.754763065488</v>
      </c>
      <c r="S53" s="81"/>
      <c r="T53" s="82">
        <f t="shared" si="5"/>
        <v>117.00000000000044</v>
      </c>
      <c r="U53" s="82"/>
      <c r="V53" t="str">
        <f t="shared" si="8"/>
        <v/>
      </c>
      <c r="W53">
        <f t="shared" si="2"/>
        <v>0</v>
      </c>
      <c r="X53" s="41">
        <f t="shared" si="6"/>
        <v>601021.44894128805</v>
      </c>
      <c r="Y53" s="42">
        <f t="shared" si="7"/>
        <v>0</v>
      </c>
    </row>
    <row r="54" spans="2:25" x14ac:dyDescent="0.15">
      <c r="B54" s="35">
        <v>46</v>
      </c>
      <c r="C54" s="79">
        <f t="shared" si="0"/>
        <v>636181.20370435354</v>
      </c>
      <c r="D54" s="79"/>
      <c r="E54" s="35">
        <v>2018</v>
      </c>
      <c r="F54" s="8">
        <v>43568</v>
      </c>
      <c r="G54" s="35" t="s">
        <v>4</v>
      </c>
      <c r="H54" s="80">
        <v>1.2345999999999999</v>
      </c>
      <c r="I54" s="80"/>
      <c r="J54" s="35">
        <v>40</v>
      </c>
      <c r="K54" s="83">
        <f t="shared" si="4"/>
        <v>19085.436111130606</v>
      </c>
      <c r="L54" s="84"/>
      <c r="M54" s="6">
        <f>IF(J54="","",(K54/J54)/LOOKUP(RIGHT($D$2,3),定数!$A$6:$A$13,定数!$B$6:$B$13))</f>
        <v>3.9761325231522098</v>
      </c>
      <c r="N54" s="35">
        <v>2018</v>
      </c>
      <c r="O54" s="8">
        <v>43575</v>
      </c>
      <c r="P54" s="80">
        <v>1.2305999999999999</v>
      </c>
      <c r="Q54" s="80"/>
      <c r="R54" s="81">
        <f>IF(P54="","",T54*M54*LOOKUP(RIGHT($D$2,3),定数!$A$6:$A$13,定数!$B$6:$B$13))</f>
        <v>-19085.436111130624</v>
      </c>
      <c r="S54" s="81"/>
      <c r="T54" s="82">
        <f t="shared" si="5"/>
        <v>-40.000000000000036</v>
      </c>
      <c r="U54" s="82"/>
      <c r="V54" t="str">
        <f t="shared" si="8"/>
        <v/>
      </c>
      <c r="W54">
        <f t="shared" si="2"/>
        <v>1</v>
      </c>
      <c r="X54" s="41">
        <f t="shared" si="6"/>
        <v>636181.20370435354</v>
      </c>
      <c r="Y54" s="42">
        <f t="shared" si="7"/>
        <v>0</v>
      </c>
    </row>
    <row r="55" spans="2:25" x14ac:dyDescent="0.15">
      <c r="B55" s="35">
        <v>47</v>
      </c>
      <c r="C55" s="79">
        <f t="shared" si="0"/>
        <v>617095.7675932229</v>
      </c>
      <c r="D55" s="79"/>
      <c r="E55" s="35">
        <v>2018</v>
      </c>
      <c r="F55" s="8">
        <v>43795</v>
      </c>
      <c r="G55" s="35" t="s">
        <v>3</v>
      </c>
      <c r="H55" s="80">
        <v>1.1323000000000001</v>
      </c>
      <c r="I55" s="80"/>
      <c r="J55" s="35">
        <v>59</v>
      </c>
      <c r="K55" s="83">
        <f t="shared" si="4"/>
        <v>18512.873027796686</v>
      </c>
      <c r="L55" s="84"/>
      <c r="M55" s="6">
        <f>IF(J55="","",(K55/J55)/LOOKUP(RIGHT($D$2,3),定数!$A$6:$A$13,定数!$B$6:$B$13))</f>
        <v>2.6148125745475546</v>
      </c>
      <c r="N55" s="35">
        <v>2018</v>
      </c>
      <c r="O55" s="8">
        <v>43797</v>
      </c>
      <c r="P55" s="80">
        <v>1.1382000000000001</v>
      </c>
      <c r="Q55" s="80"/>
      <c r="R55" s="81">
        <f>IF(P55="","",T55*M55*LOOKUP(RIGHT($D$2,3),定数!$A$6:$A$13,定数!$B$6:$B$13))</f>
        <v>-18512.873027796737</v>
      </c>
      <c r="S55" s="81"/>
      <c r="T55" s="82">
        <f t="shared" si="5"/>
        <v>-59.000000000000163</v>
      </c>
      <c r="U55" s="82"/>
      <c r="V55" t="str">
        <f t="shared" si="8"/>
        <v/>
      </c>
      <c r="W55">
        <f t="shared" si="2"/>
        <v>2</v>
      </c>
      <c r="X55" s="41">
        <f t="shared" si="6"/>
        <v>636181.20370435354</v>
      </c>
      <c r="Y55" s="42">
        <f t="shared" si="7"/>
        <v>3.0000000000000027E-2</v>
      </c>
    </row>
    <row r="56" spans="2:25" x14ac:dyDescent="0.15">
      <c r="B56" s="35">
        <v>48</v>
      </c>
      <c r="C56" s="79">
        <f t="shared" si="0"/>
        <v>598582.89456542616</v>
      </c>
      <c r="D56" s="79"/>
      <c r="E56" s="35">
        <v>2019</v>
      </c>
      <c r="F56" s="8">
        <v>43633</v>
      </c>
      <c r="G56" s="35" t="s">
        <v>37</v>
      </c>
      <c r="H56" s="80">
        <v>1.1202000000000001</v>
      </c>
      <c r="I56" s="80"/>
      <c r="J56" s="35">
        <v>43</v>
      </c>
      <c r="K56" s="83">
        <f t="shared" si="4"/>
        <v>17957.486836962784</v>
      </c>
      <c r="L56" s="84"/>
      <c r="M56" s="6">
        <f>IF(J56="","",(K56/J56)/LOOKUP(RIGHT($D$2,3),定数!$A$6:$A$13,定数!$B$6:$B$13))</f>
        <v>3.4801331079385238</v>
      </c>
      <c r="N56" s="35">
        <v>2019</v>
      </c>
      <c r="O56" s="8">
        <v>43635</v>
      </c>
      <c r="P56" s="80">
        <v>1.1246</v>
      </c>
      <c r="Q56" s="80"/>
      <c r="R56" s="81">
        <f>IF(P56="","",T56*M56*LOOKUP(RIGHT($D$2,3),定数!$A$6:$A$13,定数!$B$6:$B$13))</f>
        <v>-18375.102809915235</v>
      </c>
      <c r="S56" s="81"/>
      <c r="T56" s="82">
        <f t="shared" si="5"/>
        <v>-43.999999999999595</v>
      </c>
      <c r="U56" s="82"/>
      <c r="V56" t="str">
        <f t="shared" si="8"/>
        <v/>
      </c>
      <c r="W56">
        <f t="shared" si="2"/>
        <v>3</v>
      </c>
      <c r="X56" s="41">
        <f t="shared" si="6"/>
        <v>636181.20370435354</v>
      </c>
      <c r="Y56" s="42">
        <f t="shared" si="7"/>
        <v>5.9100000000000152E-2</v>
      </c>
    </row>
    <row r="57" spans="2:25" x14ac:dyDescent="0.15">
      <c r="B57" s="35">
        <v>49</v>
      </c>
      <c r="C57" s="79">
        <f t="shared" si="0"/>
        <v>580207.79175551096</v>
      </c>
      <c r="D57" s="79"/>
      <c r="E57" s="35">
        <v>2019</v>
      </c>
      <c r="F57" s="8">
        <v>43648</v>
      </c>
      <c r="G57" s="35" t="s">
        <v>3</v>
      </c>
      <c r="H57" s="80">
        <v>1.1273</v>
      </c>
      <c r="I57" s="80"/>
      <c r="J57" s="35">
        <v>45</v>
      </c>
      <c r="K57" s="83">
        <f t="shared" si="4"/>
        <v>17406.233752665328</v>
      </c>
      <c r="L57" s="84"/>
      <c r="M57" s="6">
        <f>IF(J57="","",(K57/J57)/LOOKUP(RIGHT($D$2,3),定数!$A$6:$A$13,定数!$B$6:$B$13))</f>
        <v>3.22337662086395</v>
      </c>
      <c r="N57" s="35"/>
      <c r="O57" s="8"/>
      <c r="P57" s="80"/>
      <c r="Q57" s="80"/>
      <c r="R57" s="81" t="str">
        <f>IF(P57="","",T57*M57*LOOKUP(RIGHT($D$2,3),定数!$A$6:$A$13,定数!$B$6:$B$13))</f>
        <v/>
      </c>
      <c r="S57" s="81"/>
      <c r="T57" s="82" t="str">
        <f t="shared" si="5"/>
        <v/>
      </c>
      <c r="U57" s="82"/>
      <c r="V57" t="str">
        <f t="shared" si="8"/>
        <v/>
      </c>
      <c r="W57" t="str">
        <f t="shared" si="2"/>
        <v/>
      </c>
      <c r="X57" s="41">
        <f t="shared" si="6"/>
        <v>636181.20370435354</v>
      </c>
      <c r="Y57" s="42">
        <f t="shared" si="7"/>
        <v>8.7983441860464917E-2</v>
      </c>
    </row>
    <row r="58" spans="2:25" x14ac:dyDescent="0.15">
      <c r="B58" s="35">
        <v>50</v>
      </c>
      <c r="C58" s="79" t="str">
        <f t="shared" si="0"/>
        <v/>
      </c>
      <c r="D58" s="79"/>
      <c r="E58" s="35"/>
      <c r="F58" s="8"/>
      <c r="G58" s="35"/>
      <c r="H58" s="80"/>
      <c r="I58" s="80"/>
      <c r="J58" s="35"/>
      <c r="K58" s="83" t="str">
        <f t="shared" si="4"/>
        <v/>
      </c>
      <c r="L58" s="84"/>
      <c r="M58" s="6" t="str">
        <f>IF(J58="","",(K58/J58)/LOOKUP(RIGHT($D$2,3),定数!$A$6:$A$13,定数!$B$6:$B$13))</f>
        <v/>
      </c>
      <c r="N58" s="35"/>
      <c r="O58" s="8"/>
      <c r="P58" s="80"/>
      <c r="Q58" s="80"/>
      <c r="R58" s="81" t="str">
        <f>IF(P58="","",T58*M58*LOOKUP(RIGHT($D$2,3),定数!$A$6:$A$13,定数!$B$6:$B$13))</f>
        <v/>
      </c>
      <c r="S58" s="81"/>
      <c r="T58" s="82" t="str">
        <f t="shared" si="5"/>
        <v/>
      </c>
      <c r="U58" s="82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 x14ac:dyDescent="0.15">
      <c r="B59" s="35">
        <v>51</v>
      </c>
      <c r="C59" s="79" t="str">
        <f t="shared" si="0"/>
        <v/>
      </c>
      <c r="D59" s="79"/>
      <c r="E59" s="35"/>
      <c r="F59" s="8"/>
      <c r="G59" s="35"/>
      <c r="H59" s="80"/>
      <c r="I59" s="80"/>
      <c r="J59" s="35"/>
      <c r="K59" s="83" t="str">
        <f t="shared" si="4"/>
        <v/>
      </c>
      <c r="L59" s="84"/>
      <c r="M59" s="6" t="str">
        <f>IF(J59="","",(K59/J59)/LOOKUP(RIGHT($D$2,3),定数!$A$6:$A$13,定数!$B$6:$B$13))</f>
        <v/>
      </c>
      <c r="N59" s="35"/>
      <c r="O59" s="8"/>
      <c r="P59" s="80"/>
      <c r="Q59" s="80"/>
      <c r="R59" s="81" t="str">
        <f>IF(P59="","",T59*M59*LOOKUP(RIGHT($D$2,3),定数!$A$6:$A$13,定数!$B$6:$B$13))</f>
        <v/>
      </c>
      <c r="S59" s="81"/>
      <c r="T59" s="82" t="str">
        <f t="shared" si="5"/>
        <v/>
      </c>
      <c r="U59" s="82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 x14ac:dyDescent="0.15">
      <c r="B60" s="35">
        <v>52</v>
      </c>
      <c r="C60" s="79" t="str">
        <f t="shared" si="0"/>
        <v/>
      </c>
      <c r="D60" s="79"/>
      <c r="E60" s="35"/>
      <c r="F60" s="8"/>
      <c r="G60" s="35"/>
      <c r="H60" s="80"/>
      <c r="I60" s="80"/>
      <c r="J60" s="35"/>
      <c r="K60" s="83" t="str">
        <f t="shared" si="4"/>
        <v/>
      </c>
      <c r="L60" s="84"/>
      <c r="M60" s="6" t="str">
        <f>IF(J60="","",(K60/J60)/LOOKUP(RIGHT($D$2,3),定数!$A$6:$A$13,定数!$B$6:$B$13))</f>
        <v/>
      </c>
      <c r="N60" s="35"/>
      <c r="O60" s="8"/>
      <c r="P60" s="80"/>
      <c r="Q60" s="80"/>
      <c r="R60" s="81" t="str">
        <f>IF(P60="","",T60*M60*LOOKUP(RIGHT($D$2,3),定数!$A$6:$A$13,定数!$B$6:$B$13))</f>
        <v/>
      </c>
      <c r="S60" s="81"/>
      <c r="T60" s="82" t="str">
        <f t="shared" si="5"/>
        <v/>
      </c>
      <c r="U60" s="82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 x14ac:dyDescent="0.15">
      <c r="B61" s="35">
        <v>53</v>
      </c>
      <c r="C61" s="79" t="str">
        <f t="shared" si="0"/>
        <v/>
      </c>
      <c r="D61" s="79"/>
      <c r="E61" s="35"/>
      <c r="F61" s="8"/>
      <c r="G61" s="35"/>
      <c r="H61" s="80"/>
      <c r="I61" s="80"/>
      <c r="J61" s="35"/>
      <c r="K61" s="83" t="str">
        <f t="shared" si="4"/>
        <v/>
      </c>
      <c r="L61" s="84"/>
      <c r="M61" s="6" t="str">
        <f>IF(J61="","",(K61/J61)/LOOKUP(RIGHT($D$2,3),定数!$A$6:$A$13,定数!$B$6:$B$13))</f>
        <v/>
      </c>
      <c r="N61" s="35"/>
      <c r="O61" s="8"/>
      <c r="P61" s="80"/>
      <c r="Q61" s="80"/>
      <c r="R61" s="81" t="str">
        <f>IF(P61="","",T61*M61*LOOKUP(RIGHT($D$2,3),定数!$A$6:$A$13,定数!$B$6:$B$13))</f>
        <v/>
      </c>
      <c r="S61" s="81"/>
      <c r="T61" s="82" t="str">
        <f t="shared" si="5"/>
        <v/>
      </c>
      <c r="U61" s="82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 x14ac:dyDescent="0.15">
      <c r="B62" s="35">
        <v>54</v>
      </c>
      <c r="C62" s="79" t="str">
        <f t="shared" si="0"/>
        <v/>
      </c>
      <c r="D62" s="79"/>
      <c r="E62" s="35"/>
      <c r="F62" s="8"/>
      <c r="G62" s="35"/>
      <c r="H62" s="80"/>
      <c r="I62" s="80"/>
      <c r="J62" s="35"/>
      <c r="K62" s="83" t="str">
        <f t="shared" si="4"/>
        <v/>
      </c>
      <c r="L62" s="84"/>
      <c r="M62" s="6" t="str">
        <f>IF(J62="","",(K62/J62)/LOOKUP(RIGHT($D$2,3),定数!$A$6:$A$13,定数!$B$6:$B$13))</f>
        <v/>
      </c>
      <c r="N62" s="35"/>
      <c r="O62" s="8"/>
      <c r="P62" s="80"/>
      <c r="Q62" s="80"/>
      <c r="R62" s="81" t="str">
        <f>IF(P62="","",T62*M62*LOOKUP(RIGHT($D$2,3),定数!$A$6:$A$13,定数!$B$6:$B$13))</f>
        <v/>
      </c>
      <c r="S62" s="81"/>
      <c r="T62" s="82" t="str">
        <f t="shared" si="5"/>
        <v/>
      </c>
      <c r="U62" s="82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 x14ac:dyDescent="0.15">
      <c r="B63" s="35">
        <v>55</v>
      </c>
      <c r="C63" s="79" t="str">
        <f t="shared" si="0"/>
        <v/>
      </c>
      <c r="D63" s="79"/>
      <c r="E63" s="35"/>
      <c r="F63" s="8"/>
      <c r="G63" s="35"/>
      <c r="H63" s="80"/>
      <c r="I63" s="80"/>
      <c r="J63" s="35"/>
      <c r="K63" s="83" t="str">
        <f t="shared" si="4"/>
        <v/>
      </c>
      <c r="L63" s="84"/>
      <c r="M63" s="6" t="str">
        <f>IF(J63="","",(K63/J63)/LOOKUP(RIGHT($D$2,3),定数!$A$6:$A$13,定数!$B$6:$B$13))</f>
        <v/>
      </c>
      <c r="N63" s="35"/>
      <c r="O63" s="8"/>
      <c r="P63" s="80"/>
      <c r="Q63" s="80"/>
      <c r="R63" s="81" t="str">
        <f>IF(P63="","",T63*M63*LOOKUP(RIGHT($D$2,3),定数!$A$6:$A$13,定数!$B$6:$B$13))</f>
        <v/>
      </c>
      <c r="S63" s="81"/>
      <c r="T63" s="82" t="str">
        <f t="shared" si="5"/>
        <v/>
      </c>
      <c r="U63" s="82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 x14ac:dyDescent="0.15">
      <c r="B64" s="35">
        <v>56</v>
      </c>
      <c r="C64" s="79" t="str">
        <f t="shared" si="0"/>
        <v/>
      </c>
      <c r="D64" s="79"/>
      <c r="E64" s="35"/>
      <c r="F64" s="8"/>
      <c r="G64" s="35"/>
      <c r="H64" s="80"/>
      <c r="I64" s="80"/>
      <c r="J64" s="35"/>
      <c r="K64" s="83" t="str">
        <f t="shared" si="4"/>
        <v/>
      </c>
      <c r="L64" s="84"/>
      <c r="M64" s="6" t="str">
        <f>IF(J64="","",(K64/J64)/LOOKUP(RIGHT($D$2,3),定数!$A$6:$A$13,定数!$B$6:$B$13))</f>
        <v/>
      </c>
      <c r="N64" s="35"/>
      <c r="O64" s="8"/>
      <c r="P64" s="80"/>
      <c r="Q64" s="80"/>
      <c r="R64" s="81" t="str">
        <f>IF(P64="","",T64*M64*LOOKUP(RIGHT($D$2,3),定数!$A$6:$A$13,定数!$B$6:$B$13))</f>
        <v/>
      </c>
      <c r="S64" s="81"/>
      <c r="T64" s="82" t="str">
        <f t="shared" si="5"/>
        <v/>
      </c>
      <c r="U64" s="82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 x14ac:dyDescent="0.15">
      <c r="B65" s="35">
        <v>57</v>
      </c>
      <c r="C65" s="79" t="str">
        <f t="shared" si="0"/>
        <v/>
      </c>
      <c r="D65" s="79"/>
      <c r="E65" s="35"/>
      <c r="F65" s="8"/>
      <c r="G65" s="35"/>
      <c r="H65" s="80"/>
      <c r="I65" s="80"/>
      <c r="J65" s="35"/>
      <c r="K65" s="83" t="str">
        <f t="shared" si="4"/>
        <v/>
      </c>
      <c r="L65" s="84"/>
      <c r="M65" s="6" t="str">
        <f>IF(J65="","",(K65/J65)/LOOKUP(RIGHT($D$2,3),定数!$A$6:$A$13,定数!$B$6:$B$13))</f>
        <v/>
      </c>
      <c r="N65" s="35"/>
      <c r="O65" s="8"/>
      <c r="P65" s="80"/>
      <c r="Q65" s="80"/>
      <c r="R65" s="81" t="str">
        <f>IF(P65="","",T65*M65*LOOKUP(RIGHT($D$2,3),定数!$A$6:$A$13,定数!$B$6:$B$13))</f>
        <v/>
      </c>
      <c r="S65" s="81"/>
      <c r="T65" s="82" t="str">
        <f t="shared" si="5"/>
        <v/>
      </c>
      <c r="U65" s="82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 x14ac:dyDescent="0.15">
      <c r="B66" s="35">
        <v>58</v>
      </c>
      <c r="C66" s="79" t="str">
        <f t="shared" si="0"/>
        <v/>
      </c>
      <c r="D66" s="79"/>
      <c r="E66" s="35"/>
      <c r="F66" s="8"/>
      <c r="G66" s="35"/>
      <c r="H66" s="80"/>
      <c r="I66" s="80"/>
      <c r="J66" s="35"/>
      <c r="K66" s="83" t="str">
        <f t="shared" si="4"/>
        <v/>
      </c>
      <c r="L66" s="84"/>
      <c r="M66" s="6" t="str">
        <f>IF(J66="","",(K66/J66)/LOOKUP(RIGHT($D$2,3),定数!$A$6:$A$13,定数!$B$6:$B$13))</f>
        <v/>
      </c>
      <c r="N66" s="35"/>
      <c r="O66" s="8"/>
      <c r="P66" s="80"/>
      <c r="Q66" s="80"/>
      <c r="R66" s="81" t="str">
        <f>IF(P66="","",T66*M66*LOOKUP(RIGHT($D$2,3),定数!$A$6:$A$13,定数!$B$6:$B$13))</f>
        <v/>
      </c>
      <c r="S66" s="81"/>
      <c r="T66" s="82" t="str">
        <f t="shared" si="5"/>
        <v/>
      </c>
      <c r="U66" s="82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 x14ac:dyDescent="0.15">
      <c r="B67" s="35">
        <v>59</v>
      </c>
      <c r="C67" s="79" t="str">
        <f t="shared" si="0"/>
        <v/>
      </c>
      <c r="D67" s="79"/>
      <c r="E67" s="35"/>
      <c r="F67" s="8"/>
      <c r="G67" s="35"/>
      <c r="H67" s="80"/>
      <c r="I67" s="80"/>
      <c r="J67" s="35"/>
      <c r="K67" s="83" t="str">
        <f t="shared" si="4"/>
        <v/>
      </c>
      <c r="L67" s="84"/>
      <c r="M67" s="6" t="str">
        <f>IF(J67="","",(K67/J67)/LOOKUP(RIGHT($D$2,3),定数!$A$6:$A$13,定数!$B$6:$B$13))</f>
        <v/>
      </c>
      <c r="N67" s="35"/>
      <c r="O67" s="8"/>
      <c r="P67" s="80"/>
      <c r="Q67" s="80"/>
      <c r="R67" s="81" t="str">
        <f>IF(P67="","",T67*M67*LOOKUP(RIGHT($D$2,3),定数!$A$6:$A$13,定数!$B$6:$B$13))</f>
        <v/>
      </c>
      <c r="S67" s="81"/>
      <c r="T67" s="82" t="str">
        <f t="shared" si="5"/>
        <v/>
      </c>
      <c r="U67" s="82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 x14ac:dyDescent="0.15">
      <c r="B68" s="35">
        <v>60</v>
      </c>
      <c r="C68" s="79" t="str">
        <f t="shared" si="0"/>
        <v/>
      </c>
      <c r="D68" s="79"/>
      <c r="E68" s="35"/>
      <c r="F68" s="8"/>
      <c r="G68" s="35"/>
      <c r="H68" s="80"/>
      <c r="I68" s="80"/>
      <c r="J68" s="35"/>
      <c r="K68" s="83" t="str">
        <f t="shared" si="4"/>
        <v/>
      </c>
      <c r="L68" s="84"/>
      <c r="M68" s="6" t="str">
        <f>IF(J68="","",(K68/J68)/LOOKUP(RIGHT($D$2,3),定数!$A$6:$A$13,定数!$B$6:$B$13))</f>
        <v/>
      </c>
      <c r="N68" s="35"/>
      <c r="O68" s="8"/>
      <c r="P68" s="80"/>
      <c r="Q68" s="80"/>
      <c r="R68" s="81" t="str">
        <f>IF(P68="","",T68*M68*LOOKUP(RIGHT($D$2,3),定数!$A$6:$A$13,定数!$B$6:$B$13))</f>
        <v/>
      </c>
      <c r="S68" s="81"/>
      <c r="T68" s="82" t="str">
        <f t="shared" si="5"/>
        <v/>
      </c>
      <c r="U68" s="82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 x14ac:dyDescent="0.15">
      <c r="B69" s="35">
        <v>61</v>
      </c>
      <c r="C69" s="79" t="str">
        <f t="shared" si="0"/>
        <v/>
      </c>
      <c r="D69" s="79"/>
      <c r="E69" s="35"/>
      <c r="F69" s="8"/>
      <c r="G69" s="35"/>
      <c r="H69" s="80"/>
      <c r="I69" s="80"/>
      <c r="J69" s="35"/>
      <c r="K69" s="83" t="str">
        <f t="shared" si="4"/>
        <v/>
      </c>
      <c r="L69" s="84"/>
      <c r="M69" s="6" t="str">
        <f>IF(J69="","",(K69/J69)/LOOKUP(RIGHT($D$2,3),定数!$A$6:$A$13,定数!$B$6:$B$13))</f>
        <v/>
      </c>
      <c r="N69" s="35"/>
      <c r="O69" s="8"/>
      <c r="P69" s="80"/>
      <c r="Q69" s="80"/>
      <c r="R69" s="81" t="str">
        <f>IF(P69="","",T69*M69*LOOKUP(RIGHT($D$2,3),定数!$A$6:$A$13,定数!$B$6:$B$13))</f>
        <v/>
      </c>
      <c r="S69" s="81"/>
      <c r="T69" s="82" t="str">
        <f t="shared" si="5"/>
        <v/>
      </c>
      <c r="U69" s="82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 x14ac:dyDescent="0.15">
      <c r="B70" s="35">
        <v>62</v>
      </c>
      <c r="C70" s="79" t="str">
        <f t="shared" si="0"/>
        <v/>
      </c>
      <c r="D70" s="79"/>
      <c r="E70" s="35"/>
      <c r="F70" s="8"/>
      <c r="G70" s="35"/>
      <c r="H70" s="80"/>
      <c r="I70" s="80"/>
      <c r="J70" s="35"/>
      <c r="K70" s="83" t="str">
        <f t="shared" si="4"/>
        <v/>
      </c>
      <c r="L70" s="84"/>
      <c r="M70" s="6" t="str">
        <f>IF(J70="","",(K70/J70)/LOOKUP(RIGHT($D$2,3),定数!$A$6:$A$13,定数!$B$6:$B$13))</f>
        <v/>
      </c>
      <c r="N70" s="35"/>
      <c r="O70" s="8"/>
      <c r="P70" s="80"/>
      <c r="Q70" s="80"/>
      <c r="R70" s="81" t="str">
        <f>IF(P70="","",T70*M70*LOOKUP(RIGHT($D$2,3),定数!$A$6:$A$13,定数!$B$6:$B$13))</f>
        <v/>
      </c>
      <c r="S70" s="81"/>
      <c r="T70" s="82" t="str">
        <f t="shared" si="5"/>
        <v/>
      </c>
      <c r="U70" s="82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 x14ac:dyDescent="0.15">
      <c r="B71" s="35">
        <v>63</v>
      </c>
      <c r="C71" s="79" t="str">
        <f t="shared" si="0"/>
        <v/>
      </c>
      <c r="D71" s="79"/>
      <c r="E71" s="35"/>
      <c r="F71" s="8"/>
      <c r="G71" s="35"/>
      <c r="H71" s="80"/>
      <c r="I71" s="80"/>
      <c r="J71" s="35"/>
      <c r="K71" s="83" t="str">
        <f t="shared" si="4"/>
        <v/>
      </c>
      <c r="L71" s="84"/>
      <c r="M71" s="6" t="str">
        <f>IF(J71="","",(K71/J71)/LOOKUP(RIGHT($D$2,3),定数!$A$6:$A$13,定数!$B$6:$B$13))</f>
        <v/>
      </c>
      <c r="N71" s="35"/>
      <c r="O71" s="8"/>
      <c r="P71" s="80"/>
      <c r="Q71" s="80"/>
      <c r="R71" s="81" t="str">
        <f>IF(P71="","",T71*M71*LOOKUP(RIGHT($D$2,3),定数!$A$6:$A$13,定数!$B$6:$B$13))</f>
        <v/>
      </c>
      <c r="S71" s="81"/>
      <c r="T71" s="82" t="str">
        <f t="shared" si="5"/>
        <v/>
      </c>
      <c r="U71" s="82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 x14ac:dyDescent="0.15">
      <c r="B72" s="35">
        <v>64</v>
      </c>
      <c r="C72" s="79" t="str">
        <f t="shared" si="0"/>
        <v/>
      </c>
      <c r="D72" s="79"/>
      <c r="E72" s="35"/>
      <c r="F72" s="8"/>
      <c r="G72" s="35"/>
      <c r="H72" s="80"/>
      <c r="I72" s="80"/>
      <c r="J72" s="35"/>
      <c r="K72" s="83" t="str">
        <f t="shared" si="4"/>
        <v/>
      </c>
      <c r="L72" s="84"/>
      <c r="M72" s="6" t="str">
        <f>IF(J72="","",(K72/J72)/LOOKUP(RIGHT($D$2,3),定数!$A$6:$A$13,定数!$B$6:$B$13))</f>
        <v/>
      </c>
      <c r="N72" s="35"/>
      <c r="O72" s="8"/>
      <c r="P72" s="80"/>
      <c r="Q72" s="80"/>
      <c r="R72" s="81" t="str">
        <f>IF(P72="","",T72*M72*LOOKUP(RIGHT($D$2,3),定数!$A$6:$A$13,定数!$B$6:$B$13))</f>
        <v/>
      </c>
      <c r="S72" s="81"/>
      <c r="T72" s="82" t="str">
        <f t="shared" si="5"/>
        <v/>
      </c>
      <c r="U72" s="82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 x14ac:dyDescent="0.15">
      <c r="B73" s="35">
        <v>65</v>
      </c>
      <c r="C73" s="79" t="str">
        <f t="shared" si="0"/>
        <v/>
      </c>
      <c r="D73" s="79"/>
      <c r="E73" s="35"/>
      <c r="F73" s="8"/>
      <c r="G73" s="35"/>
      <c r="H73" s="80"/>
      <c r="I73" s="80"/>
      <c r="J73" s="35"/>
      <c r="K73" s="83" t="str">
        <f t="shared" si="4"/>
        <v/>
      </c>
      <c r="L73" s="84"/>
      <c r="M73" s="6" t="str">
        <f>IF(J73="","",(K73/J73)/LOOKUP(RIGHT($D$2,3),定数!$A$6:$A$13,定数!$B$6:$B$13))</f>
        <v/>
      </c>
      <c r="N73" s="35"/>
      <c r="O73" s="8"/>
      <c r="P73" s="80"/>
      <c r="Q73" s="80"/>
      <c r="R73" s="81" t="str">
        <f>IF(P73="","",T73*M73*LOOKUP(RIGHT($D$2,3),定数!$A$6:$A$13,定数!$B$6:$B$13))</f>
        <v/>
      </c>
      <c r="S73" s="81"/>
      <c r="T73" s="82" t="str">
        <f t="shared" si="5"/>
        <v/>
      </c>
      <c r="U73" s="82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 x14ac:dyDescent="0.15">
      <c r="B74" s="35">
        <v>66</v>
      </c>
      <c r="C74" s="79" t="str">
        <f t="shared" ref="C74:C108" si="9">IF(R73="","",C73+R73)</f>
        <v/>
      </c>
      <c r="D74" s="79"/>
      <c r="E74" s="35"/>
      <c r="F74" s="8"/>
      <c r="G74" s="35"/>
      <c r="H74" s="80"/>
      <c r="I74" s="80"/>
      <c r="J74" s="35"/>
      <c r="K74" s="83" t="str">
        <f t="shared" si="4"/>
        <v/>
      </c>
      <c r="L74" s="84"/>
      <c r="M74" s="6" t="str">
        <f>IF(J74="","",(K74/J74)/LOOKUP(RIGHT($D$2,3),定数!$A$6:$A$13,定数!$B$6:$B$13))</f>
        <v/>
      </c>
      <c r="N74" s="35"/>
      <c r="O74" s="8"/>
      <c r="P74" s="80"/>
      <c r="Q74" s="80"/>
      <c r="R74" s="81" t="str">
        <f>IF(P74="","",T74*M74*LOOKUP(RIGHT($D$2,3),定数!$A$6:$A$13,定数!$B$6:$B$13))</f>
        <v/>
      </c>
      <c r="S74" s="81"/>
      <c r="T74" s="82" t="str">
        <f t="shared" si="5"/>
        <v/>
      </c>
      <c r="U74" s="82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 x14ac:dyDescent="0.15">
      <c r="B75" s="35">
        <v>67</v>
      </c>
      <c r="C75" s="79" t="str">
        <f t="shared" si="9"/>
        <v/>
      </c>
      <c r="D75" s="79"/>
      <c r="E75" s="35"/>
      <c r="F75" s="8"/>
      <c r="G75" s="35"/>
      <c r="H75" s="80"/>
      <c r="I75" s="80"/>
      <c r="J75" s="35"/>
      <c r="K75" s="83" t="str">
        <f t="shared" ref="K75:K108" si="10">IF(J75="","",C75*0.03)</f>
        <v/>
      </c>
      <c r="L75" s="84"/>
      <c r="M75" s="6" t="str">
        <f>IF(J75="","",(K75/J75)/LOOKUP(RIGHT($D$2,3),定数!$A$6:$A$13,定数!$B$6:$B$13))</f>
        <v/>
      </c>
      <c r="N75" s="35"/>
      <c r="O75" s="8"/>
      <c r="P75" s="80"/>
      <c r="Q75" s="80"/>
      <c r="R75" s="81" t="str">
        <f>IF(P75="","",T75*M75*LOOKUP(RIGHT($D$2,3),定数!$A$6:$A$13,定数!$B$6:$B$13))</f>
        <v/>
      </c>
      <c r="S75" s="81"/>
      <c r="T75" s="82" t="str">
        <f t="shared" si="5"/>
        <v/>
      </c>
      <c r="U75" s="82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 x14ac:dyDescent="0.15">
      <c r="B76" s="35">
        <v>68</v>
      </c>
      <c r="C76" s="79" t="str">
        <f t="shared" si="9"/>
        <v/>
      </c>
      <c r="D76" s="79"/>
      <c r="E76" s="35"/>
      <c r="F76" s="8"/>
      <c r="G76" s="35"/>
      <c r="H76" s="80"/>
      <c r="I76" s="80"/>
      <c r="J76" s="35"/>
      <c r="K76" s="83" t="str">
        <f t="shared" si="10"/>
        <v/>
      </c>
      <c r="L76" s="84"/>
      <c r="M76" s="6" t="str">
        <f>IF(J76="","",(K76/J76)/LOOKUP(RIGHT($D$2,3),定数!$A$6:$A$13,定数!$B$6:$B$13))</f>
        <v/>
      </c>
      <c r="N76" s="35"/>
      <c r="O76" s="8"/>
      <c r="P76" s="80"/>
      <c r="Q76" s="80"/>
      <c r="R76" s="81" t="str">
        <f>IF(P76="","",T76*M76*LOOKUP(RIGHT($D$2,3),定数!$A$6:$A$13,定数!$B$6:$B$13))</f>
        <v/>
      </c>
      <c r="S76" s="81"/>
      <c r="T76" s="82" t="str">
        <f t="shared" ref="T76:T108" si="12">IF(P76="","",IF(G76="買",(P76-H76),(H76-P76))*IF(RIGHT($D$2,3)="JPY",100,10000))</f>
        <v/>
      </c>
      <c r="U76" s="82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 x14ac:dyDescent="0.15">
      <c r="B77" s="35">
        <v>69</v>
      </c>
      <c r="C77" s="79" t="str">
        <f t="shared" si="9"/>
        <v/>
      </c>
      <c r="D77" s="79"/>
      <c r="E77" s="35"/>
      <c r="F77" s="8"/>
      <c r="G77" s="35"/>
      <c r="H77" s="80"/>
      <c r="I77" s="80"/>
      <c r="J77" s="35"/>
      <c r="K77" s="83" t="str">
        <f t="shared" si="10"/>
        <v/>
      </c>
      <c r="L77" s="84"/>
      <c r="M77" s="6" t="str">
        <f>IF(J77="","",(K77/J77)/LOOKUP(RIGHT($D$2,3),定数!$A$6:$A$13,定数!$B$6:$B$13))</f>
        <v/>
      </c>
      <c r="N77" s="35"/>
      <c r="O77" s="8"/>
      <c r="P77" s="80"/>
      <c r="Q77" s="80"/>
      <c r="R77" s="81" t="str">
        <f>IF(P77="","",T77*M77*LOOKUP(RIGHT($D$2,3),定数!$A$6:$A$13,定数!$B$6:$B$13))</f>
        <v/>
      </c>
      <c r="S77" s="81"/>
      <c r="T77" s="82" t="str">
        <f t="shared" si="12"/>
        <v/>
      </c>
      <c r="U77" s="82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 x14ac:dyDescent="0.15">
      <c r="B78" s="35">
        <v>70</v>
      </c>
      <c r="C78" s="79" t="str">
        <f t="shared" si="9"/>
        <v/>
      </c>
      <c r="D78" s="79"/>
      <c r="E78" s="35"/>
      <c r="F78" s="8"/>
      <c r="G78" s="35"/>
      <c r="H78" s="80"/>
      <c r="I78" s="80"/>
      <c r="J78" s="35"/>
      <c r="K78" s="83" t="str">
        <f t="shared" si="10"/>
        <v/>
      </c>
      <c r="L78" s="84"/>
      <c r="M78" s="6" t="str">
        <f>IF(J78="","",(K78/J78)/LOOKUP(RIGHT($D$2,3),定数!$A$6:$A$13,定数!$B$6:$B$13))</f>
        <v/>
      </c>
      <c r="N78" s="35"/>
      <c r="O78" s="8"/>
      <c r="P78" s="80"/>
      <c r="Q78" s="80"/>
      <c r="R78" s="81" t="str">
        <f>IF(P78="","",T78*M78*LOOKUP(RIGHT($D$2,3),定数!$A$6:$A$13,定数!$B$6:$B$13))</f>
        <v/>
      </c>
      <c r="S78" s="81"/>
      <c r="T78" s="82" t="str">
        <f t="shared" si="12"/>
        <v/>
      </c>
      <c r="U78" s="82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 x14ac:dyDescent="0.15">
      <c r="B79" s="35">
        <v>71</v>
      </c>
      <c r="C79" s="79" t="str">
        <f t="shared" si="9"/>
        <v/>
      </c>
      <c r="D79" s="79"/>
      <c r="E79" s="35"/>
      <c r="F79" s="8"/>
      <c r="G79" s="35"/>
      <c r="H79" s="80"/>
      <c r="I79" s="80"/>
      <c r="J79" s="35"/>
      <c r="K79" s="83" t="str">
        <f t="shared" si="10"/>
        <v/>
      </c>
      <c r="L79" s="84"/>
      <c r="M79" s="6" t="str">
        <f>IF(J79="","",(K79/J79)/LOOKUP(RIGHT($D$2,3),定数!$A$6:$A$13,定数!$B$6:$B$13))</f>
        <v/>
      </c>
      <c r="N79" s="35"/>
      <c r="O79" s="8"/>
      <c r="P79" s="80"/>
      <c r="Q79" s="80"/>
      <c r="R79" s="81" t="str">
        <f>IF(P79="","",T79*M79*LOOKUP(RIGHT($D$2,3),定数!$A$6:$A$13,定数!$B$6:$B$13))</f>
        <v/>
      </c>
      <c r="S79" s="81"/>
      <c r="T79" s="82" t="str">
        <f t="shared" si="12"/>
        <v/>
      </c>
      <c r="U79" s="82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 x14ac:dyDescent="0.15">
      <c r="B80" s="35">
        <v>72</v>
      </c>
      <c r="C80" s="79" t="str">
        <f t="shared" si="9"/>
        <v/>
      </c>
      <c r="D80" s="79"/>
      <c r="E80" s="35"/>
      <c r="F80" s="8"/>
      <c r="G80" s="35"/>
      <c r="H80" s="80"/>
      <c r="I80" s="80"/>
      <c r="J80" s="35"/>
      <c r="K80" s="83" t="str">
        <f t="shared" si="10"/>
        <v/>
      </c>
      <c r="L80" s="84"/>
      <c r="M80" s="6" t="str">
        <f>IF(J80="","",(K80/J80)/LOOKUP(RIGHT($D$2,3),定数!$A$6:$A$13,定数!$B$6:$B$13))</f>
        <v/>
      </c>
      <c r="N80" s="35"/>
      <c r="O80" s="8"/>
      <c r="P80" s="80"/>
      <c r="Q80" s="80"/>
      <c r="R80" s="81" t="str">
        <f>IF(P80="","",T80*M80*LOOKUP(RIGHT($D$2,3),定数!$A$6:$A$13,定数!$B$6:$B$13))</f>
        <v/>
      </c>
      <c r="S80" s="81"/>
      <c r="T80" s="82" t="str">
        <f t="shared" si="12"/>
        <v/>
      </c>
      <c r="U80" s="82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 x14ac:dyDescent="0.15">
      <c r="B81" s="35">
        <v>73</v>
      </c>
      <c r="C81" s="79" t="str">
        <f t="shared" si="9"/>
        <v/>
      </c>
      <c r="D81" s="79"/>
      <c r="E81" s="35"/>
      <c r="F81" s="8"/>
      <c r="G81" s="35"/>
      <c r="H81" s="80"/>
      <c r="I81" s="80"/>
      <c r="J81" s="35"/>
      <c r="K81" s="83" t="str">
        <f t="shared" si="10"/>
        <v/>
      </c>
      <c r="L81" s="84"/>
      <c r="M81" s="6" t="str">
        <f>IF(J81="","",(K81/J81)/LOOKUP(RIGHT($D$2,3),定数!$A$6:$A$13,定数!$B$6:$B$13))</f>
        <v/>
      </c>
      <c r="N81" s="35"/>
      <c r="O81" s="8"/>
      <c r="P81" s="80"/>
      <c r="Q81" s="80"/>
      <c r="R81" s="81" t="str">
        <f>IF(P81="","",T81*M81*LOOKUP(RIGHT($D$2,3),定数!$A$6:$A$13,定数!$B$6:$B$13))</f>
        <v/>
      </c>
      <c r="S81" s="81"/>
      <c r="T81" s="82" t="str">
        <f t="shared" si="12"/>
        <v/>
      </c>
      <c r="U81" s="82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 x14ac:dyDescent="0.15">
      <c r="B82" s="35">
        <v>74</v>
      </c>
      <c r="C82" s="79" t="str">
        <f t="shared" si="9"/>
        <v/>
      </c>
      <c r="D82" s="79"/>
      <c r="E82" s="35"/>
      <c r="F82" s="8"/>
      <c r="G82" s="35"/>
      <c r="H82" s="80"/>
      <c r="I82" s="80"/>
      <c r="J82" s="35"/>
      <c r="K82" s="83" t="str">
        <f t="shared" si="10"/>
        <v/>
      </c>
      <c r="L82" s="84"/>
      <c r="M82" s="6" t="str">
        <f>IF(J82="","",(K82/J82)/LOOKUP(RIGHT($D$2,3),定数!$A$6:$A$13,定数!$B$6:$B$13))</f>
        <v/>
      </c>
      <c r="N82" s="35"/>
      <c r="O82" s="8"/>
      <c r="P82" s="80"/>
      <c r="Q82" s="80"/>
      <c r="R82" s="81" t="str">
        <f>IF(P82="","",T82*M82*LOOKUP(RIGHT($D$2,3),定数!$A$6:$A$13,定数!$B$6:$B$13))</f>
        <v/>
      </c>
      <c r="S82" s="81"/>
      <c r="T82" s="82" t="str">
        <f t="shared" si="12"/>
        <v/>
      </c>
      <c r="U82" s="82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 x14ac:dyDescent="0.15">
      <c r="B83" s="35">
        <v>75</v>
      </c>
      <c r="C83" s="79" t="str">
        <f t="shared" si="9"/>
        <v/>
      </c>
      <c r="D83" s="79"/>
      <c r="E83" s="35"/>
      <c r="F83" s="8"/>
      <c r="G83" s="35"/>
      <c r="H83" s="80"/>
      <c r="I83" s="80"/>
      <c r="J83" s="35"/>
      <c r="K83" s="83" t="str">
        <f t="shared" si="10"/>
        <v/>
      </c>
      <c r="L83" s="84"/>
      <c r="M83" s="6" t="str">
        <f>IF(J83="","",(K83/J83)/LOOKUP(RIGHT($D$2,3),定数!$A$6:$A$13,定数!$B$6:$B$13))</f>
        <v/>
      </c>
      <c r="N83" s="35"/>
      <c r="O83" s="8"/>
      <c r="P83" s="80"/>
      <c r="Q83" s="80"/>
      <c r="R83" s="81" t="str">
        <f>IF(P83="","",T83*M83*LOOKUP(RIGHT($D$2,3),定数!$A$6:$A$13,定数!$B$6:$B$13))</f>
        <v/>
      </c>
      <c r="S83" s="81"/>
      <c r="T83" s="82" t="str">
        <f t="shared" si="12"/>
        <v/>
      </c>
      <c r="U83" s="82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 x14ac:dyDescent="0.15">
      <c r="B84" s="35">
        <v>76</v>
      </c>
      <c r="C84" s="79" t="str">
        <f t="shared" si="9"/>
        <v/>
      </c>
      <c r="D84" s="79"/>
      <c r="E84" s="35"/>
      <c r="F84" s="8"/>
      <c r="G84" s="35"/>
      <c r="H84" s="80"/>
      <c r="I84" s="80"/>
      <c r="J84" s="35"/>
      <c r="K84" s="83" t="str">
        <f t="shared" si="10"/>
        <v/>
      </c>
      <c r="L84" s="84"/>
      <c r="M84" s="6" t="str">
        <f>IF(J84="","",(K84/J84)/LOOKUP(RIGHT($D$2,3),定数!$A$6:$A$13,定数!$B$6:$B$13))</f>
        <v/>
      </c>
      <c r="N84" s="35"/>
      <c r="O84" s="8"/>
      <c r="P84" s="80"/>
      <c r="Q84" s="80"/>
      <c r="R84" s="81" t="str">
        <f>IF(P84="","",T84*M84*LOOKUP(RIGHT($D$2,3),定数!$A$6:$A$13,定数!$B$6:$B$13))</f>
        <v/>
      </c>
      <c r="S84" s="81"/>
      <c r="T84" s="82" t="str">
        <f t="shared" si="12"/>
        <v/>
      </c>
      <c r="U84" s="82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 x14ac:dyDescent="0.15">
      <c r="B85" s="35">
        <v>77</v>
      </c>
      <c r="C85" s="79" t="str">
        <f t="shared" si="9"/>
        <v/>
      </c>
      <c r="D85" s="79"/>
      <c r="E85" s="35"/>
      <c r="F85" s="8"/>
      <c r="G85" s="35"/>
      <c r="H85" s="80"/>
      <c r="I85" s="80"/>
      <c r="J85" s="35"/>
      <c r="K85" s="83" t="str">
        <f t="shared" si="10"/>
        <v/>
      </c>
      <c r="L85" s="84"/>
      <c r="M85" s="6" t="str">
        <f>IF(J85="","",(K85/J85)/LOOKUP(RIGHT($D$2,3),定数!$A$6:$A$13,定数!$B$6:$B$13))</f>
        <v/>
      </c>
      <c r="N85" s="35"/>
      <c r="O85" s="8"/>
      <c r="P85" s="80"/>
      <c r="Q85" s="80"/>
      <c r="R85" s="81" t="str">
        <f>IF(P85="","",T85*M85*LOOKUP(RIGHT($D$2,3),定数!$A$6:$A$13,定数!$B$6:$B$13))</f>
        <v/>
      </c>
      <c r="S85" s="81"/>
      <c r="T85" s="82" t="str">
        <f t="shared" si="12"/>
        <v/>
      </c>
      <c r="U85" s="82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 x14ac:dyDescent="0.15">
      <c r="B86" s="35">
        <v>78</v>
      </c>
      <c r="C86" s="79" t="str">
        <f t="shared" si="9"/>
        <v/>
      </c>
      <c r="D86" s="79"/>
      <c r="E86" s="35"/>
      <c r="F86" s="8"/>
      <c r="G86" s="35"/>
      <c r="H86" s="80"/>
      <c r="I86" s="80"/>
      <c r="J86" s="35"/>
      <c r="K86" s="83" t="str">
        <f t="shared" si="10"/>
        <v/>
      </c>
      <c r="L86" s="84"/>
      <c r="M86" s="6" t="str">
        <f>IF(J86="","",(K86/J86)/LOOKUP(RIGHT($D$2,3),定数!$A$6:$A$13,定数!$B$6:$B$13))</f>
        <v/>
      </c>
      <c r="N86" s="35"/>
      <c r="O86" s="8"/>
      <c r="P86" s="80"/>
      <c r="Q86" s="80"/>
      <c r="R86" s="81" t="str">
        <f>IF(P86="","",T86*M86*LOOKUP(RIGHT($D$2,3),定数!$A$6:$A$13,定数!$B$6:$B$13))</f>
        <v/>
      </c>
      <c r="S86" s="81"/>
      <c r="T86" s="82" t="str">
        <f t="shared" si="12"/>
        <v/>
      </c>
      <c r="U86" s="82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 x14ac:dyDescent="0.15">
      <c r="B87" s="35">
        <v>79</v>
      </c>
      <c r="C87" s="79" t="str">
        <f t="shared" si="9"/>
        <v/>
      </c>
      <c r="D87" s="79"/>
      <c r="E87" s="35"/>
      <c r="F87" s="8"/>
      <c r="G87" s="35"/>
      <c r="H87" s="80"/>
      <c r="I87" s="80"/>
      <c r="J87" s="35"/>
      <c r="K87" s="83" t="str">
        <f t="shared" si="10"/>
        <v/>
      </c>
      <c r="L87" s="84"/>
      <c r="M87" s="6" t="str">
        <f>IF(J87="","",(K87/J87)/LOOKUP(RIGHT($D$2,3),定数!$A$6:$A$13,定数!$B$6:$B$13))</f>
        <v/>
      </c>
      <c r="N87" s="35"/>
      <c r="O87" s="8"/>
      <c r="P87" s="80"/>
      <c r="Q87" s="80"/>
      <c r="R87" s="81" t="str">
        <f>IF(P87="","",T87*M87*LOOKUP(RIGHT($D$2,3),定数!$A$6:$A$13,定数!$B$6:$B$13))</f>
        <v/>
      </c>
      <c r="S87" s="81"/>
      <c r="T87" s="82" t="str">
        <f t="shared" si="12"/>
        <v/>
      </c>
      <c r="U87" s="82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 x14ac:dyDescent="0.15">
      <c r="B88" s="35">
        <v>80</v>
      </c>
      <c r="C88" s="79" t="str">
        <f t="shared" si="9"/>
        <v/>
      </c>
      <c r="D88" s="79"/>
      <c r="E88" s="35"/>
      <c r="F88" s="8"/>
      <c r="G88" s="35"/>
      <c r="H88" s="80"/>
      <c r="I88" s="80"/>
      <c r="J88" s="35"/>
      <c r="K88" s="83" t="str">
        <f t="shared" si="10"/>
        <v/>
      </c>
      <c r="L88" s="84"/>
      <c r="M88" s="6" t="str">
        <f>IF(J88="","",(K88/J88)/LOOKUP(RIGHT($D$2,3),定数!$A$6:$A$13,定数!$B$6:$B$13))</f>
        <v/>
      </c>
      <c r="N88" s="35"/>
      <c r="O88" s="8"/>
      <c r="P88" s="80"/>
      <c r="Q88" s="80"/>
      <c r="R88" s="81" t="str">
        <f>IF(P88="","",T88*M88*LOOKUP(RIGHT($D$2,3),定数!$A$6:$A$13,定数!$B$6:$B$13))</f>
        <v/>
      </c>
      <c r="S88" s="81"/>
      <c r="T88" s="82" t="str">
        <f t="shared" si="12"/>
        <v/>
      </c>
      <c r="U88" s="82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 x14ac:dyDescent="0.15">
      <c r="B89" s="35">
        <v>81</v>
      </c>
      <c r="C89" s="79" t="str">
        <f t="shared" si="9"/>
        <v/>
      </c>
      <c r="D89" s="79"/>
      <c r="E89" s="35"/>
      <c r="F89" s="8"/>
      <c r="G89" s="35"/>
      <c r="H89" s="80"/>
      <c r="I89" s="80"/>
      <c r="J89" s="35"/>
      <c r="K89" s="83" t="str">
        <f t="shared" si="10"/>
        <v/>
      </c>
      <c r="L89" s="84"/>
      <c r="M89" s="6" t="str">
        <f>IF(J89="","",(K89/J89)/LOOKUP(RIGHT($D$2,3),定数!$A$6:$A$13,定数!$B$6:$B$13))</f>
        <v/>
      </c>
      <c r="N89" s="35"/>
      <c r="O89" s="8"/>
      <c r="P89" s="80"/>
      <c r="Q89" s="80"/>
      <c r="R89" s="81" t="str">
        <f>IF(P89="","",T89*M89*LOOKUP(RIGHT($D$2,3),定数!$A$6:$A$13,定数!$B$6:$B$13))</f>
        <v/>
      </c>
      <c r="S89" s="81"/>
      <c r="T89" s="82" t="str">
        <f t="shared" si="12"/>
        <v/>
      </c>
      <c r="U89" s="82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 x14ac:dyDescent="0.15">
      <c r="B90" s="35">
        <v>82</v>
      </c>
      <c r="C90" s="79" t="str">
        <f t="shared" si="9"/>
        <v/>
      </c>
      <c r="D90" s="79"/>
      <c r="E90" s="35"/>
      <c r="F90" s="8"/>
      <c r="G90" s="35"/>
      <c r="H90" s="80"/>
      <c r="I90" s="80"/>
      <c r="J90" s="35"/>
      <c r="K90" s="83" t="str">
        <f t="shared" si="10"/>
        <v/>
      </c>
      <c r="L90" s="84"/>
      <c r="M90" s="6" t="str">
        <f>IF(J90="","",(K90/J90)/LOOKUP(RIGHT($D$2,3),定数!$A$6:$A$13,定数!$B$6:$B$13))</f>
        <v/>
      </c>
      <c r="N90" s="35"/>
      <c r="O90" s="8"/>
      <c r="P90" s="80"/>
      <c r="Q90" s="80"/>
      <c r="R90" s="81" t="str">
        <f>IF(P90="","",T90*M90*LOOKUP(RIGHT($D$2,3),定数!$A$6:$A$13,定数!$B$6:$B$13))</f>
        <v/>
      </c>
      <c r="S90" s="81"/>
      <c r="T90" s="82" t="str">
        <f t="shared" si="12"/>
        <v/>
      </c>
      <c r="U90" s="82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 x14ac:dyDescent="0.15">
      <c r="B91" s="35">
        <v>83</v>
      </c>
      <c r="C91" s="79" t="str">
        <f t="shared" si="9"/>
        <v/>
      </c>
      <c r="D91" s="79"/>
      <c r="E91" s="35"/>
      <c r="F91" s="8"/>
      <c r="G91" s="35"/>
      <c r="H91" s="80"/>
      <c r="I91" s="80"/>
      <c r="J91" s="35"/>
      <c r="K91" s="83" t="str">
        <f t="shared" si="10"/>
        <v/>
      </c>
      <c r="L91" s="84"/>
      <c r="M91" s="6" t="str">
        <f>IF(J91="","",(K91/J91)/LOOKUP(RIGHT($D$2,3),定数!$A$6:$A$13,定数!$B$6:$B$13))</f>
        <v/>
      </c>
      <c r="N91" s="35"/>
      <c r="O91" s="8"/>
      <c r="P91" s="80"/>
      <c r="Q91" s="80"/>
      <c r="R91" s="81" t="str">
        <f>IF(P91="","",T91*M91*LOOKUP(RIGHT($D$2,3),定数!$A$6:$A$13,定数!$B$6:$B$13))</f>
        <v/>
      </c>
      <c r="S91" s="81"/>
      <c r="T91" s="82" t="str">
        <f t="shared" si="12"/>
        <v/>
      </c>
      <c r="U91" s="82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 x14ac:dyDescent="0.15">
      <c r="B92" s="35">
        <v>84</v>
      </c>
      <c r="C92" s="79" t="str">
        <f t="shared" si="9"/>
        <v/>
      </c>
      <c r="D92" s="79"/>
      <c r="E92" s="35"/>
      <c r="F92" s="8"/>
      <c r="G92" s="35"/>
      <c r="H92" s="80"/>
      <c r="I92" s="80"/>
      <c r="J92" s="35"/>
      <c r="K92" s="83" t="str">
        <f t="shared" si="10"/>
        <v/>
      </c>
      <c r="L92" s="84"/>
      <c r="M92" s="6" t="str">
        <f>IF(J92="","",(K92/J92)/LOOKUP(RIGHT($D$2,3),定数!$A$6:$A$13,定数!$B$6:$B$13))</f>
        <v/>
      </c>
      <c r="N92" s="35"/>
      <c r="O92" s="8"/>
      <c r="P92" s="80"/>
      <c r="Q92" s="80"/>
      <c r="R92" s="81" t="str">
        <f>IF(P92="","",T92*M92*LOOKUP(RIGHT($D$2,3),定数!$A$6:$A$13,定数!$B$6:$B$13))</f>
        <v/>
      </c>
      <c r="S92" s="81"/>
      <c r="T92" s="82" t="str">
        <f t="shared" si="12"/>
        <v/>
      </c>
      <c r="U92" s="82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 x14ac:dyDescent="0.15">
      <c r="B93" s="35">
        <v>85</v>
      </c>
      <c r="C93" s="79" t="str">
        <f t="shared" si="9"/>
        <v/>
      </c>
      <c r="D93" s="79"/>
      <c r="E93" s="35"/>
      <c r="F93" s="8"/>
      <c r="G93" s="35"/>
      <c r="H93" s="80"/>
      <c r="I93" s="80"/>
      <c r="J93" s="35"/>
      <c r="K93" s="83" t="str">
        <f t="shared" si="10"/>
        <v/>
      </c>
      <c r="L93" s="84"/>
      <c r="M93" s="6" t="str">
        <f>IF(J93="","",(K93/J93)/LOOKUP(RIGHT($D$2,3),定数!$A$6:$A$13,定数!$B$6:$B$13))</f>
        <v/>
      </c>
      <c r="N93" s="35"/>
      <c r="O93" s="8"/>
      <c r="P93" s="80"/>
      <c r="Q93" s="80"/>
      <c r="R93" s="81" t="str">
        <f>IF(P93="","",T93*M93*LOOKUP(RIGHT($D$2,3),定数!$A$6:$A$13,定数!$B$6:$B$13))</f>
        <v/>
      </c>
      <c r="S93" s="81"/>
      <c r="T93" s="82" t="str">
        <f t="shared" si="12"/>
        <v/>
      </c>
      <c r="U93" s="82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 x14ac:dyDescent="0.15">
      <c r="B94" s="35">
        <v>86</v>
      </c>
      <c r="C94" s="79" t="str">
        <f t="shared" si="9"/>
        <v/>
      </c>
      <c r="D94" s="79"/>
      <c r="E94" s="35"/>
      <c r="F94" s="8"/>
      <c r="G94" s="35"/>
      <c r="H94" s="80"/>
      <c r="I94" s="80"/>
      <c r="J94" s="35"/>
      <c r="K94" s="83" t="str">
        <f t="shared" si="10"/>
        <v/>
      </c>
      <c r="L94" s="84"/>
      <c r="M94" s="6" t="str">
        <f>IF(J94="","",(K94/J94)/LOOKUP(RIGHT($D$2,3),定数!$A$6:$A$13,定数!$B$6:$B$13))</f>
        <v/>
      </c>
      <c r="N94" s="35"/>
      <c r="O94" s="8"/>
      <c r="P94" s="80"/>
      <c r="Q94" s="80"/>
      <c r="R94" s="81" t="str">
        <f>IF(P94="","",T94*M94*LOOKUP(RIGHT($D$2,3),定数!$A$6:$A$13,定数!$B$6:$B$13))</f>
        <v/>
      </c>
      <c r="S94" s="81"/>
      <c r="T94" s="82" t="str">
        <f t="shared" si="12"/>
        <v/>
      </c>
      <c r="U94" s="82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 x14ac:dyDescent="0.15">
      <c r="B95" s="35">
        <v>87</v>
      </c>
      <c r="C95" s="79" t="str">
        <f t="shared" si="9"/>
        <v/>
      </c>
      <c r="D95" s="79"/>
      <c r="E95" s="35"/>
      <c r="F95" s="8"/>
      <c r="G95" s="35"/>
      <c r="H95" s="80"/>
      <c r="I95" s="80"/>
      <c r="J95" s="35"/>
      <c r="K95" s="83" t="str">
        <f t="shared" si="10"/>
        <v/>
      </c>
      <c r="L95" s="84"/>
      <c r="M95" s="6" t="str">
        <f>IF(J95="","",(K95/J95)/LOOKUP(RIGHT($D$2,3),定数!$A$6:$A$13,定数!$B$6:$B$13))</f>
        <v/>
      </c>
      <c r="N95" s="35"/>
      <c r="O95" s="8"/>
      <c r="P95" s="80"/>
      <c r="Q95" s="80"/>
      <c r="R95" s="81" t="str">
        <f>IF(P95="","",T95*M95*LOOKUP(RIGHT($D$2,3),定数!$A$6:$A$13,定数!$B$6:$B$13))</f>
        <v/>
      </c>
      <c r="S95" s="81"/>
      <c r="T95" s="82" t="str">
        <f t="shared" si="12"/>
        <v/>
      </c>
      <c r="U95" s="82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 x14ac:dyDescent="0.15">
      <c r="B96" s="35">
        <v>88</v>
      </c>
      <c r="C96" s="79" t="str">
        <f t="shared" si="9"/>
        <v/>
      </c>
      <c r="D96" s="79"/>
      <c r="E96" s="35"/>
      <c r="F96" s="8"/>
      <c r="G96" s="35"/>
      <c r="H96" s="80"/>
      <c r="I96" s="80"/>
      <c r="J96" s="35"/>
      <c r="K96" s="83" t="str">
        <f t="shared" si="10"/>
        <v/>
      </c>
      <c r="L96" s="84"/>
      <c r="M96" s="6" t="str">
        <f>IF(J96="","",(K96/J96)/LOOKUP(RIGHT($D$2,3),定数!$A$6:$A$13,定数!$B$6:$B$13))</f>
        <v/>
      </c>
      <c r="N96" s="35"/>
      <c r="O96" s="8"/>
      <c r="P96" s="80"/>
      <c r="Q96" s="80"/>
      <c r="R96" s="81" t="str">
        <f>IF(P96="","",T96*M96*LOOKUP(RIGHT($D$2,3),定数!$A$6:$A$13,定数!$B$6:$B$13))</f>
        <v/>
      </c>
      <c r="S96" s="81"/>
      <c r="T96" s="82" t="str">
        <f t="shared" si="12"/>
        <v/>
      </c>
      <c r="U96" s="82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 x14ac:dyDescent="0.15">
      <c r="B97" s="35">
        <v>89</v>
      </c>
      <c r="C97" s="79" t="str">
        <f t="shared" si="9"/>
        <v/>
      </c>
      <c r="D97" s="79"/>
      <c r="E97" s="35"/>
      <c r="F97" s="8"/>
      <c r="G97" s="35"/>
      <c r="H97" s="80"/>
      <c r="I97" s="80"/>
      <c r="J97" s="35"/>
      <c r="K97" s="83" t="str">
        <f t="shared" si="10"/>
        <v/>
      </c>
      <c r="L97" s="84"/>
      <c r="M97" s="6" t="str">
        <f>IF(J97="","",(K97/J97)/LOOKUP(RIGHT($D$2,3),定数!$A$6:$A$13,定数!$B$6:$B$13))</f>
        <v/>
      </c>
      <c r="N97" s="35"/>
      <c r="O97" s="8"/>
      <c r="P97" s="80"/>
      <c r="Q97" s="80"/>
      <c r="R97" s="81" t="str">
        <f>IF(P97="","",T97*M97*LOOKUP(RIGHT($D$2,3),定数!$A$6:$A$13,定数!$B$6:$B$13))</f>
        <v/>
      </c>
      <c r="S97" s="81"/>
      <c r="T97" s="82" t="str">
        <f t="shared" si="12"/>
        <v/>
      </c>
      <c r="U97" s="82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 x14ac:dyDescent="0.15">
      <c r="B98" s="35">
        <v>90</v>
      </c>
      <c r="C98" s="79" t="str">
        <f t="shared" si="9"/>
        <v/>
      </c>
      <c r="D98" s="79"/>
      <c r="E98" s="35"/>
      <c r="F98" s="8"/>
      <c r="G98" s="35"/>
      <c r="H98" s="80"/>
      <c r="I98" s="80"/>
      <c r="J98" s="35"/>
      <c r="K98" s="83" t="str">
        <f t="shared" si="10"/>
        <v/>
      </c>
      <c r="L98" s="84"/>
      <c r="M98" s="6" t="str">
        <f>IF(J98="","",(K98/J98)/LOOKUP(RIGHT($D$2,3),定数!$A$6:$A$13,定数!$B$6:$B$13))</f>
        <v/>
      </c>
      <c r="N98" s="35"/>
      <c r="O98" s="8"/>
      <c r="P98" s="80"/>
      <c r="Q98" s="80"/>
      <c r="R98" s="81" t="str">
        <f>IF(P98="","",T98*M98*LOOKUP(RIGHT($D$2,3),定数!$A$6:$A$13,定数!$B$6:$B$13))</f>
        <v/>
      </c>
      <c r="S98" s="81"/>
      <c r="T98" s="82" t="str">
        <f t="shared" si="12"/>
        <v/>
      </c>
      <c r="U98" s="82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 x14ac:dyDescent="0.15">
      <c r="B99" s="35">
        <v>91</v>
      </c>
      <c r="C99" s="79" t="str">
        <f t="shared" si="9"/>
        <v/>
      </c>
      <c r="D99" s="79"/>
      <c r="E99" s="35"/>
      <c r="F99" s="8"/>
      <c r="G99" s="35"/>
      <c r="H99" s="80"/>
      <c r="I99" s="80"/>
      <c r="J99" s="35"/>
      <c r="K99" s="83" t="str">
        <f t="shared" si="10"/>
        <v/>
      </c>
      <c r="L99" s="84"/>
      <c r="M99" s="6" t="str">
        <f>IF(J99="","",(K99/J99)/LOOKUP(RIGHT($D$2,3),定数!$A$6:$A$13,定数!$B$6:$B$13))</f>
        <v/>
      </c>
      <c r="N99" s="35"/>
      <c r="O99" s="8"/>
      <c r="P99" s="80"/>
      <c r="Q99" s="80"/>
      <c r="R99" s="81" t="str">
        <f>IF(P99="","",T99*M99*LOOKUP(RIGHT($D$2,3),定数!$A$6:$A$13,定数!$B$6:$B$13))</f>
        <v/>
      </c>
      <c r="S99" s="81"/>
      <c r="T99" s="82" t="str">
        <f t="shared" si="12"/>
        <v/>
      </c>
      <c r="U99" s="82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 x14ac:dyDescent="0.15">
      <c r="B100" s="35">
        <v>92</v>
      </c>
      <c r="C100" s="79" t="str">
        <f t="shared" si="9"/>
        <v/>
      </c>
      <c r="D100" s="79"/>
      <c r="E100" s="35"/>
      <c r="F100" s="8"/>
      <c r="G100" s="35"/>
      <c r="H100" s="80"/>
      <c r="I100" s="80"/>
      <c r="J100" s="35"/>
      <c r="K100" s="83" t="str">
        <f t="shared" si="10"/>
        <v/>
      </c>
      <c r="L100" s="84"/>
      <c r="M100" s="6" t="str">
        <f>IF(J100="","",(K100/J100)/LOOKUP(RIGHT($D$2,3),定数!$A$6:$A$13,定数!$B$6:$B$13))</f>
        <v/>
      </c>
      <c r="N100" s="35"/>
      <c r="O100" s="8"/>
      <c r="P100" s="80"/>
      <c r="Q100" s="80"/>
      <c r="R100" s="81" t="str">
        <f>IF(P100="","",T100*M100*LOOKUP(RIGHT($D$2,3),定数!$A$6:$A$13,定数!$B$6:$B$13))</f>
        <v/>
      </c>
      <c r="S100" s="81"/>
      <c r="T100" s="82" t="str">
        <f t="shared" si="12"/>
        <v/>
      </c>
      <c r="U100" s="82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 x14ac:dyDescent="0.15">
      <c r="B101" s="35">
        <v>93</v>
      </c>
      <c r="C101" s="79" t="str">
        <f t="shared" si="9"/>
        <v/>
      </c>
      <c r="D101" s="79"/>
      <c r="E101" s="35"/>
      <c r="F101" s="8"/>
      <c r="G101" s="35"/>
      <c r="H101" s="80"/>
      <c r="I101" s="80"/>
      <c r="J101" s="35"/>
      <c r="K101" s="83" t="str">
        <f t="shared" si="10"/>
        <v/>
      </c>
      <c r="L101" s="84"/>
      <c r="M101" s="6" t="str">
        <f>IF(J101="","",(K101/J101)/LOOKUP(RIGHT($D$2,3),定数!$A$6:$A$13,定数!$B$6:$B$13))</f>
        <v/>
      </c>
      <c r="N101" s="35"/>
      <c r="O101" s="8"/>
      <c r="P101" s="80"/>
      <c r="Q101" s="80"/>
      <c r="R101" s="81" t="str">
        <f>IF(P101="","",T101*M101*LOOKUP(RIGHT($D$2,3),定数!$A$6:$A$13,定数!$B$6:$B$13))</f>
        <v/>
      </c>
      <c r="S101" s="81"/>
      <c r="T101" s="82" t="str">
        <f t="shared" si="12"/>
        <v/>
      </c>
      <c r="U101" s="82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 x14ac:dyDescent="0.15">
      <c r="B102" s="35">
        <v>94</v>
      </c>
      <c r="C102" s="79" t="str">
        <f t="shared" si="9"/>
        <v/>
      </c>
      <c r="D102" s="79"/>
      <c r="E102" s="35"/>
      <c r="F102" s="8"/>
      <c r="G102" s="35"/>
      <c r="H102" s="80"/>
      <c r="I102" s="80"/>
      <c r="J102" s="35"/>
      <c r="K102" s="83" t="str">
        <f t="shared" si="10"/>
        <v/>
      </c>
      <c r="L102" s="84"/>
      <c r="M102" s="6" t="str">
        <f>IF(J102="","",(K102/J102)/LOOKUP(RIGHT($D$2,3),定数!$A$6:$A$13,定数!$B$6:$B$13))</f>
        <v/>
      </c>
      <c r="N102" s="35"/>
      <c r="O102" s="8"/>
      <c r="P102" s="80"/>
      <c r="Q102" s="80"/>
      <c r="R102" s="81" t="str">
        <f>IF(P102="","",T102*M102*LOOKUP(RIGHT($D$2,3),定数!$A$6:$A$13,定数!$B$6:$B$13))</f>
        <v/>
      </c>
      <c r="S102" s="81"/>
      <c r="T102" s="82" t="str">
        <f t="shared" si="12"/>
        <v/>
      </c>
      <c r="U102" s="82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 x14ac:dyDescent="0.15">
      <c r="B103" s="35">
        <v>95</v>
      </c>
      <c r="C103" s="79" t="str">
        <f t="shared" si="9"/>
        <v/>
      </c>
      <c r="D103" s="79"/>
      <c r="E103" s="35"/>
      <c r="F103" s="8"/>
      <c r="G103" s="35"/>
      <c r="H103" s="80"/>
      <c r="I103" s="80"/>
      <c r="J103" s="35"/>
      <c r="K103" s="83" t="str">
        <f t="shared" si="10"/>
        <v/>
      </c>
      <c r="L103" s="84"/>
      <c r="M103" s="6" t="str">
        <f>IF(J103="","",(K103/J103)/LOOKUP(RIGHT($D$2,3),定数!$A$6:$A$13,定数!$B$6:$B$13))</f>
        <v/>
      </c>
      <c r="N103" s="35"/>
      <c r="O103" s="8"/>
      <c r="P103" s="80"/>
      <c r="Q103" s="80"/>
      <c r="R103" s="81" t="str">
        <f>IF(P103="","",T103*M103*LOOKUP(RIGHT($D$2,3),定数!$A$6:$A$13,定数!$B$6:$B$13))</f>
        <v/>
      </c>
      <c r="S103" s="81"/>
      <c r="T103" s="82" t="str">
        <f t="shared" si="12"/>
        <v/>
      </c>
      <c r="U103" s="82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 x14ac:dyDescent="0.15">
      <c r="B104" s="35">
        <v>96</v>
      </c>
      <c r="C104" s="79" t="str">
        <f t="shared" si="9"/>
        <v/>
      </c>
      <c r="D104" s="79"/>
      <c r="E104" s="35"/>
      <c r="F104" s="8"/>
      <c r="G104" s="35"/>
      <c r="H104" s="80"/>
      <c r="I104" s="80"/>
      <c r="J104" s="35"/>
      <c r="K104" s="83" t="str">
        <f t="shared" si="10"/>
        <v/>
      </c>
      <c r="L104" s="84"/>
      <c r="M104" s="6" t="str">
        <f>IF(J104="","",(K104/J104)/LOOKUP(RIGHT($D$2,3),定数!$A$6:$A$13,定数!$B$6:$B$13))</f>
        <v/>
      </c>
      <c r="N104" s="35"/>
      <c r="O104" s="8"/>
      <c r="P104" s="80"/>
      <c r="Q104" s="80"/>
      <c r="R104" s="81" t="str">
        <f>IF(P104="","",T104*M104*LOOKUP(RIGHT($D$2,3),定数!$A$6:$A$13,定数!$B$6:$B$13))</f>
        <v/>
      </c>
      <c r="S104" s="81"/>
      <c r="T104" s="82" t="str">
        <f t="shared" si="12"/>
        <v/>
      </c>
      <c r="U104" s="82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 x14ac:dyDescent="0.15">
      <c r="B105" s="35">
        <v>97</v>
      </c>
      <c r="C105" s="79" t="str">
        <f t="shared" si="9"/>
        <v/>
      </c>
      <c r="D105" s="79"/>
      <c r="E105" s="35"/>
      <c r="F105" s="8"/>
      <c r="G105" s="35"/>
      <c r="H105" s="80"/>
      <c r="I105" s="80"/>
      <c r="J105" s="35"/>
      <c r="K105" s="83" t="str">
        <f t="shared" si="10"/>
        <v/>
      </c>
      <c r="L105" s="84"/>
      <c r="M105" s="6" t="str">
        <f>IF(J105="","",(K105/J105)/LOOKUP(RIGHT($D$2,3),定数!$A$6:$A$13,定数!$B$6:$B$13))</f>
        <v/>
      </c>
      <c r="N105" s="35"/>
      <c r="O105" s="8"/>
      <c r="P105" s="80"/>
      <c r="Q105" s="80"/>
      <c r="R105" s="81" t="str">
        <f>IF(P105="","",T105*M105*LOOKUP(RIGHT($D$2,3),定数!$A$6:$A$13,定数!$B$6:$B$13))</f>
        <v/>
      </c>
      <c r="S105" s="81"/>
      <c r="T105" s="82" t="str">
        <f t="shared" si="12"/>
        <v/>
      </c>
      <c r="U105" s="82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 x14ac:dyDescent="0.15">
      <c r="B106" s="35">
        <v>98</v>
      </c>
      <c r="C106" s="79" t="str">
        <f t="shared" si="9"/>
        <v/>
      </c>
      <c r="D106" s="79"/>
      <c r="E106" s="35"/>
      <c r="F106" s="8"/>
      <c r="G106" s="35"/>
      <c r="H106" s="80"/>
      <c r="I106" s="80"/>
      <c r="J106" s="35"/>
      <c r="K106" s="83" t="str">
        <f t="shared" si="10"/>
        <v/>
      </c>
      <c r="L106" s="84"/>
      <c r="M106" s="6" t="str">
        <f>IF(J106="","",(K106/J106)/LOOKUP(RIGHT($D$2,3),定数!$A$6:$A$13,定数!$B$6:$B$13))</f>
        <v/>
      </c>
      <c r="N106" s="35"/>
      <c r="O106" s="8"/>
      <c r="P106" s="80"/>
      <c r="Q106" s="80"/>
      <c r="R106" s="81" t="str">
        <f>IF(P106="","",T106*M106*LOOKUP(RIGHT($D$2,3),定数!$A$6:$A$13,定数!$B$6:$B$13))</f>
        <v/>
      </c>
      <c r="S106" s="81"/>
      <c r="T106" s="82" t="str">
        <f t="shared" si="12"/>
        <v/>
      </c>
      <c r="U106" s="82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 x14ac:dyDescent="0.15">
      <c r="B107" s="35">
        <v>99</v>
      </c>
      <c r="C107" s="79" t="str">
        <f t="shared" si="9"/>
        <v/>
      </c>
      <c r="D107" s="79"/>
      <c r="E107" s="35"/>
      <c r="F107" s="8"/>
      <c r="G107" s="35"/>
      <c r="H107" s="80"/>
      <c r="I107" s="80"/>
      <c r="J107" s="35"/>
      <c r="K107" s="83" t="str">
        <f t="shared" si="10"/>
        <v/>
      </c>
      <c r="L107" s="84"/>
      <c r="M107" s="6" t="str">
        <f>IF(J107="","",(K107/J107)/LOOKUP(RIGHT($D$2,3),定数!$A$6:$A$13,定数!$B$6:$B$13))</f>
        <v/>
      </c>
      <c r="N107" s="35"/>
      <c r="O107" s="8"/>
      <c r="P107" s="80"/>
      <c r="Q107" s="80"/>
      <c r="R107" s="81" t="str">
        <f>IF(P107="","",T107*M107*LOOKUP(RIGHT($D$2,3),定数!$A$6:$A$13,定数!$B$6:$B$13))</f>
        <v/>
      </c>
      <c r="S107" s="81"/>
      <c r="T107" s="82" t="str">
        <f t="shared" si="12"/>
        <v/>
      </c>
      <c r="U107" s="82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 x14ac:dyDescent="0.15">
      <c r="B108" s="35">
        <v>100</v>
      </c>
      <c r="C108" s="79" t="str">
        <f t="shared" si="9"/>
        <v/>
      </c>
      <c r="D108" s="79"/>
      <c r="E108" s="35"/>
      <c r="F108" s="8"/>
      <c r="G108" s="35"/>
      <c r="H108" s="80"/>
      <c r="I108" s="80"/>
      <c r="J108" s="35"/>
      <c r="K108" s="83" t="str">
        <f t="shared" si="10"/>
        <v/>
      </c>
      <c r="L108" s="84"/>
      <c r="M108" s="6" t="str">
        <f>IF(J108="","",(K108/J108)/LOOKUP(RIGHT($D$2,3),定数!$A$6:$A$13,定数!$B$6:$B$13))</f>
        <v/>
      </c>
      <c r="N108" s="35"/>
      <c r="O108" s="8"/>
      <c r="P108" s="80"/>
      <c r="Q108" s="80"/>
      <c r="R108" s="81" t="str">
        <f>IF(P108="","",T108*M108*LOOKUP(RIGHT($D$2,3),定数!$A$6:$A$13,定数!$B$6:$B$13))</f>
        <v/>
      </c>
      <c r="S108" s="81"/>
      <c r="T108" s="82" t="str">
        <f t="shared" si="12"/>
        <v/>
      </c>
      <c r="U108" s="82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CalcPr fullCalcOnLoad="1"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57" workbookViewId="0">
      <selection activeCell="C366" sqref="C366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Normal="145" zoomScaleSheetLayoutView="100" workbookViewId="0">
      <selection activeCell="A12" sqref="A12:J19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85" t="s">
        <v>69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spans="1:10" x14ac:dyDescent="0.15">
      <c r="A11" t="s">
        <v>1</v>
      </c>
    </row>
    <row r="12" spans="1:10" x14ac:dyDescent="0.15">
      <c r="A12" s="87" t="s">
        <v>71</v>
      </c>
      <c r="B12" s="88"/>
      <c r="C12" s="88"/>
      <c r="D12" s="88"/>
      <c r="E12" s="88"/>
      <c r="F12" s="88"/>
      <c r="G12" s="88"/>
      <c r="H12" s="88"/>
      <c r="I12" s="88"/>
      <c r="J12" s="88"/>
    </row>
    <row r="13" spans="1:10" x14ac:dyDescent="0.1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x14ac:dyDescent="0.1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x14ac:dyDescent="0.1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x14ac:dyDescent="0.1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x14ac:dyDescent="0.1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x14ac:dyDescent="0.1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1" spans="1:10" x14ac:dyDescent="0.15">
      <c r="A21" t="s">
        <v>2</v>
      </c>
    </row>
    <row r="22" spans="1:10" x14ac:dyDescent="0.15">
      <c r="A22" s="87" t="s">
        <v>72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10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x14ac:dyDescent="0.1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x14ac:dyDescent="0.1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x14ac:dyDescent="0.15">
      <c r="A26" s="87"/>
      <c r="B26" s="87"/>
      <c r="C26" s="87"/>
      <c r="D26" s="87"/>
      <c r="E26" s="87"/>
      <c r="F26" s="87"/>
      <c r="G26" s="87"/>
      <c r="H26" s="87"/>
      <c r="I26" s="87"/>
      <c r="J26" s="87"/>
    </row>
    <row r="27" spans="1:10" x14ac:dyDescent="0.1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x14ac:dyDescent="0.15">
      <c r="A28" s="87"/>
      <c r="B28" s="87"/>
      <c r="C28" s="87"/>
      <c r="D28" s="87"/>
      <c r="E28" s="87"/>
      <c r="F28" s="87"/>
      <c r="G28" s="87"/>
      <c r="H28" s="87"/>
      <c r="I28" s="87"/>
      <c r="J28" s="87"/>
    </row>
    <row r="29" spans="1:10" x14ac:dyDescent="0.15">
      <c r="A29" s="87"/>
      <c r="B29" s="87"/>
      <c r="C29" s="87"/>
      <c r="D29" s="87"/>
      <c r="E29" s="87"/>
      <c r="F29" s="87"/>
      <c r="G29" s="87"/>
      <c r="H29" s="87"/>
      <c r="I29" s="87"/>
      <c r="J29" s="87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I6" sqref="I6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15">
      <c r="B5" s="27" t="s">
        <v>43</v>
      </c>
      <c r="C5" s="28" t="s">
        <v>70</v>
      </c>
      <c r="D5" s="28">
        <v>100</v>
      </c>
      <c r="E5" s="32">
        <v>43645</v>
      </c>
      <c r="F5" s="28">
        <v>100</v>
      </c>
      <c r="G5" s="32">
        <v>43646</v>
      </c>
      <c r="H5" s="28">
        <v>100</v>
      </c>
      <c r="I5" s="32">
        <v>43650</v>
      </c>
    </row>
    <row r="6" spans="2:9" x14ac:dyDescent="0.15">
      <c r="B6" s="27" t="s">
        <v>43</v>
      </c>
      <c r="C6" s="28" t="s">
        <v>44</v>
      </c>
      <c r="D6" s="28">
        <v>48</v>
      </c>
      <c r="E6" s="32">
        <v>43654</v>
      </c>
      <c r="F6" s="28"/>
      <c r="G6" s="33"/>
      <c r="H6" s="28"/>
      <c r="I6" s="33"/>
    </row>
    <row r="7" spans="2:9" x14ac:dyDescent="0.15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15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15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15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15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15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45" t="s">
        <v>5</v>
      </c>
      <c r="C2" s="45"/>
      <c r="D2" s="49"/>
      <c r="E2" s="49"/>
      <c r="F2" s="45" t="s">
        <v>6</v>
      </c>
      <c r="G2" s="45"/>
      <c r="H2" s="49" t="s">
        <v>36</v>
      </c>
      <c r="I2" s="49"/>
      <c r="J2" s="45" t="s">
        <v>7</v>
      </c>
      <c r="K2" s="45"/>
      <c r="L2" s="48">
        <f>C9</f>
        <v>1000000</v>
      </c>
      <c r="M2" s="49"/>
      <c r="N2" s="45" t="s">
        <v>8</v>
      </c>
      <c r="O2" s="45"/>
      <c r="P2" s="48" t="e">
        <f>C108+R108</f>
        <v>#VALUE!</v>
      </c>
      <c r="Q2" s="49"/>
      <c r="R2" s="1"/>
      <c r="S2" s="1"/>
      <c r="T2" s="1"/>
    </row>
    <row r="3" spans="2:21" ht="57" customHeight="1" x14ac:dyDescent="0.15">
      <c r="B3" s="45" t="s">
        <v>9</v>
      </c>
      <c r="C3" s="45"/>
      <c r="D3" s="50" t="s">
        <v>38</v>
      </c>
      <c r="E3" s="50"/>
      <c r="F3" s="50"/>
      <c r="G3" s="50"/>
      <c r="H3" s="50"/>
      <c r="I3" s="50"/>
      <c r="J3" s="45" t="s">
        <v>10</v>
      </c>
      <c r="K3" s="45"/>
      <c r="L3" s="50" t="s">
        <v>35</v>
      </c>
      <c r="M3" s="51"/>
      <c r="N3" s="51"/>
      <c r="O3" s="51"/>
      <c r="P3" s="51"/>
      <c r="Q3" s="51"/>
      <c r="R3" s="1"/>
      <c r="S3" s="1"/>
    </row>
    <row r="4" spans="2:21" x14ac:dyDescent="0.15">
      <c r="B4" s="45" t="s">
        <v>11</v>
      </c>
      <c r="C4" s="45"/>
      <c r="D4" s="52">
        <f>SUM($R$9:$S$993)</f>
        <v>153684.21052631587</v>
      </c>
      <c r="E4" s="52"/>
      <c r="F4" s="45" t="s">
        <v>12</v>
      </c>
      <c r="G4" s="45"/>
      <c r="H4" s="53">
        <f>SUM($T$9:$U$108)</f>
        <v>292.00000000000017</v>
      </c>
      <c r="I4" s="49"/>
      <c r="J4" s="54" t="s">
        <v>13</v>
      </c>
      <c r="K4" s="54"/>
      <c r="L4" s="48">
        <f>MAX($C$9:$D$990)-C9</f>
        <v>153684.21052631596</v>
      </c>
      <c r="M4" s="48"/>
      <c r="N4" s="54" t="s">
        <v>14</v>
      </c>
      <c r="O4" s="54"/>
      <c r="P4" s="52">
        <f>MIN($C$9:$D$990)-C9</f>
        <v>0</v>
      </c>
      <c r="Q4" s="52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6" t="s">
        <v>19</v>
      </c>
      <c r="K5" s="45"/>
      <c r="L5" s="57"/>
      <c r="M5" s="58"/>
      <c r="N5" s="17" t="s">
        <v>20</v>
      </c>
      <c r="O5" s="9"/>
      <c r="P5" s="57"/>
      <c r="Q5" s="58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 x14ac:dyDescent="0.15">
      <c r="B9" s="19">
        <v>1</v>
      </c>
      <c r="C9" s="79">
        <v>1000000</v>
      </c>
      <c r="D9" s="79"/>
      <c r="E9" s="19">
        <v>2001</v>
      </c>
      <c r="F9" s="8">
        <v>42111</v>
      </c>
      <c r="G9" s="19" t="s">
        <v>4</v>
      </c>
      <c r="H9" s="80">
        <v>105.33</v>
      </c>
      <c r="I9" s="80"/>
      <c r="J9" s="19">
        <v>57</v>
      </c>
      <c r="K9" s="79">
        <f t="shared" ref="K9:K72" si="0">IF(F9="","",C9*0.03)</f>
        <v>30000</v>
      </c>
      <c r="L9" s="79"/>
      <c r="M9" s="6">
        <f>IF(J9="","",(K9/J9)/1000)</f>
        <v>0.52631578947368418</v>
      </c>
      <c r="N9" s="19">
        <v>2001</v>
      </c>
      <c r="O9" s="8">
        <v>42111</v>
      </c>
      <c r="P9" s="80">
        <v>108.25</v>
      </c>
      <c r="Q9" s="80"/>
      <c r="R9" s="81">
        <f>IF(O9="","",(IF(G9="売",H9-P9,P9-H9))*M9*100000)</f>
        <v>153684.21052631587</v>
      </c>
      <c r="S9" s="81"/>
      <c r="T9" s="82">
        <f>IF(O9="","",IF(R9&lt;0,J9*(-1),IF(G9="買",(P9-H9)*100,(H9-P9)*100)))</f>
        <v>292.00000000000017</v>
      </c>
      <c r="U9" s="82"/>
    </row>
    <row r="10" spans="2:21" x14ac:dyDescent="0.15">
      <c r="B10" s="19">
        <v>2</v>
      </c>
      <c r="C10" s="79">
        <f t="shared" ref="C10:C73" si="1">IF(R9="","",C9+R9)</f>
        <v>1153684.210526316</v>
      </c>
      <c r="D10" s="79"/>
      <c r="E10" s="19"/>
      <c r="F10" s="8"/>
      <c r="G10" s="19" t="s">
        <v>4</v>
      </c>
      <c r="H10" s="80"/>
      <c r="I10" s="80"/>
      <c r="J10" s="19"/>
      <c r="K10" s="79" t="str">
        <f t="shared" si="0"/>
        <v/>
      </c>
      <c r="L10" s="79"/>
      <c r="M10" s="6" t="str">
        <f t="shared" ref="M10:M73" si="2">IF(J10="","",(K10/J10)/1000)</f>
        <v/>
      </c>
      <c r="N10" s="19"/>
      <c r="O10" s="8"/>
      <c r="P10" s="80"/>
      <c r="Q10" s="80"/>
      <c r="R10" s="81" t="str">
        <f t="shared" ref="R10:R73" si="3">IF(O10="","",(IF(G10="売",H10-P10,P10-H10))*M10*100000)</f>
        <v/>
      </c>
      <c r="S10" s="81"/>
      <c r="T10" s="82" t="str">
        <f t="shared" ref="T10:T73" si="4">IF(O10="","",IF(R10&lt;0,J10*(-1),IF(G10="買",(P10-H10)*100,(H10-P10)*100)))</f>
        <v/>
      </c>
      <c r="U10" s="82"/>
    </row>
    <row r="11" spans="2:21" x14ac:dyDescent="0.15">
      <c r="B11" s="19">
        <v>3</v>
      </c>
      <c r="C11" s="79" t="str">
        <f t="shared" si="1"/>
        <v/>
      </c>
      <c r="D11" s="79"/>
      <c r="E11" s="19"/>
      <c r="F11" s="8"/>
      <c r="G11" s="19" t="s">
        <v>4</v>
      </c>
      <c r="H11" s="80"/>
      <c r="I11" s="80"/>
      <c r="J11" s="19"/>
      <c r="K11" s="79" t="str">
        <f t="shared" si="0"/>
        <v/>
      </c>
      <c r="L11" s="79"/>
      <c r="M11" s="6" t="str">
        <f t="shared" si="2"/>
        <v/>
      </c>
      <c r="N11" s="19"/>
      <c r="O11" s="8"/>
      <c r="P11" s="80"/>
      <c r="Q11" s="80"/>
      <c r="R11" s="81" t="str">
        <f t="shared" si="3"/>
        <v/>
      </c>
      <c r="S11" s="81"/>
      <c r="T11" s="82" t="str">
        <f t="shared" si="4"/>
        <v/>
      </c>
      <c r="U11" s="82"/>
    </row>
    <row r="12" spans="2:21" x14ac:dyDescent="0.15">
      <c r="B12" s="19">
        <v>4</v>
      </c>
      <c r="C12" s="79" t="str">
        <f t="shared" si="1"/>
        <v/>
      </c>
      <c r="D12" s="79"/>
      <c r="E12" s="19"/>
      <c r="F12" s="8"/>
      <c r="G12" s="19" t="s">
        <v>3</v>
      </c>
      <c r="H12" s="80"/>
      <c r="I12" s="80"/>
      <c r="J12" s="19"/>
      <c r="K12" s="79" t="str">
        <f t="shared" si="0"/>
        <v/>
      </c>
      <c r="L12" s="79"/>
      <c r="M12" s="6" t="str">
        <f t="shared" si="2"/>
        <v/>
      </c>
      <c r="N12" s="19"/>
      <c r="O12" s="8"/>
      <c r="P12" s="80"/>
      <c r="Q12" s="80"/>
      <c r="R12" s="81" t="str">
        <f t="shared" si="3"/>
        <v/>
      </c>
      <c r="S12" s="81"/>
      <c r="T12" s="82" t="str">
        <f t="shared" si="4"/>
        <v/>
      </c>
      <c r="U12" s="82"/>
    </row>
    <row r="13" spans="2:21" x14ac:dyDescent="0.15">
      <c r="B13" s="19">
        <v>5</v>
      </c>
      <c r="C13" s="79" t="str">
        <f t="shared" si="1"/>
        <v/>
      </c>
      <c r="D13" s="79"/>
      <c r="E13" s="19"/>
      <c r="F13" s="8"/>
      <c r="G13" s="19" t="s">
        <v>3</v>
      </c>
      <c r="H13" s="80"/>
      <c r="I13" s="80"/>
      <c r="J13" s="19"/>
      <c r="K13" s="79" t="str">
        <f t="shared" si="0"/>
        <v/>
      </c>
      <c r="L13" s="79"/>
      <c r="M13" s="6" t="str">
        <f t="shared" si="2"/>
        <v/>
      </c>
      <c r="N13" s="19"/>
      <c r="O13" s="8"/>
      <c r="P13" s="80"/>
      <c r="Q13" s="80"/>
      <c r="R13" s="81" t="str">
        <f t="shared" si="3"/>
        <v/>
      </c>
      <c r="S13" s="81"/>
      <c r="T13" s="82" t="str">
        <f t="shared" si="4"/>
        <v/>
      </c>
      <c r="U13" s="82"/>
    </row>
    <row r="14" spans="2:21" x14ac:dyDescent="0.15">
      <c r="B14" s="19">
        <v>6</v>
      </c>
      <c r="C14" s="79" t="str">
        <f t="shared" si="1"/>
        <v/>
      </c>
      <c r="D14" s="79"/>
      <c r="E14" s="19"/>
      <c r="F14" s="8"/>
      <c r="G14" s="19" t="s">
        <v>4</v>
      </c>
      <c r="H14" s="80"/>
      <c r="I14" s="80"/>
      <c r="J14" s="19"/>
      <c r="K14" s="79" t="str">
        <f t="shared" si="0"/>
        <v/>
      </c>
      <c r="L14" s="79"/>
      <c r="M14" s="6" t="str">
        <f t="shared" si="2"/>
        <v/>
      </c>
      <c r="N14" s="19"/>
      <c r="O14" s="8"/>
      <c r="P14" s="80"/>
      <c r="Q14" s="80"/>
      <c r="R14" s="81" t="str">
        <f t="shared" si="3"/>
        <v/>
      </c>
      <c r="S14" s="81"/>
      <c r="T14" s="82" t="str">
        <f t="shared" si="4"/>
        <v/>
      </c>
      <c r="U14" s="82"/>
    </row>
    <row r="15" spans="2:21" x14ac:dyDescent="0.15">
      <c r="B15" s="19">
        <v>7</v>
      </c>
      <c r="C15" s="79" t="str">
        <f t="shared" si="1"/>
        <v/>
      </c>
      <c r="D15" s="79"/>
      <c r="E15" s="19"/>
      <c r="F15" s="8"/>
      <c r="G15" s="19" t="s">
        <v>4</v>
      </c>
      <c r="H15" s="80"/>
      <c r="I15" s="80"/>
      <c r="J15" s="19"/>
      <c r="K15" s="79" t="str">
        <f t="shared" si="0"/>
        <v/>
      </c>
      <c r="L15" s="79"/>
      <c r="M15" s="6" t="str">
        <f t="shared" si="2"/>
        <v/>
      </c>
      <c r="N15" s="19"/>
      <c r="O15" s="8"/>
      <c r="P15" s="80"/>
      <c r="Q15" s="80"/>
      <c r="R15" s="81" t="str">
        <f t="shared" si="3"/>
        <v/>
      </c>
      <c r="S15" s="81"/>
      <c r="T15" s="82" t="str">
        <f t="shared" si="4"/>
        <v/>
      </c>
      <c r="U15" s="82"/>
    </row>
    <row r="16" spans="2:21" x14ac:dyDescent="0.15">
      <c r="B16" s="19">
        <v>8</v>
      </c>
      <c r="C16" s="79" t="str">
        <f t="shared" si="1"/>
        <v/>
      </c>
      <c r="D16" s="79"/>
      <c r="E16" s="19"/>
      <c r="F16" s="8"/>
      <c r="G16" s="19" t="s">
        <v>4</v>
      </c>
      <c r="H16" s="80"/>
      <c r="I16" s="80"/>
      <c r="J16" s="19"/>
      <c r="K16" s="79" t="str">
        <f t="shared" si="0"/>
        <v/>
      </c>
      <c r="L16" s="79"/>
      <c r="M16" s="6" t="str">
        <f t="shared" si="2"/>
        <v/>
      </c>
      <c r="N16" s="19"/>
      <c r="O16" s="8"/>
      <c r="P16" s="80"/>
      <c r="Q16" s="80"/>
      <c r="R16" s="81" t="str">
        <f t="shared" si="3"/>
        <v/>
      </c>
      <c r="S16" s="81"/>
      <c r="T16" s="82" t="str">
        <f t="shared" si="4"/>
        <v/>
      </c>
      <c r="U16" s="82"/>
    </row>
    <row r="17" spans="2:21" x14ac:dyDescent="0.15">
      <c r="B17" s="19">
        <v>9</v>
      </c>
      <c r="C17" s="79" t="str">
        <f t="shared" si="1"/>
        <v/>
      </c>
      <c r="D17" s="79"/>
      <c r="E17" s="19"/>
      <c r="F17" s="8"/>
      <c r="G17" s="19" t="s">
        <v>4</v>
      </c>
      <c r="H17" s="80"/>
      <c r="I17" s="80"/>
      <c r="J17" s="19"/>
      <c r="K17" s="79" t="str">
        <f t="shared" si="0"/>
        <v/>
      </c>
      <c r="L17" s="79"/>
      <c r="M17" s="6" t="str">
        <f t="shared" si="2"/>
        <v/>
      </c>
      <c r="N17" s="19"/>
      <c r="O17" s="8"/>
      <c r="P17" s="80"/>
      <c r="Q17" s="80"/>
      <c r="R17" s="81" t="str">
        <f t="shared" si="3"/>
        <v/>
      </c>
      <c r="S17" s="81"/>
      <c r="T17" s="82" t="str">
        <f t="shared" si="4"/>
        <v/>
      </c>
      <c r="U17" s="82"/>
    </row>
    <row r="18" spans="2:21" x14ac:dyDescent="0.15">
      <c r="B18" s="19">
        <v>10</v>
      </c>
      <c r="C18" s="79" t="str">
        <f t="shared" si="1"/>
        <v/>
      </c>
      <c r="D18" s="79"/>
      <c r="E18" s="19"/>
      <c r="F18" s="8"/>
      <c r="G18" s="19" t="s">
        <v>4</v>
      </c>
      <c r="H18" s="80"/>
      <c r="I18" s="80"/>
      <c r="J18" s="19"/>
      <c r="K18" s="79" t="str">
        <f t="shared" si="0"/>
        <v/>
      </c>
      <c r="L18" s="79"/>
      <c r="M18" s="6" t="str">
        <f t="shared" si="2"/>
        <v/>
      </c>
      <c r="N18" s="19"/>
      <c r="O18" s="8"/>
      <c r="P18" s="80"/>
      <c r="Q18" s="80"/>
      <c r="R18" s="81" t="str">
        <f t="shared" si="3"/>
        <v/>
      </c>
      <c r="S18" s="81"/>
      <c r="T18" s="82" t="str">
        <f t="shared" si="4"/>
        <v/>
      </c>
      <c r="U18" s="82"/>
    </row>
    <row r="19" spans="2:21" x14ac:dyDescent="0.15">
      <c r="B19" s="19">
        <v>11</v>
      </c>
      <c r="C19" s="79" t="str">
        <f t="shared" si="1"/>
        <v/>
      </c>
      <c r="D19" s="79"/>
      <c r="E19" s="19"/>
      <c r="F19" s="8"/>
      <c r="G19" s="19" t="s">
        <v>4</v>
      </c>
      <c r="H19" s="80"/>
      <c r="I19" s="80"/>
      <c r="J19" s="19"/>
      <c r="K19" s="79" t="str">
        <f t="shared" si="0"/>
        <v/>
      </c>
      <c r="L19" s="79"/>
      <c r="M19" s="6" t="str">
        <f t="shared" si="2"/>
        <v/>
      </c>
      <c r="N19" s="19"/>
      <c r="O19" s="8"/>
      <c r="P19" s="80"/>
      <c r="Q19" s="80"/>
      <c r="R19" s="81" t="str">
        <f t="shared" si="3"/>
        <v/>
      </c>
      <c r="S19" s="81"/>
      <c r="T19" s="82" t="str">
        <f t="shared" si="4"/>
        <v/>
      </c>
      <c r="U19" s="82"/>
    </row>
    <row r="20" spans="2:21" x14ac:dyDescent="0.15">
      <c r="B20" s="19">
        <v>12</v>
      </c>
      <c r="C20" s="79" t="str">
        <f t="shared" si="1"/>
        <v/>
      </c>
      <c r="D20" s="79"/>
      <c r="E20" s="19"/>
      <c r="F20" s="8"/>
      <c r="G20" s="19" t="s">
        <v>4</v>
      </c>
      <c r="H20" s="80"/>
      <c r="I20" s="80"/>
      <c r="J20" s="19"/>
      <c r="K20" s="79" t="str">
        <f t="shared" si="0"/>
        <v/>
      </c>
      <c r="L20" s="79"/>
      <c r="M20" s="6" t="str">
        <f t="shared" si="2"/>
        <v/>
      </c>
      <c r="N20" s="19"/>
      <c r="O20" s="8"/>
      <c r="P20" s="80"/>
      <c r="Q20" s="80"/>
      <c r="R20" s="81" t="str">
        <f t="shared" si="3"/>
        <v/>
      </c>
      <c r="S20" s="81"/>
      <c r="T20" s="82" t="str">
        <f t="shared" si="4"/>
        <v/>
      </c>
      <c r="U20" s="82"/>
    </row>
    <row r="21" spans="2:21" x14ac:dyDescent="0.15">
      <c r="B21" s="19">
        <v>13</v>
      </c>
      <c r="C21" s="79" t="str">
        <f t="shared" si="1"/>
        <v/>
      </c>
      <c r="D21" s="79"/>
      <c r="E21" s="19"/>
      <c r="F21" s="8"/>
      <c r="G21" s="19" t="s">
        <v>4</v>
      </c>
      <c r="H21" s="80"/>
      <c r="I21" s="80"/>
      <c r="J21" s="19"/>
      <c r="K21" s="79" t="str">
        <f t="shared" si="0"/>
        <v/>
      </c>
      <c r="L21" s="79"/>
      <c r="M21" s="6" t="str">
        <f t="shared" si="2"/>
        <v/>
      </c>
      <c r="N21" s="19"/>
      <c r="O21" s="8"/>
      <c r="P21" s="80"/>
      <c r="Q21" s="80"/>
      <c r="R21" s="81" t="str">
        <f t="shared" si="3"/>
        <v/>
      </c>
      <c r="S21" s="81"/>
      <c r="T21" s="82" t="str">
        <f t="shared" si="4"/>
        <v/>
      </c>
      <c r="U21" s="82"/>
    </row>
    <row r="22" spans="2:21" x14ac:dyDescent="0.15">
      <c r="B22" s="19">
        <v>14</v>
      </c>
      <c r="C22" s="79" t="str">
        <f t="shared" si="1"/>
        <v/>
      </c>
      <c r="D22" s="79"/>
      <c r="E22" s="19"/>
      <c r="F22" s="8"/>
      <c r="G22" s="19" t="s">
        <v>3</v>
      </c>
      <c r="H22" s="80"/>
      <c r="I22" s="80"/>
      <c r="J22" s="19"/>
      <c r="K22" s="79" t="str">
        <f t="shared" si="0"/>
        <v/>
      </c>
      <c r="L22" s="79"/>
      <c r="M22" s="6" t="str">
        <f t="shared" si="2"/>
        <v/>
      </c>
      <c r="N22" s="19"/>
      <c r="O22" s="8"/>
      <c r="P22" s="80"/>
      <c r="Q22" s="80"/>
      <c r="R22" s="81" t="str">
        <f t="shared" si="3"/>
        <v/>
      </c>
      <c r="S22" s="81"/>
      <c r="T22" s="82" t="str">
        <f t="shared" si="4"/>
        <v/>
      </c>
      <c r="U22" s="82"/>
    </row>
    <row r="23" spans="2:21" x14ac:dyDescent="0.15">
      <c r="B23" s="19">
        <v>15</v>
      </c>
      <c r="C23" s="79" t="str">
        <f t="shared" si="1"/>
        <v/>
      </c>
      <c r="D23" s="79"/>
      <c r="E23" s="19"/>
      <c r="F23" s="8"/>
      <c r="G23" s="19" t="s">
        <v>4</v>
      </c>
      <c r="H23" s="80"/>
      <c r="I23" s="80"/>
      <c r="J23" s="19"/>
      <c r="K23" s="79" t="str">
        <f t="shared" si="0"/>
        <v/>
      </c>
      <c r="L23" s="79"/>
      <c r="M23" s="6" t="str">
        <f t="shared" si="2"/>
        <v/>
      </c>
      <c r="N23" s="19"/>
      <c r="O23" s="8"/>
      <c r="P23" s="80"/>
      <c r="Q23" s="80"/>
      <c r="R23" s="81" t="str">
        <f t="shared" si="3"/>
        <v/>
      </c>
      <c r="S23" s="81"/>
      <c r="T23" s="82" t="str">
        <f t="shared" si="4"/>
        <v/>
      </c>
      <c r="U23" s="82"/>
    </row>
    <row r="24" spans="2:21" x14ac:dyDescent="0.15">
      <c r="B24" s="19">
        <v>16</v>
      </c>
      <c r="C24" s="79" t="str">
        <f t="shared" si="1"/>
        <v/>
      </c>
      <c r="D24" s="79"/>
      <c r="E24" s="19"/>
      <c r="F24" s="8"/>
      <c r="G24" s="19" t="s">
        <v>4</v>
      </c>
      <c r="H24" s="80"/>
      <c r="I24" s="80"/>
      <c r="J24" s="19"/>
      <c r="K24" s="79" t="str">
        <f t="shared" si="0"/>
        <v/>
      </c>
      <c r="L24" s="79"/>
      <c r="M24" s="6" t="str">
        <f t="shared" si="2"/>
        <v/>
      </c>
      <c r="N24" s="19"/>
      <c r="O24" s="8"/>
      <c r="P24" s="80"/>
      <c r="Q24" s="80"/>
      <c r="R24" s="81" t="str">
        <f t="shared" si="3"/>
        <v/>
      </c>
      <c r="S24" s="81"/>
      <c r="T24" s="82" t="str">
        <f t="shared" si="4"/>
        <v/>
      </c>
      <c r="U24" s="82"/>
    </row>
    <row r="25" spans="2:21" x14ac:dyDescent="0.15">
      <c r="B25" s="19">
        <v>17</v>
      </c>
      <c r="C25" s="79" t="str">
        <f t="shared" si="1"/>
        <v/>
      </c>
      <c r="D25" s="79"/>
      <c r="E25" s="19"/>
      <c r="F25" s="8"/>
      <c r="G25" s="19" t="s">
        <v>4</v>
      </c>
      <c r="H25" s="80"/>
      <c r="I25" s="80"/>
      <c r="J25" s="19"/>
      <c r="K25" s="79" t="str">
        <f t="shared" si="0"/>
        <v/>
      </c>
      <c r="L25" s="79"/>
      <c r="M25" s="6" t="str">
        <f t="shared" si="2"/>
        <v/>
      </c>
      <c r="N25" s="19"/>
      <c r="O25" s="8"/>
      <c r="P25" s="80"/>
      <c r="Q25" s="80"/>
      <c r="R25" s="81" t="str">
        <f t="shared" si="3"/>
        <v/>
      </c>
      <c r="S25" s="81"/>
      <c r="T25" s="82" t="str">
        <f t="shared" si="4"/>
        <v/>
      </c>
      <c r="U25" s="82"/>
    </row>
    <row r="26" spans="2:21" x14ac:dyDescent="0.15">
      <c r="B26" s="19">
        <v>18</v>
      </c>
      <c r="C26" s="79" t="str">
        <f t="shared" si="1"/>
        <v/>
      </c>
      <c r="D26" s="79"/>
      <c r="E26" s="19"/>
      <c r="F26" s="8"/>
      <c r="G26" s="19" t="s">
        <v>4</v>
      </c>
      <c r="H26" s="80"/>
      <c r="I26" s="80"/>
      <c r="J26" s="19"/>
      <c r="K26" s="79" t="str">
        <f t="shared" si="0"/>
        <v/>
      </c>
      <c r="L26" s="79"/>
      <c r="M26" s="6" t="str">
        <f t="shared" si="2"/>
        <v/>
      </c>
      <c r="N26" s="19"/>
      <c r="O26" s="8"/>
      <c r="P26" s="80"/>
      <c r="Q26" s="80"/>
      <c r="R26" s="81" t="str">
        <f t="shared" si="3"/>
        <v/>
      </c>
      <c r="S26" s="81"/>
      <c r="T26" s="82" t="str">
        <f t="shared" si="4"/>
        <v/>
      </c>
      <c r="U26" s="82"/>
    </row>
    <row r="27" spans="2:21" x14ac:dyDescent="0.15">
      <c r="B27" s="19">
        <v>19</v>
      </c>
      <c r="C27" s="79" t="str">
        <f t="shared" si="1"/>
        <v/>
      </c>
      <c r="D27" s="79"/>
      <c r="E27" s="19"/>
      <c r="F27" s="8"/>
      <c r="G27" s="19" t="s">
        <v>3</v>
      </c>
      <c r="H27" s="80"/>
      <c r="I27" s="80"/>
      <c r="J27" s="19"/>
      <c r="K27" s="79" t="str">
        <f t="shared" si="0"/>
        <v/>
      </c>
      <c r="L27" s="79"/>
      <c r="M27" s="6" t="str">
        <f t="shared" si="2"/>
        <v/>
      </c>
      <c r="N27" s="19"/>
      <c r="O27" s="8"/>
      <c r="P27" s="80"/>
      <c r="Q27" s="80"/>
      <c r="R27" s="81" t="str">
        <f t="shared" si="3"/>
        <v/>
      </c>
      <c r="S27" s="81"/>
      <c r="T27" s="82" t="str">
        <f t="shared" si="4"/>
        <v/>
      </c>
      <c r="U27" s="82"/>
    </row>
    <row r="28" spans="2:21" x14ac:dyDescent="0.15">
      <c r="B28" s="19">
        <v>20</v>
      </c>
      <c r="C28" s="79" t="str">
        <f t="shared" si="1"/>
        <v/>
      </c>
      <c r="D28" s="79"/>
      <c r="E28" s="19"/>
      <c r="F28" s="8"/>
      <c r="G28" s="19" t="s">
        <v>4</v>
      </c>
      <c r="H28" s="80"/>
      <c r="I28" s="80"/>
      <c r="J28" s="19"/>
      <c r="K28" s="79" t="str">
        <f t="shared" si="0"/>
        <v/>
      </c>
      <c r="L28" s="79"/>
      <c r="M28" s="6" t="str">
        <f t="shared" si="2"/>
        <v/>
      </c>
      <c r="N28" s="19"/>
      <c r="O28" s="8"/>
      <c r="P28" s="80"/>
      <c r="Q28" s="80"/>
      <c r="R28" s="81" t="str">
        <f t="shared" si="3"/>
        <v/>
      </c>
      <c r="S28" s="81"/>
      <c r="T28" s="82" t="str">
        <f t="shared" si="4"/>
        <v/>
      </c>
      <c r="U28" s="82"/>
    </row>
    <row r="29" spans="2:21" x14ac:dyDescent="0.15">
      <c r="B29" s="19">
        <v>21</v>
      </c>
      <c r="C29" s="79" t="str">
        <f t="shared" si="1"/>
        <v/>
      </c>
      <c r="D29" s="79"/>
      <c r="E29" s="19"/>
      <c r="F29" s="8"/>
      <c r="G29" s="19" t="s">
        <v>3</v>
      </c>
      <c r="H29" s="80"/>
      <c r="I29" s="80"/>
      <c r="J29" s="19"/>
      <c r="K29" s="79" t="str">
        <f t="shared" si="0"/>
        <v/>
      </c>
      <c r="L29" s="79"/>
      <c r="M29" s="6" t="str">
        <f t="shared" si="2"/>
        <v/>
      </c>
      <c r="N29" s="19"/>
      <c r="O29" s="8"/>
      <c r="P29" s="80"/>
      <c r="Q29" s="80"/>
      <c r="R29" s="81" t="str">
        <f t="shared" si="3"/>
        <v/>
      </c>
      <c r="S29" s="81"/>
      <c r="T29" s="82" t="str">
        <f t="shared" si="4"/>
        <v/>
      </c>
      <c r="U29" s="82"/>
    </row>
    <row r="30" spans="2:21" x14ac:dyDescent="0.15">
      <c r="B30" s="19">
        <v>22</v>
      </c>
      <c r="C30" s="79" t="str">
        <f t="shared" si="1"/>
        <v/>
      </c>
      <c r="D30" s="79"/>
      <c r="E30" s="19"/>
      <c r="F30" s="8"/>
      <c r="G30" s="19" t="s">
        <v>3</v>
      </c>
      <c r="H30" s="80"/>
      <c r="I30" s="80"/>
      <c r="J30" s="19"/>
      <c r="K30" s="79" t="str">
        <f t="shared" si="0"/>
        <v/>
      </c>
      <c r="L30" s="79"/>
      <c r="M30" s="6" t="str">
        <f t="shared" si="2"/>
        <v/>
      </c>
      <c r="N30" s="19"/>
      <c r="O30" s="8"/>
      <c r="P30" s="80"/>
      <c r="Q30" s="80"/>
      <c r="R30" s="81" t="str">
        <f t="shared" si="3"/>
        <v/>
      </c>
      <c r="S30" s="81"/>
      <c r="T30" s="82" t="str">
        <f t="shared" si="4"/>
        <v/>
      </c>
      <c r="U30" s="82"/>
    </row>
    <row r="31" spans="2:21" x14ac:dyDescent="0.15">
      <c r="B31" s="19">
        <v>23</v>
      </c>
      <c r="C31" s="79" t="str">
        <f t="shared" si="1"/>
        <v/>
      </c>
      <c r="D31" s="79"/>
      <c r="E31" s="19"/>
      <c r="F31" s="8"/>
      <c r="G31" s="19" t="s">
        <v>3</v>
      </c>
      <c r="H31" s="80"/>
      <c r="I31" s="80"/>
      <c r="J31" s="19"/>
      <c r="K31" s="79" t="str">
        <f t="shared" si="0"/>
        <v/>
      </c>
      <c r="L31" s="79"/>
      <c r="M31" s="6" t="str">
        <f t="shared" si="2"/>
        <v/>
      </c>
      <c r="N31" s="19"/>
      <c r="O31" s="8"/>
      <c r="P31" s="80"/>
      <c r="Q31" s="80"/>
      <c r="R31" s="81" t="str">
        <f t="shared" si="3"/>
        <v/>
      </c>
      <c r="S31" s="81"/>
      <c r="T31" s="82" t="str">
        <f t="shared" si="4"/>
        <v/>
      </c>
      <c r="U31" s="82"/>
    </row>
    <row r="32" spans="2:21" x14ac:dyDescent="0.15">
      <c r="B32" s="19">
        <v>24</v>
      </c>
      <c r="C32" s="79" t="str">
        <f t="shared" si="1"/>
        <v/>
      </c>
      <c r="D32" s="79"/>
      <c r="E32" s="19"/>
      <c r="F32" s="8"/>
      <c r="G32" s="19" t="s">
        <v>3</v>
      </c>
      <c r="H32" s="80"/>
      <c r="I32" s="80"/>
      <c r="J32" s="19"/>
      <c r="K32" s="79" t="str">
        <f t="shared" si="0"/>
        <v/>
      </c>
      <c r="L32" s="79"/>
      <c r="M32" s="6" t="str">
        <f t="shared" si="2"/>
        <v/>
      </c>
      <c r="N32" s="19"/>
      <c r="O32" s="8"/>
      <c r="P32" s="80"/>
      <c r="Q32" s="80"/>
      <c r="R32" s="81" t="str">
        <f t="shared" si="3"/>
        <v/>
      </c>
      <c r="S32" s="81"/>
      <c r="T32" s="82" t="str">
        <f t="shared" si="4"/>
        <v/>
      </c>
      <c r="U32" s="82"/>
    </row>
    <row r="33" spans="2:21" x14ac:dyDescent="0.15">
      <c r="B33" s="19">
        <v>25</v>
      </c>
      <c r="C33" s="79" t="str">
        <f t="shared" si="1"/>
        <v/>
      </c>
      <c r="D33" s="79"/>
      <c r="E33" s="19"/>
      <c r="F33" s="8"/>
      <c r="G33" s="19" t="s">
        <v>4</v>
      </c>
      <c r="H33" s="80"/>
      <c r="I33" s="80"/>
      <c r="J33" s="19"/>
      <c r="K33" s="79" t="str">
        <f t="shared" si="0"/>
        <v/>
      </c>
      <c r="L33" s="79"/>
      <c r="M33" s="6" t="str">
        <f t="shared" si="2"/>
        <v/>
      </c>
      <c r="N33" s="19"/>
      <c r="O33" s="8"/>
      <c r="P33" s="80"/>
      <c r="Q33" s="80"/>
      <c r="R33" s="81" t="str">
        <f t="shared" si="3"/>
        <v/>
      </c>
      <c r="S33" s="81"/>
      <c r="T33" s="82" t="str">
        <f t="shared" si="4"/>
        <v/>
      </c>
      <c r="U33" s="82"/>
    </row>
    <row r="34" spans="2:21" x14ac:dyDescent="0.15">
      <c r="B34" s="19">
        <v>26</v>
      </c>
      <c r="C34" s="79" t="str">
        <f t="shared" si="1"/>
        <v/>
      </c>
      <c r="D34" s="79"/>
      <c r="E34" s="19"/>
      <c r="F34" s="8"/>
      <c r="G34" s="19" t="s">
        <v>3</v>
      </c>
      <c r="H34" s="80"/>
      <c r="I34" s="80"/>
      <c r="J34" s="19"/>
      <c r="K34" s="79" t="str">
        <f t="shared" si="0"/>
        <v/>
      </c>
      <c r="L34" s="79"/>
      <c r="M34" s="6" t="str">
        <f t="shared" si="2"/>
        <v/>
      </c>
      <c r="N34" s="19"/>
      <c r="O34" s="8"/>
      <c r="P34" s="80"/>
      <c r="Q34" s="80"/>
      <c r="R34" s="81" t="str">
        <f t="shared" si="3"/>
        <v/>
      </c>
      <c r="S34" s="81"/>
      <c r="T34" s="82" t="str">
        <f t="shared" si="4"/>
        <v/>
      </c>
      <c r="U34" s="82"/>
    </row>
    <row r="35" spans="2:21" x14ac:dyDescent="0.15">
      <c r="B35" s="19">
        <v>27</v>
      </c>
      <c r="C35" s="79" t="str">
        <f t="shared" si="1"/>
        <v/>
      </c>
      <c r="D35" s="79"/>
      <c r="E35" s="19"/>
      <c r="F35" s="8"/>
      <c r="G35" s="19" t="s">
        <v>3</v>
      </c>
      <c r="H35" s="80"/>
      <c r="I35" s="80"/>
      <c r="J35" s="19"/>
      <c r="K35" s="79" t="str">
        <f t="shared" si="0"/>
        <v/>
      </c>
      <c r="L35" s="79"/>
      <c r="M35" s="6" t="str">
        <f t="shared" si="2"/>
        <v/>
      </c>
      <c r="N35" s="19"/>
      <c r="O35" s="8"/>
      <c r="P35" s="80"/>
      <c r="Q35" s="80"/>
      <c r="R35" s="81" t="str">
        <f t="shared" si="3"/>
        <v/>
      </c>
      <c r="S35" s="81"/>
      <c r="T35" s="82" t="str">
        <f t="shared" si="4"/>
        <v/>
      </c>
      <c r="U35" s="82"/>
    </row>
    <row r="36" spans="2:21" x14ac:dyDescent="0.15">
      <c r="B36" s="19">
        <v>28</v>
      </c>
      <c r="C36" s="79" t="str">
        <f t="shared" si="1"/>
        <v/>
      </c>
      <c r="D36" s="79"/>
      <c r="E36" s="19"/>
      <c r="F36" s="8"/>
      <c r="G36" s="19" t="s">
        <v>3</v>
      </c>
      <c r="H36" s="80"/>
      <c r="I36" s="80"/>
      <c r="J36" s="19"/>
      <c r="K36" s="79" t="str">
        <f t="shared" si="0"/>
        <v/>
      </c>
      <c r="L36" s="79"/>
      <c r="M36" s="6" t="str">
        <f t="shared" si="2"/>
        <v/>
      </c>
      <c r="N36" s="19"/>
      <c r="O36" s="8"/>
      <c r="P36" s="80"/>
      <c r="Q36" s="80"/>
      <c r="R36" s="81" t="str">
        <f t="shared" si="3"/>
        <v/>
      </c>
      <c r="S36" s="81"/>
      <c r="T36" s="82" t="str">
        <f t="shared" si="4"/>
        <v/>
      </c>
      <c r="U36" s="82"/>
    </row>
    <row r="37" spans="2:21" x14ac:dyDescent="0.15">
      <c r="B37" s="19">
        <v>29</v>
      </c>
      <c r="C37" s="79" t="str">
        <f t="shared" si="1"/>
        <v/>
      </c>
      <c r="D37" s="79"/>
      <c r="E37" s="19"/>
      <c r="F37" s="8"/>
      <c r="G37" s="19" t="s">
        <v>3</v>
      </c>
      <c r="H37" s="80"/>
      <c r="I37" s="80"/>
      <c r="J37" s="19"/>
      <c r="K37" s="79" t="str">
        <f t="shared" si="0"/>
        <v/>
      </c>
      <c r="L37" s="79"/>
      <c r="M37" s="6" t="str">
        <f t="shared" si="2"/>
        <v/>
      </c>
      <c r="N37" s="19"/>
      <c r="O37" s="8"/>
      <c r="P37" s="80"/>
      <c r="Q37" s="80"/>
      <c r="R37" s="81" t="str">
        <f t="shared" si="3"/>
        <v/>
      </c>
      <c r="S37" s="81"/>
      <c r="T37" s="82" t="str">
        <f t="shared" si="4"/>
        <v/>
      </c>
      <c r="U37" s="82"/>
    </row>
    <row r="38" spans="2:21" x14ac:dyDescent="0.15">
      <c r="B38" s="19">
        <v>30</v>
      </c>
      <c r="C38" s="79" t="str">
        <f t="shared" si="1"/>
        <v/>
      </c>
      <c r="D38" s="79"/>
      <c r="E38" s="19"/>
      <c r="F38" s="8"/>
      <c r="G38" s="19" t="s">
        <v>4</v>
      </c>
      <c r="H38" s="80"/>
      <c r="I38" s="80"/>
      <c r="J38" s="19"/>
      <c r="K38" s="79" t="str">
        <f t="shared" si="0"/>
        <v/>
      </c>
      <c r="L38" s="79"/>
      <c r="M38" s="6" t="str">
        <f t="shared" si="2"/>
        <v/>
      </c>
      <c r="N38" s="19"/>
      <c r="O38" s="8"/>
      <c r="P38" s="80"/>
      <c r="Q38" s="80"/>
      <c r="R38" s="81" t="str">
        <f t="shared" si="3"/>
        <v/>
      </c>
      <c r="S38" s="81"/>
      <c r="T38" s="82" t="str">
        <f t="shared" si="4"/>
        <v/>
      </c>
      <c r="U38" s="82"/>
    </row>
    <row r="39" spans="2:21" x14ac:dyDescent="0.15">
      <c r="B39" s="19">
        <v>31</v>
      </c>
      <c r="C39" s="79" t="str">
        <f t="shared" si="1"/>
        <v/>
      </c>
      <c r="D39" s="79"/>
      <c r="E39" s="19"/>
      <c r="F39" s="8"/>
      <c r="G39" s="19" t="s">
        <v>4</v>
      </c>
      <c r="H39" s="80"/>
      <c r="I39" s="80"/>
      <c r="J39" s="19"/>
      <c r="K39" s="79" t="str">
        <f t="shared" si="0"/>
        <v/>
      </c>
      <c r="L39" s="79"/>
      <c r="M39" s="6" t="str">
        <f t="shared" si="2"/>
        <v/>
      </c>
      <c r="N39" s="19"/>
      <c r="O39" s="8"/>
      <c r="P39" s="80"/>
      <c r="Q39" s="80"/>
      <c r="R39" s="81" t="str">
        <f t="shared" si="3"/>
        <v/>
      </c>
      <c r="S39" s="81"/>
      <c r="T39" s="82" t="str">
        <f t="shared" si="4"/>
        <v/>
      </c>
      <c r="U39" s="82"/>
    </row>
    <row r="40" spans="2:21" x14ac:dyDescent="0.15">
      <c r="B40" s="19">
        <v>32</v>
      </c>
      <c r="C40" s="79" t="str">
        <f t="shared" si="1"/>
        <v/>
      </c>
      <c r="D40" s="79"/>
      <c r="E40" s="19"/>
      <c r="F40" s="8"/>
      <c r="G40" s="19" t="s">
        <v>4</v>
      </c>
      <c r="H40" s="80"/>
      <c r="I40" s="80"/>
      <c r="J40" s="19"/>
      <c r="K40" s="79" t="str">
        <f t="shared" si="0"/>
        <v/>
      </c>
      <c r="L40" s="79"/>
      <c r="M40" s="6" t="str">
        <f t="shared" si="2"/>
        <v/>
      </c>
      <c r="N40" s="19"/>
      <c r="O40" s="8"/>
      <c r="P40" s="80"/>
      <c r="Q40" s="80"/>
      <c r="R40" s="81" t="str">
        <f t="shared" si="3"/>
        <v/>
      </c>
      <c r="S40" s="81"/>
      <c r="T40" s="82" t="str">
        <f t="shared" si="4"/>
        <v/>
      </c>
      <c r="U40" s="82"/>
    </row>
    <row r="41" spans="2:21" x14ac:dyDescent="0.15">
      <c r="B41" s="19">
        <v>33</v>
      </c>
      <c r="C41" s="79" t="str">
        <f t="shared" si="1"/>
        <v/>
      </c>
      <c r="D41" s="79"/>
      <c r="E41" s="19"/>
      <c r="F41" s="8"/>
      <c r="G41" s="19" t="s">
        <v>3</v>
      </c>
      <c r="H41" s="80"/>
      <c r="I41" s="80"/>
      <c r="J41" s="19"/>
      <c r="K41" s="79" t="str">
        <f t="shared" si="0"/>
        <v/>
      </c>
      <c r="L41" s="79"/>
      <c r="M41" s="6" t="str">
        <f t="shared" si="2"/>
        <v/>
      </c>
      <c r="N41" s="19"/>
      <c r="O41" s="8"/>
      <c r="P41" s="80"/>
      <c r="Q41" s="80"/>
      <c r="R41" s="81" t="str">
        <f t="shared" si="3"/>
        <v/>
      </c>
      <c r="S41" s="81"/>
      <c r="T41" s="82" t="str">
        <f t="shared" si="4"/>
        <v/>
      </c>
      <c r="U41" s="82"/>
    </row>
    <row r="42" spans="2:21" x14ac:dyDescent="0.15">
      <c r="B42" s="19">
        <v>34</v>
      </c>
      <c r="C42" s="79" t="str">
        <f t="shared" si="1"/>
        <v/>
      </c>
      <c r="D42" s="79"/>
      <c r="E42" s="19"/>
      <c r="F42" s="8"/>
      <c r="G42" s="19" t="s">
        <v>4</v>
      </c>
      <c r="H42" s="80"/>
      <c r="I42" s="80"/>
      <c r="J42" s="19"/>
      <c r="K42" s="79" t="str">
        <f t="shared" si="0"/>
        <v/>
      </c>
      <c r="L42" s="79"/>
      <c r="M42" s="6" t="str">
        <f t="shared" si="2"/>
        <v/>
      </c>
      <c r="N42" s="19"/>
      <c r="O42" s="8"/>
      <c r="P42" s="80"/>
      <c r="Q42" s="80"/>
      <c r="R42" s="81" t="str">
        <f t="shared" si="3"/>
        <v/>
      </c>
      <c r="S42" s="81"/>
      <c r="T42" s="82" t="str">
        <f t="shared" si="4"/>
        <v/>
      </c>
      <c r="U42" s="82"/>
    </row>
    <row r="43" spans="2:21" x14ac:dyDescent="0.15">
      <c r="B43" s="19">
        <v>35</v>
      </c>
      <c r="C43" s="79" t="str">
        <f t="shared" si="1"/>
        <v/>
      </c>
      <c r="D43" s="79"/>
      <c r="E43" s="19"/>
      <c r="F43" s="8"/>
      <c r="G43" s="19" t="s">
        <v>3</v>
      </c>
      <c r="H43" s="80"/>
      <c r="I43" s="80"/>
      <c r="J43" s="19"/>
      <c r="K43" s="79" t="str">
        <f t="shared" si="0"/>
        <v/>
      </c>
      <c r="L43" s="79"/>
      <c r="M43" s="6" t="str">
        <f t="shared" si="2"/>
        <v/>
      </c>
      <c r="N43" s="19"/>
      <c r="O43" s="8"/>
      <c r="P43" s="80"/>
      <c r="Q43" s="80"/>
      <c r="R43" s="81" t="str">
        <f t="shared" si="3"/>
        <v/>
      </c>
      <c r="S43" s="81"/>
      <c r="T43" s="82" t="str">
        <f t="shared" si="4"/>
        <v/>
      </c>
      <c r="U43" s="82"/>
    </row>
    <row r="44" spans="2:21" x14ac:dyDescent="0.15">
      <c r="B44" s="19">
        <v>36</v>
      </c>
      <c r="C44" s="79" t="str">
        <f t="shared" si="1"/>
        <v/>
      </c>
      <c r="D44" s="79"/>
      <c r="E44" s="19"/>
      <c r="F44" s="8"/>
      <c r="G44" s="19" t="s">
        <v>4</v>
      </c>
      <c r="H44" s="80"/>
      <c r="I44" s="80"/>
      <c r="J44" s="19"/>
      <c r="K44" s="79" t="str">
        <f t="shared" si="0"/>
        <v/>
      </c>
      <c r="L44" s="79"/>
      <c r="M44" s="6" t="str">
        <f t="shared" si="2"/>
        <v/>
      </c>
      <c r="N44" s="19"/>
      <c r="O44" s="8"/>
      <c r="P44" s="80"/>
      <c r="Q44" s="80"/>
      <c r="R44" s="81" t="str">
        <f t="shared" si="3"/>
        <v/>
      </c>
      <c r="S44" s="81"/>
      <c r="T44" s="82" t="str">
        <f t="shared" si="4"/>
        <v/>
      </c>
      <c r="U44" s="82"/>
    </row>
    <row r="45" spans="2:21" x14ac:dyDescent="0.15">
      <c r="B45" s="19">
        <v>37</v>
      </c>
      <c r="C45" s="79" t="str">
        <f t="shared" si="1"/>
        <v/>
      </c>
      <c r="D45" s="79"/>
      <c r="E45" s="19"/>
      <c r="F45" s="8"/>
      <c r="G45" s="19" t="s">
        <v>3</v>
      </c>
      <c r="H45" s="80"/>
      <c r="I45" s="80"/>
      <c r="J45" s="19"/>
      <c r="K45" s="79" t="str">
        <f t="shared" si="0"/>
        <v/>
      </c>
      <c r="L45" s="79"/>
      <c r="M45" s="6" t="str">
        <f t="shared" si="2"/>
        <v/>
      </c>
      <c r="N45" s="19"/>
      <c r="O45" s="8"/>
      <c r="P45" s="80"/>
      <c r="Q45" s="80"/>
      <c r="R45" s="81" t="str">
        <f t="shared" si="3"/>
        <v/>
      </c>
      <c r="S45" s="81"/>
      <c r="T45" s="82" t="str">
        <f t="shared" si="4"/>
        <v/>
      </c>
      <c r="U45" s="82"/>
    </row>
    <row r="46" spans="2:21" x14ac:dyDescent="0.15">
      <c r="B46" s="19">
        <v>38</v>
      </c>
      <c r="C46" s="79" t="str">
        <f t="shared" si="1"/>
        <v/>
      </c>
      <c r="D46" s="79"/>
      <c r="E46" s="19"/>
      <c r="F46" s="8"/>
      <c r="G46" s="19" t="s">
        <v>4</v>
      </c>
      <c r="H46" s="80"/>
      <c r="I46" s="80"/>
      <c r="J46" s="19"/>
      <c r="K46" s="79" t="str">
        <f t="shared" si="0"/>
        <v/>
      </c>
      <c r="L46" s="79"/>
      <c r="M46" s="6" t="str">
        <f t="shared" si="2"/>
        <v/>
      </c>
      <c r="N46" s="19"/>
      <c r="O46" s="8"/>
      <c r="P46" s="80"/>
      <c r="Q46" s="80"/>
      <c r="R46" s="81" t="str">
        <f t="shared" si="3"/>
        <v/>
      </c>
      <c r="S46" s="81"/>
      <c r="T46" s="82" t="str">
        <f t="shared" si="4"/>
        <v/>
      </c>
      <c r="U46" s="82"/>
    </row>
    <row r="47" spans="2:21" x14ac:dyDescent="0.15">
      <c r="B47" s="19">
        <v>39</v>
      </c>
      <c r="C47" s="79" t="str">
        <f t="shared" si="1"/>
        <v/>
      </c>
      <c r="D47" s="79"/>
      <c r="E47" s="19"/>
      <c r="F47" s="8"/>
      <c r="G47" s="19" t="s">
        <v>4</v>
      </c>
      <c r="H47" s="80"/>
      <c r="I47" s="80"/>
      <c r="J47" s="19"/>
      <c r="K47" s="79" t="str">
        <f t="shared" si="0"/>
        <v/>
      </c>
      <c r="L47" s="79"/>
      <c r="M47" s="6" t="str">
        <f t="shared" si="2"/>
        <v/>
      </c>
      <c r="N47" s="19"/>
      <c r="O47" s="8"/>
      <c r="P47" s="80"/>
      <c r="Q47" s="80"/>
      <c r="R47" s="81" t="str">
        <f t="shared" si="3"/>
        <v/>
      </c>
      <c r="S47" s="81"/>
      <c r="T47" s="82" t="str">
        <f t="shared" si="4"/>
        <v/>
      </c>
      <c r="U47" s="82"/>
    </row>
    <row r="48" spans="2:21" x14ac:dyDescent="0.15">
      <c r="B48" s="19">
        <v>40</v>
      </c>
      <c r="C48" s="79" t="str">
        <f t="shared" si="1"/>
        <v/>
      </c>
      <c r="D48" s="79"/>
      <c r="E48" s="19"/>
      <c r="F48" s="8"/>
      <c r="G48" s="19" t="s">
        <v>37</v>
      </c>
      <c r="H48" s="80"/>
      <c r="I48" s="80"/>
      <c r="J48" s="19"/>
      <c r="K48" s="79" t="str">
        <f t="shared" si="0"/>
        <v/>
      </c>
      <c r="L48" s="79"/>
      <c r="M48" s="6" t="str">
        <f t="shared" si="2"/>
        <v/>
      </c>
      <c r="N48" s="19"/>
      <c r="O48" s="8"/>
      <c r="P48" s="80"/>
      <c r="Q48" s="80"/>
      <c r="R48" s="81" t="str">
        <f t="shared" si="3"/>
        <v/>
      </c>
      <c r="S48" s="81"/>
      <c r="T48" s="82" t="str">
        <f t="shared" si="4"/>
        <v/>
      </c>
      <c r="U48" s="82"/>
    </row>
    <row r="49" spans="2:21" x14ac:dyDescent="0.15">
      <c r="B49" s="19">
        <v>41</v>
      </c>
      <c r="C49" s="79" t="str">
        <f t="shared" si="1"/>
        <v/>
      </c>
      <c r="D49" s="79"/>
      <c r="E49" s="19"/>
      <c r="F49" s="8"/>
      <c r="G49" s="19" t="s">
        <v>4</v>
      </c>
      <c r="H49" s="80"/>
      <c r="I49" s="80"/>
      <c r="J49" s="19"/>
      <c r="K49" s="79" t="str">
        <f t="shared" si="0"/>
        <v/>
      </c>
      <c r="L49" s="79"/>
      <c r="M49" s="6" t="str">
        <f t="shared" si="2"/>
        <v/>
      </c>
      <c r="N49" s="19"/>
      <c r="O49" s="8"/>
      <c r="P49" s="80"/>
      <c r="Q49" s="80"/>
      <c r="R49" s="81" t="str">
        <f t="shared" si="3"/>
        <v/>
      </c>
      <c r="S49" s="81"/>
      <c r="T49" s="82" t="str">
        <f t="shared" si="4"/>
        <v/>
      </c>
      <c r="U49" s="82"/>
    </row>
    <row r="50" spans="2:21" x14ac:dyDescent="0.15">
      <c r="B50" s="19">
        <v>42</v>
      </c>
      <c r="C50" s="79" t="str">
        <f t="shared" si="1"/>
        <v/>
      </c>
      <c r="D50" s="79"/>
      <c r="E50" s="19"/>
      <c r="F50" s="8"/>
      <c r="G50" s="19" t="s">
        <v>4</v>
      </c>
      <c r="H50" s="80"/>
      <c r="I50" s="80"/>
      <c r="J50" s="19"/>
      <c r="K50" s="79" t="str">
        <f t="shared" si="0"/>
        <v/>
      </c>
      <c r="L50" s="79"/>
      <c r="M50" s="6" t="str">
        <f t="shared" si="2"/>
        <v/>
      </c>
      <c r="N50" s="19"/>
      <c r="O50" s="8"/>
      <c r="P50" s="80"/>
      <c r="Q50" s="80"/>
      <c r="R50" s="81" t="str">
        <f t="shared" si="3"/>
        <v/>
      </c>
      <c r="S50" s="81"/>
      <c r="T50" s="82" t="str">
        <f t="shared" si="4"/>
        <v/>
      </c>
      <c r="U50" s="82"/>
    </row>
    <row r="51" spans="2:21" x14ac:dyDescent="0.15">
      <c r="B51" s="19">
        <v>43</v>
      </c>
      <c r="C51" s="79" t="str">
        <f t="shared" si="1"/>
        <v/>
      </c>
      <c r="D51" s="79"/>
      <c r="E51" s="19"/>
      <c r="F51" s="8"/>
      <c r="G51" s="19" t="s">
        <v>3</v>
      </c>
      <c r="H51" s="80"/>
      <c r="I51" s="80"/>
      <c r="J51" s="19"/>
      <c r="K51" s="79" t="str">
        <f t="shared" si="0"/>
        <v/>
      </c>
      <c r="L51" s="79"/>
      <c r="M51" s="6" t="str">
        <f t="shared" si="2"/>
        <v/>
      </c>
      <c r="N51" s="19"/>
      <c r="O51" s="8"/>
      <c r="P51" s="80"/>
      <c r="Q51" s="80"/>
      <c r="R51" s="81" t="str">
        <f t="shared" si="3"/>
        <v/>
      </c>
      <c r="S51" s="81"/>
      <c r="T51" s="82" t="str">
        <f t="shared" si="4"/>
        <v/>
      </c>
      <c r="U51" s="82"/>
    </row>
    <row r="52" spans="2:21" x14ac:dyDescent="0.15">
      <c r="B52" s="19">
        <v>44</v>
      </c>
      <c r="C52" s="79" t="str">
        <f t="shared" si="1"/>
        <v/>
      </c>
      <c r="D52" s="79"/>
      <c r="E52" s="19"/>
      <c r="F52" s="8"/>
      <c r="G52" s="19" t="s">
        <v>3</v>
      </c>
      <c r="H52" s="80"/>
      <c r="I52" s="80"/>
      <c r="J52" s="19"/>
      <c r="K52" s="79" t="str">
        <f t="shared" si="0"/>
        <v/>
      </c>
      <c r="L52" s="79"/>
      <c r="M52" s="6" t="str">
        <f t="shared" si="2"/>
        <v/>
      </c>
      <c r="N52" s="19"/>
      <c r="O52" s="8"/>
      <c r="P52" s="80"/>
      <c r="Q52" s="80"/>
      <c r="R52" s="81" t="str">
        <f t="shared" si="3"/>
        <v/>
      </c>
      <c r="S52" s="81"/>
      <c r="T52" s="82" t="str">
        <f t="shared" si="4"/>
        <v/>
      </c>
      <c r="U52" s="82"/>
    </row>
    <row r="53" spans="2:21" x14ac:dyDescent="0.15">
      <c r="B53" s="19">
        <v>45</v>
      </c>
      <c r="C53" s="79" t="str">
        <f t="shared" si="1"/>
        <v/>
      </c>
      <c r="D53" s="79"/>
      <c r="E53" s="19"/>
      <c r="F53" s="8"/>
      <c r="G53" s="19" t="s">
        <v>4</v>
      </c>
      <c r="H53" s="80"/>
      <c r="I53" s="80"/>
      <c r="J53" s="19"/>
      <c r="K53" s="79" t="str">
        <f t="shared" si="0"/>
        <v/>
      </c>
      <c r="L53" s="79"/>
      <c r="M53" s="6" t="str">
        <f t="shared" si="2"/>
        <v/>
      </c>
      <c r="N53" s="19"/>
      <c r="O53" s="8"/>
      <c r="P53" s="80"/>
      <c r="Q53" s="80"/>
      <c r="R53" s="81" t="str">
        <f t="shared" si="3"/>
        <v/>
      </c>
      <c r="S53" s="81"/>
      <c r="T53" s="82" t="str">
        <f t="shared" si="4"/>
        <v/>
      </c>
      <c r="U53" s="82"/>
    </row>
    <row r="54" spans="2:21" x14ac:dyDescent="0.15">
      <c r="B54" s="19">
        <v>46</v>
      </c>
      <c r="C54" s="79" t="str">
        <f t="shared" si="1"/>
        <v/>
      </c>
      <c r="D54" s="79"/>
      <c r="E54" s="19"/>
      <c r="F54" s="8"/>
      <c r="G54" s="19" t="s">
        <v>4</v>
      </c>
      <c r="H54" s="80"/>
      <c r="I54" s="80"/>
      <c r="J54" s="19"/>
      <c r="K54" s="79" t="str">
        <f t="shared" si="0"/>
        <v/>
      </c>
      <c r="L54" s="79"/>
      <c r="M54" s="6" t="str">
        <f t="shared" si="2"/>
        <v/>
      </c>
      <c r="N54" s="19"/>
      <c r="O54" s="8"/>
      <c r="P54" s="80"/>
      <c r="Q54" s="80"/>
      <c r="R54" s="81" t="str">
        <f t="shared" si="3"/>
        <v/>
      </c>
      <c r="S54" s="81"/>
      <c r="T54" s="82" t="str">
        <f t="shared" si="4"/>
        <v/>
      </c>
      <c r="U54" s="82"/>
    </row>
    <row r="55" spans="2:21" x14ac:dyDescent="0.15">
      <c r="B55" s="19">
        <v>47</v>
      </c>
      <c r="C55" s="79" t="str">
        <f t="shared" si="1"/>
        <v/>
      </c>
      <c r="D55" s="79"/>
      <c r="E55" s="19"/>
      <c r="F55" s="8"/>
      <c r="G55" s="19" t="s">
        <v>3</v>
      </c>
      <c r="H55" s="80"/>
      <c r="I55" s="80"/>
      <c r="J55" s="19"/>
      <c r="K55" s="79" t="str">
        <f t="shared" si="0"/>
        <v/>
      </c>
      <c r="L55" s="79"/>
      <c r="M55" s="6" t="str">
        <f t="shared" si="2"/>
        <v/>
      </c>
      <c r="N55" s="19"/>
      <c r="O55" s="8"/>
      <c r="P55" s="80"/>
      <c r="Q55" s="80"/>
      <c r="R55" s="81" t="str">
        <f t="shared" si="3"/>
        <v/>
      </c>
      <c r="S55" s="81"/>
      <c r="T55" s="82" t="str">
        <f t="shared" si="4"/>
        <v/>
      </c>
      <c r="U55" s="82"/>
    </row>
    <row r="56" spans="2:21" x14ac:dyDescent="0.15">
      <c r="B56" s="19">
        <v>48</v>
      </c>
      <c r="C56" s="79" t="str">
        <f t="shared" si="1"/>
        <v/>
      </c>
      <c r="D56" s="79"/>
      <c r="E56" s="19"/>
      <c r="F56" s="8"/>
      <c r="G56" s="19" t="s">
        <v>3</v>
      </c>
      <c r="H56" s="80"/>
      <c r="I56" s="80"/>
      <c r="J56" s="19"/>
      <c r="K56" s="79" t="str">
        <f t="shared" si="0"/>
        <v/>
      </c>
      <c r="L56" s="79"/>
      <c r="M56" s="6" t="str">
        <f t="shared" si="2"/>
        <v/>
      </c>
      <c r="N56" s="19"/>
      <c r="O56" s="8"/>
      <c r="P56" s="80"/>
      <c r="Q56" s="80"/>
      <c r="R56" s="81" t="str">
        <f t="shared" si="3"/>
        <v/>
      </c>
      <c r="S56" s="81"/>
      <c r="T56" s="82" t="str">
        <f t="shared" si="4"/>
        <v/>
      </c>
      <c r="U56" s="82"/>
    </row>
    <row r="57" spans="2:21" x14ac:dyDescent="0.15">
      <c r="B57" s="19">
        <v>49</v>
      </c>
      <c r="C57" s="79" t="str">
        <f t="shared" si="1"/>
        <v/>
      </c>
      <c r="D57" s="79"/>
      <c r="E57" s="19"/>
      <c r="F57" s="8"/>
      <c r="G57" s="19" t="s">
        <v>3</v>
      </c>
      <c r="H57" s="80"/>
      <c r="I57" s="80"/>
      <c r="J57" s="19"/>
      <c r="K57" s="79" t="str">
        <f t="shared" si="0"/>
        <v/>
      </c>
      <c r="L57" s="79"/>
      <c r="M57" s="6" t="str">
        <f t="shared" si="2"/>
        <v/>
      </c>
      <c r="N57" s="19"/>
      <c r="O57" s="8"/>
      <c r="P57" s="80"/>
      <c r="Q57" s="80"/>
      <c r="R57" s="81" t="str">
        <f t="shared" si="3"/>
        <v/>
      </c>
      <c r="S57" s="81"/>
      <c r="T57" s="82" t="str">
        <f t="shared" si="4"/>
        <v/>
      </c>
      <c r="U57" s="82"/>
    </row>
    <row r="58" spans="2:21" x14ac:dyDescent="0.15">
      <c r="B58" s="19">
        <v>50</v>
      </c>
      <c r="C58" s="79" t="str">
        <f t="shared" si="1"/>
        <v/>
      </c>
      <c r="D58" s="79"/>
      <c r="E58" s="19"/>
      <c r="F58" s="8"/>
      <c r="G58" s="19" t="s">
        <v>3</v>
      </c>
      <c r="H58" s="80"/>
      <c r="I58" s="80"/>
      <c r="J58" s="19"/>
      <c r="K58" s="79" t="str">
        <f t="shared" si="0"/>
        <v/>
      </c>
      <c r="L58" s="79"/>
      <c r="M58" s="6" t="str">
        <f t="shared" si="2"/>
        <v/>
      </c>
      <c r="N58" s="19"/>
      <c r="O58" s="8"/>
      <c r="P58" s="80"/>
      <c r="Q58" s="80"/>
      <c r="R58" s="81" t="str">
        <f t="shared" si="3"/>
        <v/>
      </c>
      <c r="S58" s="81"/>
      <c r="T58" s="82" t="str">
        <f t="shared" si="4"/>
        <v/>
      </c>
      <c r="U58" s="82"/>
    </row>
    <row r="59" spans="2:21" x14ac:dyDescent="0.15">
      <c r="B59" s="19">
        <v>51</v>
      </c>
      <c r="C59" s="79" t="str">
        <f t="shared" si="1"/>
        <v/>
      </c>
      <c r="D59" s="79"/>
      <c r="E59" s="19"/>
      <c r="F59" s="8"/>
      <c r="G59" s="19" t="s">
        <v>3</v>
      </c>
      <c r="H59" s="80"/>
      <c r="I59" s="80"/>
      <c r="J59" s="19"/>
      <c r="K59" s="79" t="str">
        <f t="shared" si="0"/>
        <v/>
      </c>
      <c r="L59" s="79"/>
      <c r="M59" s="6" t="str">
        <f t="shared" si="2"/>
        <v/>
      </c>
      <c r="N59" s="19"/>
      <c r="O59" s="8"/>
      <c r="P59" s="80"/>
      <c r="Q59" s="80"/>
      <c r="R59" s="81" t="str">
        <f t="shared" si="3"/>
        <v/>
      </c>
      <c r="S59" s="81"/>
      <c r="T59" s="82" t="str">
        <f t="shared" si="4"/>
        <v/>
      </c>
      <c r="U59" s="82"/>
    </row>
    <row r="60" spans="2:21" x14ac:dyDescent="0.15">
      <c r="B60" s="19">
        <v>52</v>
      </c>
      <c r="C60" s="79" t="str">
        <f t="shared" si="1"/>
        <v/>
      </c>
      <c r="D60" s="79"/>
      <c r="E60" s="19"/>
      <c r="F60" s="8"/>
      <c r="G60" s="19" t="s">
        <v>3</v>
      </c>
      <c r="H60" s="80"/>
      <c r="I60" s="80"/>
      <c r="J60" s="19"/>
      <c r="K60" s="79" t="str">
        <f t="shared" si="0"/>
        <v/>
      </c>
      <c r="L60" s="79"/>
      <c r="M60" s="6" t="str">
        <f t="shared" si="2"/>
        <v/>
      </c>
      <c r="N60" s="19"/>
      <c r="O60" s="8"/>
      <c r="P60" s="80"/>
      <c r="Q60" s="80"/>
      <c r="R60" s="81" t="str">
        <f t="shared" si="3"/>
        <v/>
      </c>
      <c r="S60" s="81"/>
      <c r="T60" s="82" t="str">
        <f t="shared" si="4"/>
        <v/>
      </c>
      <c r="U60" s="82"/>
    </row>
    <row r="61" spans="2:21" x14ac:dyDescent="0.15">
      <c r="B61" s="19">
        <v>53</v>
      </c>
      <c r="C61" s="79" t="str">
        <f t="shared" si="1"/>
        <v/>
      </c>
      <c r="D61" s="79"/>
      <c r="E61" s="19"/>
      <c r="F61" s="8"/>
      <c r="G61" s="19" t="s">
        <v>3</v>
      </c>
      <c r="H61" s="80"/>
      <c r="I61" s="80"/>
      <c r="J61" s="19"/>
      <c r="K61" s="79" t="str">
        <f t="shared" si="0"/>
        <v/>
      </c>
      <c r="L61" s="79"/>
      <c r="M61" s="6" t="str">
        <f t="shared" si="2"/>
        <v/>
      </c>
      <c r="N61" s="19"/>
      <c r="O61" s="8"/>
      <c r="P61" s="80"/>
      <c r="Q61" s="80"/>
      <c r="R61" s="81" t="str">
        <f t="shared" si="3"/>
        <v/>
      </c>
      <c r="S61" s="81"/>
      <c r="T61" s="82" t="str">
        <f t="shared" si="4"/>
        <v/>
      </c>
      <c r="U61" s="82"/>
    </row>
    <row r="62" spans="2:21" x14ac:dyDescent="0.15">
      <c r="B62" s="19">
        <v>54</v>
      </c>
      <c r="C62" s="79" t="str">
        <f t="shared" si="1"/>
        <v/>
      </c>
      <c r="D62" s="79"/>
      <c r="E62" s="19"/>
      <c r="F62" s="8"/>
      <c r="G62" s="19" t="s">
        <v>3</v>
      </c>
      <c r="H62" s="80"/>
      <c r="I62" s="80"/>
      <c r="J62" s="19"/>
      <c r="K62" s="79" t="str">
        <f t="shared" si="0"/>
        <v/>
      </c>
      <c r="L62" s="79"/>
      <c r="M62" s="6" t="str">
        <f t="shared" si="2"/>
        <v/>
      </c>
      <c r="N62" s="19"/>
      <c r="O62" s="8"/>
      <c r="P62" s="80"/>
      <c r="Q62" s="80"/>
      <c r="R62" s="81" t="str">
        <f t="shared" si="3"/>
        <v/>
      </c>
      <c r="S62" s="81"/>
      <c r="T62" s="82" t="str">
        <f t="shared" si="4"/>
        <v/>
      </c>
      <c r="U62" s="82"/>
    </row>
    <row r="63" spans="2:21" x14ac:dyDescent="0.15">
      <c r="B63" s="19">
        <v>55</v>
      </c>
      <c r="C63" s="79" t="str">
        <f t="shared" si="1"/>
        <v/>
      </c>
      <c r="D63" s="79"/>
      <c r="E63" s="19"/>
      <c r="F63" s="8"/>
      <c r="G63" s="19" t="s">
        <v>4</v>
      </c>
      <c r="H63" s="80"/>
      <c r="I63" s="80"/>
      <c r="J63" s="19"/>
      <c r="K63" s="79" t="str">
        <f t="shared" si="0"/>
        <v/>
      </c>
      <c r="L63" s="79"/>
      <c r="M63" s="6" t="str">
        <f t="shared" si="2"/>
        <v/>
      </c>
      <c r="N63" s="19"/>
      <c r="O63" s="8"/>
      <c r="P63" s="80"/>
      <c r="Q63" s="80"/>
      <c r="R63" s="81" t="str">
        <f t="shared" si="3"/>
        <v/>
      </c>
      <c r="S63" s="81"/>
      <c r="T63" s="82" t="str">
        <f t="shared" si="4"/>
        <v/>
      </c>
      <c r="U63" s="82"/>
    </row>
    <row r="64" spans="2:21" x14ac:dyDescent="0.15">
      <c r="B64" s="19">
        <v>56</v>
      </c>
      <c r="C64" s="79" t="str">
        <f t="shared" si="1"/>
        <v/>
      </c>
      <c r="D64" s="79"/>
      <c r="E64" s="19"/>
      <c r="F64" s="8"/>
      <c r="G64" s="19" t="s">
        <v>3</v>
      </c>
      <c r="H64" s="80"/>
      <c r="I64" s="80"/>
      <c r="J64" s="19"/>
      <c r="K64" s="79" t="str">
        <f t="shared" si="0"/>
        <v/>
      </c>
      <c r="L64" s="79"/>
      <c r="M64" s="6" t="str">
        <f t="shared" si="2"/>
        <v/>
      </c>
      <c r="N64" s="19"/>
      <c r="O64" s="8"/>
      <c r="P64" s="80"/>
      <c r="Q64" s="80"/>
      <c r="R64" s="81" t="str">
        <f t="shared" si="3"/>
        <v/>
      </c>
      <c r="S64" s="81"/>
      <c r="T64" s="82" t="str">
        <f t="shared" si="4"/>
        <v/>
      </c>
      <c r="U64" s="82"/>
    </row>
    <row r="65" spans="2:21" x14ac:dyDescent="0.15">
      <c r="B65" s="19">
        <v>57</v>
      </c>
      <c r="C65" s="79" t="str">
        <f t="shared" si="1"/>
        <v/>
      </c>
      <c r="D65" s="79"/>
      <c r="E65" s="19"/>
      <c r="F65" s="8"/>
      <c r="G65" s="19" t="s">
        <v>3</v>
      </c>
      <c r="H65" s="80"/>
      <c r="I65" s="80"/>
      <c r="J65" s="19"/>
      <c r="K65" s="79" t="str">
        <f t="shared" si="0"/>
        <v/>
      </c>
      <c r="L65" s="79"/>
      <c r="M65" s="6" t="str">
        <f t="shared" si="2"/>
        <v/>
      </c>
      <c r="N65" s="19"/>
      <c r="O65" s="8"/>
      <c r="P65" s="80"/>
      <c r="Q65" s="80"/>
      <c r="R65" s="81" t="str">
        <f t="shared" si="3"/>
        <v/>
      </c>
      <c r="S65" s="81"/>
      <c r="T65" s="82" t="str">
        <f t="shared" si="4"/>
        <v/>
      </c>
      <c r="U65" s="82"/>
    </row>
    <row r="66" spans="2:21" x14ac:dyDescent="0.15">
      <c r="B66" s="19">
        <v>58</v>
      </c>
      <c r="C66" s="79" t="str">
        <f t="shared" si="1"/>
        <v/>
      </c>
      <c r="D66" s="79"/>
      <c r="E66" s="19"/>
      <c r="F66" s="8"/>
      <c r="G66" s="19" t="s">
        <v>3</v>
      </c>
      <c r="H66" s="80"/>
      <c r="I66" s="80"/>
      <c r="J66" s="19"/>
      <c r="K66" s="79" t="str">
        <f t="shared" si="0"/>
        <v/>
      </c>
      <c r="L66" s="79"/>
      <c r="M66" s="6" t="str">
        <f t="shared" si="2"/>
        <v/>
      </c>
      <c r="N66" s="19"/>
      <c r="O66" s="8"/>
      <c r="P66" s="80"/>
      <c r="Q66" s="80"/>
      <c r="R66" s="81" t="str">
        <f t="shared" si="3"/>
        <v/>
      </c>
      <c r="S66" s="81"/>
      <c r="T66" s="82" t="str">
        <f t="shared" si="4"/>
        <v/>
      </c>
      <c r="U66" s="82"/>
    </row>
    <row r="67" spans="2:21" x14ac:dyDescent="0.15">
      <c r="B67" s="19">
        <v>59</v>
      </c>
      <c r="C67" s="79" t="str">
        <f t="shared" si="1"/>
        <v/>
      </c>
      <c r="D67" s="79"/>
      <c r="E67" s="19"/>
      <c r="F67" s="8"/>
      <c r="G67" s="19" t="s">
        <v>3</v>
      </c>
      <c r="H67" s="80"/>
      <c r="I67" s="80"/>
      <c r="J67" s="19"/>
      <c r="K67" s="79" t="str">
        <f t="shared" si="0"/>
        <v/>
      </c>
      <c r="L67" s="79"/>
      <c r="M67" s="6" t="str">
        <f t="shared" si="2"/>
        <v/>
      </c>
      <c r="N67" s="19"/>
      <c r="O67" s="8"/>
      <c r="P67" s="80"/>
      <c r="Q67" s="80"/>
      <c r="R67" s="81" t="str">
        <f t="shared" si="3"/>
        <v/>
      </c>
      <c r="S67" s="81"/>
      <c r="T67" s="82" t="str">
        <f t="shared" si="4"/>
        <v/>
      </c>
      <c r="U67" s="82"/>
    </row>
    <row r="68" spans="2:21" x14ac:dyDescent="0.15">
      <c r="B68" s="19">
        <v>60</v>
      </c>
      <c r="C68" s="79" t="str">
        <f t="shared" si="1"/>
        <v/>
      </c>
      <c r="D68" s="79"/>
      <c r="E68" s="19"/>
      <c r="F68" s="8"/>
      <c r="G68" s="19" t="s">
        <v>4</v>
      </c>
      <c r="H68" s="80"/>
      <c r="I68" s="80"/>
      <c r="J68" s="19"/>
      <c r="K68" s="79" t="str">
        <f t="shared" si="0"/>
        <v/>
      </c>
      <c r="L68" s="79"/>
      <c r="M68" s="6" t="str">
        <f t="shared" si="2"/>
        <v/>
      </c>
      <c r="N68" s="19"/>
      <c r="O68" s="8"/>
      <c r="P68" s="80"/>
      <c r="Q68" s="80"/>
      <c r="R68" s="81" t="str">
        <f t="shared" si="3"/>
        <v/>
      </c>
      <c r="S68" s="81"/>
      <c r="T68" s="82" t="str">
        <f t="shared" si="4"/>
        <v/>
      </c>
      <c r="U68" s="82"/>
    </row>
    <row r="69" spans="2:21" x14ac:dyDescent="0.15">
      <c r="B69" s="19">
        <v>61</v>
      </c>
      <c r="C69" s="79" t="str">
        <f t="shared" si="1"/>
        <v/>
      </c>
      <c r="D69" s="79"/>
      <c r="E69" s="19"/>
      <c r="F69" s="8"/>
      <c r="G69" s="19" t="s">
        <v>4</v>
      </c>
      <c r="H69" s="80"/>
      <c r="I69" s="80"/>
      <c r="J69" s="19"/>
      <c r="K69" s="79" t="str">
        <f t="shared" si="0"/>
        <v/>
      </c>
      <c r="L69" s="79"/>
      <c r="M69" s="6" t="str">
        <f t="shared" si="2"/>
        <v/>
      </c>
      <c r="N69" s="19"/>
      <c r="O69" s="8"/>
      <c r="P69" s="80"/>
      <c r="Q69" s="80"/>
      <c r="R69" s="81" t="str">
        <f t="shared" si="3"/>
        <v/>
      </c>
      <c r="S69" s="81"/>
      <c r="T69" s="82" t="str">
        <f t="shared" si="4"/>
        <v/>
      </c>
      <c r="U69" s="82"/>
    </row>
    <row r="70" spans="2:21" x14ac:dyDescent="0.15">
      <c r="B70" s="19">
        <v>62</v>
      </c>
      <c r="C70" s="79" t="str">
        <f t="shared" si="1"/>
        <v/>
      </c>
      <c r="D70" s="79"/>
      <c r="E70" s="19"/>
      <c r="F70" s="8"/>
      <c r="G70" s="19" t="s">
        <v>3</v>
      </c>
      <c r="H70" s="80"/>
      <c r="I70" s="80"/>
      <c r="J70" s="19"/>
      <c r="K70" s="79" t="str">
        <f t="shared" si="0"/>
        <v/>
      </c>
      <c r="L70" s="79"/>
      <c r="M70" s="6" t="str">
        <f t="shared" si="2"/>
        <v/>
      </c>
      <c r="N70" s="19"/>
      <c r="O70" s="8"/>
      <c r="P70" s="80"/>
      <c r="Q70" s="80"/>
      <c r="R70" s="81" t="str">
        <f t="shared" si="3"/>
        <v/>
      </c>
      <c r="S70" s="81"/>
      <c r="T70" s="82" t="str">
        <f t="shared" si="4"/>
        <v/>
      </c>
      <c r="U70" s="82"/>
    </row>
    <row r="71" spans="2:21" x14ac:dyDescent="0.15">
      <c r="B71" s="19">
        <v>63</v>
      </c>
      <c r="C71" s="79" t="str">
        <f t="shared" si="1"/>
        <v/>
      </c>
      <c r="D71" s="79"/>
      <c r="E71" s="19"/>
      <c r="F71" s="8"/>
      <c r="G71" s="19" t="s">
        <v>4</v>
      </c>
      <c r="H71" s="80"/>
      <c r="I71" s="80"/>
      <c r="J71" s="19"/>
      <c r="K71" s="79" t="str">
        <f t="shared" si="0"/>
        <v/>
      </c>
      <c r="L71" s="79"/>
      <c r="M71" s="6" t="str">
        <f t="shared" si="2"/>
        <v/>
      </c>
      <c r="N71" s="19"/>
      <c r="O71" s="8"/>
      <c r="P71" s="80"/>
      <c r="Q71" s="80"/>
      <c r="R71" s="81" t="str">
        <f t="shared" si="3"/>
        <v/>
      </c>
      <c r="S71" s="81"/>
      <c r="T71" s="82" t="str">
        <f t="shared" si="4"/>
        <v/>
      </c>
      <c r="U71" s="82"/>
    </row>
    <row r="72" spans="2:21" x14ac:dyDescent="0.15">
      <c r="B72" s="19">
        <v>64</v>
      </c>
      <c r="C72" s="79" t="str">
        <f t="shared" si="1"/>
        <v/>
      </c>
      <c r="D72" s="79"/>
      <c r="E72" s="19"/>
      <c r="F72" s="8"/>
      <c r="G72" s="19" t="s">
        <v>3</v>
      </c>
      <c r="H72" s="80"/>
      <c r="I72" s="80"/>
      <c r="J72" s="19"/>
      <c r="K72" s="79" t="str">
        <f t="shared" si="0"/>
        <v/>
      </c>
      <c r="L72" s="79"/>
      <c r="M72" s="6" t="str">
        <f t="shared" si="2"/>
        <v/>
      </c>
      <c r="N72" s="19"/>
      <c r="O72" s="8"/>
      <c r="P72" s="80"/>
      <c r="Q72" s="80"/>
      <c r="R72" s="81" t="str">
        <f t="shared" si="3"/>
        <v/>
      </c>
      <c r="S72" s="81"/>
      <c r="T72" s="82" t="str">
        <f t="shared" si="4"/>
        <v/>
      </c>
      <c r="U72" s="82"/>
    </row>
    <row r="73" spans="2:21" x14ac:dyDescent="0.15">
      <c r="B73" s="19">
        <v>65</v>
      </c>
      <c r="C73" s="79" t="str">
        <f t="shared" si="1"/>
        <v/>
      </c>
      <c r="D73" s="79"/>
      <c r="E73" s="19"/>
      <c r="F73" s="8"/>
      <c r="G73" s="19" t="s">
        <v>4</v>
      </c>
      <c r="H73" s="80"/>
      <c r="I73" s="80"/>
      <c r="J73" s="19"/>
      <c r="K73" s="79" t="str">
        <f t="shared" ref="K73:K108" si="5">IF(F73="","",C73*0.03)</f>
        <v/>
      </c>
      <c r="L73" s="79"/>
      <c r="M73" s="6" t="str">
        <f t="shared" si="2"/>
        <v/>
      </c>
      <c r="N73" s="19"/>
      <c r="O73" s="8"/>
      <c r="P73" s="80"/>
      <c r="Q73" s="80"/>
      <c r="R73" s="81" t="str">
        <f t="shared" si="3"/>
        <v/>
      </c>
      <c r="S73" s="81"/>
      <c r="T73" s="82" t="str">
        <f t="shared" si="4"/>
        <v/>
      </c>
      <c r="U73" s="82"/>
    </row>
    <row r="74" spans="2:21" x14ac:dyDescent="0.15">
      <c r="B74" s="19">
        <v>66</v>
      </c>
      <c r="C74" s="79" t="str">
        <f t="shared" ref="C74:C108" si="6">IF(R73="","",C73+R73)</f>
        <v/>
      </c>
      <c r="D74" s="79"/>
      <c r="E74" s="19"/>
      <c r="F74" s="8"/>
      <c r="G74" s="19" t="s">
        <v>4</v>
      </c>
      <c r="H74" s="80"/>
      <c r="I74" s="80"/>
      <c r="J74" s="19"/>
      <c r="K74" s="79" t="str">
        <f t="shared" si="5"/>
        <v/>
      </c>
      <c r="L74" s="79"/>
      <c r="M74" s="6" t="str">
        <f t="shared" ref="M74:M108" si="7">IF(J74="","",(K74/J74)/1000)</f>
        <v/>
      </c>
      <c r="N74" s="19"/>
      <c r="O74" s="8"/>
      <c r="P74" s="80"/>
      <c r="Q74" s="80"/>
      <c r="R74" s="81" t="str">
        <f t="shared" ref="R74:R108" si="8">IF(O74="","",(IF(G74="売",H74-P74,P74-H74))*M74*100000)</f>
        <v/>
      </c>
      <c r="S74" s="81"/>
      <c r="T74" s="82" t="str">
        <f t="shared" ref="T74:T108" si="9">IF(O74="","",IF(R74&lt;0,J74*(-1),IF(G74="買",(P74-H74)*100,(H74-P74)*100)))</f>
        <v/>
      </c>
      <c r="U74" s="82"/>
    </row>
    <row r="75" spans="2:21" x14ac:dyDescent="0.15">
      <c r="B75" s="19">
        <v>67</v>
      </c>
      <c r="C75" s="79" t="str">
        <f t="shared" si="6"/>
        <v/>
      </c>
      <c r="D75" s="79"/>
      <c r="E75" s="19"/>
      <c r="F75" s="8"/>
      <c r="G75" s="19" t="s">
        <v>3</v>
      </c>
      <c r="H75" s="80"/>
      <c r="I75" s="80"/>
      <c r="J75" s="19"/>
      <c r="K75" s="79" t="str">
        <f t="shared" si="5"/>
        <v/>
      </c>
      <c r="L75" s="79"/>
      <c r="M75" s="6" t="str">
        <f t="shared" si="7"/>
        <v/>
      </c>
      <c r="N75" s="19"/>
      <c r="O75" s="8"/>
      <c r="P75" s="80"/>
      <c r="Q75" s="80"/>
      <c r="R75" s="81" t="str">
        <f t="shared" si="8"/>
        <v/>
      </c>
      <c r="S75" s="81"/>
      <c r="T75" s="82" t="str">
        <f t="shared" si="9"/>
        <v/>
      </c>
      <c r="U75" s="82"/>
    </row>
    <row r="76" spans="2:21" x14ac:dyDescent="0.15">
      <c r="B76" s="19">
        <v>68</v>
      </c>
      <c r="C76" s="79" t="str">
        <f t="shared" si="6"/>
        <v/>
      </c>
      <c r="D76" s="79"/>
      <c r="E76" s="19"/>
      <c r="F76" s="8"/>
      <c r="G76" s="19" t="s">
        <v>3</v>
      </c>
      <c r="H76" s="80"/>
      <c r="I76" s="80"/>
      <c r="J76" s="19"/>
      <c r="K76" s="79" t="str">
        <f t="shared" si="5"/>
        <v/>
      </c>
      <c r="L76" s="79"/>
      <c r="M76" s="6" t="str">
        <f t="shared" si="7"/>
        <v/>
      </c>
      <c r="N76" s="19"/>
      <c r="O76" s="8"/>
      <c r="P76" s="80"/>
      <c r="Q76" s="80"/>
      <c r="R76" s="81" t="str">
        <f t="shared" si="8"/>
        <v/>
      </c>
      <c r="S76" s="81"/>
      <c r="T76" s="82" t="str">
        <f t="shared" si="9"/>
        <v/>
      </c>
      <c r="U76" s="82"/>
    </row>
    <row r="77" spans="2:21" x14ac:dyDescent="0.15">
      <c r="B77" s="19">
        <v>69</v>
      </c>
      <c r="C77" s="79" t="str">
        <f t="shared" si="6"/>
        <v/>
      </c>
      <c r="D77" s="79"/>
      <c r="E77" s="19"/>
      <c r="F77" s="8"/>
      <c r="G77" s="19" t="s">
        <v>3</v>
      </c>
      <c r="H77" s="80"/>
      <c r="I77" s="80"/>
      <c r="J77" s="19"/>
      <c r="K77" s="79" t="str">
        <f t="shared" si="5"/>
        <v/>
      </c>
      <c r="L77" s="79"/>
      <c r="M77" s="6" t="str">
        <f t="shared" si="7"/>
        <v/>
      </c>
      <c r="N77" s="19"/>
      <c r="O77" s="8"/>
      <c r="P77" s="80"/>
      <c r="Q77" s="80"/>
      <c r="R77" s="81" t="str">
        <f t="shared" si="8"/>
        <v/>
      </c>
      <c r="S77" s="81"/>
      <c r="T77" s="82" t="str">
        <f t="shared" si="9"/>
        <v/>
      </c>
      <c r="U77" s="82"/>
    </row>
    <row r="78" spans="2:21" x14ac:dyDescent="0.15">
      <c r="B78" s="19">
        <v>70</v>
      </c>
      <c r="C78" s="79" t="str">
        <f t="shared" si="6"/>
        <v/>
      </c>
      <c r="D78" s="79"/>
      <c r="E78" s="19"/>
      <c r="F78" s="8"/>
      <c r="G78" s="19" t="s">
        <v>4</v>
      </c>
      <c r="H78" s="80"/>
      <c r="I78" s="80"/>
      <c r="J78" s="19"/>
      <c r="K78" s="79" t="str">
        <f t="shared" si="5"/>
        <v/>
      </c>
      <c r="L78" s="79"/>
      <c r="M78" s="6" t="str">
        <f t="shared" si="7"/>
        <v/>
      </c>
      <c r="N78" s="19"/>
      <c r="O78" s="8"/>
      <c r="P78" s="80"/>
      <c r="Q78" s="80"/>
      <c r="R78" s="81" t="str">
        <f t="shared" si="8"/>
        <v/>
      </c>
      <c r="S78" s="81"/>
      <c r="T78" s="82" t="str">
        <f t="shared" si="9"/>
        <v/>
      </c>
      <c r="U78" s="82"/>
    </row>
    <row r="79" spans="2:21" x14ac:dyDescent="0.15">
      <c r="B79" s="19">
        <v>71</v>
      </c>
      <c r="C79" s="79" t="str">
        <f t="shared" si="6"/>
        <v/>
      </c>
      <c r="D79" s="79"/>
      <c r="E79" s="19"/>
      <c r="F79" s="8"/>
      <c r="G79" s="19" t="s">
        <v>3</v>
      </c>
      <c r="H79" s="80"/>
      <c r="I79" s="80"/>
      <c r="J79" s="19"/>
      <c r="K79" s="79" t="str">
        <f t="shared" si="5"/>
        <v/>
      </c>
      <c r="L79" s="79"/>
      <c r="M79" s="6" t="str">
        <f t="shared" si="7"/>
        <v/>
      </c>
      <c r="N79" s="19"/>
      <c r="O79" s="8"/>
      <c r="P79" s="80"/>
      <c r="Q79" s="80"/>
      <c r="R79" s="81" t="str">
        <f t="shared" si="8"/>
        <v/>
      </c>
      <c r="S79" s="81"/>
      <c r="T79" s="82" t="str">
        <f t="shared" si="9"/>
        <v/>
      </c>
      <c r="U79" s="82"/>
    </row>
    <row r="80" spans="2:21" x14ac:dyDescent="0.15">
      <c r="B80" s="19">
        <v>72</v>
      </c>
      <c r="C80" s="79" t="str">
        <f t="shared" si="6"/>
        <v/>
      </c>
      <c r="D80" s="79"/>
      <c r="E80" s="19"/>
      <c r="F80" s="8"/>
      <c r="G80" s="19" t="s">
        <v>4</v>
      </c>
      <c r="H80" s="80"/>
      <c r="I80" s="80"/>
      <c r="J80" s="19"/>
      <c r="K80" s="79" t="str">
        <f t="shared" si="5"/>
        <v/>
      </c>
      <c r="L80" s="79"/>
      <c r="M80" s="6" t="str">
        <f t="shared" si="7"/>
        <v/>
      </c>
      <c r="N80" s="19"/>
      <c r="O80" s="8"/>
      <c r="P80" s="80"/>
      <c r="Q80" s="80"/>
      <c r="R80" s="81" t="str">
        <f t="shared" si="8"/>
        <v/>
      </c>
      <c r="S80" s="81"/>
      <c r="T80" s="82" t="str">
        <f t="shared" si="9"/>
        <v/>
      </c>
      <c r="U80" s="82"/>
    </row>
    <row r="81" spans="2:21" x14ac:dyDescent="0.15">
      <c r="B81" s="19">
        <v>73</v>
      </c>
      <c r="C81" s="79" t="str">
        <f t="shared" si="6"/>
        <v/>
      </c>
      <c r="D81" s="79"/>
      <c r="E81" s="19"/>
      <c r="F81" s="8"/>
      <c r="G81" s="19" t="s">
        <v>3</v>
      </c>
      <c r="H81" s="80"/>
      <c r="I81" s="80"/>
      <c r="J81" s="19"/>
      <c r="K81" s="79" t="str">
        <f t="shared" si="5"/>
        <v/>
      </c>
      <c r="L81" s="79"/>
      <c r="M81" s="6" t="str">
        <f t="shared" si="7"/>
        <v/>
      </c>
      <c r="N81" s="19"/>
      <c r="O81" s="8"/>
      <c r="P81" s="80"/>
      <c r="Q81" s="80"/>
      <c r="R81" s="81" t="str">
        <f t="shared" si="8"/>
        <v/>
      </c>
      <c r="S81" s="81"/>
      <c r="T81" s="82" t="str">
        <f t="shared" si="9"/>
        <v/>
      </c>
      <c r="U81" s="82"/>
    </row>
    <row r="82" spans="2:21" x14ac:dyDescent="0.15">
      <c r="B82" s="19">
        <v>74</v>
      </c>
      <c r="C82" s="79" t="str">
        <f t="shared" si="6"/>
        <v/>
      </c>
      <c r="D82" s="79"/>
      <c r="E82" s="19"/>
      <c r="F82" s="8"/>
      <c r="G82" s="19" t="s">
        <v>3</v>
      </c>
      <c r="H82" s="80"/>
      <c r="I82" s="80"/>
      <c r="J82" s="19"/>
      <c r="K82" s="79" t="str">
        <f t="shared" si="5"/>
        <v/>
      </c>
      <c r="L82" s="79"/>
      <c r="M82" s="6" t="str">
        <f t="shared" si="7"/>
        <v/>
      </c>
      <c r="N82" s="19"/>
      <c r="O82" s="8"/>
      <c r="P82" s="80"/>
      <c r="Q82" s="80"/>
      <c r="R82" s="81" t="str">
        <f t="shared" si="8"/>
        <v/>
      </c>
      <c r="S82" s="81"/>
      <c r="T82" s="82" t="str">
        <f t="shared" si="9"/>
        <v/>
      </c>
      <c r="U82" s="82"/>
    </row>
    <row r="83" spans="2:21" x14ac:dyDescent="0.15">
      <c r="B83" s="19">
        <v>75</v>
      </c>
      <c r="C83" s="79" t="str">
        <f t="shared" si="6"/>
        <v/>
      </c>
      <c r="D83" s="79"/>
      <c r="E83" s="19"/>
      <c r="F83" s="8"/>
      <c r="G83" s="19" t="s">
        <v>3</v>
      </c>
      <c r="H83" s="80"/>
      <c r="I83" s="80"/>
      <c r="J83" s="19"/>
      <c r="K83" s="79" t="str">
        <f t="shared" si="5"/>
        <v/>
      </c>
      <c r="L83" s="79"/>
      <c r="M83" s="6" t="str">
        <f t="shared" si="7"/>
        <v/>
      </c>
      <c r="N83" s="19"/>
      <c r="O83" s="8"/>
      <c r="P83" s="80"/>
      <c r="Q83" s="80"/>
      <c r="R83" s="81" t="str">
        <f t="shared" si="8"/>
        <v/>
      </c>
      <c r="S83" s="81"/>
      <c r="T83" s="82" t="str">
        <f t="shared" si="9"/>
        <v/>
      </c>
      <c r="U83" s="82"/>
    </row>
    <row r="84" spans="2:21" x14ac:dyDescent="0.15">
      <c r="B84" s="19">
        <v>76</v>
      </c>
      <c r="C84" s="79" t="str">
        <f t="shared" si="6"/>
        <v/>
      </c>
      <c r="D84" s="79"/>
      <c r="E84" s="19"/>
      <c r="F84" s="8"/>
      <c r="G84" s="19" t="s">
        <v>3</v>
      </c>
      <c r="H84" s="80"/>
      <c r="I84" s="80"/>
      <c r="J84" s="19"/>
      <c r="K84" s="79" t="str">
        <f t="shared" si="5"/>
        <v/>
      </c>
      <c r="L84" s="79"/>
      <c r="M84" s="6" t="str">
        <f t="shared" si="7"/>
        <v/>
      </c>
      <c r="N84" s="19"/>
      <c r="O84" s="8"/>
      <c r="P84" s="80"/>
      <c r="Q84" s="80"/>
      <c r="R84" s="81" t="str">
        <f t="shared" si="8"/>
        <v/>
      </c>
      <c r="S84" s="81"/>
      <c r="T84" s="82" t="str">
        <f t="shared" si="9"/>
        <v/>
      </c>
      <c r="U84" s="82"/>
    </row>
    <row r="85" spans="2:21" x14ac:dyDescent="0.15">
      <c r="B85" s="19">
        <v>77</v>
      </c>
      <c r="C85" s="79" t="str">
        <f t="shared" si="6"/>
        <v/>
      </c>
      <c r="D85" s="79"/>
      <c r="E85" s="19"/>
      <c r="F85" s="8"/>
      <c r="G85" s="19" t="s">
        <v>4</v>
      </c>
      <c r="H85" s="80"/>
      <c r="I85" s="80"/>
      <c r="J85" s="19"/>
      <c r="K85" s="79" t="str">
        <f t="shared" si="5"/>
        <v/>
      </c>
      <c r="L85" s="79"/>
      <c r="M85" s="6" t="str">
        <f t="shared" si="7"/>
        <v/>
      </c>
      <c r="N85" s="19"/>
      <c r="O85" s="8"/>
      <c r="P85" s="80"/>
      <c r="Q85" s="80"/>
      <c r="R85" s="81" t="str">
        <f t="shared" si="8"/>
        <v/>
      </c>
      <c r="S85" s="81"/>
      <c r="T85" s="82" t="str">
        <f t="shared" si="9"/>
        <v/>
      </c>
      <c r="U85" s="82"/>
    </row>
    <row r="86" spans="2:21" x14ac:dyDescent="0.15">
      <c r="B86" s="19">
        <v>78</v>
      </c>
      <c r="C86" s="79" t="str">
        <f t="shared" si="6"/>
        <v/>
      </c>
      <c r="D86" s="79"/>
      <c r="E86" s="19"/>
      <c r="F86" s="8"/>
      <c r="G86" s="19" t="s">
        <v>3</v>
      </c>
      <c r="H86" s="80"/>
      <c r="I86" s="80"/>
      <c r="J86" s="19"/>
      <c r="K86" s="79" t="str">
        <f t="shared" si="5"/>
        <v/>
      </c>
      <c r="L86" s="79"/>
      <c r="M86" s="6" t="str">
        <f t="shared" si="7"/>
        <v/>
      </c>
      <c r="N86" s="19"/>
      <c r="O86" s="8"/>
      <c r="P86" s="80"/>
      <c r="Q86" s="80"/>
      <c r="R86" s="81" t="str">
        <f t="shared" si="8"/>
        <v/>
      </c>
      <c r="S86" s="81"/>
      <c r="T86" s="82" t="str">
        <f t="shared" si="9"/>
        <v/>
      </c>
      <c r="U86" s="82"/>
    </row>
    <row r="87" spans="2:21" x14ac:dyDescent="0.15">
      <c r="B87" s="19">
        <v>79</v>
      </c>
      <c r="C87" s="79" t="str">
        <f t="shared" si="6"/>
        <v/>
      </c>
      <c r="D87" s="79"/>
      <c r="E87" s="19"/>
      <c r="F87" s="8"/>
      <c r="G87" s="19" t="s">
        <v>4</v>
      </c>
      <c r="H87" s="80"/>
      <c r="I87" s="80"/>
      <c r="J87" s="19"/>
      <c r="K87" s="79" t="str">
        <f t="shared" si="5"/>
        <v/>
      </c>
      <c r="L87" s="79"/>
      <c r="M87" s="6" t="str">
        <f t="shared" si="7"/>
        <v/>
      </c>
      <c r="N87" s="19"/>
      <c r="O87" s="8"/>
      <c r="P87" s="80"/>
      <c r="Q87" s="80"/>
      <c r="R87" s="81" t="str">
        <f t="shared" si="8"/>
        <v/>
      </c>
      <c r="S87" s="81"/>
      <c r="T87" s="82" t="str">
        <f t="shared" si="9"/>
        <v/>
      </c>
      <c r="U87" s="82"/>
    </row>
    <row r="88" spans="2:21" x14ac:dyDescent="0.15">
      <c r="B88" s="19">
        <v>80</v>
      </c>
      <c r="C88" s="79" t="str">
        <f t="shared" si="6"/>
        <v/>
      </c>
      <c r="D88" s="79"/>
      <c r="E88" s="19"/>
      <c r="F88" s="8"/>
      <c r="G88" s="19" t="s">
        <v>4</v>
      </c>
      <c r="H88" s="80"/>
      <c r="I88" s="80"/>
      <c r="J88" s="19"/>
      <c r="K88" s="79" t="str">
        <f t="shared" si="5"/>
        <v/>
      </c>
      <c r="L88" s="79"/>
      <c r="M88" s="6" t="str">
        <f t="shared" si="7"/>
        <v/>
      </c>
      <c r="N88" s="19"/>
      <c r="O88" s="8"/>
      <c r="P88" s="80"/>
      <c r="Q88" s="80"/>
      <c r="R88" s="81" t="str">
        <f t="shared" si="8"/>
        <v/>
      </c>
      <c r="S88" s="81"/>
      <c r="T88" s="82" t="str">
        <f t="shared" si="9"/>
        <v/>
      </c>
      <c r="U88" s="82"/>
    </row>
    <row r="89" spans="2:21" x14ac:dyDescent="0.15">
      <c r="B89" s="19">
        <v>81</v>
      </c>
      <c r="C89" s="79" t="str">
        <f t="shared" si="6"/>
        <v/>
      </c>
      <c r="D89" s="79"/>
      <c r="E89" s="19"/>
      <c r="F89" s="8"/>
      <c r="G89" s="19" t="s">
        <v>4</v>
      </c>
      <c r="H89" s="80"/>
      <c r="I89" s="80"/>
      <c r="J89" s="19"/>
      <c r="K89" s="79" t="str">
        <f t="shared" si="5"/>
        <v/>
      </c>
      <c r="L89" s="79"/>
      <c r="M89" s="6" t="str">
        <f t="shared" si="7"/>
        <v/>
      </c>
      <c r="N89" s="19"/>
      <c r="O89" s="8"/>
      <c r="P89" s="80"/>
      <c r="Q89" s="80"/>
      <c r="R89" s="81" t="str">
        <f t="shared" si="8"/>
        <v/>
      </c>
      <c r="S89" s="81"/>
      <c r="T89" s="82" t="str">
        <f t="shared" si="9"/>
        <v/>
      </c>
      <c r="U89" s="82"/>
    </row>
    <row r="90" spans="2:21" x14ac:dyDescent="0.15">
      <c r="B90" s="19">
        <v>82</v>
      </c>
      <c r="C90" s="79" t="str">
        <f t="shared" si="6"/>
        <v/>
      </c>
      <c r="D90" s="79"/>
      <c r="E90" s="19"/>
      <c r="F90" s="8"/>
      <c r="G90" s="19" t="s">
        <v>4</v>
      </c>
      <c r="H90" s="80"/>
      <c r="I90" s="80"/>
      <c r="J90" s="19"/>
      <c r="K90" s="79" t="str">
        <f t="shared" si="5"/>
        <v/>
      </c>
      <c r="L90" s="79"/>
      <c r="M90" s="6" t="str">
        <f t="shared" si="7"/>
        <v/>
      </c>
      <c r="N90" s="19"/>
      <c r="O90" s="8"/>
      <c r="P90" s="80"/>
      <c r="Q90" s="80"/>
      <c r="R90" s="81" t="str">
        <f t="shared" si="8"/>
        <v/>
      </c>
      <c r="S90" s="81"/>
      <c r="T90" s="82" t="str">
        <f t="shared" si="9"/>
        <v/>
      </c>
      <c r="U90" s="82"/>
    </row>
    <row r="91" spans="2:21" x14ac:dyDescent="0.15">
      <c r="B91" s="19">
        <v>83</v>
      </c>
      <c r="C91" s="79" t="str">
        <f t="shared" si="6"/>
        <v/>
      </c>
      <c r="D91" s="79"/>
      <c r="E91" s="19"/>
      <c r="F91" s="8"/>
      <c r="G91" s="19" t="s">
        <v>4</v>
      </c>
      <c r="H91" s="80"/>
      <c r="I91" s="80"/>
      <c r="J91" s="19"/>
      <c r="K91" s="79" t="str">
        <f t="shared" si="5"/>
        <v/>
      </c>
      <c r="L91" s="79"/>
      <c r="M91" s="6" t="str">
        <f t="shared" si="7"/>
        <v/>
      </c>
      <c r="N91" s="19"/>
      <c r="O91" s="8"/>
      <c r="P91" s="80"/>
      <c r="Q91" s="80"/>
      <c r="R91" s="81" t="str">
        <f t="shared" si="8"/>
        <v/>
      </c>
      <c r="S91" s="81"/>
      <c r="T91" s="82" t="str">
        <f t="shared" si="9"/>
        <v/>
      </c>
      <c r="U91" s="82"/>
    </row>
    <row r="92" spans="2:21" x14ac:dyDescent="0.15">
      <c r="B92" s="19">
        <v>84</v>
      </c>
      <c r="C92" s="79" t="str">
        <f t="shared" si="6"/>
        <v/>
      </c>
      <c r="D92" s="79"/>
      <c r="E92" s="19"/>
      <c r="F92" s="8"/>
      <c r="G92" s="19" t="s">
        <v>3</v>
      </c>
      <c r="H92" s="80"/>
      <c r="I92" s="80"/>
      <c r="J92" s="19"/>
      <c r="K92" s="79" t="str">
        <f t="shared" si="5"/>
        <v/>
      </c>
      <c r="L92" s="79"/>
      <c r="M92" s="6" t="str">
        <f t="shared" si="7"/>
        <v/>
      </c>
      <c r="N92" s="19"/>
      <c r="O92" s="8"/>
      <c r="P92" s="80"/>
      <c r="Q92" s="80"/>
      <c r="R92" s="81" t="str">
        <f t="shared" si="8"/>
        <v/>
      </c>
      <c r="S92" s="81"/>
      <c r="T92" s="82" t="str">
        <f t="shared" si="9"/>
        <v/>
      </c>
      <c r="U92" s="82"/>
    </row>
    <row r="93" spans="2:21" x14ac:dyDescent="0.15">
      <c r="B93" s="19">
        <v>85</v>
      </c>
      <c r="C93" s="79" t="str">
        <f t="shared" si="6"/>
        <v/>
      </c>
      <c r="D93" s="79"/>
      <c r="E93" s="19"/>
      <c r="F93" s="8"/>
      <c r="G93" s="19" t="s">
        <v>4</v>
      </c>
      <c r="H93" s="80"/>
      <c r="I93" s="80"/>
      <c r="J93" s="19"/>
      <c r="K93" s="79" t="str">
        <f t="shared" si="5"/>
        <v/>
      </c>
      <c r="L93" s="79"/>
      <c r="M93" s="6" t="str">
        <f t="shared" si="7"/>
        <v/>
      </c>
      <c r="N93" s="19"/>
      <c r="O93" s="8"/>
      <c r="P93" s="80"/>
      <c r="Q93" s="80"/>
      <c r="R93" s="81" t="str">
        <f t="shared" si="8"/>
        <v/>
      </c>
      <c r="S93" s="81"/>
      <c r="T93" s="82" t="str">
        <f t="shared" si="9"/>
        <v/>
      </c>
      <c r="U93" s="82"/>
    </row>
    <row r="94" spans="2:21" x14ac:dyDescent="0.15">
      <c r="B94" s="19">
        <v>86</v>
      </c>
      <c r="C94" s="79" t="str">
        <f t="shared" si="6"/>
        <v/>
      </c>
      <c r="D94" s="79"/>
      <c r="E94" s="19"/>
      <c r="F94" s="8"/>
      <c r="G94" s="19" t="s">
        <v>3</v>
      </c>
      <c r="H94" s="80"/>
      <c r="I94" s="80"/>
      <c r="J94" s="19"/>
      <c r="K94" s="79" t="str">
        <f t="shared" si="5"/>
        <v/>
      </c>
      <c r="L94" s="79"/>
      <c r="M94" s="6" t="str">
        <f t="shared" si="7"/>
        <v/>
      </c>
      <c r="N94" s="19"/>
      <c r="O94" s="8"/>
      <c r="P94" s="80"/>
      <c r="Q94" s="80"/>
      <c r="R94" s="81" t="str">
        <f t="shared" si="8"/>
        <v/>
      </c>
      <c r="S94" s="81"/>
      <c r="T94" s="82" t="str">
        <f t="shared" si="9"/>
        <v/>
      </c>
      <c r="U94" s="82"/>
    </row>
    <row r="95" spans="2:21" x14ac:dyDescent="0.15">
      <c r="B95" s="19">
        <v>87</v>
      </c>
      <c r="C95" s="79" t="str">
        <f t="shared" si="6"/>
        <v/>
      </c>
      <c r="D95" s="79"/>
      <c r="E95" s="19"/>
      <c r="F95" s="8"/>
      <c r="G95" s="19" t="s">
        <v>4</v>
      </c>
      <c r="H95" s="80"/>
      <c r="I95" s="80"/>
      <c r="J95" s="19"/>
      <c r="K95" s="79" t="str">
        <f t="shared" si="5"/>
        <v/>
      </c>
      <c r="L95" s="79"/>
      <c r="M95" s="6" t="str">
        <f t="shared" si="7"/>
        <v/>
      </c>
      <c r="N95" s="19"/>
      <c r="O95" s="8"/>
      <c r="P95" s="80"/>
      <c r="Q95" s="80"/>
      <c r="R95" s="81" t="str">
        <f t="shared" si="8"/>
        <v/>
      </c>
      <c r="S95" s="81"/>
      <c r="T95" s="82" t="str">
        <f t="shared" si="9"/>
        <v/>
      </c>
      <c r="U95" s="82"/>
    </row>
    <row r="96" spans="2:21" x14ac:dyDescent="0.15">
      <c r="B96" s="19">
        <v>88</v>
      </c>
      <c r="C96" s="79" t="str">
        <f t="shared" si="6"/>
        <v/>
      </c>
      <c r="D96" s="79"/>
      <c r="E96" s="19"/>
      <c r="F96" s="8"/>
      <c r="G96" s="19" t="s">
        <v>3</v>
      </c>
      <c r="H96" s="80"/>
      <c r="I96" s="80"/>
      <c r="J96" s="19"/>
      <c r="K96" s="79" t="str">
        <f t="shared" si="5"/>
        <v/>
      </c>
      <c r="L96" s="79"/>
      <c r="M96" s="6" t="str">
        <f t="shared" si="7"/>
        <v/>
      </c>
      <c r="N96" s="19"/>
      <c r="O96" s="8"/>
      <c r="P96" s="80"/>
      <c r="Q96" s="80"/>
      <c r="R96" s="81" t="str">
        <f t="shared" si="8"/>
        <v/>
      </c>
      <c r="S96" s="81"/>
      <c r="T96" s="82" t="str">
        <f t="shared" si="9"/>
        <v/>
      </c>
      <c r="U96" s="82"/>
    </row>
    <row r="97" spans="2:21" x14ac:dyDescent="0.15">
      <c r="B97" s="19">
        <v>89</v>
      </c>
      <c r="C97" s="79" t="str">
        <f t="shared" si="6"/>
        <v/>
      </c>
      <c r="D97" s="79"/>
      <c r="E97" s="19"/>
      <c r="F97" s="8"/>
      <c r="G97" s="19" t="s">
        <v>4</v>
      </c>
      <c r="H97" s="80"/>
      <c r="I97" s="80"/>
      <c r="J97" s="19"/>
      <c r="K97" s="79" t="str">
        <f t="shared" si="5"/>
        <v/>
      </c>
      <c r="L97" s="79"/>
      <c r="M97" s="6" t="str">
        <f t="shared" si="7"/>
        <v/>
      </c>
      <c r="N97" s="19"/>
      <c r="O97" s="8"/>
      <c r="P97" s="80"/>
      <c r="Q97" s="80"/>
      <c r="R97" s="81" t="str">
        <f t="shared" si="8"/>
        <v/>
      </c>
      <c r="S97" s="81"/>
      <c r="T97" s="82" t="str">
        <f t="shared" si="9"/>
        <v/>
      </c>
      <c r="U97" s="82"/>
    </row>
    <row r="98" spans="2:21" x14ac:dyDescent="0.15">
      <c r="B98" s="19">
        <v>90</v>
      </c>
      <c r="C98" s="79" t="str">
        <f t="shared" si="6"/>
        <v/>
      </c>
      <c r="D98" s="79"/>
      <c r="E98" s="19"/>
      <c r="F98" s="8"/>
      <c r="G98" s="19" t="s">
        <v>3</v>
      </c>
      <c r="H98" s="80"/>
      <c r="I98" s="80"/>
      <c r="J98" s="19"/>
      <c r="K98" s="79" t="str">
        <f t="shared" si="5"/>
        <v/>
      </c>
      <c r="L98" s="79"/>
      <c r="M98" s="6" t="str">
        <f t="shared" si="7"/>
        <v/>
      </c>
      <c r="N98" s="19"/>
      <c r="O98" s="8"/>
      <c r="P98" s="80"/>
      <c r="Q98" s="80"/>
      <c r="R98" s="81" t="str">
        <f t="shared" si="8"/>
        <v/>
      </c>
      <c r="S98" s="81"/>
      <c r="T98" s="82" t="str">
        <f t="shared" si="9"/>
        <v/>
      </c>
      <c r="U98" s="82"/>
    </row>
    <row r="99" spans="2:21" x14ac:dyDescent="0.15">
      <c r="B99" s="19">
        <v>91</v>
      </c>
      <c r="C99" s="79" t="str">
        <f t="shared" si="6"/>
        <v/>
      </c>
      <c r="D99" s="79"/>
      <c r="E99" s="19"/>
      <c r="F99" s="8"/>
      <c r="G99" s="19" t="s">
        <v>4</v>
      </c>
      <c r="H99" s="80"/>
      <c r="I99" s="80"/>
      <c r="J99" s="19"/>
      <c r="K99" s="79" t="str">
        <f t="shared" si="5"/>
        <v/>
      </c>
      <c r="L99" s="79"/>
      <c r="M99" s="6" t="str">
        <f t="shared" si="7"/>
        <v/>
      </c>
      <c r="N99" s="19"/>
      <c r="O99" s="8"/>
      <c r="P99" s="80"/>
      <c r="Q99" s="80"/>
      <c r="R99" s="81" t="str">
        <f t="shared" si="8"/>
        <v/>
      </c>
      <c r="S99" s="81"/>
      <c r="T99" s="82" t="str">
        <f t="shared" si="9"/>
        <v/>
      </c>
      <c r="U99" s="82"/>
    </row>
    <row r="100" spans="2:21" x14ac:dyDescent="0.15">
      <c r="B100" s="19">
        <v>92</v>
      </c>
      <c r="C100" s="79" t="str">
        <f t="shared" si="6"/>
        <v/>
      </c>
      <c r="D100" s="79"/>
      <c r="E100" s="19"/>
      <c r="F100" s="8"/>
      <c r="G100" s="19" t="s">
        <v>4</v>
      </c>
      <c r="H100" s="80"/>
      <c r="I100" s="80"/>
      <c r="J100" s="19"/>
      <c r="K100" s="79" t="str">
        <f t="shared" si="5"/>
        <v/>
      </c>
      <c r="L100" s="79"/>
      <c r="M100" s="6" t="str">
        <f t="shared" si="7"/>
        <v/>
      </c>
      <c r="N100" s="19"/>
      <c r="O100" s="8"/>
      <c r="P100" s="80"/>
      <c r="Q100" s="80"/>
      <c r="R100" s="81" t="str">
        <f t="shared" si="8"/>
        <v/>
      </c>
      <c r="S100" s="81"/>
      <c r="T100" s="82" t="str">
        <f t="shared" si="9"/>
        <v/>
      </c>
      <c r="U100" s="82"/>
    </row>
    <row r="101" spans="2:21" x14ac:dyDescent="0.15">
      <c r="B101" s="19">
        <v>93</v>
      </c>
      <c r="C101" s="79" t="str">
        <f t="shared" si="6"/>
        <v/>
      </c>
      <c r="D101" s="79"/>
      <c r="E101" s="19"/>
      <c r="F101" s="8"/>
      <c r="G101" s="19" t="s">
        <v>3</v>
      </c>
      <c r="H101" s="80"/>
      <c r="I101" s="80"/>
      <c r="J101" s="19"/>
      <c r="K101" s="79" t="str">
        <f t="shared" si="5"/>
        <v/>
      </c>
      <c r="L101" s="79"/>
      <c r="M101" s="6" t="str">
        <f t="shared" si="7"/>
        <v/>
      </c>
      <c r="N101" s="19"/>
      <c r="O101" s="8"/>
      <c r="P101" s="80"/>
      <c r="Q101" s="80"/>
      <c r="R101" s="81" t="str">
        <f t="shared" si="8"/>
        <v/>
      </c>
      <c r="S101" s="81"/>
      <c r="T101" s="82" t="str">
        <f t="shared" si="9"/>
        <v/>
      </c>
      <c r="U101" s="82"/>
    </row>
    <row r="102" spans="2:21" x14ac:dyDescent="0.15">
      <c r="B102" s="19">
        <v>94</v>
      </c>
      <c r="C102" s="79" t="str">
        <f t="shared" si="6"/>
        <v/>
      </c>
      <c r="D102" s="79"/>
      <c r="E102" s="19"/>
      <c r="F102" s="8"/>
      <c r="G102" s="19" t="s">
        <v>3</v>
      </c>
      <c r="H102" s="80"/>
      <c r="I102" s="80"/>
      <c r="J102" s="19"/>
      <c r="K102" s="79" t="str">
        <f t="shared" si="5"/>
        <v/>
      </c>
      <c r="L102" s="79"/>
      <c r="M102" s="6" t="str">
        <f t="shared" si="7"/>
        <v/>
      </c>
      <c r="N102" s="19"/>
      <c r="O102" s="8"/>
      <c r="P102" s="80"/>
      <c r="Q102" s="80"/>
      <c r="R102" s="81" t="str">
        <f t="shared" si="8"/>
        <v/>
      </c>
      <c r="S102" s="81"/>
      <c r="T102" s="82" t="str">
        <f t="shared" si="9"/>
        <v/>
      </c>
      <c r="U102" s="82"/>
    </row>
    <row r="103" spans="2:21" x14ac:dyDescent="0.15">
      <c r="B103" s="19">
        <v>95</v>
      </c>
      <c r="C103" s="79" t="str">
        <f t="shared" si="6"/>
        <v/>
      </c>
      <c r="D103" s="79"/>
      <c r="E103" s="19"/>
      <c r="F103" s="8"/>
      <c r="G103" s="19" t="s">
        <v>3</v>
      </c>
      <c r="H103" s="80"/>
      <c r="I103" s="80"/>
      <c r="J103" s="19"/>
      <c r="K103" s="79" t="str">
        <f t="shared" si="5"/>
        <v/>
      </c>
      <c r="L103" s="79"/>
      <c r="M103" s="6" t="str">
        <f t="shared" si="7"/>
        <v/>
      </c>
      <c r="N103" s="19"/>
      <c r="O103" s="8"/>
      <c r="P103" s="80"/>
      <c r="Q103" s="80"/>
      <c r="R103" s="81" t="str">
        <f t="shared" si="8"/>
        <v/>
      </c>
      <c r="S103" s="81"/>
      <c r="T103" s="82" t="str">
        <f t="shared" si="9"/>
        <v/>
      </c>
      <c r="U103" s="82"/>
    </row>
    <row r="104" spans="2:21" x14ac:dyDescent="0.15">
      <c r="B104" s="19">
        <v>96</v>
      </c>
      <c r="C104" s="79" t="str">
        <f t="shared" si="6"/>
        <v/>
      </c>
      <c r="D104" s="79"/>
      <c r="E104" s="19"/>
      <c r="F104" s="8"/>
      <c r="G104" s="19" t="s">
        <v>4</v>
      </c>
      <c r="H104" s="80"/>
      <c r="I104" s="80"/>
      <c r="J104" s="19"/>
      <c r="K104" s="79" t="str">
        <f t="shared" si="5"/>
        <v/>
      </c>
      <c r="L104" s="79"/>
      <c r="M104" s="6" t="str">
        <f t="shared" si="7"/>
        <v/>
      </c>
      <c r="N104" s="19"/>
      <c r="O104" s="8"/>
      <c r="P104" s="80"/>
      <c r="Q104" s="80"/>
      <c r="R104" s="81" t="str">
        <f t="shared" si="8"/>
        <v/>
      </c>
      <c r="S104" s="81"/>
      <c r="T104" s="82" t="str">
        <f t="shared" si="9"/>
        <v/>
      </c>
      <c r="U104" s="82"/>
    </row>
    <row r="105" spans="2:21" x14ac:dyDescent="0.15">
      <c r="B105" s="19">
        <v>97</v>
      </c>
      <c r="C105" s="79" t="str">
        <f t="shared" si="6"/>
        <v/>
      </c>
      <c r="D105" s="79"/>
      <c r="E105" s="19"/>
      <c r="F105" s="8"/>
      <c r="G105" s="19" t="s">
        <v>3</v>
      </c>
      <c r="H105" s="80"/>
      <c r="I105" s="80"/>
      <c r="J105" s="19"/>
      <c r="K105" s="79" t="str">
        <f t="shared" si="5"/>
        <v/>
      </c>
      <c r="L105" s="79"/>
      <c r="M105" s="6" t="str">
        <f t="shared" si="7"/>
        <v/>
      </c>
      <c r="N105" s="19"/>
      <c r="O105" s="8"/>
      <c r="P105" s="80"/>
      <c r="Q105" s="80"/>
      <c r="R105" s="81" t="str">
        <f t="shared" si="8"/>
        <v/>
      </c>
      <c r="S105" s="81"/>
      <c r="T105" s="82" t="str">
        <f t="shared" si="9"/>
        <v/>
      </c>
      <c r="U105" s="82"/>
    </row>
    <row r="106" spans="2:21" x14ac:dyDescent="0.15">
      <c r="B106" s="19">
        <v>98</v>
      </c>
      <c r="C106" s="79" t="str">
        <f t="shared" si="6"/>
        <v/>
      </c>
      <c r="D106" s="79"/>
      <c r="E106" s="19"/>
      <c r="F106" s="8"/>
      <c r="G106" s="19" t="s">
        <v>4</v>
      </c>
      <c r="H106" s="80"/>
      <c r="I106" s="80"/>
      <c r="J106" s="19"/>
      <c r="K106" s="79" t="str">
        <f t="shared" si="5"/>
        <v/>
      </c>
      <c r="L106" s="79"/>
      <c r="M106" s="6" t="str">
        <f t="shared" si="7"/>
        <v/>
      </c>
      <c r="N106" s="19"/>
      <c r="O106" s="8"/>
      <c r="P106" s="80"/>
      <c r="Q106" s="80"/>
      <c r="R106" s="81" t="str">
        <f t="shared" si="8"/>
        <v/>
      </c>
      <c r="S106" s="81"/>
      <c r="T106" s="82" t="str">
        <f t="shared" si="9"/>
        <v/>
      </c>
      <c r="U106" s="82"/>
    </row>
    <row r="107" spans="2:21" x14ac:dyDescent="0.15">
      <c r="B107" s="19">
        <v>99</v>
      </c>
      <c r="C107" s="79" t="str">
        <f t="shared" si="6"/>
        <v/>
      </c>
      <c r="D107" s="79"/>
      <c r="E107" s="19"/>
      <c r="F107" s="8"/>
      <c r="G107" s="19" t="s">
        <v>4</v>
      </c>
      <c r="H107" s="80"/>
      <c r="I107" s="80"/>
      <c r="J107" s="19"/>
      <c r="K107" s="79" t="str">
        <f t="shared" si="5"/>
        <v/>
      </c>
      <c r="L107" s="79"/>
      <c r="M107" s="6" t="str">
        <f t="shared" si="7"/>
        <v/>
      </c>
      <c r="N107" s="19"/>
      <c r="O107" s="8"/>
      <c r="P107" s="80"/>
      <c r="Q107" s="80"/>
      <c r="R107" s="81" t="str">
        <f t="shared" si="8"/>
        <v/>
      </c>
      <c r="S107" s="81"/>
      <c r="T107" s="82" t="str">
        <f t="shared" si="9"/>
        <v/>
      </c>
      <c r="U107" s="82"/>
    </row>
    <row r="108" spans="2:21" x14ac:dyDescent="0.15">
      <c r="B108" s="19">
        <v>100</v>
      </c>
      <c r="C108" s="79" t="str">
        <f t="shared" si="6"/>
        <v/>
      </c>
      <c r="D108" s="79"/>
      <c r="E108" s="19"/>
      <c r="F108" s="8"/>
      <c r="G108" s="19" t="s">
        <v>3</v>
      </c>
      <c r="H108" s="80"/>
      <c r="I108" s="80"/>
      <c r="J108" s="19"/>
      <c r="K108" s="79" t="str">
        <f t="shared" si="5"/>
        <v/>
      </c>
      <c r="L108" s="79"/>
      <c r="M108" s="6" t="str">
        <f t="shared" si="7"/>
        <v/>
      </c>
      <c r="N108" s="19"/>
      <c r="O108" s="8"/>
      <c r="P108" s="80"/>
      <c r="Q108" s="80"/>
      <c r="R108" s="81" t="str">
        <f t="shared" si="8"/>
        <v/>
      </c>
      <c r="S108" s="81"/>
      <c r="T108" s="82" t="str">
        <f t="shared" si="9"/>
        <v/>
      </c>
      <c r="U108" s="8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babac</cp:lastModifiedBy>
  <cp:revision/>
  <cp:lastPrinted>2015-07-15T10:17:15Z</cp:lastPrinted>
  <dcterms:created xsi:type="dcterms:W3CDTF">2013-10-09T23:04:08Z</dcterms:created>
  <dcterms:modified xsi:type="dcterms:W3CDTF">2019-07-08T02:12:05Z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