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24226"/>
  <mc:AlternateContent xmlns:mc="http://schemas.openxmlformats.org/markup-compatibility/2006">
    <mc:Choice Requires="x15">
      <x15ac:absPath xmlns:x15ac="http://schemas.microsoft.com/office/spreadsheetml/2010/11/ac" url="C:\Users\babac\Desktop\検証\"/>
    </mc:Choice>
  </mc:AlternateContent>
  <xr:revisionPtr revIDLastSave="0" documentId="13_ncr:1_{FB9D520E-6E55-47F7-836F-42273281E335}" xr6:coauthVersionLast="43" xr6:coauthVersionMax="43" xr10:uidLastSave="{00000000-0000-0000-0000-000000000000}"/>
  <bookViews>
    <workbookView xWindow="-120" yWindow="-120" windowWidth="29040" windowHeight="15840" firstSheet="1" activeTab="5" xr2:uid="{00000000-000D-0000-FFFF-FFFF00000000}"/>
  </bookViews>
  <sheets>
    <sheet name="定数" sheetId="29" state="hidden" r:id="rId1"/>
    <sheet name="検証シート　FIB1.27" sheetId="33" r:id="rId2"/>
    <sheet name="検証シート　FIB1.5" sheetId="32" r:id="rId3"/>
    <sheet name="検証シート　FIB2.0" sheetId="31" r:id="rId4"/>
    <sheet name="画像" sheetId="26" r:id="rId5"/>
    <sheet name="気づき" sheetId="9" r:id="rId6"/>
    <sheet name="検証終了通貨" sheetId="10" r:id="rId7"/>
    <sheet name="テンプレ" sheetId="17" state="hidden" r:id="rId8"/>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108" i="33" l="1"/>
  <c r="T108" i="33"/>
  <c r="W108" i="33" s="1"/>
  <c r="K108" i="33"/>
  <c r="M108" i="33" s="1"/>
  <c r="V107" i="33"/>
  <c r="T107" i="33"/>
  <c r="W107" i="33" s="1"/>
  <c r="R107" i="33"/>
  <c r="C108" i="33" s="1"/>
  <c r="X108" i="33" s="1"/>
  <c r="Y108" i="33" s="1"/>
  <c r="K107" i="33"/>
  <c r="M107" i="33" s="1"/>
  <c r="V106" i="33"/>
  <c r="T106" i="33"/>
  <c r="W106" i="33" s="1"/>
  <c r="M106" i="33"/>
  <c r="K106" i="33"/>
  <c r="V105" i="33"/>
  <c r="T105" i="33"/>
  <c r="W105" i="33" s="1"/>
  <c r="K105" i="33"/>
  <c r="M105" i="33" s="1"/>
  <c r="V104" i="33"/>
  <c r="T104" i="33"/>
  <c r="W104" i="33" s="1"/>
  <c r="R104" i="33"/>
  <c r="C105" i="33" s="1"/>
  <c r="X105" i="33" s="1"/>
  <c r="Y105" i="33" s="1"/>
  <c r="K104" i="33"/>
  <c r="M104" i="33" s="1"/>
  <c r="V103" i="33"/>
  <c r="T103" i="33"/>
  <c r="W103" i="33" s="1"/>
  <c r="K103" i="33"/>
  <c r="M103" i="33" s="1"/>
  <c r="V102" i="33"/>
  <c r="T102" i="33"/>
  <c r="W102" i="33" s="1"/>
  <c r="M102" i="33"/>
  <c r="K102" i="33"/>
  <c r="V101" i="33"/>
  <c r="T101" i="33"/>
  <c r="W101" i="33" s="1"/>
  <c r="K101" i="33"/>
  <c r="M101" i="33" s="1"/>
  <c r="V100" i="33"/>
  <c r="T100" i="33"/>
  <c r="W100" i="33" s="1"/>
  <c r="M100" i="33"/>
  <c r="K100" i="33"/>
  <c r="V99" i="33"/>
  <c r="T99" i="33"/>
  <c r="W99" i="33" s="1"/>
  <c r="M99" i="33"/>
  <c r="K99" i="33"/>
  <c r="V98" i="33"/>
  <c r="T98" i="33"/>
  <c r="W98" i="33" s="1"/>
  <c r="M98" i="33"/>
  <c r="K98" i="33"/>
  <c r="V97" i="33"/>
  <c r="T97" i="33"/>
  <c r="W97" i="33" s="1"/>
  <c r="M97" i="33"/>
  <c r="K97" i="33"/>
  <c r="V96" i="33"/>
  <c r="T96" i="33"/>
  <c r="W96" i="33" s="1"/>
  <c r="K96" i="33"/>
  <c r="M96" i="33" s="1"/>
  <c r="V95" i="33"/>
  <c r="T95" i="33"/>
  <c r="W95" i="33" s="1"/>
  <c r="K95" i="33"/>
  <c r="M95" i="33" s="1"/>
  <c r="V94" i="33"/>
  <c r="T94" i="33"/>
  <c r="W94" i="33" s="1"/>
  <c r="R94" i="33"/>
  <c r="C95" i="33" s="1"/>
  <c r="X95" i="33" s="1"/>
  <c r="Y95" i="33" s="1"/>
  <c r="K94" i="33"/>
  <c r="M94" i="33" s="1"/>
  <c r="V93" i="33"/>
  <c r="T93" i="33"/>
  <c r="W93" i="33" s="1"/>
  <c r="K93" i="33"/>
  <c r="M93" i="33" s="1"/>
  <c r="V92" i="33"/>
  <c r="T92" i="33"/>
  <c r="W92" i="33" s="1"/>
  <c r="K92" i="33"/>
  <c r="M92" i="33" s="1"/>
  <c r="V91" i="33"/>
  <c r="T91" i="33"/>
  <c r="W91" i="33" s="1"/>
  <c r="M91" i="33"/>
  <c r="K91" i="33"/>
  <c r="V90" i="33"/>
  <c r="T90" i="33"/>
  <c r="W90" i="33" s="1"/>
  <c r="M90" i="33"/>
  <c r="K90" i="33"/>
  <c r="V89" i="33"/>
  <c r="T89" i="33"/>
  <c r="R89" i="33" s="1"/>
  <c r="C90" i="33" s="1"/>
  <c r="X90" i="33" s="1"/>
  <c r="Y90" i="33" s="1"/>
  <c r="M89" i="33"/>
  <c r="K89" i="33"/>
  <c r="V88" i="33"/>
  <c r="T88" i="33"/>
  <c r="W88" i="33" s="1"/>
  <c r="R88" i="33"/>
  <c r="C89" i="33" s="1"/>
  <c r="X89" i="33" s="1"/>
  <c r="Y89" i="33" s="1"/>
  <c r="K88" i="33"/>
  <c r="M88" i="33" s="1"/>
  <c r="V87" i="33"/>
  <c r="T87" i="33"/>
  <c r="W87" i="33" s="1"/>
  <c r="K87" i="33"/>
  <c r="M87" i="33" s="1"/>
  <c r="V86" i="33"/>
  <c r="T86" i="33"/>
  <c r="W86" i="33" s="1"/>
  <c r="R86" i="33"/>
  <c r="C87" i="33" s="1"/>
  <c r="X87" i="33" s="1"/>
  <c r="Y87" i="33" s="1"/>
  <c r="K86" i="33"/>
  <c r="M86" i="33" s="1"/>
  <c r="V85" i="33"/>
  <c r="T85" i="33"/>
  <c r="W85" i="33" s="1"/>
  <c r="K85" i="33"/>
  <c r="M85" i="33" s="1"/>
  <c r="V84" i="33"/>
  <c r="T84" i="33"/>
  <c r="W84" i="33" s="1"/>
  <c r="K84" i="33"/>
  <c r="M84" i="33" s="1"/>
  <c r="V83" i="33"/>
  <c r="T83" i="33"/>
  <c r="W83" i="33" s="1"/>
  <c r="K83" i="33"/>
  <c r="M83" i="33" s="1"/>
  <c r="V82" i="33"/>
  <c r="T82" i="33"/>
  <c r="W82" i="33" s="1"/>
  <c r="K82" i="33"/>
  <c r="M82" i="33" s="1"/>
  <c r="V81" i="33"/>
  <c r="T81" i="33"/>
  <c r="W81" i="33" s="1"/>
  <c r="M81" i="33"/>
  <c r="K81" i="33"/>
  <c r="V80" i="33"/>
  <c r="T80" i="33"/>
  <c r="W80" i="33" s="1"/>
  <c r="M80" i="33"/>
  <c r="K80" i="33"/>
  <c r="V79" i="33"/>
  <c r="T79" i="33"/>
  <c r="W79" i="33" s="1"/>
  <c r="K79" i="33"/>
  <c r="M79" i="33" s="1"/>
  <c r="V78" i="33"/>
  <c r="T78" i="33"/>
  <c r="W78" i="33" s="1"/>
  <c r="M78" i="33"/>
  <c r="K78" i="33"/>
  <c r="V77" i="33"/>
  <c r="T77" i="33"/>
  <c r="W77" i="33" s="1"/>
  <c r="K77" i="33"/>
  <c r="M77" i="33" s="1"/>
  <c r="V76" i="33"/>
  <c r="T76" i="33"/>
  <c r="W76" i="33" s="1"/>
  <c r="K76" i="33"/>
  <c r="M76" i="33" s="1"/>
  <c r="V75" i="33"/>
  <c r="T75" i="33"/>
  <c r="W75" i="33" s="1"/>
  <c r="M75" i="33"/>
  <c r="K75" i="33"/>
  <c r="V74" i="33"/>
  <c r="T74" i="33"/>
  <c r="W74" i="33" s="1"/>
  <c r="K74" i="33"/>
  <c r="M74" i="33" s="1"/>
  <c r="V73" i="33"/>
  <c r="T73" i="33"/>
  <c r="W73" i="33" s="1"/>
  <c r="R73" i="33"/>
  <c r="C74" i="33" s="1"/>
  <c r="X74" i="33" s="1"/>
  <c r="Y74" i="33" s="1"/>
  <c r="M73" i="33"/>
  <c r="K73" i="33"/>
  <c r="V72" i="33"/>
  <c r="T72" i="33"/>
  <c r="R72" i="33" s="1"/>
  <c r="C73" i="33" s="1"/>
  <c r="X73" i="33" s="1"/>
  <c r="Y73" i="33" s="1"/>
  <c r="W72" i="33"/>
  <c r="M72" i="33"/>
  <c r="K72" i="33"/>
  <c r="V71" i="33"/>
  <c r="T71" i="33"/>
  <c r="W71" i="33" s="1"/>
  <c r="K71" i="33"/>
  <c r="M71" i="33" s="1"/>
  <c r="V70" i="33"/>
  <c r="T70" i="33"/>
  <c r="W70" i="33" s="1"/>
  <c r="M70" i="33"/>
  <c r="K70" i="33"/>
  <c r="V69" i="33"/>
  <c r="T69" i="33"/>
  <c r="W69" i="33" s="1"/>
  <c r="K69" i="33"/>
  <c r="M69" i="33" s="1"/>
  <c r="V68" i="33"/>
  <c r="T68" i="33"/>
  <c r="W68" i="33" s="1"/>
  <c r="R68" i="33"/>
  <c r="C69" i="33" s="1"/>
  <c r="X69" i="33" s="1"/>
  <c r="Y69" i="33" s="1"/>
  <c r="M68" i="33"/>
  <c r="K68" i="33"/>
  <c r="V67" i="33"/>
  <c r="T67" i="33"/>
  <c r="W67" i="33" s="1"/>
  <c r="M67" i="33"/>
  <c r="K67" i="33"/>
  <c r="V66" i="33"/>
  <c r="T66" i="33"/>
  <c r="W66" i="33" s="1"/>
  <c r="R66" i="33"/>
  <c r="C67" i="33" s="1"/>
  <c r="X67" i="33" s="1"/>
  <c r="Y67" i="33" s="1"/>
  <c r="M66" i="33"/>
  <c r="K66" i="33"/>
  <c r="V65" i="33"/>
  <c r="T65" i="33"/>
  <c r="W65" i="33" s="1"/>
  <c r="K65" i="33"/>
  <c r="M65" i="33" s="1"/>
  <c r="V64" i="33"/>
  <c r="T64" i="33"/>
  <c r="W64" i="33" s="1"/>
  <c r="K64" i="33"/>
  <c r="M64" i="33" s="1"/>
  <c r="V63" i="33"/>
  <c r="T63" i="33"/>
  <c r="W63" i="33" s="1"/>
  <c r="R63" i="33"/>
  <c r="C64" i="33" s="1"/>
  <c r="X64" i="33" s="1"/>
  <c r="Y64" i="33" s="1"/>
  <c r="K63" i="33"/>
  <c r="M63" i="33" s="1"/>
  <c r="V62" i="33"/>
  <c r="T62" i="33"/>
  <c r="W62" i="33" s="1"/>
  <c r="R62" i="33"/>
  <c r="C63" i="33" s="1"/>
  <c r="X63" i="33" s="1"/>
  <c r="Y63" i="33" s="1"/>
  <c r="M62" i="33"/>
  <c r="K62" i="33"/>
  <c r="V61" i="33"/>
  <c r="T61" i="33"/>
  <c r="W61" i="33" s="1"/>
  <c r="K61" i="33"/>
  <c r="M61" i="33" s="1"/>
  <c r="V60" i="33"/>
  <c r="T60" i="33"/>
  <c r="W60" i="33" s="1"/>
  <c r="R60" i="33"/>
  <c r="C61" i="33" s="1"/>
  <c r="X61" i="33" s="1"/>
  <c r="Y61" i="33" s="1"/>
  <c r="M60" i="33"/>
  <c r="K60" i="33"/>
  <c r="V59" i="33"/>
  <c r="T59" i="33"/>
  <c r="W59" i="33" s="1"/>
  <c r="K59" i="33"/>
  <c r="M59" i="33" s="1"/>
  <c r="V58" i="33"/>
  <c r="T58" i="33"/>
  <c r="W58" i="33" s="1"/>
  <c r="M58" i="33"/>
  <c r="K58" i="33"/>
  <c r="V57" i="33"/>
  <c r="T57" i="33"/>
  <c r="W57" i="33" s="1"/>
  <c r="M57" i="33"/>
  <c r="K57" i="33"/>
  <c r="V56" i="33"/>
  <c r="T56" i="33"/>
  <c r="W56" i="33" s="1"/>
  <c r="M56" i="33"/>
  <c r="K56" i="33"/>
  <c r="V55" i="33"/>
  <c r="T55" i="33"/>
  <c r="W55" i="33" s="1"/>
  <c r="K55" i="33"/>
  <c r="M55" i="33" s="1"/>
  <c r="V54" i="33"/>
  <c r="T54" i="33"/>
  <c r="W54" i="33" s="1"/>
  <c r="R54" i="33"/>
  <c r="C55" i="33" s="1"/>
  <c r="X55" i="33" s="1"/>
  <c r="Y55" i="33" s="1"/>
  <c r="K54" i="33"/>
  <c r="M54" i="33" s="1"/>
  <c r="V53" i="33"/>
  <c r="T53" i="33"/>
  <c r="W53" i="33" s="1"/>
  <c r="M53" i="33"/>
  <c r="K53" i="33"/>
  <c r="V52" i="33"/>
  <c r="T52" i="33"/>
  <c r="W52" i="33" s="1"/>
  <c r="K52" i="33"/>
  <c r="M52" i="33" s="1"/>
  <c r="V51" i="33"/>
  <c r="T51" i="33"/>
  <c r="W51" i="33" s="1"/>
  <c r="K51" i="33"/>
  <c r="M51" i="33" s="1"/>
  <c r="V50" i="33"/>
  <c r="T50" i="33"/>
  <c r="R50" i="33" s="1"/>
  <c r="C51" i="33" s="1"/>
  <c r="X51" i="33" s="1"/>
  <c r="Y51" i="33" s="1"/>
  <c r="W50" i="33"/>
  <c r="K50" i="33"/>
  <c r="M50" i="33" s="1"/>
  <c r="V49" i="33"/>
  <c r="T49" i="33"/>
  <c r="W49" i="33" s="1"/>
  <c r="K49" i="33"/>
  <c r="M49" i="33" s="1"/>
  <c r="V48" i="33"/>
  <c r="T48" i="33"/>
  <c r="W48" i="33" s="1"/>
  <c r="M48" i="33"/>
  <c r="K48" i="33"/>
  <c r="V47" i="33"/>
  <c r="T47" i="33"/>
  <c r="W47" i="33" s="1"/>
  <c r="M47" i="33"/>
  <c r="K47" i="33"/>
  <c r="V46" i="33"/>
  <c r="T46" i="33"/>
  <c r="W46" i="33" s="1"/>
  <c r="R46" i="33"/>
  <c r="C47" i="33" s="1"/>
  <c r="X47" i="33" s="1"/>
  <c r="Y47" i="33" s="1"/>
  <c r="K46" i="33"/>
  <c r="M46" i="33" s="1"/>
  <c r="V45" i="33"/>
  <c r="T45" i="33"/>
  <c r="W45" i="33" s="1"/>
  <c r="M45" i="33"/>
  <c r="K45" i="33"/>
  <c r="V44" i="33"/>
  <c r="T44" i="33"/>
  <c r="W44" i="33" s="1"/>
  <c r="R44" i="33"/>
  <c r="C45" i="33" s="1"/>
  <c r="X45" i="33" s="1"/>
  <c r="Y45" i="33" s="1"/>
  <c r="M44" i="33"/>
  <c r="K44" i="33"/>
  <c r="V43" i="33"/>
  <c r="T43" i="33"/>
  <c r="W43" i="33" s="1"/>
  <c r="R43" i="33"/>
  <c r="C44" i="33" s="1"/>
  <c r="X44" i="33" s="1"/>
  <c r="Y44" i="33" s="1"/>
  <c r="M43" i="33"/>
  <c r="K43" i="33"/>
  <c r="V42" i="33"/>
  <c r="T42" i="33"/>
  <c r="W42" i="33" s="1"/>
  <c r="R42" i="33"/>
  <c r="C43" i="33" s="1"/>
  <c r="X43" i="33" s="1"/>
  <c r="Y43" i="33" s="1"/>
  <c r="M42" i="33"/>
  <c r="K42" i="33"/>
  <c r="V41" i="33"/>
  <c r="T41" i="33"/>
  <c r="W41" i="33" s="1"/>
  <c r="M41" i="33"/>
  <c r="K41" i="33"/>
  <c r="V40" i="33"/>
  <c r="T40" i="33"/>
  <c r="W40" i="33" s="1"/>
  <c r="K40" i="33"/>
  <c r="M40" i="33" s="1"/>
  <c r="V39" i="33"/>
  <c r="T39" i="33"/>
  <c r="W39" i="33" s="1"/>
  <c r="K39" i="33"/>
  <c r="M39" i="33" s="1"/>
  <c r="V38" i="33"/>
  <c r="T38" i="33"/>
  <c r="W38" i="33" s="1"/>
  <c r="K38" i="33"/>
  <c r="M38" i="33" s="1"/>
  <c r="V37" i="33"/>
  <c r="T37" i="33"/>
  <c r="W37" i="33" s="1"/>
  <c r="K37" i="33"/>
  <c r="M37" i="33" s="1"/>
  <c r="V36" i="33"/>
  <c r="T36" i="33"/>
  <c r="W36" i="33" s="1"/>
  <c r="K36" i="33"/>
  <c r="M36" i="33" s="1"/>
  <c r="V35" i="33"/>
  <c r="T35" i="33"/>
  <c r="W35" i="33" s="1"/>
  <c r="K35" i="33"/>
  <c r="M35" i="33" s="1"/>
  <c r="V34" i="33"/>
  <c r="T34" i="33"/>
  <c r="W34" i="33" s="1"/>
  <c r="K34" i="33"/>
  <c r="M34" i="33" s="1"/>
  <c r="V33" i="33"/>
  <c r="T33" i="33"/>
  <c r="W33" i="33" s="1"/>
  <c r="R33" i="33"/>
  <c r="C34" i="33" s="1"/>
  <c r="X34" i="33" s="1"/>
  <c r="Y34" i="33" s="1"/>
  <c r="M33" i="33"/>
  <c r="K33" i="33"/>
  <c r="V32" i="33"/>
  <c r="T32" i="33"/>
  <c r="W32" i="33" s="1"/>
  <c r="M32" i="33"/>
  <c r="K32" i="33"/>
  <c r="V31" i="33"/>
  <c r="T31" i="33"/>
  <c r="W31" i="33" s="1"/>
  <c r="K31" i="33"/>
  <c r="M31" i="33" s="1"/>
  <c r="V30" i="33"/>
  <c r="T30" i="33"/>
  <c r="W30" i="33" s="1"/>
  <c r="M30" i="33"/>
  <c r="K30" i="33"/>
  <c r="V29" i="33"/>
  <c r="T29" i="33"/>
  <c r="W29" i="33" s="1"/>
  <c r="K29" i="33"/>
  <c r="M29" i="33" s="1"/>
  <c r="V28" i="33"/>
  <c r="T28" i="33"/>
  <c r="W28" i="33" s="1"/>
  <c r="M28" i="33"/>
  <c r="K28" i="33"/>
  <c r="V27" i="33"/>
  <c r="T27" i="33"/>
  <c r="W27" i="33" s="1"/>
  <c r="R27" i="33"/>
  <c r="C28" i="33" s="1"/>
  <c r="X28" i="33" s="1"/>
  <c r="Y28" i="33" s="1"/>
  <c r="M27" i="33"/>
  <c r="K27" i="33"/>
  <c r="V26" i="33"/>
  <c r="T26" i="33"/>
  <c r="W26" i="33" s="1"/>
  <c r="K26" i="33"/>
  <c r="M26" i="33" s="1"/>
  <c r="V25" i="33"/>
  <c r="T25" i="33"/>
  <c r="W25" i="33" s="1"/>
  <c r="R25" i="33"/>
  <c r="C26" i="33" s="1"/>
  <c r="X26" i="33" s="1"/>
  <c r="Y26" i="33" s="1"/>
  <c r="K25" i="33"/>
  <c r="M25" i="33" s="1"/>
  <c r="V24" i="33"/>
  <c r="T24" i="33"/>
  <c r="W24" i="33" s="1"/>
  <c r="R24" i="33"/>
  <c r="C25" i="33" s="1"/>
  <c r="X25" i="33" s="1"/>
  <c r="Y25" i="33" s="1"/>
  <c r="K24" i="33"/>
  <c r="M24" i="33" s="1"/>
  <c r="V23" i="33"/>
  <c r="T23" i="33"/>
  <c r="W23" i="33" s="1"/>
  <c r="K23" i="33"/>
  <c r="M23" i="33" s="1"/>
  <c r="T22" i="33"/>
  <c r="V22" i="33" s="1"/>
  <c r="M22" i="33"/>
  <c r="K22" i="33"/>
  <c r="T21" i="33"/>
  <c r="V21" i="33" s="1"/>
  <c r="M21" i="33"/>
  <c r="K21" i="33"/>
  <c r="T20" i="33"/>
  <c r="V20" i="33" s="1"/>
  <c r="M20" i="33"/>
  <c r="K20" i="33"/>
  <c r="T19" i="33"/>
  <c r="W19" i="33"/>
  <c r="R19" i="33"/>
  <c r="C20" i="33" s="1"/>
  <c r="X20" i="33" s="1"/>
  <c r="Y20" i="33" s="1"/>
  <c r="K19" i="33"/>
  <c r="M19" i="33" s="1"/>
  <c r="T18" i="33"/>
  <c r="W18" i="33" s="1"/>
  <c r="K18" i="33"/>
  <c r="M18" i="33" s="1"/>
  <c r="T17" i="33"/>
  <c r="W17" i="33" s="1"/>
  <c r="K17" i="33"/>
  <c r="M17" i="33" s="1"/>
  <c r="T16" i="33"/>
  <c r="W16" i="33" s="1"/>
  <c r="K16" i="33"/>
  <c r="M16" i="33" s="1"/>
  <c r="T15" i="33"/>
  <c r="V15" i="33" s="1"/>
  <c r="M15" i="33"/>
  <c r="K15" i="33"/>
  <c r="T14" i="33"/>
  <c r="V14" i="33" s="1"/>
  <c r="K14" i="33"/>
  <c r="M14" i="33" s="1"/>
  <c r="T13" i="33"/>
  <c r="V13" i="33" s="1"/>
  <c r="M13" i="33"/>
  <c r="K13" i="33"/>
  <c r="T12" i="33"/>
  <c r="V12" i="33" s="1"/>
  <c r="K12" i="33"/>
  <c r="M12" i="33" s="1"/>
  <c r="T11" i="33"/>
  <c r="W11" i="33" s="1"/>
  <c r="K11" i="33"/>
  <c r="M11" i="33" s="1"/>
  <c r="T10" i="33"/>
  <c r="R10" i="33" s="1"/>
  <c r="C11" i="33" s="1"/>
  <c r="X11" i="33" s="1"/>
  <c r="Y11" i="33" s="1"/>
  <c r="M10" i="33"/>
  <c r="K10" i="33"/>
  <c r="T9" i="33"/>
  <c r="V9" i="33" s="1"/>
  <c r="K9" i="33"/>
  <c r="M9" i="33" s="1"/>
  <c r="C9" i="33"/>
  <c r="V108" i="32"/>
  <c r="T108" i="32"/>
  <c r="W108" i="32" s="1"/>
  <c r="M108" i="32"/>
  <c r="K108" i="32"/>
  <c r="V107" i="32"/>
  <c r="T107" i="32"/>
  <c r="W107" i="32" s="1"/>
  <c r="K107" i="32"/>
  <c r="M107" i="32" s="1"/>
  <c r="V106" i="32"/>
  <c r="T106" i="32"/>
  <c r="W106" i="32" s="1"/>
  <c r="M106" i="32"/>
  <c r="K106" i="32"/>
  <c r="V105" i="32"/>
  <c r="T105" i="32"/>
  <c r="W105" i="32" s="1"/>
  <c r="R105" i="32"/>
  <c r="C106" i="32" s="1"/>
  <c r="X106" i="32" s="1"/>
  <c r="Y106" i="32" s="1"/>
  <c r="M105" i="32"/>
  <c r="K105" i="32"/>
  <c r="V104" i="32"/>
  <c r="T104" i="32"/>
  <c r="R104" i="32" s="1"/>
  <c r="C105" i="32" s="1"/>
  <c r="X105" i="32" s="1"/>
  <c r="Y105" i="32" s="1"/>
  <c r="K104" i="32"/>
  <c r="M104" i="32" s="1"/>
  <c r="V103" i="32"/>
  <c r="T103" i="32"/>
  <c r="W103" i="32" s="1"/>
  <c r="R103" i="32"/>
  <c r="C104" i="32" s="1"/>
  <c r="X104" i="32" s="1"/>
  <c r="Y104" i="32" s="1"/>
  <c r="K103" i="32"/>
  <c r="M103" i="32" s="1"/>
  <c r="V102" i="32"/>
  <c r="T102" i="32"/>
  <c r="W102" i="32" s="1"/>
  <c r="K102" i="32"/>
  <c r="M102" i="32" s="1"/>
  <c r="V101" i="32"/>
  <c r="T101" i="32"/>
  <c r="W101" i="32" s="1"/>
  <c r="K101" i="32"/>
  <c r="M101" i="32" s="1"/>
  <c r="V100" i="32"/>
  <c r="T100" i="32"/>
  <c r="W100" i="32" s="1"/>
  <c r="R100" i="32"/>
  <c r="C101" i="32" s="1"/>
  <c r="X101" i="32" s="1"/>
  <c r="Y101" i="32" s="1"/>
  <c r="K100" i="32"/>
  <c r="M100" i="32" s="1"/>
  <c r="V99" i="32"/>
  <c r="T99" i="32"/>
  <c r="W99" i="32" s="1"/>
  <c r="R99" i="32"/>
  <c r="C100" i="32" s="1"/>
  <c r="X100" i="32" s="1"/>
  <c r="Y100" i="32" s="1"/>
  <c r="K99" i="32"/>
  <c r="M99" i="32" s="1"/>
  <c r="V98" i="32"/>
  <c r="T98" i="32"/>
  <c r="W98" i="32" s="1"/>
  <c r="K98" i="32"/>
  <c r="M98" i="32" s="1"/>
  <c r="V97" i="32"/>
  <c r="T97" i="32"/>
  <c r="W97" i="32" s="1"/>
  <c r="M97" i="32"/>
  <c r="K97" i="32"/>
  <c r="V96" i="32"/>
  <c r="T96" i="32"/>
  <c r="W96" i="32" s="1"/>
  <c r="M96" i="32"/>
  <c r="K96" i="32"/>
  <c r="V95" i="32"/>
  <c r="T95" i="32"/>
  <c r="W95" i="32" s="1"/>
  <c r="M95" i="32"/>
  <c r="K95" i="32"/>
  <c r="V94" i="32"/>
  <c r="T94" i="32"/>
  <c r="W94" i="32" s="1"/>
  <c r="R94" i="32"/>
  <c r="C95" i="32" s="1"/>
  <c r="X95" i="32" s="1"/>
  <c r="Y95" i="32" s="1"/>
  <c r="K94" i="32"/>
  <c r="M94" i="32" s="1"/>
  <c r="V93" i="32"/>
  <c r="T93" i="32"/>
  <c r="W93" i="32" s="1"/>
  <c r="M93" i="32"/>
  <c r="K93" i="32"/>
  <c r="V92" i="32"/>
  <c r="T92" i="32"/>
  <c r="W92" i="32" s="1"/>
  <c r="K92" i="32"/>
  <c r="M92" i="32" s="1"/>
  <c r="V91" i="32"/>
  <c r="T91" i="32"/>
  <c r="W91" i="32" s="1"/>
  <c r="K91" i="32"/>
  <c r="M91" i="32" s="1"/>
  <c r="V90" i="32"/>
  <c r="T90" i="32"/>
  <c r="W90" i="32" s="1"/>
  <c r="K90" i="32"/>
  <c r="M90" i="32" s="1"/>
  <c r="V89" i="32"/>
  <c r="T89" i="32"/>
  <c r="W89" i="32" s="1"/>
  <c r="K89" i="32"/>
  <c r="M89" i="32" s="1"/>
  <c r="V88" i="32"/>
  <c r="T88" i="32"/>
  <c r="W88" i="32" s="1"/>
  <c r="R88" i="32"/>
  <c r="C89" i="32" s="1"/>
  <c r="X89" i="32" s="1"/>
  <c r="Y89" i="32" s="1"/>
  <c r="M88" i="32"/>
  <c r="K88" i="32"/>
  <c r="V87" i="32"/>
  <c r="T87" i="32"/>
  <c r="R87" i="32" s="1"/>
  <c r="C88" i="32" s="1"/>
  <c r="X88" i="32" s="1"/>
  <c r="Y88" i="32" s="1"/>
  <c r="K87" i="32"/>
  <c r="M87" i="32" s="1"/>
  <c r="V86" i="32"/>
  <c r="T86" i="32"/>
  <c r="W86" i="32" s="1"/>
  <c r="M86" i="32"/>
  <c r="K86" i="32"/>
  <c r="V85" i="32"/>
  <c r="T85" i="32"/>
  <c r="W85" i="32" s="1"/>
  <c r="K85" i="32"/>
  <c r="M85" i="32" s="1"/>
  <c r="V84" i="32"/>
  <c r="T84" i="32"/>
  <c r="W84" i="32" s="1"/>
  <c r="K84" i="32"/>
  <c r="M84" i="32" s="1"/>
  <c r="V83" i="32"/>
  <c r="T83" i="32"/>
  <c r="W83" i="32" s="1"/>
  <c r="K83" i="32"/>
  <c r="M83" i="32" s="1"/>
  <c r="V82" i="32"/>
  <c r="T82" i="32"/>
  <c r="W82" i="32" s="1"/>
  <c r="R82" i="32"/>
  <c r="C83" i="32" s="1"/>
  <c r="X83" i="32" s="1"/>
  <c r="Y83" i="32" s="1"/>
  <c r="K82" i="32"/>
  <c r="M82" i="32" s="1"/>
  <c r="V81" i="32"/>
  <c r="T81" i="32"/>
  <c r="W81" i="32" s="1"/>
  <c r="M81" i="32"/>
  <c r="K81" i="32"/>
  <c r="V80" i="32"/>
  <c r="T80" i="32"/>
  <c r="W80" i="32" s="1"/>
  <c r="K80" i="32"/>
  <c r="M80" i="32" s="1"/>
  <c r="V79" i="32"/>
  <c r="T79" i="32"/>
  <c r="W79" i="32" s="1"/>
  <c r="K79" i="32"/>
  <c r="M79" i="32" s="1"/>
  <c r="V78" i="32"/>
  <c r="T78" i="32"/>
  <c r="W78" i="32" s="1"/>
  <c r="M78" i="32"/>
  <c r="K78" i="32"/>
  <c r="V77" i="32"/>
  <c r="T77" i="32"/>
  <c r="W77" i="32" s="1"/>
  <c r="R77" i="32"/>
  <c r="C78" i="32" s="1"/>
  <c r="X78" i="32" s="1"/>
  <c r="Y78" i="32" s="1"/>
  <c r="K77" i="32"/>
  <c r="M77" i="32" s="1"/>
  <c r="V76" i="32"/>
  <c r="T76" i="32"/>
  <c r="M76" i="32"/>
  <c r="K76" i="32"/>
  <c r="V75" i="32"/>
  <c r="T75" i="32"/>
  <c r="W75" i="32" s="1"/>
  <c r="M75" i="32"/>
  <c r="K75" i="32"/>
  <c r="V74" i="32"/>
  <c r="T74" i="32"/>
  <c r="W74" i="32" s="1"/>
  <c r="M74" i="32"/>
  <c r="K74" i="32"/>
  <c r="V73" i="32"/>
  <c r="T73" i="32"/>
  <c r="W73" i="32" s="1"/>
  <c r="R73" i="32"/>
  <c r="C74" i="32" s="1"/>
  <c r="X74" i="32" s="1"/>
  <c r="Y74" i="32" s="1"/>
  <c r="K73" i="32"/>
  <c r="M73" i="32" s="1"/>
  <c r="V72" i="32"/>
  <c r="T72" i="32"/>
  <c r="W72" i="32" s="1"/>
  <c r="K72" i="32"/>
  <c r="M72" i="32" s="1"/>
  <c r="V71" i="32"/>
  <c r="T71" i="32"/>
  <c r="W71" i="32" s="1"/>
  <c r="M71" i="32"/>
  <c r="K71" i="32"/>
  <c r="V70" i="32"/>
  <c r="T70" i="32"/>
  <c r="W70" i="32" s="1"/>
  <c r="M70" i="32"/>
  <c r="K70" i="32"/>
  <c r="V69" i="32"/>
  <c r="T69" i="32"/>
  <c r="W69" i="32" s="1"/>
  <c r="R69" i="32"/>
  <c r="C70" i="32" s="1"/>
  <c r="X70" i="32" s="1"/>
  <c r="Y70" i="32" s="1"/>
  <c r="K69" i="32"/>
  <c r="M69" i="32" s="1"/>
  <c r="V68" i="32"/>
  <c r="T68" i="32"/>
  <c r="W68" i="32" s="1"/>
  <c r="R68" i="32"/>
  <c r="C69" i="32" s="1"/>
  <c r="X69" i="32" s="1"/>
  <c r="Y69" i="32" s="1"/>
  <c r="M68" i="32"/>
  <c r="K68" i="32"/>
  <c r="V67" i="32"/>
  <c r="T67" i="32"/>
  <c r="W67" i="32" s="1"/>
  <c r="M67" i="32"/>
  <c r="K67" i="32"/>
  <c r="V66" i="32"/>
  <c r="T66" i="32"/>
  <c r="W66" i="32" s="1"/>
  <c r="K66" i="32"/>
  <c r="M66" i="32" s="1"/>
  <c r="V65" i="32"/>
  <c r="T65" i="32"/>
  <c r="W65" i="32" s="1"/>
  <c r="K65" i="32"/>
  <c r="M65" i="32" s="1"/>
  <c r="V64" i="32"/>
  <c r="T64" i="32"/>
  <c r="W64" i="32" s="1"/>
  <c r="R64" i="32"/>
  <c r="C65" i="32" s="1"/>
  <c r="X65" i="32" s="1"/>
  <c r="Y65" i="32" s="1"/>
  <c r="K64" i="32"/>
  <c r="M64" i="32" s="1"/>
  <c r="V63" i="32"/>
  <c r="T63" i="32"/>
  <c r="W63" i="32" s="1"/>
  <c r="M63" i="32"/>
  <c r="K63" i="32"/>
  <c r="V62" i="32"/>
  <c r="T62" i="32"/>
  <c r="W62" i="32" s="1"/>
  <c r="R62" i="32"/>
  <c r="C63" i="32" s="1"/>
  <c r="X63" i="32" s="1"/>
  <c r="Y63" i="32" s="1"/>
  <c r="K62" i="32"/>
  <c r="M62" i="32" s="1"/>
  <c r="V61" i="32"/>
  <c r="T61" i="32"/>
  <c r="W61" i="32" s="1"/>
  <c r="M61" i="32"/>
  <c r="K61" i="32"/>
  <c r="V60" i="32"/>
  <c r="T60" i="32"/>
  <c r="W60" i="32" s="1"/>
  <c r="R60" i="32"/>
  <c r="C61" i="32" s="1"/>
  <c r="X61" i="32" s="1"/>
  <c r="Y61" i="32" s="1"/>
  <c r="K60" i="32"/>
  <c r="M60" i="32" s="1"/>
  <c r="V59" i="32"/>
  <c r="T59" i="32"/>
  <c r="W59" i="32" s="1"/>
  <c r="M59" i="32"/>
  <c r="K59" i="32"/>
  <c r="V58" i="32"/>
  <c r="T58" i="32"/>
  <c r="W58" i="32" s="1"/>
  <c r="K58" i="32"/>
  <c r="M58" i="32" s="1"/>
  <c r="V57" i="32"/>
  <c r="T57" i="32"/>
  <c r="W57" i="32" s="1"/>
  <c r="M57" i="32"/>
  <c r="K57" i="32"/>
  <c r="V56" i="32"/>
  <c r="T56" i="32"/>
  <c r="W56" i="32" s="1"/>
  <c r="M56" i="32"/>
  <c r="K56" i="32"/>
  <c r="V55" i="32"/>
  <c r="T55" i="32"/>
  <c r="W55" i="32" s="1"/>
  <c r="M55" i="32"/>
  <c r="K55" i="32"/>
  <c r="V54" i="32"/>
  <c r="T54" i="32"/>
  <c r="W54" i="32" s="1"/>
  <c r="M54" i="32"/>
  <c r="K54" i="32"/>
  <c r="V53" i="32"/>
  <c r="T53" i="32"/>
  <c r="W53" i="32" s="1"/>
  <c r="R53" i="32"/>
  <c r="C54" i="32" s="1"/>
  <c r="X54" i="32" s="1"/>
  <c r="Y54" i="32" s="1"/>
  <c r="K53" i="32"/>
  <c r="M53" i="32" s="1"/>
  <c r="V52" i="32"/>
  <c r="T52" i="32"/>
  <c r="W52" i="32" s="1"/>
  <c r="R52" i="32"/>
  <c r="C53" i="32" s="1"/>
  <c r="X53" i="32" s="1"/>
  <c r="Y53" i="32" s="1"/>
  <c r="K52" i="32"/>
  <c r="M52" i="32" s="1"/>
  <c r="V51" i="32"/>
  <c r="T51" i="32"/>
  <c r="W51" i="32" s="1"/>
  <c r="R51" i="32"/>
  <c r="C52" i="32" s="1"/>
  <c r="X52" i="32" s="1"/>
  <c r="Y52" i="32" s="1"/>
  <c r="K51" i="32"/>
  <c r="M51" i="32" s="1"/>
  <c r="V50" i="32"/>
  <c r="T50" i="32"/>
  <c r="W50" i="32" s="1"/>
  <c r="R50" i="32"/>
  <c r="C51" i="32" s="1"/>
  <c r="X51" i="32" s="1"/>
  <c r="Y51" i="32" s="1"/>
  <c r="K50" i="32"/>
  <c r="M50" i="32" s="1"/>
  <c r="V49" i="32"/>
  <c r="T49" i="32"/>
  <c r="W49" i="32" s="1"/>
  <c r="R49" i="32"/>
  <c r="C50" i="32" s="1"/>
  <c r="X50" i="32" s="1"/>
  <c r="Y50" i="32" s="1"/>
  <c r="K49" i="32"/>
  <c r="M49" i="32" s="1"/>
  <c r="V48" i="32"/>
  <c r="T48" i="32"/>
  <c r="W48" i="32" s="1"/>
  <c r="R48" i="32"/>
  <c r="C49" i="32" s="1"/>
  <c r="X49" i="32" s="1"/>
  <c r="Y49" i="32" s="1"/>
  <c r="M48" i="32"/>
  <c r="K48" i="32"/>
  <c r="V47" i="32"/>
  <c r="T47" i="32"/>
  <c r="W47" i="32" s="1"/>
  <c r="K47" i="32"/>
  <c r="M47" i="32" s="1"/>
  <c r="V46" i="32"/>
  <c r="T46" i="32"/>
  <c r="W46" i="32" s="1"/>
  <c r="K46" i="32"/>
  <c r="M46" i="32" s="1"/>
  <c r="V45" i="32"/>
  <c r="T45" i="32"/>
  <c r="W45" i="32" s="1"/>
  <c r="K45" i="32"/>
  <c r="M45" i="32" s="1"/>
  <c r="V44" i="32"/>
  <c r="T44" i="32"/>
  <c r="W44" i="32" s="1"/>
  <c r="K44" i="32"/>
  <c r="M44" i="32" s="1"/>
  <c r="V43" i="32"/>
  <c r="T43" i="32"/>
  <c r="W43" i="32" s="1"/>
  <c r="K43" i="32"/>
  <c r="M43" i="32" s="1"/>
  <c r="V42" i="32"/>
  <c r="T42" i="32"/>
  <c r="W42" i="32" s="1"/>
  <c r="K42" i="32"/>
  <c r="M42" i="32" s="1"/>
  <c r="V41" i="32"/>
  <c r="T41" i="32"/>
  <c r="W41" i="32" s="1"/>
  <c r="M41" i="32"/>
  <c r="K41" i="32"/>
  <c r="V40" i="32"/>
  <c r="T40" i="32"/>
  <c r="W40" i="32" s="1"/>
  <c r="K40" i="32"/>
  <c r="M40" i="32" s="1"/>
  <c r="V39" i="32"/>
  <c r="T39" i="32"/>
  <c r="W39" i="32" s="1"/>
  <c r="K39" i="32"/>
  <c r="M39" i="32" s="1"/>
  <c r="V38" i="32"/>
  <c r="T38" i="32"/>
  <c r="W38" i="32" s="1"/>
  <c r="M38" i="32"/>
  <c r="K38" i="32"/>
  <c r="V37" i="32"/>
  <c r="T37" i="32"/>
  <c r="W37" i="32" s="1"/>
  <c r="M37" i="32"/>
  <c r="K37" i="32"/>
  <c r="V36" i="32"/>
  <c r="T36" i="32"/>
  <c r="W36" i="32" s="1"/>
  <c r="M36" i="32"/>
  <c r="K36" i="32"/>
  <c r="V35" i="32"/>
  <c r="T35" i="32"/>
  <c r="W35" i="32" s="1"/>
  <c r="M35" i="32"/>
  <c r="K35" i="32"/>
  <c r="V34" i="32"/>
  <c r="T34" i="32"/>
  <c r="W34" i="32" s="1"/>
  <c r="M34" i="32"/>
  <c r="K34" i="32"/>
  <c r="W33" i="32"/>
  <c r="V33" i="32"/>
  <c r="T33" i="32"/>
  <c r="R33" i="32" s="1"/>
  <c r="C34" i="32" s="1"/>
  <c r="X34" i="32" s="1"/>
  <c r="Y34" i="32" s="1"/>
  <c r="M33" i="32"/>
  <c r="K33" i="32"/>
  <c r="V32" i="32"/>
  <c r="T32" i="32"/>
  <c r="W32" i="32" s="1"/>
  <c r="K32" i="32"/>
  <c r="M32" i="32" s="1"/>
  <c r="V31" i="32"/>
  <c r="T31" i="32"/>
  <c r="W31" i="32" s="1"/>
  <c r="M31" i="32"/>
  <c r="K31" i="32"/>
  <c r="V30" i="32"/>
  <c r="T30" i="32"/>
  <c r="W30" i="32" s="1"/>
  <c r="K30" i="32"/>
  <c r="M30" i="32" s="1"/>
  <c r="V29" i="32"/>
  <c r="T29" i="32"/>
  <c r="W29" i="32" s="1"/>
  <c r="M29" i="32"/>
  <c r="K29" i="32"/>
  <c r="V28" i="32"/>
  <c r="T28" i="32"/>
  <c r="R28" i="32" s="1"/>
  <c r="C29" i="32" s="1"/>
  <c r="X29" i="32" s="1"/>
  <c r="Y29" i="32" s="1"/>
  <c r="W28" i="32"/>
  <c r="K28" i="32"/>
  <c r="M28" i="32" s="1"/>
  <c r="V27" i="32"/>
  <c r="T27" i="32"/>
  <c r="W27" i="32" s="1"/>
  <c r="M27" i="32"/>
  <c r="K27" i="32"/>
  <c r="V26" i="32"/>
  <c r="T26" i="32"/>
  <c r="W26" i="32" s="1"/>
  <c r="M26" i="32"/>
  <c r="K26" i="32"/>
  <c r="V25" i="32"/>
  <c r="T25" i="32"/>
  <c r="W25" i="32" s="1"/>
  <c r="R25" i="32"/>
  <c r="C26" i="32" s="1"/>
  <c r="X26" i="32" s="1"/>
  <c r="Y26" i="32" s="1"/>
  <c r="K25" i="32"/>
  <c r="M25" i="32" s="1"/>
  <c r="V24" i="32"/>
  <c r="T24" i="32"/>
  <c r="W24" i="32" s="1"/>
  <c r="R24" i="32"/>
  <c r="C25" i="32" s="1"/>
  <c r="X25" i="32" s="1"/>
  <c r="Y25" i="32" s="1"/>
  <c r="K24" i="32"/>
  <c r="M24" i="32" s="1"/>
  <c r="V23" i="32"/>
  <c r="T23" i="32"/>
  <c r="W23" i="32" s="1"/>
  <c r="R23" i="32"/>
  <c r="C24" i="32" s="1"/>
  <c r="X24" i="32" s="1"/>
  <c r="Y24" i="32" s="1"/>
  <c r="M23" i="32"/>
  <c r="K23" i="32"/>
  <c r="T22" i="32"/>
  <c r="W22" i="32" s="1"/>
  <c r="R22" i="32"/>
  <c r="C23" i="32" s="1"/>
  <c r="X23" i="32" s="1"/>
  <c r="Y23" i="32" s="1"/>
  <c r="K22" i="32"/>
  <c r="M22" i="32" s="1"/>
  <c r="T21" i="32"/>
  <c r="R21" i="32"/>
  <c r="C22" i="32" s="1"/>
  <c r="X22" i="32" s="1"/>
  <c r="Y22" i="32" s="1"/>
  <c r="K21" i="32"/>
  <c r="M21" i="32" s="1"/>
  <c r="T20" i="32"/>
  <c r="V20" i="32" s="1"/>
  <c r="R20" i="32"/>
  <c r="C21" i="32" s="1"/>
  <c r="X21" i="32" s="1"/>
  <c r="Y21" i="32" s="1"/>
  <c r="K20" i="32"/>
  <c r="M20" i="32" s="1"/>
  <c r="T19" i="32"/>
  <c r="V19" i="32" s="1"/>
  <c r="M19" i="32"/>
  <c r="K19" i="32"/>
  <c r="T18" i="32"/>
  <c r="W18" i="32" s="1"/>
  <c r="M18" i="32"/>
  <c r="K18" i="32"/>
  <c r="T17" i="32"/>
  <c r="V17" i="32" s="1"/>
  <c r="K17" i="32"/>
  <c r="M17" i="32" s="1"/>
  <c r="T16" i="32"/>
  <c r="K16" i="32"/>
  <c r="M16" i="32" s="1"/>
  <c r="T15" i="32"/>
  <c r="V15" i="32" s="1"/>
  <c r="R15" i="32"/>
  <c r="C16" i="32" s="1"/>
  <c r="X16" i="32" s="1"/>
  <c r="Y16" i="32" s="1"/>
  <c r="M15" i="32"/>
  <c r="K15" i="32"/>
  <c r="T14" i="32"/>
  <c r="V14" i="32" s="1"/>
  <c r="M14" i="32"/>
  <c r="K14" i="32"/>
  <c r="T13" i="32"/>
  <c r="W13" i="32" s="1"/>
  <c r="R13" i="32"/>
  <c r="C14" i="32" s="1"/>
  <c r="X14" i="32" s="1"/>
  <c r="Y14" i="32" s="1"/>
  <c r="K13" i="32"/>
  <c r="M13" i="32" s="1"/>
  <c r="T12" i="32"/>
  <c r="W12" i="32" s="1"/>
  <c r="M12" i="32"/>
  <c r="K12" i="32"/>
  <c r="T11" i="32"/>
  <c r="W11" i="32" s="1"/>
  <c r="K11" i="32"/>
  <c r="M11" i="32" s="1"/>
  <c r="T10" i="32"/>
  <c r="W10" i="32" s="1"/>
  <c r="K10" i="32"/>
  <c r="M10" i="32" s="1"/>
  <c r="T9" i="32"/>
  <c r="W9" i="32" s="1"/>
  <c r="C9" i="32"/>
  <c r="K9" i="32" s="1"/>
  <c r="M9" i="32" s="1"/>
  <c r="V108" i="31"/>
  <c r="T108" i="31"/>
  <c r="W108" i="31" s="1"/>
  <c r="K108" i="31"/>
  <c r="M108" i="31" s="1"/>
  <c r="V107" i="31"/>
  <c r="T107" i="31"/>
  <c r="W107" i="31" s="1"/>
  <c r="K107" i="31"/>
  <c r="M107" i="31" s="1"/>
  <c r="V106" i="31"/>
  <c r="T106" i="31"/>
  <c r="W106" i="31" s="1"/>
  <c r="K106" i="31"/>
  <c r="M106" i="31" s="1"/>
  <c r="V105" i="31"/>
  <c r="T105" i="31"/>
  <c r="W105" i="31" s="1"/>
  <c r="R105" i="31"/>
  <c r="C106" i="31" s="1"/>
  <c r="X106" i="31" s="1"/>
  <c r="Y106" i="31" s="1"/>
  <c r="M105" i="31"/>
  <c r="K105" i="31"/>
  <c r="V104" i="31"/>
  <c r="T104" i="31"/>
  <c r="W104" i="31" s="1"/>
  <c r="M104" i="31"/>
  <c r="K104" i="31"/>
  <c r="V103" i="31"/>
  <c r="T103" i="31"/>
  <c r="W103" i="31" s="1"/>
  <c r="R103" i="31"/>
  <c r="C104" i="31" s="1"/>
  <c r="X104" i="31" s="1"/>
  <c r="Y104" i="31" s="1"/>
  <c r="K103" i="31"/>
  <c r="M103" i="31" s="1"/>
  <c r="V102" i="31"/>
  <c r="T102" i="31"/>
  <c r="W102" i="31" s="1"/>
  <c r="M102" i="31"/>
  <c r="K102" i="31"/>
  <c r="V101" i="31"/>
  <c r="T101" i="31"/>
  <c r="W101" i="31" s="1"/>
  <c r="M101" i="31"/>
  <c r="K101" i="31"/>
  <c r="V100" i="31"/>
  <c r="T100" i="31"/>
  <c r="W100" i="31" s="1"/>
  <c r="K100" i="31"/>
  <c r="M100" i="31" s="1"/>
  <c r="V99" i="31"/>
  <c r="T99" i="31"/>
  <c r="W99" i="31" s="1"/>
  <c r="M99" i="31"/>
  <c r="K99" i="31"/>
  <c r="V98" i="31"/>
  <c r="T98" i="31"/>
  <c r="W98" i="31" s="1"/>
  <c r="M98" i="31"/>
  <c r="K98" i="31"/>
  <c r="V97" i="31"/>
  <c r="T97" i="31"/>
  <c r="W97" i="31" s="1"/>
  <c r="K97" i="31"/>
  <c r="M97" i="31" s="1"/>
  <c r="V96" i="31"/>
  <c r="T96" i="31"/>
  <c r="W96" i="31" s="1"/>
  <c r="M96" i="31"/>
  <c r="K96" i="31"/>
  <c r="V95" i="31"/>
  <c r="T95" i="31"/>
  <c r="W95" i="31" s="1"/>
  <c r="M95" i="31"/>
  <c r="K95" i="31"/>
  <c r="V94" i="31"/>
  <c r="T94" i="31"/>
  <c r="W94" i="31" s="1"/>
  <c r="M94" i="31"/>
  <c r="K94" i="31"/>
  <c r="V93" i="31"/>
  <c r="T93" i="31"/>
  <c r="W93" i="31" s="1"/>
  <c r="M93" i="31"/>
  <c r="K93" i="31"/>
  <c r="V92" i="31"/>
  <c r="T92" i="31"/>
  <c r="W92" i="31" s="1"/>
  <c r="K92" i="31"/>
  <c r="M92" i="31" s="1"/>
  <c r="V91" i="31"/>
  <c r="T91" i="31"/>
  <c r="W91" i="31" s="1"/>
  <c r="R91" i="31"/>
  <c r="C92" i="31" s="1"/>
  <c r="X92" i="31" s="1"/>
  <c r="Y92" i="31" s="1"/>
  <c r="M91" i="31"/>
  <c r="K91" i="31"/>
  <c r="V90" i="31"/>
  <c r="T90" i="31"/>
  <c r="W90" i="31" s="1"/>
  <c r="K90" i="31"/>
  <c r="M90" i="31" s="1"/>
  <c r="V89" i="31"/>
  <c r="T89" i="31"/>
  <c r="W89" i="31" s="1"/>
  <c r="K89" i="31"/>
  <c r="M89" i="31" s="1"/>
  <c r="V88" i="31"/>
  <c r="T88" i="31"/>
  <c r="W88" i="31" s="1"/>
  <c r="K88" i="31"/>
  <c r="M88" i="31" s="1"/>
  <c r="V87" i="31"/>
  <c r="T87" i="31"/>
  <c r="W87" i="31" s="1"/>
  <c r="K87" i="31"/>
  <c r="M87" i="31" s="1"/>
  <c r="V86" i="31"/>
  <c r="T86" i="31"/>
  <c r="W86" i="31" s="1"/>
  <c r="K86" i="31"/>
  <c r="M86" i="31" s="1"/>
  <c r="V85" i="31"/>
  <c r="T85" i="31"/>
  <c r="W85" i="31" s="1"/>
  <c r="K85" i="31"/>
  <c r="M85" i="31" s="1"/>
  <c r="V84" i="31"/>
  <c r="T84" i="31"/>
  <c r="W84" i="31" s="1"/>
  <c r="K84" i="31"/>
  <c r="M84" i="31" s="1"/>
  <c r="V83" i="31"/>
  <c r="T83" i="31"/>
  <c r="W83" i="31" s="1"/>
  <c r="R83" i="31"/>
  <c r="C84" i="31" s="1"/>
  <c r="X84" i="31" s="1"/>
  <c r="Y84" i="31" s="1"/>
  <c r="K83" i="31"/>
  <c r="M83" i="31" s="1"/>
  <c r="V82" i="31"/>
  <c r="T82" i="31"/>
  <c r="W82" i="31" s="1"/>
  <c r="K82" i="31"/>
  <c r="M82" i="31" s="1"/>
  <c r="V81" i="31"/>
  <c r="T81" i="31"/>
  <c r="W81" i="31" s="1"/>
  <c r="M81" i="31"/>
  <c r="K81" i="31"/>
  <c r="W80" i="31"/>
  <c r="V80" i="31"/>
  <c r="T80" i="31"/>
  <c r="R80" i="31"/>
  <c r="C81" i="31" s="1"/>
  <c r="X81" i="31" s="1"/>
  <c r="Y81" i="31" s="1"/>
  <c r="K80" i="31"/>
  <c r="M80" i="31" s="1"/>
  <c r="V79" i="31"/>
  <c r="T79" i="31"/>
  <c r="W79" i="31" s="1"/>
  <c r="M79" i="31"/>
  <c r="K79" i="31"/>
  <c r="V78" i="31"/>
  <c r="T78" i="31"/>
  <c r="W78" i="31" s="1"/>
  <c r="M78" i="31"/>
  <c r="K78" i="31"/>
  <c r="V77" i="31"/>
  <c r="T77" i="31"/>
  <c r="W77" i="31" s="1"/>
  <c r="K77" i="31"/>
  <c r="M77" i="31" s="1"/>
  <c r="V76" i="31"/>
  <c r="T76" i="31"/>
  <c r="W76" i="31" s="1"/>
  <c r="K76" i="31"/>
  <c r="M76" i="31" s="1"/>
  <c r="V75" i="31"/>
  <c r="T75" i="31"/>
  <c r="W75" i="31" s="1"/>
  <c r="M75" i="31"/>
  <c r="K75" i="31"/>
  <c r="V74" i="31"/>
  <c r="T74" i="31"/>
  <c r="W74" i="31" s="1"/>
  <c r="K74" i="31"/>
  <c r="M74" i="31" s="1"/>
  <c r="V73" i="31"/>
  <c r="T73" i="31"/>
  <c r="W73" i="31" s="1"/>
  <c r="M73" i="31"/>
  <c r="K73" i="31"/>
  <c r="V72" i="31"/>
  <c r="T72" i="31"/>
  <c r="W72" i="31" s="1"/>
  <c r="M72" i="31"/>
  <c r="K72" i="31"/>
  <c r="V71" i="31"/>
  <c r="T71" i="31"/>
  <c r="R71" i="31" s="1"/>
  <c r="C72" i="31" s="1"/>
  <c r="X72" i="31" s="1"/>
  <c r="Y72" i="31" s="1"/>
  <c r="W71" i="31"/>
  <c r="K71" i="31"/>
  <c r="M71" i="31" s="1"/>
  <c r="V70" i="31"/>
  <c r="T70" i="31"/>
  <c r="W70" i="31" s="1"/>
  <c r="R70" i="31"/>
  <c r="C71" i="31" s="1"/>
  <c r="X71" i="31" s="1"/>
  <c r="Y71" i="31" s="1"/>
  <c r="K70" i="31"/>
  <c r="M70" i="31" s="1"/>
  <c r="V69" i="31"/>
  <c r="T69" i="31"/>
  <c r="W69" i="31" s="1"/>
  <c r="K69" i="31"/>
  <c r="M69" i="31" s="1"/>
  <c r="V68" i="31"/>
  <c r="T68" i="31"/>
  <c r="W68" i="31" s="1"/>
  <c r="K68" i="31"/>
  <c r="M68" i="31" s="1"/>
  <c r="V67" i="31"/>
  <c r="T67" i="31"/>
  <c r="W67" i="31" s="1"/>
  <c r="M67" i="31"/>
  <c r="K67" i="31"/>
  <c r="V66" i="31"/>
  <c r="T66" i="31"/>
  <c r="W66" i="31" s="1"/>
  <c r="M66" i="31"/>
  <c r="K66" i="31"/>
  <c r="V65" i="31"/>
  <c r="T65" i="31"/>
  <c r="W65" i="31" s="1"/>
  <c r="K65" i="31"/>
  <c r="M65" i="31" s="1"/>
  <c r="V64" i="31"/>
  <c r="T64" i="31"/>
  <c r="W64" i="31" s="1"/>
  <c r="K64" i="31"/>
  <c r="M64" i="31" s="1"/>
  <c r="V63" i="31"/>
  <c r="T63" i="31"/>
  <c r="W63" i="31" s="1"/>
  <c r="R63" i="31"/>
  <c r="C64" i="31" s="1"/>
  <c r="X64" i="31" s="1"/>
  <c r="Y64" i="31" s="1"/>
  <c r="M63" i="31"/>
  <c r="K63" i="31"/>
  <c r="V62" i="31"/>
  <c r="T62" i="31"/>
  <c r="W62" i="31" s="1"/>
  <c r="R62" i="31"/>
  <c r="C63" i="31" s="1"/>
  <c r="X63" i="31" s="1"/>
  <c r="Y63" i="31" s="1"/>
  <c r="K62" i="31"/>
  <c r="M62" i="31" s="1"/>
  <c r="V61" i="31"/>
  <c r="T61" i="31"/>
  <c r="W61" i="31" s="1"/>
  <c r="R61" i="31"/>
  <c r="C62" i="31" s="1"/>
  <c r="X62" i="31" s="1"/>
  <c r="Y62" i="31" s="1"/>
  <c r="K61" i="31"/>
  <c r="M61" i="31" s="1"/>
  <c r="V60" i="31"/>
  <c r="T60" i="31"/>
  <c r="W60" i="31" s="1"/>
  <c r="M60" i="31"/>
  <c r="K60" i="31"/>
  <c r="V59" i="31"/>
  <c r="T59" i="31"/>
  <c r="W59" i="31" s="1"/>
  <c r="R59" i="31"/>
  <c r="C60" i="31" s="1"/>
  <c r="X60" i="31" s="1"/>
  <c r="Y60" i="31" s="1"/>
  <c r="M59" i="31"/>
  <c r="K59" i="31"/>
  <c r="V58" i="31"/>
  <c r="T58" i="31"/>
  <c r="W58" i="31" s="1"/>
  <c r="K58" i="31"/>
  <c r="M58" i="31" s="1"/>
  <c r="V57" i="31"/>
  <c r="T57" i="31"/>
  <c r="W57" i="31"/>
  <c r="R57" i="31"/>
  <c r="C58" i="31" s="1"/>
  <c r="X58" i="31" s="1"/>
  <c r="Y58" i="31" s="1"/>
  <c r="M57" i="31"/>
  <c r="K57" i="31"/>
  <c r="V56" i="31"/>
  <c r="T56" i="31"/>
  <c r="W56" i="31" s="1"/>
  <c r="K56" i="31"/>
  <c r="M56" i="31" s="1"/>
  <c r="V55" i="31"/>
  <c r="T55" i="31"/>
  <c r="W55" i="31" s="1"/>
  <c r="M55" i="31"/>
  <c r="K55" i="31"/>
  <c r="V54" i="31"/>
  <c r="T54" i="31"/>
  <c r="W54" i="31" s="1"/>
  <c r="M54" i="31"/>
  <c r="K54" i="31"/>
  <c r="V53" i="31"/>
  <c r="T53" i="31"/>
  <c r="W53" i="31" s="1"/>
  <c r="M53" i="31"/>
  <c r="K53" i="31"/>
  <c r="V52" i="31"/>
  <c r="T52" i="31"/>
  <c r="W52" i="31" s="1"/>
  <c r="K52" i="31"/>
  <c r="M52" i="31" s="1"/>
  <c r="W51" i="31"/>
  <c r="V51" i="31"/>
  <c r="T51" i="31"/>
  <c r="R51" i="31"/>
  <c r="C52" i="31" s="1"/>
  <c r="X52" i="31" s="1"/>
  <c r="Y52" i="31" s="1"/>
  <c r="K51" i="31"/>
  <c r="M51" i="31" s="1"/>
  <c r="V50" i="31"/>
  <c r="T50" i="31"/>
  <c r="W50" i="31" s="1"/>
  <c r="M50" i="31"/>
  <c r="K50" i="31"/>
  <c r="V49" i="31"/>
  <c r="T49" i="31"/>
  <c r="W49" i="31" s="1"/>
  <c r="K49" i="31"/>
  <c r="M49" i="31" s="1"/>
  <c r="V48" i="31"/>
  <c r="T48" i="31"/>
  <c r="W48" i="31" s="1"/>
  <c r="K48" i="31"/>
  <c r="M48" i="31" s="1"/>
  <c r="V47" i="31"/>
  <c r="T47" i="31"/>
  <c r="W47" i="31" s="1"/>
  <c r="R47" i="31"/>
  <c r="C48" i="31" s="1"/>
  <c r="X48" i="31" s="1"/>
  <c r="Y48" i="31" s="1"/>
  <c r="M47" i="31"/>
  <c r="K47" i="31"/>
  <c r="V46" i="31"/>
  <c r="T46" i="31"/>
  <c r="W46" i="31" s="1"/>
  <c r="K46" i="31"/>
  <c r="M46" i="31" s="1"/>
  <c r="V45" i="31"/>
  <c r="T45" i="31"/>
  <c r="W45" i="31" s="1"/>
  <c r="M45" i="31"/>
  <c r="K45" i="31"/>
  <c r="V44" i="31"/>
  <c r="T44" i="31"/>
  <c r="W44" i="31" s="1"/>
  <c r="K44" i="31"/>
  <c r="M44" i="31" s="1"/>
  <c r="V43" i="31"/>
  <c r="T43" i="31"/>
  <c r="W43" i="31" s="1"/>
  <c r="R43" i="31"/>
  <c r="C44" i="31" s="1"/>
  <c r="X44" i="31" s="1"/>
  <c r="Y44" i="31" s="1"/>
  <c r="M43" i="31"/>
  <c r="K43" i="31"/>
  <c r="V42" i="31"/>
  <c r="T42" i="31"/>
  <c r="R42" i="31" s="1"/>
  <c r="C43" i="31" s="1"/>
  <c r="X43" i="31" s="1"/>
  <c r="Y43" i="31" s="1"/>
  <c r="W42" i="31"/>
  <c r="K42" i="31"/>
  <c r="M42" i="31" s="1"/>
  <c r="V41" i="31"/>
  <c r="T41" i="31"/>
  <c r="W41" i="31" s="1"/>
  <c r="R41" i="31"/>
  <c r="C42" i="31" s="1"/>
  <c r="X42" i="31" s="1"/>
  <c r="Y42" i="31" s="1"/>
  <c r="M41" i="31"/>
  <c r="K41" i="31"/>
  <c r="V40" i="31"/>
  <c r="T40" i="31"/>
  <c r="W40" i="31" s="1"/>
  <c r="K40" i="31"/>
  <c r="M40" i="31" s="1"/>
  <c r="V39" i="31"/>
  <c r="T39" i="31"/>
  <c r="W39" i="31" s="1"/>
  <c r="K39" i="31"/>
  <c r="M39" i="31" s="1"/>
  <c r="V38" i="31"/>
  <c r="T38" i="31"/>
  <c r="W38" i="31" s="1"/>
  <c r="M38" i="31"/>
  <c r="K38" i="31"/>
  <c r="V37" i="31"/>
  <c r="T37" i="31"/>
  <c r="W37" i="31" s="1"/>
  <c r="R37" i="31"/>
  <c r="C38" i="31" s="1"/>
  <c r="X38" i="31" s="1"/>
  <c r="Y38" i="31" s="1"/>
  <c r="K37" i="31"/>
  <c r="M37" i="31" s="1"/>
  <c r="V36" i="31"/>
  <c r="T36" i="31"/>
  <c r="W36" i="31" s="1"/>
  <c r="M36" i="31"/>
  <c r="K36" i="31"/>
  <c r="V35" i="31"/>
  <c r="T35" i="31"/>
  <c r="W35" i="31" s="1"/>
  <c r="M35" i="31"/>
  <c r="K35" i="31"/>
  <c r="V34" i="31"/>
  <c r="T34" i="31"/>
  <c r="W34" i="31" s="1"/>
  <c r="K34" i="31"/>
  <c r="M34" i="31" s="1"/>
  <c r="V33" i="31"/>
  <c r="T33" i="31"/>
  <c r="W33" i="31" s="1"/>
  <c r="M33" i="31"/>
  <c r="K33" i="31"/>
  <c r="V32" i="31"/>
  <c r="T32" i="31"/>
  <c r="W32" i="31" s="1"/>
  <c r="K32" i="31"/>
  <c r="M32" i="31" s="1"/>
  <c r="V31" i="31"/>
  <c r="T31" i="31"/>
  <c r="W31" i="31" s="1"/>
  <c r="K31" i="31"/>
  <c r="M31" i="31" s="1"/>
  <c r="V30" i="31"/>
  <c r="T30" i="31"/>
  <c r="W30" i="31" s="1"/>
  <c r="K30" i="31"/>
  <c r="M30" i="31" s="1"/>
  <c r="V29" i="31"/>
  <c r="T29" i="31"/>
  <c r="W29" i="31" s="1"/>
  <c r="R29" i="31"/>
  <c r="C30" i="31" s="1"/>
  <c r="X30" i="31" s="1"/>
  <c r="Y30" i="31" s="1"/>
  <c r="K29" i="31"/>
  <c r="M29" i="31" s="1"/>
  <c r="V28" i="31"/>
  <c r="T28" i="31"/>
  <c r="W28" i="31" s="1"/>
  <c r="M28" i="31"/>
  <c r="K28" i="31"/>
  <c r="V27" i="31"/>
  <c r="T27" i="31"/>
  <c r="W27" i="31" s="1"/>
  <c r="K27" i="31"/>
  <c r="M27" i="31" s="1"/>
  <c r="V26" i="31"/>
  <c r="T26" i="31"/>
  <c r="W26" i="31" s="1"/>
  <c r="M26" i="31"/>
  <c r="K26" i="31"/>
  <c r="V25" i="31"/>
  <c r="T25" i="31"/>
  <c r="W25" i="31" s="1"/>
  <c r="M25" i="31"/>
  <c r="K25" i="31"/>
  <c r="V24" i="31"/>
  <c r="T24" i="31"/>
  <c r="W24" i="31" s="1"/>
  <c r="M24" i="31"/>
  <c r="K24" i="31"/>
  <c r="V23" i="31"/>
  <c r="T23" i="31"/>
  <c r="W23" i="31" s="1"/>
  <c r="K23" i="31"/>
  <c r="M23" i="31" s="1"/>
  <c r="T22" i="31"/>
  <c r="W22" i="31" s="1"/>
  <c r="K22" i="31"/>
  <c r="M22" i="31" s="1"/>
  <c r="T21" i="31"/>
  <c r="V21" i="31" s="1"/>
  <c r="R21" i="31"/>
  <c r="C22" i="31" s="1"/>
  <c r="X22" i="31" s="1"/>
  <c r="Y22" i="31" s="1"/>
  <c r="K21" i="31"/>
  <c r="M21" i="31" s="1"/>
  <c r="T20" i="31"/>
  <c r="W20" i="31" s="1"/>
  <c r="R20" i="31"/>
  <c r="C21" i="31" s="1"/>
  <c r="X21" i="31" s="1"/>
  <c r="Y21" i="31" s="1"/>
  <c r="K20" i="31"/>
  <c r="M20" i="31" s="1"/>
  <c r="T19" i="31"/>
  <c r="W19" i="31" s="1"/>
  <c r="R19" i="31"/>
  <c r="C20" i="31" s="1"/>
  <c r="X20" i="31" s="1"/>
  <c r="Y20" i="31" s="1"/>
  <c r="K19" i="31"/>
  <c r="M19" i="31" s="1"/>
  <c r="T18" i="31"/>
  <c r="V18" i="31" s="1"/>
  <c r="R18" i="31"/>
  <c r="C19" i="31" s="1"/>
  <c r="X19" i="31" s="1"/>
  <c r="Y19" i="31" s="1"/>
  <c r="K18" i="31"/>
  <c r="M18" i="31" s="1"/>
  <c r="T17" i="31"/>
  <c r="V17" i="31" s="1"/>
  <c r="K17" i="31"/>
  <c r="M17" i="31" s="1"/>
  <c r="T16" i="31"/>
  <c r="W16" i="31" s="1"/>
  <c r="M16" i="31"/>
  <c r="K16" i="31"/>
  <c r="T15" i="31"/>
  <c r="V15" i="31" s="1"/>
  <c r="K15" i="31"/>
  <c r="M15" i="31" s="1"/>
  <c r="T14" i="31"/>
  <c r="V14" i="31" s="1"/>
  <c r="K14" i="31"/>
  <c r="M14" i="31" s="1"/>
  <c r="T13" i="31"/>
  <c r="V13" i="31" s="1"/>
  <c r="M13" i="31"/>
  <c r="K13" i="31"/>
  <c r="T12" i="31"/>
  <c r="W12" i="31" s="1"/>
  <c r="M12" i="31"/>
  <c r="K12" i="31"/>
  <c r="T11" i="31"/>
  <c r="W11" i="31" s="1"/>
  <c r="M11" i="31"/>
  <c r="K11" i="31"/>
  <c r="T10" i="31"/>
  <c r="V10" i="31" s="1"/>
  <c r="M10" i="31"/>
  <c r="K10" i="31"/>
  <c r="T9" i="31"/>
  <c r="V9" i="31" s="1"/>
  <c r="C9" i="31"/>
  <c r="K9" i="31" s="1"/>
  <c r="M9" i="31" s="1"/>
  <c r="R10" i="17"/>
  <c r="T10" i="17"/>
  <c r="R11" i="17"/>
  <c r="C12" i="17"/>
  <c r="T11" i="17"/>
  <c r="R12" i="17"/>
  <c r="C13" i="17" s="1"/>
  <c r="T12" i="17"/>
  <c r="R13" i="17"/>
  <c r="T13" i="17"/>
  <c r="R14" i="17"/>
  <c r="T14" i="17"/>
  <c r="R15" i="17"/>
  <c r="T15" i="17"/>
  <c r="R16" i="17"/>
  <c r="C17" i="17"/>
  <c r="T16" i="17"/>
  <c r="R17" i="17"/>
  <c r="T17" i="17"/>
  <c r="R18" i="17"/>
  <c r="C19" i="17" s="1"/>
  <c r="T18" i="17"/>
  <c r="R19" i="17"/>
  <c r="T19" i="17"/>
  <c r="R20" i="17"/>
  <c r="C21" i="17" s="1"/>
  <c r="T20" i="17"/>
  <c r="R21" i="17"/>
  <c r="T21" i="17"/>
  <c r="R22" i="17"/>
  <c r="T22" i="17"/>
  <c r="R23" i="17"/>
  <c r="C24" i="17" s="1"/>
  <c r="T23" i="17"/>
  <c r="R24" i="17"/>
  <c r="C25" i="17"/>
  <c r="T24" i="17"/>
  <c r="R25" i="17"/>
  <c r="T25" i="17"/>
  <c r="R26" i="17"/>
  <c r="C27" i="17" s="1"/>
  <c r="T26" i="17"/>
  <c r="R27" i="17"/>
  <c r="C28" i="17" s="1"/>
  <c r="T27" i="17"/>
  <c r="R28" i="17"/>
  <c r="C29" i="17" s="1"/>
  <c r="T28" i="17"/>
  <c r="R29" i="17"/>
  <c r="T29" i="17"/>
  <c r="R30" i="17"/>
  <c r="C31" i="17" s="1"/>
  <c r="T30" i="17"/>
  <c r="R31" i="17"/>
  <c r="T31" i="17"/>
  <c r="R32" i="17"/>
  <c r="C33" i="17"/>
  <c r="T32" i="17"/>
  <c r="R33" i="17"/>
  <c r="C34" i="17" s="1"/>
  <c r="T33" i="17"/>
  <c r="R34" i="17"/>
  <c r="T34" i="17"/>
  <c r="R35" i="17"/>
  <c r="T35" i="17"/>
  <c r="R36" i="17"/>
  <c r="C37" i="17" s="1"/>
  <c r="T36" i="17"/>
  <c r="R37" i="17"/>
  <c r="C38" i="17" s="1"/>
  <c r="T37" i="17"/>
  <c r="R38" i="17"/>
  <c r="T38" i="17"/>
  <c r="R39" i="17"/>
  <c r="T39" i="17"/>
  <c r="R40" i="17"/>
  <c r="C41" i="17"/>
  <c r="T40" i="17"/>
  <c r="R41" i="17"/>
  <c r="C42" i="17" s="1"/>
  <c r="T41" i="17"/>
  <c r="R42" i="17"/>
  <c r="T42" i="17"/>
  <c r="R43" i="17"/>
  <c r="T43" i="17"/>
  <c r="R44" i="17"/>
  <c r="C45" i="17"/>
  <c r="T44" i="17"/>
  <c r="R45" i="17"/>
  <c r="T45" i="17"/>
  <c r="R46" i="17"/>
  <c r="T46" i="17"/>
  <c r="R47" i="17"/>
  <c r="T47" i="17"/>
  <c r="R48" i="17"/>
  <c r="C49" i="17" s="1"/>
  <c r="T48" i="17"/>
  <c r="R49" i="17"/>
  <c r="T49" i="17"/>
  <c r="R50" i="17"/>
  <c r="C51" i="17" s="1"/>
  <c r="T50" i="17"/>
  <c r="R51" i="17"/>
  <c r="C52" i="17" s="1"/>
  <c r="T51" i="17"/>
  <c r="R52" i="17"/>
  <c r="C53" i="17" s="1"/>
  <c r="T52" i="17"/>
  <c r="R53" i="17"/>
  <c r="T53" i="17"/>
  <c r="R54" i="17"/>
  <c r="T54" i="17"/>
  <c r="R55" i="17"/>
  <c r="C56" i="17" s="1"/>
  <c r="T55" i="17"/>
  <c r="R56" i="17"/>
  <c r="C57" i="17"/>
  <c r="T56" i="17"/>
  <c r="R57" i="17"/>
  <c r="C58" i="17" s="1"/>
  <c r="T57" i="17"/>
  <c r="R58" i="17"/>
  <c r="T58" i="17"/>
  <c r="R59" i="17"/>
  <c r="C60" i="17" s="1"/>
  <c r="T59" i="17"/>
  <c r="R60" i="17"/>
  <c r="C61" i="17"/>
  <c r="T60" i="17"/>
  <c r="R61" i="17"/>
  <c r="T61" i="17"/>
  <c r="R62" i="17"/>
  <c r="C63" i="17" s="1"/>
  <c r="T62" i="17"/>
  <c r="R63" i="17"/>
  <c r="T63" i="17"/>
  <c r="R64" i="17"/>
  <c r="C65" i="17"/>
  <c r="T64" i="17"/>
  <c r="R65" i="17"/>
  <c r="T65" i="17"/>
  <c r="R66" i="17"/>
  <c r="C67" i="17" s="1"/>
  <c r="T66" i="17"/>
  <c r="R67" i="17"/>
  <c r="T67" i="17"/>
  <c r="R68" i="17"/>
  <c r="C69" i="17" s="1"/>
  <c r="T68" i="17"/>
  <c r="R69" i="17"/>
  <c r="T69" i="17"/>
  <c r="R70" i="17"/>
  <c r="T70" i="17"/>
  <c r="R71" i="17"/>
  <c r="T71" i="17"/>
  <c r="R72" i="17"/>
  <c r="C73" i="17"/>
  <c r="T72" i="17"/>
  <c r="R73" i="17"/>
  <c r="C74" i="17" s="1"/>
  <c r="T73" i="17"/>
  <c r="R74" i="17"/>
  <c r="C75" i="17" s="1"/>
  <c r="T74" i="17"/>
  <c r="R75" i="17"/>
  <c r="C76" i="17" s="1"/>
  <c r="T75" i="17"/>
  <c r="R76" i="17"/>
  <c r="C77" i="17"/>
  <c r="T76" i="17"/>
  <c r="R77" i="17"/>
  <c r="C78" i="17" s="1"/>
  <c r="T77" i="17"/>
  <c r="R78" i="17"/>
  <c r="C79" i="17" s="1"/>
  <c r="T78" i="17"/>
  <c r="R79" i="17"/>
  <c r="C80" i="17" s="1"/>
  <c r="T79" i="17"/>
  <c r="R80" i="17"/>
  <c r="C81" i="17"/>
  <c r="T80" i="17"/>
  <c r="R81" i="17"/>
  <c r="T81" i="17"/>
  <c r="R82" i="17"/>
  <c r="C83" i="17" s="1"/>
  <c r="T82" i="17"/>
  <c r="R83" i="17"/>
  <c r="C84" i="17" s="1"/>
  <c r="T83" i="17"/>
  <c r="R84" i="17"/>
  <c r="C85" i="17" s="1"/>
  <c r="T84" i="17"/>
  <c r="R85" i="17"/>
  <c r="T85" i="17"/>
  <c r="R86" i="17"/>
  <c r="T86" i="17"/>
  <c r="R87" i="17"/>
  <c r="C88" i="17"/>
  <c r="T87" i="17"/>
  <c r="R88" i="17"/>
  <c r="C89" i="17"/>
  <c r="T88" i="17"/>
  <c r="R89" i="17"/>
  <c r="C90" i="17" s="1"/>
  <c r="T89" i="17"/>
  <c r="R90" i="17"/>
  <c r="T90" i="17"/>
  <c r="R91" i="17"/>
  <c r="C92" i="17" s="1"/>
  <c r="T91" i="17"/>
  <c r="R92" i="17"/>
  <c r="C93" i="17"/>
  <c r="T92" i="17"/>
  <c r="R93" i="17"/>
  <c r="T93" i="17"/>
  <c r="R94" i="17"/>
  <c r="C95" i="17" s="1"/>
  <c r="T94" i="17"/>
  <c r="R95" i="17"/>
  <c r="C96" i="17"/>
  <c r="T95" i="17"/>
  <c r="R96" i="17"/>
  <c r="C97" i="17"/>
  <c r="T96" i="17"/>
  <c r="R97" i="17"/>
  <c r="C98" i="17" s="1"/>
  <c r="T97" i="17"/>
  <c r="R98" i="17"/>
  <c r="T98" i="17"/>
  <c r="R99" i="17"/>
  <c r="C100" i="17" s="1"/>
  <c r="T99" i="17"/>
  <c r="R100" i="17"/>
  <c r="C101" i="17"/>
  <c r="T100" i="17"/>
  <c r="R101" i="17"/>
  <c r="T101" i="17"/>
  <c r="R102" i="17"/>
  <c r="T102" i="17"/>
  <c r="R103" i="17"/>
  <c r="C104" i="17"/>
  <c r="T103" i="17"/>
  <c r="R104" i="17"/>
  <c r="C105" i="17"/>
  <c r="T104" i="17"/>
  <c r="R105" i="17"/>
  <c r="C106" i="17" s="1"/>
  <c r="T105" i="17"/>
  <c r="R106" i="17"/>
  <c r="C107" i="17" s="1"/>
  <c r="T106" i="17"/>
  <c r="R107" i="17"/>
  <c r="C108" i="17"/>
  <c r="P2" i="17"/>
  <c r="T107" i="17"/>
  <c r="R108" i="17"/>
  <c r="T108"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K108" i="17"/>
  <c r="K107" i="17"/>
  <c r="K106" i="17"/>
  <c r="K105" i="17"/>
  <c r="K104" i="17"/>
  <c r="K103" i="17"/>
  <c r="C103" i="17"/>
  <c r="K102" i="17"/>
  <c r="C102" i="17"/>
  <c r="K101" i="17"/>
  <c r="K100" i="17"/>
  <c r="K99" i="17"/>
  <c r="C99" i="17"/>
  <c r="K98" i="17"/>
  <c r="K97" i="17"/>
  <c r="K96" i="17"/>
  <c r="K95" i="17"/>
  <c r="K94" i="17"/>
  <c r="C94" i="17"/>
  <c r="K93" i="17"/>
  <c r="K92" i="17"/>
  <c r="K91" i="17"/>
  <c r="C91" i="17"/>
  <c r="K90" i="17"/>
  <c r="K89" i="17"/>
  <c r="K88" i="17"/>
  <c r="K87" i="17"/>
  <c r="C87" i="17"/>
  <c r="K86" i="17"/>
  <c r="C86" i="17"/>
  <c r="K85" i="17"/>
  <c r="K84" i="17"/>
  <c r="K83" i="17"/>
  <c r="K82" i="17"/>
  <c r="C82" i="17"/>
  <c r="K81" i="17"/>
  <c r="K80" i="17"/>
  <c r="K79" i="17"/>
  <c r="K78" i="17"/>
  <c r="K77" i="17"/>
  <c r="K76" i="17"/>
  <c r="K75" i="17"/>
  <c r="K74" i="17"/>
  <c r="K73" i="17"/>
  <c r="K72" i="17"/>
  <c r="C72" i="17"/>
  <c r="K71" i="17"/>
  <c r="C71" i="17"/>
  <c r="K70" i="17"/>
  <c r="C70" i="17"/>
  <c r="K69" i="17"/>
  <c r="K68" i="17"/>
  <c r="C68" i="17"/>
  <c r="K67" i="17"/>
  <c r="K66" i="17"/>
  <c r="C66" i="17"/>
  <c r="K65" i="17"/>
  <c r="K64" i="17"/>
  <c r="C64" i="17"/>
  <c r="K63" i="17"/>
  <c r="K62" i="17"/>
  <c r="C62" i="17"/>
  <c r="K61" i="17"/>
  <c r="K60" i="17"/>
  <c r="K59" i="17"/>
  <c r="C59" i="17"/>
  <c r="K58" i="17"/>
  <c r="K57" i="17"/>
  <c r="K56" i="17"/>
  <c r="K55" i="17"/>
  <c r="C55" i="17"/>
  <c r="K54" i="17"/>
  <c r="C54" i="17"/>
  <c r="K53" i="17"/>
  <c r="K52" i="17"/>
  <c r="K51" i="17"/>
  <c r="K50" i="17"/>
  <c r="C50" i="17"/>
  <c r="K49" i="17"/>
  <c r="K48" i="17"/>
  <c r="C48" i="17"/>
  <c r="K47" i="17"/>
  <c r="C47" i="17"/>
  <c r="K46" i="17"/>
  <c r="C46" i="17"/>
  <c r="K45" i="17"/>
  <c r="K44" i="17"/>
  <c r="C44" i="17"/>
  <c r="K43" i="17"/>
  <c r="C43" i="17"/>
  <c r="K42" i="17"/>
  <c r="K41" i="17"/>
  <c r="K40" i="17"/>
  <c r="C40" i="17"/>
  <c r="K39" i="17"/>
  <c r="C39" i="17"/>
  <c r="K38" i="17"/>
  <c r="K37" i="17"/>
  <c r="K36" i="17"/>
  <c r="C36" i="17"/>
  <c r="K35" i="17"/>
  <c r="C35" i="17"/>
  <c r="K34" i="17"/>
  <c r="K33" i="17"/>
  <c r="K32" i="17"/>
  <c r="C32" i="17"/>
  <c r="K31" i="17"/>
  <c r="K30" i="17"/>
  <c r="C30" i="17"/>
  <c r="K29" i="17"/>
  <c r="K28" i="17"/>
  <c r="K27" i="17"/>
  <c r="K26" i="17"/>
  <c r="C26" i="17"/>
  <c r="K25" i="17"/>
  <c r="K24" i="17"/>
  <c r="K23" i="17"/>
  <c r="C23" i="17"/>
  <c r="K22" i="17"/>
  <c r="C22" i="17"/>
  <c r="K21" i="17"/>
  <c r="K20" i="17"/>
  <c r="C20" i="17"/>
  <c r="K19" i="17"/>
  <c r="K18" i="17"/>
  <c r="C18" i="17"/>
  <c r="K17" i="17"/>
  <c r="K16" i="17"/>
  <c r="C16" i="17"/>
  <c r="K15" i="17"/>
  <c r="C15" i="17"/>
  <c r="K14" i="17"/>
  <c r="C14" i="17"/>
  <c r="K13" i="17"/>
  <c r="K12" i="17"/>
  <c r="K11" i="17"/>
  <c r="C11" i="17"/>
  <c r="K10" i="17"/>
  <c r="K9" i="17"/>
  <c r="M9" i="17" s="1"/>
  <c r="R9" i="17" s="1"/>
  <c r="L2" i="17"/>
  <c r="V19" i="33"/>
  <c r="W15" i="32"/>
  <c r="R108" i="31" l="1"/>
  <c r="R108" i="32"/>
  <c r="R108" i="33"/>
  <c r="R107" i="31"/>
  <c r="C108" i="31" s="1"/>
  <c r="X108" i="31" s="1"/>
  <c r="Y108" i="31" s="1"/>
  <c r="R107" i="32"/>
  <c r="C108" i="32" s="1"/>
  <c r="X108" i="32" s="1"/>
  <c r="Y108" i="32" s="1"/>
  <c r="R106" i="31"/>
  <c r="C107" i="31" s="1"/>
  <c r="X107" i="31" s="1"/>
  <c r="Y107" i="31" s="1"/>
  <c r="R106" i="32"/>
  <c r="C107" i="32" s="1"/>
  <c r="X107" i="32" s="1"/>
  <c r="Y107" i="32" s="1"/>
  <c r="R106" i="33"/>
  <c r="C107" i="33" s="1"/>
  <c r="X107" i="33" s="1"/>
  <c r="Y107" i="33" s="1"/>
  <c r="R105" i="33"/>
  <c r="C106" i="33" s="1"/>
  <c r="X106" i="33" s="1"/>
  <c r="Y106" i="33" s="1"/>
  <c r="R104" i="31"/>
  <c r="C105" i="31" s="1"/>
  <c r="X105" i="31" s="1"/>
  <c r="Y105" i="31" s="1"/>
  <c r="W104" i="32"/>
  <c r="R103" i="33"/>
  <c r="C104" i="33" s="1"/>
  <c r="X104" i="33" s="1"/>
  <c r="Y104" i="33" s="1"/>
  <c r="R102" i="31"/>
  <c r="C103" i="31" s="1"/>
  <c r="X103" i="31" s="1"/>
  <c r="Y103" i="31" s="1"/>
  <c r="R102" i="32"/>
  <c r="C103" i="32" s="1"/>
  <c r="X103" i="32" s="1"/>
  <c r="Y103" i="32" s="1"/>
  <c r="R102" i="33"/>
  <c r="C103" i="33" s="1"/>
  <c r="X103" i="33" s="1"/>
  <c r="Y103" i="33" s="1"/>
  <c r="R101" i="31"/>
  <c r="C102" i="31" s="1"/>
  <c r="X102" i="31" s="1"/>
  <c r="Y102" i="31" s="1"/>
  <c r="R101" i="32"/>
  <c r="C102" i="32" s="1"/>
  <c r="X102" i="32" s="1"/>
  <c r="Y102" i="32" s="1"/>
  <c r="R101" i="33"/>
  <c r="C102" i="33" s="1"/>
  <c r="X102" i="33" s="1"/>
  <c r="Y102" i="33" s="1"/>
  <c r="R100" i="31"/>
  <c r="C101" i="31" s="1"/>
  <c r="X101" i="31" s="1"/>
  <c r="Y101" i="31" s="1"/>
  <c r="R100" i="33"/>
  <c r="C101" i="33" s="1"/>
  <c r="X101" i="33" s="1"/>
  <c r="Y101" i="33" s="1"/>
  <c r="R99" i="31"/>
  <c r="C100" i="31" s="1"/>
  <c r="X100" i="31" s="1"/>
  <c r="Y100" i="31" s="1"/>
  <c r="R99" i="33"/>
  <c r="C100" i="33" s="1"/>
  <c r="X100" i="33" s="1"/>
  <c r="Y100" i="33" s="1"/>
  <c r="R98" i="31"/>
  <c r="C99" i="31" s="1"/>
  <c r="X99" i="31" s="1"/>
  <c r="Y99" i="31" s="1"/>
  <c r="R98" i="32"/>
  <c r="C99" i="32" s="1"/>
  <c r="X99" i="32" s="1"/>
  <c r="Y99" i="32" s="1"/>
  <c r="R98" i="33"/>
  <c r="C99" i="33" s="1"/>
  <c r="X99" i="33" s="1"/>
  <c r="Y99" i="33" s="1"/>
  <c r="R97" i="31"/>
  <c r="C98" i="31" s="1"/>
  <c r="X98" i="31" s="1"/>
  <c r="Y98" i="31" s="1"/>
  <c r="R97" i="32"/>
  <c r="C98" i="32" s="1"/>
  <c r="X98" i="32" s="1"/>
  <c r="Y98" i="32" s="1"/>
  <c r="R97" i="33"/>
  <c r="C98" i="33" s="1"/>
  <c r="X98" i="33" s="1"/>
  <c r="Y98" i="33" s="1"/>
  <c r="R96" i="31"/>
  <c r="C97" i="31" s="1"/>
  <c r="X97" i="31" s="1"/>
  <c r="Y97" i="31" s="1"/>
  <c r="R96" i="32"/>
  <c r="C97" i="32" s="1"/>
  <c r="X97" i="32" s="1"/>
  <c r="Y97" i="32" s="1"/>
  <c r="R96" i="33"/>
  <c r="C97" i="33" s="1"/>
  <c r="X97" i="33" s="1"/>
  <c r="Y97" i="33" s="1"/>
  <c r="R95" i="31"/>
  <c r="C96" i="31" s="1"/>
  <c r="X96" i="31" s="1"/>
  <c r="Y96" i="31" s="1"/>
  <c r="R95" i="32"/>
  <c r="C96" i="32" s="1"/>
  <c r="X96" i="32" s="1"/>
  <c r="Y96" i="32" s="1"/>
  <c r="R95" i="33"/>
  <c r="C96" i="33" s="1"/>
  <c r="X96" i="33" s="1"/>
  <c r="Y96" i="33" s="1"/>
  <c r="R94" i="31"/>
  <c r="C95" i="31" s="1"/>
  <c r="X95" i="31" s="1"/>
  <c r="Y95" i="31" s="1"/>
  <c r="R93" i="31"/>
  <c r="C94" i="31" s="1"/>
  <c r="X94" i="31" s="1"/>
  <c r="Y94" i="31" s="1"/>
  <c r="R93" i="32"/>
  <c r="C94" i="32" s="1"/>
  <c r="X94" i="32" s="1"/>
  <c r="Y94" i="32" s="1"/>
  <c r="R93" i="33"/>
  <c r="C94" i="33" s="1"/>
  <c r="X94" i="33" s="1"/>
  <c r="Y94" i="33" s="1"/>
  <c r="R92" i="31"/>
  <c r="C93" i="31" s="1"/>
  <c r="X93" i="31" s="1"/>
  <c r="Y93" i="31" s="1"/>
  <c r="R92" i="32"/>
  <c r="C93" i="32" s="1"/>
  <c r="X93" i="32" s="1"/>
  <c r="Y93" i="32" s="1"/>
  <c r="R92" i="33"/>
  <c r="C93" i="33" s="1"/>
  <c r="X93" i="33" s="1"/>
  <c r="Y93" i="33" s="1"/>
  <c r="R91" i="32"/>
  <c r="C92" i="32" s="1"/>
  <c r="X92" i="32" s="1"/>
  <c r="Y92" i="32" s="1"/>
  <c r="R91" i="33"/>
  <c r="C92" i="33" s="1"/>
  <c r="X92" i="33" s="1"/>
  <c r="Y92" i="33" s="1"/>
  <c r="R90" i="31"/>
  <c r="C91" i="31" s="1"/>
  <c r="X91" i="31" s="1"/>
  <c r="Y91" i="31" s="1"/>
  <c r="R90" i="32"/>
  <c r="C91" i="32" s="1"/>
  <c r="X91" i="32" s="1"/>
  <c r="Y91" i="32" s="1"/>
  <c r="R90" i="33"/>
  <c r="C91" i="33" s="1"/>
  <c r="X91" i="33" s="1"/>
  <c r="Y91" i="33" s="1"/>
  <c r="R89" i="31"/>
  <c r="C90" i="31" s="1"/>
  <c r="X90" i="31" s="1"/>
  <c r="Y90" i="31" s="1"/>
  <c r="R89" i="32"/>
  <c r="C90" i="32" s="1"/>
  <c r="X90" i="32" s="1"/>
  <c r="Y90" i="32" s="1"/>
  <c r="W89" i="33"/>
  <c r="R88" i="31"/>
  <c r="C89" i="31" s="1"/>
  <c r="X89" i="31" s="1"/>
  <c r="Y89" i="31" s="1"/>
  <c r="R87" i="31"/>
  <c r="C88" i="31" s="1"/>
  <c r="X88" i="31" s="1"/>
  <c r="Y88" i="31" s="1"/>
  <c r="W87" i="32"/>
  <c r="R87" i="33"/>
  <c r="C88" i="33" s="1"/>
  <c r="X88" i="33" s="1"/>
  <c r="Y88" i="33" s="1"/>
  <c r="R86" i="31"/>
  <c r="C87" i="31" s="1"/>
  <c r="X87" i="31" s="1"/>
  <c r="Y87" i="31" s="1"/>
  <c r="R86" i="32"/>
  <c r="C87" i="32" s="1"/>
  <c r="X87" i="32" s="1"/>
  <c r="Y87" i="32" s="1"/>
  <c r="R85" i="31"/>
  <c r="C86" i="31" s="1"/>
  <c r="X86" i="31" s="1"/>
  <c r="Y86" i="31" s="1"/>
  <c r="R85" i="32"/>
  <c r="C86" i="32" s="1"/>
  <c r="X86" i="32" s="1"/>
  <c r="Y86" i="32" s="1"/>
  <c r="R85" i="33"/>
  <c r="C86" i="33" s="1"/>
  <c r="X86" i="33" s="1"/>
  <c r="Y86" i="33" s="1"/>
  <c r="R84" i="31"/>
  <c r="C85" i="31" s="1"/>
  <c r="X85" i="31" s="1"/>
  <c r="Y85" i="31" s="1"/>
  <c r="R84" i="32"/>
  <c r="C85" i="32" s="1"/>
  <c r="X85" i="32" s="1"/>
  <c r="Y85" i="32" s="1"/>
  <c r="R84" i="33"/>
  <c r="C85" i="33" s="1"/>
  <c r="X85" i="33" s="1"/>
  <c r="Y85" i="33" s="1"/>
  <c r="R83" i="32"/>
  <c r="C84" i="32" s="1"/>
  <c r="X84" i="32" s="1"/>
  <c r="Y84" i="32" s="1"/>
  <c r="R83" i="33"/>
  <c r="C84" i="33" s="1"/>
  <c r="X84" i="33" s="1"/>
  <c r="Y84" i="33" s="1"/>
  <c r="R82" i="31"/>
  <c r="C83" i="31" s="1"/>
  <c r="X83" i="31" s="1"/>
  <c r="Y83" i="31" s="1"/>
  <c r="R82" i="33"/>
  <c r="C83" i="33" s="1"/>
  <c r="X83" i="33" s="1"/>
  <c r="Y83" i="33" s="1"/>
  <c r="R81" i="31"/>
  <c r="C82" i="31" s="1"/>
  <c r="X82" i="31" s="1"/>
  <c r="Y82" i="31" s="1"/>
  <c r="R81" i="32"/>
  <c r="C82" i="32" s="1"/>
  <c r="X82" i="32" s="1"/>
  <c r="Y82" i="32" s="1"/>
  <c r="R81" i="33"/>
  <c r="C82" i="33" s="1"/>
  <c r="X82" i="33" s="1"/>
  <c r="Y82" i="33" s="1"/>
  <c r="R80" i="32"/>
  <c r="C81" i="32" s="1"/>
  <c r="X81" i="32" s="1"/>
  <c r="Y81" i="32" s="1"/>
  <c r="R80" i="33"/>
  <c r="C81" i="33" s="1"/>
  <c r="X81" i="33" s="1"/>
  <c r="Y81" i="33" s="1"/>
  <c r="R79" i="31"/>
  <c r="C80" i="31" s="1"/>
  <c r="X80" i="31" s="1"/>
  <c r="Y80" i="31" s="1"/>
  <c r="R79" i="32"/>
  <c r="C80" i="32" s="1"/>
  <c r="X80" i="32" s="1"/>
  <c r="Y80" i="32" s="1"/>
  <c r="R79" i="33"/>
  <c r="C80" i="33" s="1"/>
  <c r="X80" i="33" s="1"/>
  <c r="Y80" i="33" s="1"/>
  <c r="R78" i="31"/>
  <c r="C79" i="31" s="1"/>
  <c r="X79" i="31" s="1"/>
  <c r="Y79" i="31" s="1"/>
  <c r="R78" i="32"/>
  <c r="C79" i="32" s="1"/>
  <c r="X79" i="32" s="1"/>
  <c r="Y79" i="32" s="1"/>
  <c r="R78" i="33"/>
  <c r="C79" i="33" s="1"/>
  <c r="X79" i="33" s="1"/>
  <c r="Y79" i="33" s="1"/>
  <c r="R77" i="31"/>
  <c r="C78" i="31" s="1"/>
  <c r="X78" i="31" s="1"/>
  <c r="Y78" i="31" s="1"/>
  <c r="R77" i="33"/>
  <c r="C78" i="33" s="1"/>
  <c r="X78" i="33" s="1"/>
  <c r="Y78" i="33" s="1"/>
  <c r="R76" i="31"/>
  <c r="C77" i="31" s="1"/>
  <c r="X77" i="31" s="1"/>
  <c r="Y77" i="31" s="1"/>
  <c r="W76" i="32"/>
  <c r="R76" i="32"/>
  <c r="C77" i="32" s="1"/>
  <c r="X77" i="32" s="1"/>
  <c r="Y77" i="32" s="1"/>
  <c r="R76" i="33"/>
  <c r="C77" i="33" s="1"/>
  <c r="X77" i="33" s="1"/>
  <c r="Y77" i="33" s="1"/>
  <c r="R75" i="31"/>
  <c r="C76" i="31" s="1"/>
  <c r="X76" i="31" s="1"/>
  <c r="Y76" i="31" s="1"/>
  <c r="R75" i="32"/>
  <c r="C76" i="32" s="1"/>
  <c r="X76" i="32" s="1"/>
  <c r="Y76" i="32" s="1"/>
  <c r="R75" i="33"/>
  <c r="C76" i="33" s="1"/>
  <c r="X76" i="33" s="1"/>
  <c r="Y76" i="33" s="1"/>
  <c r="R74" i="31"/>
  <c r="C75" i="31" s="1"/>
  <c r="X75" i="31" s="1"/>
  <c r="Y75" i="31" s="1"/>
  <c r="R74" i="32"/>
  <c r="C75" i="32" s="1"/>
  <c r="X75" i="32" s="1"/>
  <c r="Y75" i="32" s="1"/>
  <c r="R74" i="33"/>
  <c r="C75" i="33" s="1"/>
  <c r="X75" i="33" s="1"/>
  <c r="Y75" i="33" s="1"/>
  <c r="R73" i="31"/>
  <c r="C74" i="31" s="1"/>
  <c r="X74" i="31" s="1"/>
  <c r="Y74" i="31" s="1"/>
  <c r="R72" i="31"/>
  <c r="C73" i="31" s="1"/>
  <c r="X73" i="31" s="1"/>
  <c r="Y73" i="31" s="1"/>
  <c r="R72" i="32"/>
  <c r="C73" i="32" s="1"/>
  <c r="X73" i="32" s="1"/>
  <c r="Y73" i="32" s="1"/>
  <c r="R71" i="32"/>
  <c r="C72" i="32" s="1"/>
  <c r="X72" i="32" s="1"/>
  <c r="Y72" i="32" s="1"/>
  <c r="R71" i="33"/>
  <c r="C72" i="33" s="1"/>
  <c r="X72" i="33" s="1"/>
  <c r="Y72" i="33" s="1"/>
  <c r="R70" i="32"/>
  <c r="C71" i="32" s="1"/>
  <c r="X71" i="32" s="1"/>
  <c r="Y71" i="32" s="1"/>
  <c r="R70" i="33"/>
  <c r="C71" i="33" s="1"/>
  <c r="X71" i="33" s="1"/>
  <c r="Y71" i="33" s="1"/>
  <c r="R69" i="31"/>
  <c r="C70" i="31" s="1"/>
  <c r="X70" i="31" s="1"/>
  <c r="Y70" i="31" s="1"/>
  <c r="R69" i="33"/>
  <c r="C70" i="33" s="1"/>
  <c r="X70" i="33" s="1"/>
  <c r="Y70" i="33" s="1"/>
  <c r="R68" i="31"/>
  <c r="C69" i="31" s="1"/>
  <c r="X69" i="31" s="1"/>
  <c r="Y69" i="31" s="1"/>
  <c r="R67" i="31"/>
  <c r="C68" i="31" s="1"/>
  <c r="X68" i="31" s="1"/>
  <c r="Y68" i="31" s="1"/>
  <c r="R67" i="32"/>
  <c r="C68" i="32" s="1"/>
  <c r="X68" i="32" s="1"/>
  <c r="Y68" i="32" s="1"/>
  <c r="R67" i="33"/>
  <c r="C68" i="33" s="1"/>
  <c r="X68" i="33" s="1"/>
  <c r="Y68" i="33" s="1"/>
  <c r="R66" i="31"/>
  <c r="C67" i="31" s="1"/>
  <c r="X67" i="31" s="1"/>
  <c r="Y67" i="31" s="1"/>
  <c r="R66" i="32"/>
  <c r="C67" i="32" s="1"/>
  <c r="X67" i="32" s="1"/>
  <c r="Y67" i="32" s="1"/>
  <c r="R65" i="31"/>
  <c r="C66" i="31" s="1"/>
  <c r="X66" i="31" s="1"/>
  <c r="Y66" i="31" s="1"/>
  <c r="R65" i="32"/>
  <c r="C66" i="32" s="1"/>
  <c r="X66" i="32" s="1"/>
  <c r="Y66" i="32" s="1"/>
  <c r="R65" i="33"/>
  <c r="C66" i="33" s="1"/>
  <c r="X66" i="33" s="1"/>
  <c r="Y66" i="33" s="1"/>
  <c r="R64" i="31"/>
  <c r="C65" i="31" s="1"/>
  <c r="X65" i="31" s="1"/>
  <c r="Y65" i="31" s="1"/>
  <c r="R64" i="33"/>
  <c r="C65" i="33" s="1"/>
  <c r="X65" i="33" s="1"/>
  <c r="Y65" i="33" s="1"/>
  <c r="R63" i="32"/>
  <c r="C64" i="32" s="1"/>
  <c r="X64" i="32" s="1"/>
  <c r="Y64" i="32" s="1"/>
  <c r="R61" i="32"/>
  <c r="C62" i="32" s="1"/>
  <c r="X62" i="32" s="1"/>
  <c r="Y62" i="32" s="1"/>
  <c r="R61" i="33"/>
  <c r="C62" i="33" s="1"/>
  <c r="X62" i="33" s="1"/>
  <c r="Y62" i="33" s="1"/>
  <c r="R60" i="31"/>
  <c r="C61" i="31" s="1"/>
  <c r="X61" i="31" s="1"/>
  <c r="Y61" i="31" s="1"/>
  <c r="R59" i="32"/>
  <c r="C60" i="32" s="1"/>
  <c r="X60" i="32" s="1"/>
  <c r="Y60" i="32" s="1"/>
  <c r="R59" i="33"/>
  <c r="C60" i="33" s="1"/>
  <c r="X60" i="33" s="1"/>
  <c r="Y60" i="33" s="1"/>
  <c r="R58" i="31"/>
  <c r="C59" i="31" s="1"/>
  <c r="X59" i="31" s="1"/>
  <c r="Y59" i="31" s="1"/>
  <c r="R58" i="32"/>
  <c r="C59" i="32" s="1"/>
  <c r="X59" i="32" s="1"/>
  <c r="Y59" i="32" s="1"/>
  <c r="R58" i="33"/>
  <c r="C59" i="33" s="1"/>
  <c r="X59" i="33" s="1"/>
  <c r="Y59" i="33" s="1"/>
  <c r="R57" i="32"/>
  <c r="C58" i="32" s="1"/>
  <c r="X58" i="32" s="1"/>
  <c r="Y58" i="32" s="1"/>
  <c r="R57" i="33"/>
  <c r="C58" i="33" s="1"/>
  <c r="X58" i="33" s="1"/>
  <c r="Y58" i="33" s="1"/>
  <c r="R56" i="31"/>
  <c r="C57" i="31" s="1"/>
  <c r="X57" i="31" s="1"/>
  <c r="Y57" i="31" s="1"/>
  <c r="R56" i="32"/>
  <c r="C57" i="32" s="1"/>
  <c r="X57" i="32" s="1"/>
  <c r="Y57" i="32" s="1"/>
  <c r="R56" i="33"/>
  <c r="C57" i="33" s="1"/>
  <c r="X57" i="33" s="1"/>
  <c r="Y57" i="33" s="1"/>
  <c r="R55" i="31"/>
  <c r="C56" i="31" s="1"/>
  <c r="X56" i="31" s="1"/>
  <c r="Y56" i="31" s="1"/>
  <c r="R55" i="32"/>
  <c r="C56" i="32" s="1"/>
  <c r="X56" i="32" s="1"/>
  <c r="Y56" i="32" s="1"/>
  <c r="R55" i="33"/>
  <c r="C56" i="33" s="1"/>
  <c r="X56" i="33" s="1"/>
  <c r="Y56" i="33" s="1"/>
  <c r="R54" i="31"/>
  <c r="C55" i="31" s="1"/>
  <c r="X55" i="31" s="1"/>
  <c r="Y55" i="31" s="1"/>
  <c r="R54" i="32"/>
  <c r="C55" i="32" s="1"/>
  <c r="X55" i="32" s="1"/>
  <c r="Y55" i="32" s="1"/>
  <c r="R53" i="31"/>
  <c r="C54" i="31" s="1"/>
  <c r="X54" i="31" s="1"/>
  <c r="Y54" i="31" s="1"/>
  <c r="R53" i="33"/>
  <c r="C54" i="33" s="1"/>
  <c r="X54" i="33" s="1"/>
  <c r="Y54" i="33" s="1"/>
  <c r="R52" i="31"/>
  <c r="C53" i="31" s="1"/>
  <c r="X53" i="31" s="1"/>
  <c r="Y53" i="31" s="1"/>
  <c r="R52" i="33"/>
  <c r="C53" i="33" s="1"/>
  <c r="X53" i="33" s="1"/>
  <c r="Y53" i="33" s="1"/>
  <c r="R51" i="33"/>
  <c r="C52" i="33" s="1"/>
  <c r="X52" i="33" s="1"/>
  <c r="Y52" i="33" s="1"/>
  <c r="R50" i="31"/>
  <c r="C51" i="31" s="1"/>
  <c r="X51" i="31" s="1"/>
  <c r="Y51" i="31" s="1"/>
  <c r="R49" i="31"/>
  <c r="C50" i="31" s="1"/>
  <c r="X50" i="31" s="1"/>
  <c r="Y50" i="31" s="1"/>
  <c r="R49" i="33"/>
  <c r="C50" i="33" s="1"/>
  <c r="X50" i="33" s="1"/>
  <c r="Y50" i="33" s="1"/>
  <c r="R48" i="31"/>
  <c r="C49" i="31" s="1"/>
  <c r="X49" i="31" s="1"/>
  <c r="Y49" i="31" s="1"/>
  <c r="R48" i="33"/>
  <c r="C49" i="33" s="1"/>
  <c r="X49" i="33" s="1"/>
  <c r="Y49" i="33" s="1"/>
  <c r="R47" i="32"/>
  <c r="C48" i="32" s="1"/>
  <c r="X48" i="32" s="1"/>
  <c r="Y48" i="32" s="1"/>
  <c r="R47" i="33"/>
  <c r="C48" i="33" s="1"/>
  <c r="X48" i="33" s="1"/>
  <c r="Y48" i="33" s="1"/>
  <c r="R46" i="31"/>
  <c r="C47" i="31" s="1"/>
  <c r="X47" i="31" s="1"/>
  <c r="Y47" i="31" s="1"/>
  <c r="R46" i="32"/>
  <c r="C47" i="32" s="1"/>
  <c r="X47" i="32" s="1"/>
  <c r="Y47" i="32" s="1"/>
  <c r="R45" i="31"/>
  <c r="C46" i="31" s="1"/>
  <c r="X46" i="31" s="1"/>
  <c r="Y46" i="31" s="1"/>
  <c r="R45" i="32"/>
  <c r="C46" i="32" s="1"/>
  <c r="X46" i="32" s="1"/>
  <c r="Y46" i="32" s="1"/>
  <c r="R45" i="33"/>
  <c r="C46" i="33" s="1"/>
  <c r="X46" i="33" s="1"/>
  <c r="Y46" i="33" s="1"/>
  <c r="R44" i="31"/>
  <c r="C45" i="31" s="1"/>
  <c r="X45" i="31" s="1"/>
  <c r="Y45" i="31" s="1"/>
  <c r="R44" i="32"/>
  <c r="C45" i="32" s="1"/>
  <c r="X45" i="32" s="1"/>
  <c r="Y45" i="32" s="1"/>
  <c r="R43" i="32"/>
  <c r="C44" i="32" s="1"/>
  <c r="X44" i="32" s="1"/>
  <c r="Y44" i="32" s="1"/>
  <c r="R42" i="32"/>
  <c r="C43" i="32" s="1"/>
  <c r="X43" i="32" s="1"/>
  <c r="Y43" i="32" s="1"/>
  <c r="R41" i="32"/>
  <c r="C42" i="32" s="1"/>
  <c r="X42" i="32" s="1"/>
  <c r="Y42" i="32" s="1"/>
  <c r="R41" i="33"/>
  <c r="C42" i="33" s="1"/>
  <c r="X42" i="33" s="1"/>
  <c r="Y42" i="33" s="1"/>
  <c r="R40" i="31"/>
  <c r="C41" i="31" s="1"/>
  <c r="X41" i="31" s="1"/>
  <c r="Y41" i="31" s="1"/>
  <c r="R40" i="32"/>
  <c r="C41" i="32" s="1"/>
  <c r="X41" i="32" s="1"/>
  <c r="Y41" i="32" s="1"/>
  <c r="R40" i="33"/>
  <c r="C41" i="33" s="1"/>
  <c r="X41" i="33" s="1"/>
  <c r="Y41" i="33" s="1"/>
  <c r="R39" i="33"/>
  <c r="C40" i="33" s="1"/>
  <c r="X40" i="33" s="1"/>
  <c r="Y40" i="33" s="1"/>
  <c r="R39" i="31"/>
  <c r="C40" i="31" s="1"/>
  <c r="X40" i="31" s="1"/>
  <c r="Y40" i="31" s="1"/>
  <c r="R39" i="32"/>
  <c r="C40" i="32" s="1"/>
  <c r="X40" i="32" s="1"/>
  <c r="Y40" i="32" s="1"/>
  <c r="R38" i="31"/>
  <c r="C39" i="31" s="1"/>
  <c r="X39" i="31" s="1"/>
  <c r="Y39" i="31" s="1"/>
  <c r="R38" i="32"/>
  <c r="C39" i="32" s="1"/>
  <c r="X39" i="32" s="1"/>
  <c r="Y39" i="32" s="1"/>
  <c r="R38" i="33"/>
  <c r="C39" i="33" s="1"/>
  <c r="X39" i="33" s="1"/>
  <c r="Y39" i="33" s="1"/>
  <c r="R37" i="32"/>
  <c r="C38" i="32" s="1"/>
  <c r="X38" i="32" s="1"/>
  <c r="Y38" i="32" s="1"/>
  <c r="R37" i="33"/>
  <c r="C38" i="33" s="1"/>
  <c r="X38" i="33" s="1"/>
  <c r="Y38" i="33" s="1"/>
  <c r="R36" i="31"/>
  <c r="C37" i="31" s="1"/>
  <c r="X37" i="31" s="1"/>
  <c r="Y37" i="31" s="1"/>
  <c r="R36" i="32"/>
  <c r="C37" i="32" s="1"/>
  <c r="X37" i="32" s="1"/>
  <c r="Y37" i="32" s="1"/>
  <c r="R36" i="33"/>
  <c r="C37" i="33" s="1"/>
  <c r="X37" i="33" s="1"/>
  <c r="Y37" i="33" s="1"/>
  <c r="R35" i="31"/>
  <c r="C36" i="31" s="1"/>
  <c r="X36" i="31" s="1"/>
  <c r="Y36" i="31" s="1"/>
  <c r="R35" i="32"/>
  <c r="C36" i="32" s="1"/>
  <c r="X36" i="32" s="1"/>
  <c r="Y36" i="32" s="1"/>
  <c r="R35" i="33"/>
  <c r="C36" i="33" s="1"/>
  <c r="X36" i="33" s="1"/>
  <c r="Y36" i="33" s="1"/>
  <c r="R34" i="31"/>
  <c r="C35" i="31" s="1"/>
  <c r="X35" i="31" s="1"/>
  <c r="Y35" i="31" s="1"/>
  <c r="R34" i="32"/>
  <c r="C35" i="32" s="1"/>
  <c r="X35" i="32" s="1"/>
  <c r="Y35" i="32" s="1"/>
  <c r="R34" i="33"/>
  <c r="C35" i="33" s="1"/>
  <c r="X35" i="33" s="1"/>
  <c r="Y35" i="33" s="1"/>
  <c r="R33" i="31"/>
  <c r="C34" i="31" s="1"/>
  <c r="X34" i="31" s="1"/>
  <c r="Y34" i="31" s="1"/>
  <c r="R32" i="31"/>
  <c r="C33" i="31" s="1"/>
  <c r="X33" i="31" s="1"/>
  <c r="Y33" i="31" s="1"/>
  <c r="R32" i="32"/>
  <c r="C33" i="32" s="1"/>
  <c r="X33" i="32" s="1"/>
  <c r="Y33" i="32" s="1"/>
  <c r="R32" i="33"/>
  <c r="C33" i="33" s="1"/>
  <c r="X33" i="33" s="1"/>
  <c r="Y33" i="33" s="1"/>
  <c r="R31" i="31"/>
  <c r="C32" i="31" s="1"/>
  <c r="X32" i="31" s="1"/>
  <c r="Y32" i="31" s="1"/>
  <c r="R31" i="32"/>
  <c r="C32" i="32" s="1"/>
  <c r="X32" i="32" s="1"/>
  <c r="Y32" i="32" s="1"/>
  <c r="R31" i="33"/>
  <c r="C32" i="33" s="1"/>
  <c r="X32" i="33" s="1"/>
  <c r="Y32" i="33" s="1"/>
  <c r="R30" i="31"/>
  <c r="C31" i="31" s="1"/>
  <c r="X31" i="31" s="1"/>
  <c r="Y31" i="31" s="1"/>
  <c r="R30" i="32"/>
  <c r="C31" i="32" s="1"/>
  <c r="X31" i="32" s="1"/>
  <c r="Y31" i="32" s="1"/>
  <c r="R30" i="33"/>
  <c r="C31" i="33" s="1"/>
  <c r="X31" i="33" s="1"/>
  <c r="Y31" i="33" s="1"/>
  <c r="R29" i="32"/>
  <c r="C30" i="32" s="1"/>
  <c r="X30" i="32" s="1"/>
  <c r="Y30" i="32" s="1"/>
  <c r="R29" i="33"/>
  <c r="C30" i="33" s="1"/>
  <c r="X30" i="33" s="1"/>
  <c r="Y30" i="33" s="1"/>
  <c r="R28" i="33"/>
  <c r="C29" i="33" s="1"/>
  <c r="X29" i="33" s="1"/>
  <c r="Y29" i="33" s="1"/>
  <c r="R28" i="31"/>
  <c r="C29" i="31" s="1"/>
  <c r="X29" i="31" s="1"/>
  <c r="Y29" i="31" s="1"/>
  <c r="R27" i="31"/>
  <c r="C28" i="31" s="1"/>
  <c r="X28" i="31" s="1"/>
  <c r="Y28" i="31" s="1"/>
  <c r="R27" i="32"/>
  <c r="C28" i="32" s="1"/>
  <c r="X28" i="32" s="1"/>
  <c r="Y28" i="32" s="1"/>
  <c r="R26" i="31"/>
  <c r="C27" i="31" s="1"/>
  <c r="X27" i="31" s="1"/>
  <c r="Y27" i="31" s="1"/>
  <c r="R26" i="32"/>
  <c r="C27" i="32" s="1"/>
  <c r="X27" i="32" s="1"/>
  <c r="Y27" i="32" s="1"/>
  <c r="R26" i="33"/>
  <c r="C27" i="33" s="1"/>
  <c r="X27" i="33" s="1"/>
  <c r="Y27" i="33" s="1"/>
  <c r="R25" i="31"/>
  <c r="C26" i="31" s="1"/>
  <c r="X26" i="31" s="1"/>
  <c r="Y26" i="31" s="1"/>
  <c r="R24" i="31"/>
  <c r="C25" i="31" s="1"/>
  <c r="X25" i="31" s="1"/>
  <c r="Y25" i="31" s="1"/>
  <c r="R23" i="31"/>
  <c r="C24" i="31" s="1"/>
  <c r="X24" i="31" s="1"/>
  <c r="Y24" i="31" s="1"/>
  <c r="R23" i="33"/>
  <c r="C24" i="33" s="1"/>
  <c r="X24" i="33" s="1"/>
  <c r="Y24" i="33" s="1"/>
  <c r="R22" i="31"/>
  <c r="C23" i="31" s="1"/>
  <c r="X23" i="31" s="1"/>
  <c r="Y23" i="31" s="1"/>
  <c r="R22" i="33"/>
  <c r="C23" i="33" s="1"/>
  <c r="X23" i="33" s="1"/>
  <c r="Y23" i="33" s="1"/>
  <c r="W22" i="33"/>
  <c r="V22" i="31"/>
  <c r="R21" i="33"/>
  <c r="C22" i="33" s="1"/>
  <c r="X22" i="33" s="1"/>
  <c r="Y22" i="33" s="1"/>
  <c r="W21" i="33"/>
  <c r="R20" i="33"/>
  <c r="C21" i="33" s="1"/>
  <c r="X21" i="33" s="1"/>
  <c r="Y21" i="33" s="1"/>
  <c r="W20" i="33"/>
  <c r="W20" i="32"/>
  <c r="R19" i="32"/>
  <c r="C20" i="32" s="1"/>
  <c r="X20" i="32" s="1"/>
  <c r="Y20" i="32" s="1"/>
  <c r="W19" i="32"/>
  <c r="V18" i="32"/>
  <c r="R18" i="32"/>
  <c r="C19" i="32" s="1"/>
  <c r="X19" i="32" s="1"/>
  <c r="Y19" i="32" s="1"/>
  <c r="R18" i="33"/>
  <c r="C19" i="33" s="1"/>
  <c r="X19" i="33" s="1"/>
  <c r="Y19" i="33" s="1"/>
  <c r="V18" i="33"/>
  <c r="W18" i="31"/>
  <c r="V19" i="31"/>
  <c r="R17" i="31"/>
  <c r="C18" i="31" s="1"/>
  <c r="X18" i="31" s="1"/>
  <c r="Y18" i="31" s="1"/>
  <c r="R17" i="32"/>
  <c r="C18" i="32" s="1"/>
  <c r="X18" i="32" s="1"/>
  <c r="Y18" i="32" s="1"/>
  <c r="R17" i="33"/>
  <c r="C18" i="33" s="1"/>
  <c r="X18" i="33" s="1"/>
  <c r="Y18" i="33" s="1"/>
  <c r="V17" i="33"/>
  <c r="W17" i="32"/>
  <c r="W17" i="31"/>
  <c r="R16" i="31"/>
  <c r="C17" i="31" s="1"/>
  <c r="X17" i="31" s="1"/>
  <c r="Y17" i="31" s="1"/>
  <c r="W16" i="32"/>
  <c r="R16" i="32"/>
  <c r="C17" i="32" s="1"/>
  <c r="X17" i="32" s="1"/>
  <c r="Y17" i="32" s="1"/>
  <c r="R16" i="33"/>
  <c r="C17" i="33" s="1"/>
  <c r="X17" i="33" s="1"/>
  <c r="Y17" i="33" s="1"/>
  <c r="V16" i="33"/>
  <c r="V16" i="32"/>
  <c r="V16" i="31"/>
  <c r="R15" i="31"/>
  <c r="C16" i="31" s="1"/>
  <c r="X16" i="31" s="1"/>
  <c r="Y16" i="31" s="1"/>
  <c r="R15" i="33"/>
  <c r="C16" i="33" s="1"/>
  <c r="X16" i="33" s="1"/>
  <c r="Y16" i="33" s="1"/>
  <c r="W15" i="33"/>
  <c r="R14" i="31"/>
  <c r="C15" i="31" s="1"/>
  <c r="X15" i="31" s="1"/>
  <c r="Y15" i="31" s="1"/>
  <c r="R14" i="32"/>
  <c r="C15" i="32" s="1"/>
  <c r="X15" i="32" s="1"/>
  <c r="Y15" i="32" s="1"/>
  <c r="R14" i="33"/>
  <c r="C15" i="33" s="1"/>
  <c r="X15" i="33" s="1"/>
  <c r="Y15" i="33" s="1"/>
  <c r="W14" i="33"/>
  <c r="W14" i="31"/>
  <c r="R13" i="31"/>
  <c r="C14" i="31" s="1"/>
  <c r="X14" i="31" s="1"/>
  <c r="Y14" i="31" s="1"/>
  <c r="R13" i="33"/>
  <c r="C14" i="33" s="1"/>
  <c r="X14" i="33" s="1"/>
  <c r="Y14" i="33" s="1"/>
  <c r="W13" i="33"/>
  <c r="V13" i="32"/>
  <c r="R12" i="31"/>
  <c r="C13" i="31" s="1"/>
  <c r="X13" i="31" s="1"/>
  <c r="Y13" i="31" s="1"/>
  <c r="R12" i="32"/>
  <c r="C13" i="32" s="1"/>
  <c r="X13" i="32" s="1"/>
  <c r="Y13" i="32" s="1"/>
  <c r="R12" i="33"/>
  <c r="C13" i="33" s="1"/>
  <c r="X13" i="33" s="1"/>
  <c r="Y13" i="33" s="1"/>
  <c r="W12" i="33"/>
  <c r="V12" i="31"/>
  <c r="R11" i="31"/>
  <c r="C12" i="31" s="1"/>
  <c r="X12" i="31" s="1"/>
  <c r="Y12" i="31" s="1"/>
  <c r="V11" i="31"/>
  <c r="R11" i="32"/>
  <c r="C12" i="32" s="1"/>
  <c r="X12" i="32" s="1"/>
  <c r="Y12" i="32" s="1"/>
  <c r="R11" i="33"/>
  <c r="C12" i="33" s="1"/>
  <c r="X12" i="33" s="1"/>
  <c r="Y12" i="33" s="1"/>
  <c r="V11" i="33"/>
  <c r="V11" i="32"/>
  <c r="R10" i="31"/>
  <c r="C11" i="31" s="1"/>
  <c r="X11" i="31" s="1"/>
  <c r="Y11" i="31" s="1"/>
  <c r="R10" i="32"/>
  <c r="C11" i="32" s="1"/>
  <c r="X11" i="32" s="1"/>
  <c r="Y11" i="32" s="1"/>
  <c r="W10" i="31"/>
  <c r="W9" i="33"/>
  <c r="R9" i="33"/>
  <c r="R9" i="32"/>
  <c r="V9" i="32"/>
  <c r="R9" i="31"/>
  <c r="H4" i="31"/>
  <c r="E5" i="17"/>
  <c r="C5" i="17"/>
  <c r="C10" i="17"/>
  <c r="G5" i="17"/>
  <c r="D4" i="17"/>
  <c r="T9" i="17"/>
  <c r="H4" i="17" s="1"/>
  <c r="W21" i="31"/>
  <c r="W9" i="31"/>
  <c r="V22" i="32"/>
  <c r="W10" i="33"/>
  <c r="V10" i="33"/>
  <c r="V20" i="31"/>
  <c r="V10" i="32"/>
  <c r="H4" i="33"/>
  <c r="W13" i="31"/>
  <c r="H4" i="32"/>
  <c r="V21" i="32"/>
  <c r="W21" i="32"/>
  <c r="W15" i="31"/>
  <c r="W14" i="32"/>
  <c r="V12" i="32"/>
  <c r="L5" i="31" l="1"/>
  <c r="P4" i="33"/>
  <c r="P4" i="31"/>
  <c r="P4" i="32"/>
  <c r="C5" i="33"/>
  <c r="L5" i="33"/>
  <c r="D4" i="31"/>
  <c r="P2" i="31" s="1"/>
  <c r="C5" i="32"/>
  <c r="P5" i="32"/>
  <c r="P5" i="33"/>
  <c r="C10" i="33"/>
  <c r="X10" i="33" s="1"/>
  <c r="G5" i="33"/>
  <c r="E5" i="33"/>
  <c r="D4" i="33"/>
  <c r="P2" i="33" s="1"/>
  <c r="C10" i="32"/>
  <c r="L4" i="32" s="1"/>
  <c r="E5" i="32"/>
  <c r="D4" i="32"/>
  <c r="P2" i="32" s="1"/>
  <c r="G5" i="32"/>
  <c r="G5" i="31"/>
  <c r="C10" i="31"/>
  <c r="X10" i="31" s="1"/>
  <c r="E5" i="31"/>
  <c r="C5" i="31"/>
  <c r="L5" i="32"/>
  <c r="P5" i="31"/>
  <c r="P4" i="17"/>
  <c r="L4" i="17"/>
  <c r="I5" i="17"/>
  <c r="L4" i="31"/>
  <c r="X10" i="32" l="1"/>
  <c r="I5" i="33"/>
  <c r="I5" i="32"/>
  <c r="I5" i="31"/>
</calcChain>
</file>

<file path=xl/sharedStrings.xml><?xml version="1.0" encoding="utf-8"?>
<sst xmlns="http://schemas.openxmlformats.org/spreadsheetml/2006/main" count="592" uniqueCount="77">
  <si>
    <t>気付き　質問</t>
  </si>
  <si>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</si>
  <si>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</si>
  <si>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</si>
  <si>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</si>
  <si>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</si>
  <si>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</si>
  <si>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</si>
  <si>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</si>
  <si>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</si>
  <si>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</si>
  <si>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</si>
  <si>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</si>
  <si>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</si>
  <si>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</si>
  <si>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</si>
  <si>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</si>
  <si>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</si>
  <si>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</si>
  <si>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</si>
  <si>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</si>
  <si>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</si>
  <si>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</si>
  <si>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</si>
  <si>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</si>
  <si>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</si>
  <si>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</si>
  <si>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</si>
  <si>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</si>
  <si>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</si>
  <si>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</si>
  <si>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</si>
  <si>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</si>
  <si>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</si>
  <si>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</si>
  <si>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・トレーリングストップ（ダウ理論）</t>
    <rPh sb="14" eb="16">
      <t>リロン</t>
    </rPh>
    <phoneticPr fontId="3"/>
  </si>
  <si>
    <t>日足</t>
    <rPh sb="0" eb="2">
      <t>ヒアシ</t>
    </rPh>
    <phoneticPr fontId="3"/>
  </si>
  <si>
    <t>売</t>
    <phoneticPr fontId="2"/>
  </si>
  <si>
    <t>10MA・20MAの両方の上側にキャンドルがあれば買い方向、下側なら売り方向。MAに触れてPB出現でエントリー待ち、PB高値or安値ブレイクでエントリー。</t>
    <phoneticPr fontId="3"/>
  </si>
  <si>
    <t>検証終了通貨</t>
    <rPh sb="0" eb="2">
      <t>ケンショウ</t>
    </rPh>
    <rPh sb="2" eb="4">
      <t>シュウリョウ</t>
    </rPh>
    <rPh sb="4" eb="6">
      <t>ツウカ</t>
    </rPh>
    <phoneticPr fontId="2"/>
  </si>
  <si>
    <t>通貨ペア</t>
    <rPh sb="0" eb="2">
      <t>ツウカ</t>
    </rPh>
    <phoneticPr fontId="2"/>
  </si>
  <si>
    <t>終了日</t>
    <rPh sb="0" eb="3">
      <t>シュウリョウビ</t>
    </rPh>
    <phoneticPr fontId="2"/>
  </si>
  <si>
    <t>ルール</t>
    <phoneticPr fontId="2"/>
  </si>
  <si>
    <t>PB</t>
    <phoneticPr fontId="2"/>
  </si>
  <si>
    <t>EUR/USD</t>
    <phoneticPr fontId="2"/>
  </si>
  <si>
    <t>日足</t>
    <rPh sb="0" eb="2">
      <t>ヒアシ</t>
    </rPh>
    <phoneticPr fontId="2"/>
  </si>
  <si>
    <t>4Ｈ足</t>
    <rPh sb="2" eb="3">
      <t>アシ</t>
    </rPh>
    <phoneticPr fontId="2"/>
  </si>
  <si>
    <t>１Ｈ足</t>
    <rPh sb="2" eb="3">
      <t>アシ</t>
    </rPh>
    <phoneticPr fontId="2"/>
  </si>
  <si>
    <t>EURUSD</t>
    <phoneticPr fontId="2"/>
  </si>
  <si>
    <t>取引通貨単位</t>
    <rPh sb="0" eb="2">
      <t>トリヒキ</t>
    </rPh>
    <rPh sb="2" eb="4">
      <t>ツウカ</t>
    </rPh>
    <rPh sb="4" eb="6">
      <t>タンイ</t>
    </rPh>
    <phoneticPr fontId="2"/>
  </si>
  <si>
    <t>通貨平均価格</t>
    <rPh sb="0" eb="2">
      <t>ツウカ</t>
    </rPh>
    <rPh sb="2" eb="4">
      <t>ヘイキン</t>
    </rPh>
    <rPh sb="4" eb="6">
      <t>カカク</t>
    </rPh>
    <phoneticPr fontId="2"/>
  </si>
  <si>
    <t>USD</t>
    <phoneticPr fontId="2"/>
  </si>
  <si>
    <t>EUR</t>
    <phoneticPr fontId="2"/>
  </si>
  <si>
    <t>GBP</t>
    <phoneticPr fontId="2"/>
  </si>
  <si>
    <t>CHF</t>
    <phoneticPr fontId="2"/>
  </si>
  <si>
    <t>NZD</t>
    <phoneticPr fontId="2"/>
  </si>
  <si>
    <t>CAD</t>
    <phoneticPr fontId="2"/>
  </si>
  <si>
    <t>AUD</t>
    <phoneticPr fontId="2"/>
  </si>
  <si>
    <t>JPY</t>
    <phoneticPr fontId="2"/>
  </si>
  <si>
    <t>ドローダウン％</t>
    <phoneticPr fontId="2"/>
  </si>
  <si>
    <t>最大ドローダウン%</t>
    <rPh sb="0" eb="2">
      <t>サイダイ</t>
    </rPh>
    <phoneticPr fontId="3"/>
  </si>
  <si>
    <t>最大ドローアップ金額</t>
    <rPh sb="0" eb="2">
      <t>サイダイ</t>
    </rPh>
    <rPh sb="8" eb="10">
      <t>キンガク</t>
    </rPh>
    <phoneticPr fontId="3"/>
  </si>
  <si>
    <t>・フィボナッチターゲット1.5で決済</t>
    <rPh sb="16" eb="18">
      <t>ケッサイ</t>
    </rPh>
    <phoneticPr fontId="3"/>
  </si>
  <si>
    <t>・フィボナッチターゲット1.27で決済</t>
    <rPh sb="17" eb="19">
      <t>ケッサイ</t>
    </rPh>
    <phoneticPr fontId="3"/>
  </si>
  <si>
    <t>・フィボナッチターゲット2.0で決済</t>
    <rPh sb="16" eb="18">
      <t>ケッサイ</t>
    </rPh>
    <phoneticPr fontId="3"/>
  </si>
  <si>
    <t>※ロットは1万通貨＝1.00で表記されます</t>
  </si>
  <si>
    <t>※ロットは1万通貨＝1.00で表記されます</t>
    <rPh sb="6" eb="7">
      <t>マン</t>
    </rPh>
    <rPh sb="7" eb="9">
      <t>ツウカ</t>
    </rPh>
    <rPh sb="15" eb="17">
      <t>ヒョウキ</t>
    </rPh>
    <phoneticPr fontId="2"/>
  </si>
  <si>
    <t>※ロットは1万通貨＝1.00で表記されます</t>
    <phoneticPr fontId="2"/>
  </si>
  <si>
    <t>1時間足</t>
    <rPh sb="1" eb="3">
      <t>ジカン</t>
    </rPh>
    <rPh sb="3" eb="4">
      <t>アシ</t>
    </rPh>
    <phoneticPr fontId="3"/>
  </si>
  <si>
    <t>この場合、10MAの下に20MAがあり、買いの環境ですが、MAの下にあるローソクで</t>
    <rPh sb="2" eb="4">
      <t>バアイ</t>
    </rPh>
    <rPh sb="10" eb="11">
      <t>シタ</t>
    </rPh>
    <rPh sb="20" eb="21">
      <t>カ</t>
    </rPh>
    <rPh sb="23" eb="25">
      <t>カンキョウ</t>
    </rPh>
    <rPh sb="32" eb="33">
      <t>シタ</t>
    </rPh>
    <phoneticPr fontId="2"/>
  </si>
  <si>
    <t>買いに入ってもいいのですか？</t>
    <rPh sb="0" eb="1">
      <t>カ</t>
    </rPh>
    <rPh sb="3" eb="4">
      <t>ハイ</t>
    </rPh>
    <phoneticPr fontId="2"/>
  </si>
  <si>
    <t>買</t>
    <phoneticPr fontId="2"/>
  </si>
  <si>
    <t>買</t>
    <phoneticPr fontId="2"/>
  </si>
  <si>
    <t>USD/JPY</t>
    <phoneticPr fontId="2"/>
  </si>
  <si>
    <t>　次は、EUR/JPYの検証を行いたいと思います。</t>
    <rPh sb="1" eb="2">
      <t>ツギ</t>
    </rPh>
    <rPh sb="12" eb="14">
      <t>ケンショウ</t>
    </rPh>
    <rPh sb="15" eb="16">
      <t>オコナ</t>
    </rPh>
    <rPh sb="20" eb="21">
      <t>オモ</t>
    </rPh>
    <phoneticPr fontId="2"/>
  </si>
  <si>
    <t>　PBの次のろうそく足で損切になるなぁと思えることがよくあります。今回、すべてのFIBがマイナスでPBだけでのエントリーはできないと思いました。上位足でのトレンドフォローとかほかのテクニカルを使ってのエントリーを勉強したいと思いました。</t>
    <rPh sb="4" eb="5">
      <t>ツギ</t>
    </rPh>
    <rPh sb="10" eb="11">
      <t>アシ</t>
    </rPh>
    <rPh sb="12" eb="14">
      <t>ソンギリ</t>
    </rPh>
    <rPh sb="20" eb="21">
      <t>オモ</t>
    </rPh>
    <rPh sb="33" eb="35">
      <t>コンカイ</t>
    </rPh>
    <rPh sb="66" eb="67">
      <t>オモ</t>
    </rPh>
    <rPh sb="72" eb="74">
      <t>ジョウイ</t>
    </rPh>
    <rPh sb="74" eb="75">
      <t>アシ</t>
    </rPh>
    <rPh sb="96" eb="97">
      <t>ツカ</t>
    </rPh>
    <rPh sb="106" eb="108">
      <t>ベンキョウ</t>
    </rPh>
    <rPh sb="112" eb="113">
      <t>オモ</t>
    </rPh>
    <phoneticPr fontId="2"/>
  </si>
  <si>
    <t>　今回のPB検証は、あまりにもマイナスでびっくりしました。これは、今回だけなのか、近頃の相場はこういう傾向なのかなぁと思いました。はっきりトレンドが出ていることが少なくレンジ相場が多いような気がしました。レンジだとやはり損切が増えてきます。</t>
    <rPh sb="1" eb="3">
      <t>コンカイ</t>
    </rPh>
    <rPh sb="6" eb="8">
      <t>ケンショウ</t>
    </rPh>
    <rPh sb="33" eb="35">
      <t>コンカイ</t>
    </rPh>
    <rPh sb="41" eb="43">
      <t>チカゴロ</t>
    </rPh>
    <rPh sb="44" eb="46">
      <t>ソウバ</t>
    </rPh>
    <rPh sb="51" eb="53">
      <t>ケイコウ</t>
    </rPh>
    <rPh sb="59" eb="60">
      <t>オモ</t>
    </rPh>
    <rPh sb="74" eb="75">
      <t>デ</t>
    </rPh>
    <rPh sb="81" eb="82">
      <t>スク</t>
    </rPh>
    <rPh sb="87" eb="89">
      <t>ソウバ</t>
    </rPh>
    <rPh sb="90" eb="91">
      <t>オオ</t>
    </rPh>
    <rPh sb="95" eb="96">
      <t>キ</t>
    </rPh>
    <rPh sb="110" eb="112">
      <t>ソンギリ</t>
    </rPh>
    <rPh sb="113" eb="114">
      <t>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</si>
</sst>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m/d;@"/>
    <numFmt numFmtId="178" formatCode="#,##0_ ;[Red]\-#,##0\ "/>
    <numFmt numFmtId="179" formatCode="0.0%"/>
    <numFmt numFmtId="180" formatCode="#,##0_ "/>
    <numFmt numFmtId="181" formatCode="0.0_ ;[Red]\-0.0\ "/>
  </numFmts>
  <fonts count="12"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
      <b/>
      <sz val="11"/>
      <color rgb="FFFF0000"/>
      <name val="ＭＳ Ｐゴシック"/>
      <family val="3"/>
      <charset val="128"/>
    </font>
  </fonts>
  <fills count="12">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FFFF9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91">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79" fontId="0" fillId="0" borderId="1" xfId="1" applyNumberFormat="1" applyFont="1" applyBorder="1" applyAlignment="1">
      <alignment horizontal="center" vertical="center"/>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76" fontId="9" fillId="0" borderId="1" xfId="0" applyNumberFormat="1" applyFont="1" applyBorder="1" applyAlignment="1">
      <alignment horizontal="center" vertical="center"/>
    </xf>
    <xf numFmtId="0" fontId="0" fillId="0" borderId="2" xfId="0" applyBorder="1" applyAlignment="1">
      <alignment horizontal="center" vertical="center"/>
    </xf>
    <xf numFmtId="177" fontId="9" fillId="0" borderId="1" xfId="0" applyNumberFormat="1" applyFont="1" applyBorder="1" applyAlignment="1">
      <alignment horizontal="center" vertical="center"/>
    </xf>
    <xf numFmtId="0" fontId="8" fillId="4" borderId="2" xfId="0" applyFont="1" applyFill="1" applyBorder="1">
      <alignment vertical="center"/>
    </xf>
    <xf numFmtId="0" fontId="0" fillId="0" borderId="3" xfId="0" applyBorder="1" applyAlignment="1">
      <alignment horizontal="center" vertical="center"/>
    </xf>
    <xf numFmtId="0" fontId="8" fillId="0" borderId="3" xfId="0" applyFont="1" applyBorder="1" applyAlignment="1">
      <alignment horizontal="center" vertical="center"/>
    </xf>
    <xf numFmtId="0" fontId="8" fillId="0" borderId="3" xfId="0" applyFont="1" applyBorder="1">
      <alignment vertical="center"/>
    </xf>
    <xf numFmtId="0" fontId="0" fillId="0" borderId="4" xfId="0" applyBorder="1" applyAlignment="1">
      <alignment horizontal="center" vertical="center"/>
    </xf>
    <xf numFmtId="0" fontId="8" fillId="0" borderId="4" xfId="0" applyFont="1" applyBorder="1" applyAlignment="1">
      <alignment horizontal="center" vertical="center"/>
    </xf>
    <xf numFmtId="0" fontId="0" fillId="0" borderId="5" xfId="0" applyBorder="1" applyAlignment="1">
      <alignment horizontal="center" vertical="center"/>
    </xf>
    <xf numFmtId="179" fontId="0" fillId="0" borderId="3" xfId="1" applyNumberFormat="1" applyFont="1" applyBorder="1" applyAlignment="1">
      <alignment horizontal="center" vertical="center"/>
    </xf>
    <xf numFmtId="0" fontId="8" fillId="4" borderId="6" xfId="0" applyFont="1" applyFill="1" applyBorder="1">
      <alignment vertical="center"/>
    </xf>
    <xf numFmtId="0" fontId="8" fillId="5" borderId="1" xfId="0" applyFont="1" applyFill="1" applyBorder="1" applyAlignment="1">
      <alignment horizontal="center" vertical="center" shrinkToFit="1"/>
    </xf>
    <xf numFmtId="0" fontId="9" fillId="0" borderId="1" xfId="0" applyFont="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7" fillId="0" borderId="0" xfId="0" applyFont="1" applyAlignment="1">
      <alignment horizontal="center" vertical="center"/>
    </xf>
    <xf numFmtId="0" fontId="9" fillId="0" borderId="1" xfId="0" applyFont="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9" fillId="0" borderId="1" xfId="0" applyFont="1" applyBorder="1" applyAlignment="1">
      <alignment horizontal="center" vertical="center"/>
    </xf>
    <xf numFmtId="180" fontId="0" fillId="0" borderId="0" xfId="0" applyNumberFormat="1">
      <alignment vertical="center"/>
    </xf>
    <xf numFmtId="179" fontId="0" fillId="0" borderId="0" xfId="1" applyNumberFormat="1" applyFont="1">
      <alignment vertical="center"/>
    </xf>
    <xf numFmtId="0" fontId="11" fillId="0" borderId="3" xfId="0" applyFont="1" applyBorder="1" applyAlignment="1">
      <alignment horizontal="center" vertical="center"/>
    </xf>
    <xf numFmtId="0" fontId="9" fillId="0" borderId="1" xfId="0" applyFont="1" applyBorder="1" applyAlignment="1">
      <alignment horizontal="center" vertical="center"/>
    </xf>
    <xf numFmtId="0" fontId="7" fillId="0" borderId="0" xfId="0" applyFont="1" applyAlignment="1">
      <alignment horizontal="left" vertical="center"/>
    </xf>
    <xf numFmtId="56" fontId="10" fillId="0" borderId="1" xfId="0" applyNumberFormat="1" applyFont="1" applyBorder="1" applyAlignment="1">
      <alignment horizontal="center" vertical="center"/>
    </xf>
    <xf numFmtId="0" fontId="8" fillId="4" borderId="1" xfId="0" applyFont="1" applyFill="1" applyBorder="1" applyAlignment="1">
      <alignment horizontal="center" vertical="center"/>
    </xf>
    <xf numFmtId="178" fontId="0" fillId="0" borderId="1" xfId="0" applyNumberFormat="1" applyBorder="1" applyAlignment="1">
      <alignment horizontal="center" vertical="center"/>
    </xf>
    <xf numFmtId="181" fontId="0" fillId="0" borderId="1" xfId="0" applyNumberFormat="1" applyBorder="1" applyAlignment="1">
      <alignment horizontal="center" vertical="center"/>
    </xf>
    <xf numFmtId="0" fontId="0" fillId="0" borderId="1" xfId="0" applyBorder="1" applyAlignment="1">
      <alignment horizontal="center" vertical="center"/>
    </xf>
    <xf numFmtId="180" fontId="0" fillId="11" borderId="1" xfId="0" applyNumberFormat="1" applyFill="1" applyBorder="1" applyAlignment="1">
      <alignment horizontal="center" vertical="center"/>
    </xf>
    <xf numFmtId="0" fontId="0" fillId="11" borderId="1" xfId="0" applyFill="1" applyBorder="1" applyAlignment="1">
      <alignment horizontal="center" vertical="center"/>
    </xf>
    <xf numFmtId="180" fontId="0" fillId="0" borderId="1" xfId="0" applyNumberFormat="1" applyBorder="1" applyAlignment="1">
      <alignment horizontal="center" vertical="center"/>
    </xf>
    <xf numFmtId="0" fontId="0" fillId="0" borderId="1" xfId="0" applyBorder="1" applyAlignment="1">
      <alignment vertical="center" wrapText="1"/>
    </xf>
    <xf numFmtId="0" fontId="0" fillId="0" borderId="1" xfId="0" applyBorder="1">
      <alignment vertical="center"/>
    </xf>
    <xf numFmtId="0" fontId="8" fillId="4" borderId="1" xfId="0" applyFont="1" applyFill="1" applyBorder="1" applyAlignment="1">
      <alignment horizontal="center" vertical="center" shrinkToFit="1"/>
    </xf>
    <xf numFmtId="179" fontId="0" fillId="0" borderId="1" xfId="1" applyNumberFormat="1" applyFont="1" applyBorder="1" applyAlignment="1">
      <alignment horizontal="center" vertical="center"/>
    </xf>
    <xf numFmtId="0" fontId="8" fillId="4" borderId="5"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8" fillId="7" borderId="1"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8" borderId="8" xfId="0" applyFont="1" applyFill="1" applyBorder="1" applyAlignment="1">
      <alignment horizontal="center" vertical="center" shrinkToFit="1"/>
    </xf>
    <xf numFmtId="0" fontId="8" fillId="8" borderId="1" xfId="0" applyFont="1" applyFill="1" applyBorder="1" applyAlignment="1">
      <alignment horizontal="center" vertical="center" shrinkToFit="1"/>
    </xf>
    <xf numFmtId="0" fontId="8" fillId="9" borderId="6" xfId="0" applyFont="1" applyFill="1" applyBorder="1" applyAlignment="1">
      <alignment horizontal="center" vertical="center" shrinkToFit="1"/>
    </xf>
    <xf numFmtId="0" fontId="8" fillId="9" borderId="9" xfId="0" applyFont="1" applyFill="1" applyBorder="1" applyAlignment="1">
      <alignment horizontal="center" vertical="center" shrinkToFit="1"/>
    </xf>
    <xf numFmtId="0" fontId="8" fillId="9" borderId="10" xfId="0" applyFont="1" applyFill="1" applyBorder="1" applyAlignment="1">
      <alignment horizontal="center" vertical="center" shrinkToFit="1"/>
    </xf>
    <xf numFmtId="0" fontId="8" fillId="9" borderId="11"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10" borderId="1"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180" fontId="9" fillId="0" borderId="1" xfId="0" applyNumberFormat="1" applyFont="1" applyBorder="1" applyAlignment="1">
      <alignment horizontal="center" vertical="center"/>
    </xf>
    <xf numFmtId="0" fontId="9" fillId="0" borderId="1" xfId="0" applyFont="1" applyBorder="1" applyAlignment="1">
      <alignment horizontal="center" vertical="center"/>
    </xf>
    <xf numFmtId="180" fontId="9" fillId="0" borderId="7" xfId="0" applyNumberFormat="1" applyFont="1" applyBorder="1" applyAlignment="1">
      <alignment horizontal="center" vertical="center"/>
    </xf>
    <xf numFmtId="180" fontId="9" fillId="0" borderId="2" xfId="0" applyNumberFormat="1" applyFont="1" applyBorder="1" applyAlignment="1">
      <alignment horizontal="center" vertical="center"/>
    </xf>
    <xf numFmtId="178" fontId="9" fillId="0" borderId="1" xfId="0" applyNumberFormat="1" applyFont="1" applyBorder="1" applyAlignment="1">
      <alignment horizontal="center" vertical="center"/>
    </xf>
    <xf numFmtId="181" fontId="9" fillId="0" borderId="1" xfId="0" applyNumberFormat="1"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cellXfs>
  <cellStyles count="4">
    <cellStyle name="パーセント" xfId="1" builtinId="5"/>
    <cellStyle name="標準" xfId="0" builtinId="0"/>
    <cellStyle name="標準 2" xfId="2" xr:uid="{00000000-0005-0000-0000-000002000000}"/>
    <cellStyle name="標準 3" xfId="3" xr:uid="{00000000-0005-0000-0000-000003000000}"/>
  </cellStyles>
  <dxfs count="32">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70230</xdr:colOff>
      <xdr:row>48</xdr:row>
      <xdr:rowOff>41628</xdr:rowOff>
    </xdr:to>
    <xdr:pic>
      <xdr:nvPicPr>
        <xdr:cNvPr id="3" name="図 2">
          <a:extLst>
            <a:ext uri="{FF2B5EF4-FFF2-40B4-BE49-F238E27FC236}">
              <a16:creationId xmlns:a16="http://schemas.microsoft.com/office/drawing/2014/main" id="{B1FCD1EA-FB26-4762-9948-11944F2110E5}"/>
            </a:ext>
          </a:extLst>
        </xdr:cNvPr>
        <xdr:cNvPicPr>
          <a:picLocks noChangeAspect="1"/>
        </xdr:cNvPicPr>
      </xdr:nvPicPr>
      <xdr:blipFill>
        <a:blip xmlns:r="http://schemas.openxmlformats.org/officeDocument/2006/relationships" r:embed="rId1"/>
        <a:stretch>
          <a:fillRect/>
        </a:stretch>
      </xdr:blipFill>
      <xdr:spPr>
        <a:xfrm>
          <a:off x="0" y="0"/>
          <a:ext cx="8795130" cy="8728428"/>
        </a:xfrm>
        <a:prstGeom prst="rect">
          <a:avLst/>
        </a:prstGeom>
      </xdr:spPr>
    </xdr:pic>
    <xdr:clientData/>
  </xdr:twoCellAnchor>
  <xdr:twoCellAnchor editAs="oneCell">
    <xdr:from>
      <xdr:col>0</xdr:col>
      <xdr:colOff>0</xdr:colOff>
      <xdr:row>53</xdr:row>
      <xdr:rowOff>0</xdr:rowOff>
    </xdr:from>
    <xdr:to>
      <xdr:col>13</xdr:col>
      <xdr:colOff>70230</xdr:colOff>
      <xdr:row>101</xdr:row>
      <xdr:rowOff>41628</xdr:rowOff>
    </xdr:to>
    <xdr:pic>
      <xdr:nvPicPr>
        <xdr:cNvPr id="7" name="図 6">
          <a:extLst>
            <a:ext uri="{FF2B5EF4-FFF2-40B4-BE49-F238E27FC236}">
              <a16:creationId xmlns:a16="http://schemas.microsoft.com/office/drawing/2014/main" id="{D6E2B5B9-4BAE-4705-A7B5-BAF61C785EFF}"/>
            </a:ext>
          </a:extLst>
        </xdr:cNvPr>
        <xdr:cNvPicPr>
          <a:picLocks noChangeAspect="1"/>
        </xdr:cNvPicPr>
      </xdr:nvPicPr>
      <xdr:blipFill>
        <a:blip xmlns:r="http://schemas.openxmlformats.org/officeDocument/2006/relationships" r:embed="rId2"/>
        <a:stretch>
          <a:fillRect/>
        </a:stretch>
      </xdr:blipFill>
      <xdr:spPr>
        <a:xfrm>
          <a:off x="0" y="28413075"/>
          <a:ext cx="8795130" cy="8728428"/>
        </a:xfrm>
        <a:prstGeom prst="rect">
          <a:avLst/>
        </a:prstGeom>
      </xdr:spPr>
    </xdr:pic>
    <xdr:clientData/>
  </xdr:twoCellAnchor>
  <xdr:twoCellAnchor editAs="oneCell">
    <xdr:from>
      <xdr:col>0</xdr:col>
      <xdr:colOff>0</xdr:colOff>
      <xdr:row>106</xdr:row>
      <xdr:rowOff>0</xdr:rowOff>
    </xdr:from>
    <xdr:to>
      <xdr:col>13</xdr:col>
      <xdr:colOff>70230</xdr:colOff>
      <xdr:row>154</xdr:row>
      <xdr:rowOff>41628</xdr:rowOff>
    </xdr:to>
    <xdr:pic>
      <xdr:nvPicPr>
        <xdr:cNvPr id="8" name="図 7">
          <a:extLst>
            <a:ext uri="{FF2B5EF4-FFF2-40B4-BE49-F238E27FC236}">
              <a16:creationId xmlns:a16="http://schemas.microsoft.com/office/drawing/2014/main" id="{62B42B86-D141-4B6C-AFCF-B3681335BAB4}"/>
            </a:ext>
          </a:extLst>
        </xdr:cNvPr>
        <xdr:cNvPicPr>
          <a:picLocks noChangeAspect="1"/>
        </xdr:cNvPicPr>
      </xdr:nvPicPr>
      <xdr:blipFill>
        <a:blip xmlns:r="http://schemas.openxmlformats.org/officeDocument/2006/relationships" r:embed="rId3"/>
        <a:stretch>
          <a:fillRect/>
        </a:stretch>
      </xdr:blipFill>
      <xdr:spPr>
        <a:xfrm>
          <a:off x="0" y="19183350"/>
          <a:ext cx="8795130" cy="8728428"/>
        </a:xfrm>
        <a:prstGeom prst="rect">
          <a:avLst/>
        </a:prstGeom>
      </xdr:spPr>
    </xdr:pic>
    <xdr:clientData/>
  </xdr:twoCellAnchor>
  <xdr:twoCellAnchor editAs="oneCell">
    <xdr:from>
      <xdr:col>0</xdr:col>
      <xdr:colOff>0</xdr:colOff>
      <xdr:row>159</xdr:row>
      <xdr:rowOff>0</xdr:rowOff>
    </xdr:from>
    <xdr:to>
      <xdr:col>13</xdr:col>
      <xdr:colOff>70230</xdr:colOff>
      <xdr:row>207</xdr:row>
      <xdr:rowOff>41628</xdr:rowOff>
    </xdr:to>
    <xdr:pic>
      <xdr:nvPicPr>
        <xdr:cNvPr id="9" name="図 8">
          <a:extLst>
            <a:ext uri="{FF2B5EF4-FFF2-40B4-BE49-F238E27FC236}">
              <a16:creationId xmlns:a16="http://schemas.microsoft.com/office/drawing/2014/main" id="{04678678-1EFB-4FB6-8FDF-247CD56AA058}"/>
            </a:ext>
          </a:extLst>
        </xdr:cNvPr>
        <xdr:cNvPicPr>
          <a:picLocks noChangeAspect="1"/>
        </xdr:cNvPicPr>
      </xdr:nvPicPr>
      <xdr:blipFill>
        <a:blip xmlns:r="http://schemas.openxmlformats.org/officeDocument/2006/relationships" r:embed="rId4"/>
        <a:stretch>
          <a:fillRect/>
        </a:stretch>
      </xdr:blipFill>
      <xdr:spPr>
        <a:xfrm>
          <a:off x="0" y="28775025"/>
          <a:ext cx="8795130" cy="8728428"/>
        </a:xfrm>
        <a:prstGeom prst="rect">
          <a:avLst/>
        </a:prstGeom>
      </xdr:spPr>
    </xdr:pic>
    <xdr:clientData/>
  </xdr:twoCellAnchor>
  <xdr:twoCellAnchor editAs="oneCell">
    <xdr:from>
      <xdr:col>0</xdr:col>
      <xdr:colOff>0</xdr:colOff>
      <xdr:row>212</xdr:row>
      <xdr:rowOff>0</xdr:rowOff>
    </xdr:from>
    <xdr:to>
      <xdr:col>13</xdr:col>
      <xdr:colOff>70230</xdr:colOff>
      <xdr:row>260</xdr:row>
      <xdr:rowOff>41628</xdr:rowOff>
    </xdr:to>
    <xdr:pic>
      <xdr:nvPicPr>
        <xdr:cNvPr id="10" name="図 9">
          <a:extLst>
            <a:ext uri="{FF2B5EF4-FFF2-40B4-BE49-F238E27FC236}">
              <a16:creationId xmlns:a16="http://schemas.microsoft.com/office/drawing/2014/main" id="{6C83574A-ADEC-42D6-A368-73855556C2CC}"/>
            </a:ext>
          </a:extLst>
        </xdr:cNvPr>
        <xdr:cNvPicPr>
          <a:picLocks noChangeAspect="1"/>
        </xdr:cNvPicPr>
      </xdr:nvPicPr>
      <xdr:blipFill>
        <a:blip xmlns:r="http://schemas.openxmlformats.org/officeDocument/2006/relationships" r:embed="rId5"/>
        <a:stretch>
          <a:fillRect/>
        </a:stretch>
      </xdr:blipFill>
      <xdr:spPr>
        <a:xfrm>
          <a:off x="0" y="38366700"/>
          <a:ext cx="8795130" cy="8728428"/>
        </a:xfrm>
        <a:prstGeom prst="rect">
          <a:avLst/>
        </a:prstGeom>
      </xdr:spPr>
    </xdr:pic>
    <xdr:clientData/>
  </xdr:twoCellAnchor>
  <xdr:twoCellAnchor editAs="oneCell">
    <xdr:from>
      <xdr:col>0</xdr:col>
      <xdr:colOff>0</xdr:colOff>
      <xdr:row>265</xdr:row>
      <xdr:rowOff>0</xdr:rowOff>
    </xdr:from>
    <xdr:to>
      <xdr:col>13</xdr:col>
      <xdr:colOff>70230</xdr:colOff>
      <xdr:row>313</xdr:row>
      <xdr:rowOff>41628</xdr:rowOff>
    </xdr:to>
    <xdr:pic>
      <xdr:nvPicPr>
        <xdr:cNvPr id="11" name="図 10">
          <a:extLst>
            <a:ext uri="{FF2B5EF4-FFF2-40B4-BE49-F238E27FC236}">
              <a16:creationId xmlns:a16="http://schemas.microsoft.com/office/drawing/2014/main" id="{849D260B-C7C5-41A2-9044-FB65456998BE}"/>
            </a:ext>
          </a:extLst>
        </xdr:cNvPr>
        <xdr:cNvPicPr>
          <a:picLocks noChangeAspect="1"/>
        </xdr:cNvPicPr>
      </xdr:nvPicPr>
      <xdr:blipFill>
        <a:blip xmlns:r="http://schemas.openxmlformats.org/officeDocument/2006/relationships" r:embed="rId6"/>
        <a:stretch>
          <a:fillRect/>
        </a:stretch>
      </xdr:blipFill>
      <xdr:spPr>
        <a:xfrm>
          <a:off x="0" y="47958375"/>
          <a:ext cx="8795130" cy="8728428"/>
        </a:xfrm>
        <a:prstGeom prst="rect">
          <a:avLst/>
        </a:prstGeom>
      </xdr:spPr>
    </xdr:pic>
    <xdr:clientData/>
  </xdr:twoCellAnchor>
  <xdr:twoCellAnchor editAs="oneCell">
    <xdr:from>
      <xdr:col>0</xdr:col>
      <xdr:colOff>0</xdr:colOff>
      <xdr:row>317</xdr:row>
      <xdr:rowOff>0</xdr:rowOff>
    </xdr:from>
    <xdr:to>
      <xdr:col>13</xdr:col>
      <xdr:colOff>70230</xdr:colOff>
      <xdr:row>365</xdr:row>
      <xdr:rowOff>41628</xdr:rowOff>
    </xdr:to>
    <xdr:pic>
      <xdr:nvPicPr>
        <xdr:cNvPr id="13" name="図 12">
          <a:extLst>
            <a:ext uri="{FF2B5EF4-FFF2-40B4-BE49-F238E27FC236}">
              <a16:creationId xmlns:a16="http://schemas.microsoft.com/office/drawing/2014/main" id="{B92D03CF-3846-40E7-8322-A29FA885C1CA}"/>
            </a:ext>
          </a:extLst>
        </xdr:cNvPr>
        <xdr:cNvPicPr>
          <a:picLocks noChangeAspect="1"/>
        </xdr:cNvPicPr>
      </xdr:nvPicPr>
      <xdr:blipFill>
        <a:blip xmlns:r="http://schemas.openxmlformats.org/officeDocument/2006/relationships" r:embed="rId7"/>
        <a:stretch>
          <a:fillRect/>
        </a:stretch>
      </xdr:blipFill>
      <xdr:spPr>
        <a:xfrm>
          <a:off x="0" y="57369075"/>
          <a:ext cx="8795130" cy="8728428"/>
        </a:xfrm>
        <a:prstGeom prst="rect">
          <a:avLst/>
        </a:prstGeom>
      </xdr:spPr>
    </xdr:pic>
    <xdr:clientData/>
  </xdr:twoCellAnchor>
  <xdr:twoCellAnchor editAs="oneCell">
    <xdr:from>
      <xdr:col>0</xdr:col>
      <xdr:colOff>0</xdr:colOff>
      <xdr:row>371</xdr:row>
      <xdr:rowOff>0</xdr:rowOff>
    </xdr:from>
    <xdr:to>
      <xdr:col>13</xdr:col>
      <xdr:colOff>70230</xdr:colOff>
      <xdr:row>419</xdr:row>
      <xdr:rowOff>41628</xdr:rowOff>
    </xdr:to>
    <xdr:pic>
      <xdr:nvPicPr>
        <xdr:cNvPr id="15" name="図 14">
          <a:extLst>
            <a:ext uri="{FF2B5EF4-FFF2-40B4-BE49-F238E27FC236}">
              <a16:creationId xmlns:a16="http://schemas.microsoft.com/office/drawing/2014/main" id="{31E9C26D-50D5-4126-8D98-A636310D901B}"/>
            </a:ext>
          </a:extLst>
        </xdr:cNvPr>
        <xdr:cNvPicPr>
          <a:picLocks noChangeAspect="1"/>
        </xdr:cNvPicPr>
      </xdr:nvPicPr>
      <xdr:blipFill>
        <a:blip xmlns:r="http://schemas.openxmlformats.org/officeDocument/2006/relationships" r:embed="rId8"/>
        <a:stretch>
          <a:fillRect/>
        </a:stretch>
      </xdr:blipFill>
      <xdr:spPr>
        <a:xfrm>
          <a:off x="0" y="67141725"/>
          <a:ext cx="8795130" cy="8728428"/>
        </a:xfrm>
        <a:prstGeom prst="rect">
          <a:avLst/>
        </a:prstGeom>
      </xdr:spPr>
    </xdr:pic>
    <xdr:clientData/>
  </xdr:twoCellAnchor>
  <xdr:twoCellAnchor editAs="oneCell">
    <xdr:from>
      <xdr:col>0</xdr:col>
      <xdr:colOff>0</xdr:colOff>
      <xdr:row>423</xdr:row>
      <xdr:rowOff>0</xdr:rowOff>
    </xdr:from>
    <xdr:to>
      <xdr:col>13</xdr:col>
      <xdr:colOff>70230</xdr:colOff>
      <xdr:row>471</xdr:row>
      <xdr:rowOff>41628</xdr:rowOff>
    </xdr:to>
    <xdr:pic>
      <xdr:nvPicPr>
        <xdr:cNvPr id="17" name="図 16">
          <a:extLst>
            <a:ext uri="{FF2B5EF4-FFF2-40B4-BE49-F238E27FC236}">
              <a16:creationId xmlns:a16="http://schemas.microsoft.com/office/drawing/2014/main" id="{E9893AC0-A20B-43E0-962C-7B94EA2FAE0F}"/>
            </a:ext>
          </a:extLst>
        </xdr:cNvPr>
        <xdr:cNvPicPr>
          <a:picLocks noChangeAspect="1"/>
        </xdr:cNvPicPr>
      </xdr:nvPicPr>
      <xdr:blipFill>
        <a:blip xmlns:r="http://schemas.openxmlformats.org/officeDocument/2006/relationships" r:embed="rId9"/>
        <a:stretch>
          <a:fillRect/>
        </a:stretch>
      </xdr:blipFill>
      <xdr:spPr>
        <a:xfrm>
          <a:off x="0" y="76552425"/>
          <a:ext cx="8795130" cy="8728428"/>
        </a:xfrm>
        <a:prstGeom prst="rect">
          <a:avLst/>
        </a:prstGeom>
      </xdr:spPr>
    </xdr:pic>
    <xdr:clientData/>
  </xdr:twoCellAnchor>
  <xdr:twoCellAnchor editAs="oneCell">
    <xdr:from>
      <xdr:col>0</xdr:col>
      <xdr:colOff>0</xdr:colOff>
      <xdr:row>475</xdr:row>
      <xdr:rowOff>0</xdr:rowOff>
    </xdr:from>
    <xdr:to>
      <xdr:col>13</xdr:col>
      <xdr:colOff>70230</xdr:colOff>
      <xdr:row>522</xdr:row>
      <xdr:rowOff>165430</xdr:rowOff>
    </xdr:to>
    <xdr:pic>
      <xdr:nvPicPr>
        <xdr:cNvPr id="2" name="図 1">
          <a:extLst>
            <a:ext uri="{FF2B5EF4-FFF2-40B4-BE49-F238E27FC236}">
              <a16:creationId xmlns:a16="http://schemas.microsoft.com/office/drawing/2014/main" id="{00F64D55-4D59-40E1-8FAE-AE71E5DCFDBD}"/>
            </a:ext>
          </a:extLst>
        </xdr:cNvPr>
        <xdr:cNvPicPr>
          <a:picLocks noChangeAspect="1"/>
        </xdr:cNvPicPr>
      </xdr:nvPicPr>
      <xdr:blipFill>
        <a:blip xmlns:r="http://schemas.openxmlformats.org/officeDocument/2006/relationships" r:embed="rId10"/>
        <a:stretch>
          <a:fillRect/>
        </a:stretch>
      </xdr:blipFill>
      <xdr:spPr>
        <a:xfrm>
          <a:off x="0" y="85963125"/>
          <a:ext cx="8795130" cy="8671255"/>
        </a:xfrm>
        <a:prstGeom prst="rect">
          <a:avLst/>
        </a:prstGeom>
      </xdr:spPr>
    </xdr:pic>
    <xdr:clientData/>
  </xdr:twoCellAnchor>
  <xdr:twoCellAnchor editAs="oneCell">
    <xdr:from>
      <xdr:col>0</xdr:col>
      <xdr:colOff>0</xdr:colOff>
      <xdr:row>528</xdr:row>
      <xdr:rowOff>0</xdr:rowOff>
    </xdr:from>
    <xdr:to>
      <xdr:col>13</xdr:col>
      <xdr:colOff>70230</xdr:colOff>
      <xdr:row>575</xdr:row>
      <xdr:rowOff>165430</xdr:rowOff>
    </xdr:to>
    <xdr:pic>
      <xdr:nvPicPr>
        <xdr:cNvPr id="4" name="図 3">
          <a:extLst>
            <a:ext uri="{FF2B5EF4-FFF2-40B4-BE49-F238E27FC236}">
              <a16:creationId xmlns:a16="http://schemas.microsoft.com/office/drawing/2014/main" id="{078A831C-9C1F-469A-9CF0-60C3FCB6CC22}"/>
            </a:ext>
          </a:extLst>
        </xdr:cNvPr>
        <xdr:cNvPicPr>
          <a:picLocks noChangeAspect="1"/>
        </xdr:cNvPicPr>
      </xdr:nvPicPr>
      <xdr:blipFill>
        <a:blip xmlns:r="http://schemas.openxmlformats.org/officeDocument/2006/relationships" r:embed="rId11"/>
        <a:stretch>
          <a:fillRect/>
        </a:stretch>
      </xdr:blipFill>
      <xdr:spPr>
        <a:xfrm>
          <a:off x="0" y="95554800"/>
          <a:ext cx="8795130" cy="8671255"/>
        </a:xfrm>
        <a:prstGeom prst="rect">
          <a:avLst/>
        </a:prstGeom>
      </xdr:spPr>
    </xdr:pic>
    <xdr:clientData/>
  </xdr:twoCellAnchor>
  <xdr:twoCellAnchor editAs="oneCell">
    <xdr:from>
      <xdr:col>0</xdr:col>
      <xdr:colOff>0</xdr:colOff>
      <xdr:row>580</xdr:row>
      <xdr:rowOff>0</xdr:rowOff>
    </xdr:from>
    <xdr:to>
      <xdr:col>13</xdr:col>
      <xdr:colOff>70230</xdr:colOff>
      <xdr:row>627</xdr:row>
      <xdr:rowOff>165430</xdr:rowOff>
    </xdr:to>
    <xdr:pic>
      <xdr:nvPicPr>
        <xdr:cNvPr id="5" name="図 4">
          <a:extLst>
            <a:ext uri="{FF2B5EF4-FFF2-40B4-BE49-F238E27FC236}">
              <a16:creationId xmlns:a16="http://schemas.microsoft.com/office/drawing/2014/main" id="{BEFD8CA3-0A59-4413-AE94-24F22745C959}"/>
            </a:ext>
          </a:extLst>
        </xdr:cNvPr>
        <xdr:cNvPicPr>
          <a:picLocks noChangeAspect="1"/>
        </xdr:cNvPicPr>
      </xdr:nvPicPr>
      <xdr:blipFill>
        <a:blip xmlns:r="http://schemas.openxmlformats.org/officeDocument/2006/relationships" r:embed="rId12"/>
        <a:stretch>
          <a:fillRect/>
        </a:stretch>
      </xdr:blipFill>
      <xdr:spPr>
        <a:xfrm>
          <a:off x="0" y="104965500"/>
          <a:ext cx="8795130" cy="8671255"/>
        </a:xfrm>
        <a:prstGeom prst="rect">
          <a:avLst/>
        </a:prstGeom>
      </xdr:spPr>
    </xdr:pic>
    <xdr:clientData/>
  </xdr:twoCellAnchor>
  <xdr:twoCellAnchor editAs="oneCell">
    <xdr:from>
      <xdr:col>0</xdr:col>
      <xdr:colOff>0</xdr:colOff>
      <xdr:row>632</xdr:row>
      <xdr:rowOff>0</xdr:rowOff>
    </xdr:from>
    <xdr:to>
      <xdr:col>13</xdr:col>
      <xdr:colOff>70230</xdr:colOff>
      <xdr:row>679</xdr:row>
      <xdr:rowOff>165430</xdr:rowOff>
    </xdr:to>
    <xdr:pic>
      <xdr:nvPicPr>
        <xdr:cNvPr id="12" name="図 11">
          <a:extLst>
            <a:ext uri="{FF2B5EF4-FFF2-40B4-BE49-F238E27FC236}">
              <a16:creationId xmlns:a16="http://schemas.microsoft.com/office/drawing/2014/main" id="{E40271DC-7E8A-43B8-9747-8D8C4E3DC125}"/>
            </a:ext>
          </a:extLst>
        </xdr:cNvPr>
        <xdr:cNvPicPr>
          <a:picLocks noChangeAspect="1"/>
        </xdr:cNvPicPr>
      </xdr:nvPicPr>
      <xdr:blipFill>
        <a:blip xmlns:r="http://schemas.openxmlformats.org/officeDocument/2006/relationships" r:embed="rId13"/>
        <a:stretch>
          <a:fillRect/>
        </a:stretch>
      </xdr:blipFill>
      <xdr:spPr>
        <a:xfrm>
          <a:off x="0" y="114376200"/>
          <a:ext cx="8795130" cy="8671255"/>
        </a:xfrm>
        <a:prstGeom prst="rect">
          <a:avLst/>
        </a:prstGeom>
      </xdr:spPr>
    </xdr:pic>
    <xdr:clientData/>
  </xdr:twoCellAnchor>
  <xdr:twoCellAnchor editAs="oneCell">
    <xdr:from>
      <xdr:col>0</xdr:col>
      <xdr:colOff>0</xdr:colOff>
      <xdr:row>685</xdr:row>
      <xdr:rowOff>0</xdr:rowOff>
    </xdr:from>
    <xdr:to>
      <xdr:col>13</xdr:col>
      <xdr:colOff>70230</xdr:colOff>
      <xdr:row>732</xdr:row>
      <xdr:rowOff>165430</xdr:rowOff>
    </xdr:to>
    <xdr:pic>
      <xdr:nvPicPr>
        <xdr:cNvPr id="6" name="図 5">
          <a:extLst>
            <a:ext uri="{FF2B5EF4-FFF2-40B4-BE49-F238E27FC236}">
              <a16:creationId xmlns:a16="http://schemas.microsoft.com/office/drawing/2014/main" id="{67CCED97-D409-4D63-BEBF-A449D1751917}"/>
            </a:ext>
          </a:extLst>
        </xdr:cNvPr>
        <xdr:cNvPicPr>
          <a:picLocks noChangeAspect="1"/>
        </xdr:cNvPicPr>
      </xdr:nvPicPr>
      <xdr:blipFill>
        <a:blip xmlns:r="http://schemas.openxmlformats.org/officeDocument/2006/relationships" r:embed="rId14"/>
        <a:stretch>
          <a:fillRect/>
        </a:stretch>
      </xdr:blipFill>
      <xdr:spPr>
        <a:xfrm>
          <a:off x="0" y="123967875"/>
          <a:ext cx="8795130" cy="867125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3"/>
  <sheetViews>
    <sheetView workbookViewId="0">
      <selection activeCell="A3" sqref="A3"/>
    </sheetView>
  </sheetViews>
  <sheetFormatPr defaultRowHeight="13.5" x14ac:dyDescent="0.15"/>
  <sheetData>
    <row r="2" spans="1:2" x14ac:dyDescent="0.15">
      <c r="A2" t="s">
        <v>49</v>
      </c>
    </row>
    <row r="3" spans="1:2" x14ac:dyDescent="0.15">
      <c r="A3">
        <v>100000</v>
      </c>
    </row>
    <row r="5" spans="1:2" x14ac:dyDescent="0.15">
      <c r="A5" t="s">
        <v>50</v>
      </c>
    </row>
    <row r="6" spans="1:2" x14ac:dyDescent="0.15">
      <c r="A6" t="s">
        <v>57</v>
      </c>
      <c r="B6">
        <v>90</v>
      </c>
    </row>
    <row r="7" spans="1:2" x14ac:dyDescent="0.15">
      <c r="A7" t="s">
        <v>56</v>
      </c>
      <c r="B7">
        <v>90</v>
      </c>
    </row>
    <row r="8" spans="1:2" x14ac:dyDescent="0.15">
      <c r="A8" t="s">
        <v>54</v>
      </c>
      <c r="B8">
        <v>110</v>
      </c>
    </row>
    <row r="9" spans="1:2" x14ac:dyDescent="0.15">
      <c r="A9" t="s">
        <v>52</v>
      </c>
      <c r="B9">
        <v>120</v>
      </c>
    </row>
    <row r="10" spans="1:2" x14ac:dyDescent="0.15">
      <c r="A10" t="s">
        <v>53</v>
      </c>
      <c r="B10">
        <v>150</v>
      </c>
    </row>
    <row r="11" spans="1:2" x14ac:dyDescent="0.15">
      <c r="A11" t="s">
        <v>58</v>
      </c>
      <c r="B11">
        <v>100</v>
      </c>
    </row>
    <row r="12" spans="1:2" x14ac:dyDescent="0.15">
      <c r="A12" t="s">
        <v>55</v>
      </c>
      <c r="B12">
        <v>80</v>
      </c>
    </row>
    <row r="13" spans="1:2" x14ac:dyDescent="0.15">
      <c r="A13" t="s">
        <v>51</v>
      </c>
      <c r="B13">
        <v>120</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Y109"/>
  <sheetViews>
    <sheetView topLeftCell="E1" zoomScale="115" zoomScaleNormal="115" workbookViewId="0">
      <pane ySplit="8" topLeftCell="A63" activePane="bottomLeft" state="frozen"/>
      <selection pane="bottomLeft" activeCell="P109" sqref="P109"/>
    </sheetView>
  </sheetViews>
  <sheetFormatPr defaultRowHeight="13.5" x14ac:dyDescent="0.15"/>
  <cols>
    <col min="1" max="1" width="2.875" customWidth="1"/>
    <col min="2" max="18" width="6.625" customWidth="1"/>
    <col min="22" max="22" width="10.875" style="22" hidden="1" customWidth="1"/>
    <col min="23" max="23" width="0" hidden="1" customWidth="1"/>
  </cols>
  <sheetData>
    <row r="2" spans="2:25" x14ac:dyDescent="0.15">
      <c r="B2" s="47" t="s">
        <v>5</v>
      </c>
      <c r="C2" s="47"/>
      <c r="D2" s="52" t="s">
        <v>48</v>
      </c>
      <c r="E2" s="52"/>
      <c r="F2" s="47" t="s">
        <v>6</v>
      </c>
      <c r="G2" s="47"/>
      <c r="H2" s="50" t="s">
        <v>68</v>
      </c>
      <c r="I2" s="50"/>
      <c r="J2" s="47" t="s">
        <v>7</v>
      </c>
      <c r="K2" s="47"/>
      <c r="L2" s="51">
        <v>300000</v>
      </c>
      <c r="M2" s="52"/>
      <c r="N2" s="47" t="s">
        <v>8</v>
      </c>
      <c r="O2" s="47"/>
      <c r="P2" s="53">
        <f>SUM(L2,D4)</f>
        <v>207200.80959257029</v>
      </c>
      <c r="Q2" s="50"/>
      <c r="R2" s="1"/>
      <c r="S2" s="1"/>
      <c r="T2" s="1"/>
    </row>
    <row r="3" spans="2:25" ht="57" customHeight="1" x14ac:dyDescent="0.15">
      <c r="B3" s="47" t="s">
        <v>9</v>
      </c>
      <c r="C3" s="47"/>
      <c r="D3" s="54" t="s">
        <v>38</v>
      </c>
      <c r="E3" s="54"/>
      <c r="F3" s="54"/>
      <c r="G3" s="54"/>
      <c r="H3" s="54"/>
      <c r="I3" s="54"/>
      <c r="J3" s="47" t="s">
        <v>10</v>
      </c>
      <c r="K3" s="47"/>
      <c r="L3" s="54" t="s">
        <v>63</v>
      </c>
      <c r="M3" s="55"/>
      <c r="N3" s="55"/>
      <c r="O3" s="55"/>
      <c r="P3" s="55"/>
      <c r="Q3" s="55"/>
      <c r="R3" s="1"/>
      <c r="S3" s="1"/>
    </row>
    <row r="4" spans="2:25" x14ac:dyDescent="0.15">
      <c r="B4" s="47" t="s">
        <v>11</v>
      </c>
      <c r="C4" s="47"/>
      <c r="D4" s="48">
        <f>SUM($R$9:$S$993)</f>
        <v>-92799.190407429705</v>
      </c>
      <c r="E4" s="48"/>
      <c r="F4" s="47" t="s">
        <v>12</v>
      </c>
      <c r="G4" s="47"/>
      <c r="H4" s="49">
        <f>SUM($T$9:$U$108)</f>
        <v>-130.99999999999002</v>
      </c>
      <c r="I4" s="50"/>
      <c r="J4" s="56"/>
      <c r="K4" s="56"/>
      <c r="L4" s="53"/>
      <c r="M4" s="53"/>
      <c r="N4" s="56" t="s">
        <v>60</v>
      </c>
      <c r="O4" s="56"/>
      <c r="P4" s="57">
        <f>MAX(Y:Y)</f>
        <v>0.51701012654853351</v>
      </c>
      <c r="Q4" s="57"/>
      <c r="R4" s="1"/>
      <c r="S4" s="1"/>
      <c r="T4" s="1"/>
    </row>
    <row r="5" spans="2:25" x14ac:dyDescent="0.15">
      <c r="B5" s="39" t="s">
        <v>15</v>
      </c>
      <c r="C5" s="2">
        <f>COUNTIF($R$9:$R$990,"&gt;0")</f>
        <v>43</v>
      </c>
      <c r="D5" s="38" t="s">
        <v>16</v>
      </c>
      <c r="E5" s="15">
        <f>COUNTIF($R$9:$R$990,"&lt;0")</f>
        <v>57</v>
      </c>
      <c r="F5" s="38" t="s">
        <v>17</v>
      </c>
      <c r="G5" s="2">
        <f>COUNTIF($R$9:$R$990,"=0")</f>
        <v>0</v>
      </c>
      <c r="H5" s="38" t="s">
        <v>18</v>
      </c>
      <c r="I5" s="3">
        <f>C5/SUM(C5,E5,G5)</f>
        <v>0.43</v>
      </c>
      <c r="J5" s="58" t="s">
        <v>19</v>
      </c>
      <c r="K5" s="47"/>
      <c r="L5" s="59">
        <f>MAX(V9:V993)</f>
        <v>3</v>
      </c>
      <c r="M5" s="60"/>
      <c r="N5" s="17" t="s">
        <v>20</v>
      </c>
      <c r="O5" s="9"/>
      <c r="P5" s="59">
        <f>MAX(W9:W993)</f>
        <v>14</v>
      </c>
      <c r="Q5" s="60"/>
      <c r="R5" s="1"/>
      <c r="S5" s="1"/>
      <c r="T5" s="1"/>
    </row>
    <row r="6" spans="2:25" x14ac:dyDescent="0.15">
      <c r="B6" s="11"/>
      <c r="C6" s="13"/>
      <c r="D6" s="14"/>
      <c r="E6" s="10"/>
      <c r="F6" s="11"/>
      <c r="G6" s="10"/>
      <c r="H6" s="11"/>
      <c r="I6" s="16"/>
      <c r="J6" s="11"/>
      <c r="K6" s="11"/>
      <c r="L6" s="10"/>
      <c r="M6" s="43" t="s">
        <v>66</v>
      </c>
      <c r="N6" s="12"/>
      <c r="O6" s="12"/>
      <c r="P6" s="10"/>
      <c r="Q6" s="7"/>
      <c r="R6" s="1"/>
      <c r="S6" s="1"/>
      <c r="T6" s="1"/>
    </row>
    <row r="7" spans="2:25" x14ac:dyDescent="0.15">
      <c r="B7" s="68" t="s">
        <v>21</v>
      </c>
      <c r="C7" s="70" t="s">
        <v>22</v>
      </c>
      <c r="D7" s="71"/>
      <c r="E7" s="74" t="s">
        <v>23</v>
      </c>
      <c r="F7" s="75"/>
      <c r="G7" s="75"/>
      <c r="H7" s="75"/>
      <c r="I7" s="63"/>
      <c r="J7" s="76" t="s">
        <v>24</v>
      </c>
      <c r="K7" s="77"/>
      <c r="L7" s="65"/>
      <c r="M7" s="78" t="s">
        <v>25</v>
      </c>
      <c r="N7" s="79" t="s">
        <v>26</v>
      </c>
      <c r="O7" s="80"/>
      <c r="P7" s="80"/>
      <c r="Q7" s="67"/>
      <c r="R7" s="61" t="s">
        <v>27</v>
      </c>
      <c r="S7" s="61"/>
      <c r="T7" s="61"/>
      <c r="U7" s="61"/>
    </row>
    <row r="8" spans="2:25" x14ac:dyDescent="0.15">
      <c r="B8" s="69"/>
      <c r="C8" s="72"/>
      <c r="D8" s="73"/>
      <c r="E8" s="18" t="s">
        <v>28</v>
      </c>
      <c r="F8" s="18" t="s">
        <v>29</v>
      </c>
      <c r="G8" s="18" t="s">
        <v>30</v>
      </c>
      <c r="H8" s="62" t="s">
        <v>31</v>
      </c>
      <c r="I8" s="63"/>
      <c r="J8" s="4" t="s">
        <v>32</v>
      </c>
      <c r="K8" s="64" t="s">
        <v>33</v>
      </c>
      <c r="L8" s="65"/>
      <c r="M8" s="78"/>
      <c r="N8" s="5" t="s">
        <v>28</v>
      </c>
      <c r="O8" s="5" t="s">
        <v>29</v>
      </c>
      <c r="P8" s="66" t="s">
        <v>31</v>
      </c>
      <c r="Q8" s="67"/>
      <c r="R8" s="61" t="s">
        <v>34</v>
      </c>
      <c r="S8" s="61"/>
      <c r="T8" s="61" t="s">
        <v>32</v>
      </c>
      <c r="U8" s="61"/>
      <c r="Y8" t="s">
        <v>59</v>
      </c>
    </row>
    <row r="9" spans="2:25" x14ac:dyDescent="0.15">
      <c r="B9" s="40">
        <v>1</v>
      </c>
      <c r="C9" s="81">
        <f>L2</f>
        <v>300000</v>
      </c>
      <c r="D9" s="81"/>
      <c r="E9" s="40">
        <v>2018</v>
      </c>
      <c r="F9" s="8">
        <v>43686</v>
      </c>
      <c r="G9" s="40" t="s">
        <v>3</v>
      </c>
      <c r="H9" s="82">
        <v>1.159</v>
      </c>
      <c r="I9" s="82"/>
      <c r="J9" s="40">
        <v>15</v>
      </c>
      <c r="K9" s="81">
        <f>IF(J9="","",C9*0.03)</f>
        <v>9000</v>
      </c>
      <c r="L9" s="81"/>
      <c r="M9" s="6">
        <f>IF(J9="","",(K9/J9)/LOOKUP(RIGHT($D$2,3),定数!$A$6:$A$13,定数!$B$6:$B$13))</f>
        <v>5</v>
      </c>
      <c r="N9" s="40">
        <v>2018</v>
      </c>
      <c r="O9" s="8">
        <v>43686</v>
      </c>
      <c r="P9" s="82">
        <v>1.1572</v>
      </c>
      <c r="Q9" s="82"/>
      <c r="R9" s="85">
        <f>IF(P9="","",T9*M9*LOOKUP(RIGHT($D$2,3),定数!$A$6:$A$13,定数!$B$6:$B$13))</f>
        <v>10800.000000000144</v>
      </c>
      <c r="S9" s="85"/>
      <c r="T9" s="86">
        <f>IF(P9="","",IF(G9="買",(P9-H9),(H9-P9))*IF(RIGHT($D$2,3)="JPY",100,10000))</f>
        <v>18.000000000000238</v>
      </c>
      <c r="U9" s="86"/>
      <c r="V9" s="1">
        <f>IF(T9&lt;&gt;"",IF(T9&gt;0,1+V8,0),"")</f>
        <v>1</v>
      </c>
      <c r="W9">
        <f>IF(T9&lt;&gt;"",IF(T9&lt;0,1+W8,0),"")</f>
        <v>0</v>
      </c>
    </row>
    <row r="10" spans="2:25" x14ac:dyDescent="0.15">
      <c r="B10" s="40">
        <v>2</v>
      </c>
      <c r="C10" s="81">
        <f t="shared" ref="C10:C73" si="0">IF(R9="","",C9+R9)</f>
        <v>310800.00000000012</v>
      </c>
      <c r="D10" s="81"/>
      <c r="E10" s="40">
        <v>2018</v>
      </c>
      <c r="F10" s="8">
        <v>43687</v>
      </c>
      <c r="G10" s="40" t="s">
        <v>3</v>
      </c>
      <c r="H10" s="82">
        <v>1.1395</v>
      </c>
      <c r="I10" s="82"/>
      <c r="J10" s="40">
        <v>21</v>
      </c>
      <c r="K10" s="83">
        <f>IF(J10="","",C10*0.03)</f>
        <v>9324.0000000000036</v>
      </c>
      <c r="L10" s="84"/>
      <c r="M10" s="6">
        <f>IF(J10="","",(K10/J10)/LOOKUP(RIGHT($D$2,3),定数!$A$6:$A$13,定数!$B$6:$B$13))</f>
        <v>3.7000000000000015</v>
      </c>
      <c r="N10" s="40">
        <v>2018</v>
      </c>
      <c r="O10" s="8">
        <v>43690</v>
      </c>
      <c r="P10" s="82">
        <v>1.1365000000000001</v>
      </c>
      <c r="Q10" s="82"/>
      <c r="R10" s="85">
        <f>IF(P10="","",T10*M10*LOOKUP(RIGHT($D$2,3),定数!$A$6:$A$13,定数!$B$6:$B$13))</f>
        <v>13319.999999999523</v>
      </c>
      <c r="S10" s="85"/>
      <c r="T10" s="86">
        <f>IF(P10="","",IF(G10="買",(P10-H10),(H10-P10))*IF(RIGHT($D$2,3)="JPY",100,10000))</f>
        <v>29.999999999998916</v>
      </c>
      <c r="U10" s="86"/>
      <c r="V10" s="22">
        <f t="shared" ref="V10:V22" si="1">IF(T10&lt;&gt;"",IF(T10&gt;0,1+V9,0),"")</f>
        <v>2</v>
      </c>
      <c r="W10">
        <f t="shared" ref="W10:W73" si="2">IF(T10&lt;&gt;"",IF(T10&lt;0,1+W9,0),"")</f>
        <v>0</v>
      </c>
      <c r="X10" s="41">
        <f>IF(C10&lt;&gt;"",MAX(C10,C9),"")</f>
        <v>310800.00000000012</v>
      </c>
    </row>
    <row r="11" spans="2:25" x14ac:dyDescent="0.15">
      <c r="B11" s="40">
        <v>3</v>
      </c>
      <c r="C11" s="81">
        <f t="shared" si="0"/>
        <v>324119.99999999965</v>
      </c>
      <c r="D11" s="81"/>
      <c r="E11" s="40">
        <v>2018</v>
      </c>
      <c r="F11" s="8">
        <v>43692</v>
      </c>
      <c r="G11" s="40" t="s">
        <v>3</v>
      </c>
      <c r="H11" s="82">
        <v>1.1317999999999999</v>
      </c>
      <c r="I11" s="82"/>
      <c r="J11" s="40">
        <v>12</v>
      </c>
      <c r="K11" s="83">
        <f t="shared" ref="K11:K74" si="3">IF(J11="","",C11*0.03)</f>
        <v>9723.5999999999894</v>
      </c>
      <c r="L11" s="84"/>
      <c r="M11" s="6">
        <f>IF(J11="","",(K11/J11)/LOOKUP(RIGHT($D$2,3),定数!$A$6:$A$13,定数!$B$6:$B$13))</f>
        <v>6.7524999999999933</v>
      </c>
      <c r="N11" s="40">
        <v>2018</v>
      </c>
      <c r="O11" s="8">
        <v>43692</v>
      </c>
      <c r="P11" s="82">
        <v>1.1304000000000001</v>
      </c>
      <c r="Q11" s="82"/>
      <c r="R11" s="85">
        <f>IF(P11="","",T11*M11*LOOKUP(RIGHT($D$2,3),定数!$A$6:$A$13,定数!$B$6:$B$13))</f>
        <v>11344.19999999874</v>
      </c>
      <c r="S11" s="85"/>
      <c r="T11" s="86">
        <f>IF(P11="","",IF(G11="買",(P11-H11),(H11-P11))*IF(RIGHT($D$2,3)="JPY",100,10000))</f>
        <v>13.999999999998458</v>
      </c>
      <c r="U11" s="86"/>
      <c r="V11" s="22">
        <f t="shared" si="1"/>
        <v>3</v>
      </c>
      <c r="W11">
        <f t="shared" si="2"/>
        <v>0</v>
      </c>
      <c r="X11" s="41">
        <f>IF(C11&lt;&gt;"",MAX(X10,C11),"")</f>
        <v>324119.99999999965</v>
      </c>
      <c r="Y11" s="42">
        <f>IF(X11&lt;&gt;"",1-(C11/X11),"")</f>
        <v>0</v>
      </c>
    </row>
    <row r="12" spans="2:25" x14ac:dyDescent="0.15">
      <c r="B12" s="40">
        <v>4</v>
      </c>
      <c r="C12" s="81">
        <f t="shared" si="0"/>
        <v>335464.19999999838</v>
      </c>
      <c r="D12" s="81"/>
      <c r="E12" s="40">
        <v>2018</v>
      </c>
      <c r="F12" s="8">
        <v>43706</v>
      </c>
      <c r="G12" s="40" t="s">
        <v>3</v>
      </c>
      <c r="H12" s="82">
        <v>1.1662999999999999</v>
      </c>
      <c r="I12" s="82"/>
      <c r="J12" s="40">
        <v>21</v>
      </c>
      <c r="K12" s="83">
        <f t="shared" si="3"/>
        <v>10063.92599999995</v>
      </c>
      <c r="L12" s="84"/>
      <c r="M12" s="6">
        <f>IF(J12="","",(K12/J12)/LOOKUP(RIGHT($D$2,3),定数!$A$6:$A$13,定数!$B$6:$B$13))</f>
        <v>3.9936214285714087</v>
      </c>
      <c r="N12" s="40">
        <v>2018</v>
      </c>
      <c r="O12" s="8">
        <v>43706</v>
      </c>
      <c r="P12" s="82">
        <v>1.1686000000000001</v>
      </c>
      <c r="Q12" s="82"/>
      <c r="R12" s="85">
        <f>IF(P12="","",T12*M12*LOOKUP(RIGHT($D$2,3),定数!$A$6:$A$13,定数!$B$6:$B$13))</f>
        <v>-11022.395142858002</v>
      </c>
      <c r="S12" s="85"/>
      <c r="T12" s="86">
        <f t="shared" ref="T12:T75" si="4">IF(P12="","",IF(G12="買",(P12-H12),(H12-P12))*IF(RIGHT($D$2,3)="JPY",100,10000))</f>
        <v>-23.000000000001908</v>
      </c>
      <c r="U12" s="86"/>
      <c r="V12" s="22">
        <f t="shared" si="1"/>
        <v>0</v>
      </c>
      <c r="W12">
        <f t="shared" si="2"/>
        <v>1</v>
      </c>
      <c r="X12" s="41">
        <f t="shared" ref="X12:X75" si="5">IF(C12&lt;&gt;"",MAX(X11,C12),"")</f>
        <v>335464.19999999838</v>
      </c>
      <c r="Y12" s="42">
        <f t="shared" ref="Y12:Y75" si="6">IF(X12&lt;&gt;"",1-(C12/X12),"")</f>
        <v>0</v>
      </c>
    </row>
    <row r="13" spans="2:25" x14ac:dyDescent="0.15">
      <c r="B13" s="40">
        <v>5</v>
      </c>
      <c r="C13" s="81">
        <f t="shared" si="0"/>
        <v>324441.80485714041</v>
      </c>
      <c r="D13" s="81"/>
      <c r="E13" s="40">
        <v>2018</v>
      </c>
      <c r="F13" s="8">
        <v>43712</v>
      </c>
      <c r="G13" s="40" t="s">
        <v>3</v>
      </c>
      <c r="H13" s="82">
        <v>1.1599999999999999</v>
      </c>
      <c r="I13" s="82"/>
      <c r="J13" s="40">
        <v>9</v>
      </c>
      <c r="K13" s="83">
        <f t="shared" si="3"/>
        <v>9733.2541457142124</v>
      </c>
      <c r="L13" s="84"/>
      <c r="M13" s="6">
        <f>IF(J13="","",(K13/J13)/LOOKUP(RIGHT($D$2,3),定数!$A$6:$A$13,定数!$B$6:$B$13))</f>
        <v>9.0122723571427894</v>
      </c>
      <c r="N13" s="40">
        <v>2018</v>
      </c>
      <c r="O13" s="8">
        <v>43712</v>
      </c>
      <c r="P13" s="82">
        <v>1.1591</v>
      </c>
      <c r="Q13" s="82"/>
      <c r="R13" s="85">
        <f>IF(P13="","",T13*M13*LOOKUP(RIGHT($D$2,3),定数!$A$6:$A$13,定数!$B$6:$B$13))</f>
        <v>9733.254145713141</v>
      </c>
      <c r="S13" s="85"/>
      <c r="T13" s="86">
        <f t="shared" si="4"/>
        <v>8.9999999999990088</v>
      </c>
      <c r="U13" s="86"/>
      <c r="V13" s="22">
        <f t="shared" si="1"/>
        <v>1</v>
      </c>
      <c r="W13">
        <f t="shared" si="2"/>
        <v>0</v>
      </c>
      <c r="X13" s="41">
        <f t="shared" si="5"/>
        <v>335464.19999999838</v>
      </c>
      <c r="Y13" s="42">
        <f t="shared" si="6"/>
        <v>3.2857142857145472E-2</v>
      </c>
    </row>
    <row r="14" spans="2:25" x14ac:dyDescent="0.15">
      <c r="B14" s="40">
        <v>6</v>
      </c>
      <c r="C14" s="81">
        <f t="shared" si="0"/>
        <v>334175.05900285352</v>
      </c>
      <c r="D14" s="81"/>
      <c r="E14" s="40">
        <v>2018</v>
      </c>
      <c r="F14" s="8">
        <v>43714</v>
      </c>
      <c r="G14" s="40" t="s">
        <v>4</v>
      </c>
      <c r="H14" s="82">
        <v>1.1645000000000001</v>
      </c>
      <c r="I14" s="82"/>
      <c r="J14" s="40">
        <v>14</v>
      </c>
      <c r="K14" s="83">
        <f t="shared" si="3"/>
        <v>10025.251770085606</v>
      </c>
      <c r="L14" s="84"/>
      <c r="M14" s="6">
        <f>IF(J14="","",(K14/J14)/LOOKUP(RIGHT($D$2,3),定数!$A$6:$A$13,定数!$B$6:$B$13))</f>
        <v>5.9674117679080991</v>
      </c>
      <c r="N14" s="40">
        <v>2018</v>
      </c>
      <c r="O14" s="8">
        <v>43714</v>
      </c>
      <c r="P14" s="82">
        <v>1.163</v>
      </c>
      <c r="Q14" s="82"/>
      <c r="R14" s="85">
        <f>IF(P14="","",T14*M14*LOOKUP(RIGHT($D$2,3),定数!$A$6:$A$13,定数!$B$6:$B$13))</f>
        <v>-10741.341182234986</v>
      </c>
      <c r="S14" s="85"/>
      <c r="T14" s="86">
        <f t="shared" si="4"/>
        <v>-15.000000000000568</v>
      </c>
      <c r="U14" s="86"/>
      <c r="V14" s="22">
        <f t="shared" si="1"/>
        <v>0</v>
      </c>
      <c r="W14">
        <f t="shared" si="2"/>
        <v>1</v>
      </c>
      <c r="X14" s="41">
        <f t="shared" si="5"/>
        <v>335464.19999999838</v>
      </c>
      <c r="Y14" s="42">
        <f t="shared" si="6"/>
        <v>3.8428571428631431E-3</v>
      </c>
    </row>
    <row r="15" spans="2:25" x14ac:dyDescent="0.15">
      <c r="B15" s="40">
        <v>7</v>
      </c>
      <c r="C15" s="81">
        <f t="shared" si="0"/>
        <v>323433.71782061853</v>
      </c>
      <c r="D15" s="81"/>
      <c r="E15" s="40">
        <v>2018</v>
      </c>
      <c r="F15" s="8">
        <v>43719</v>
      </c>
      <c r="G15" s="40" t="s">
        <v>3</v>
      </c>
      <c r="H15" s="82">
        <v>1.1577</v>
      </c>
      <c r="I15" s="82"/>
      <c r="J15" s="40">
        <v>20</v>
      </c>
      <c r="K15" s="83">
        <f t="shared" si="3"/>
        <v>9703.0115346185557</v>
      </c>
      <c r="L15" s="84"/>
      <c r="M15" s="6">
        <f>IF(J15="","",(K15/J15)/LOOKUP(RIGHT($D$2,3),定数!$A$6:$A$13,定数!$B$6:$B$13))</f>
        <v>4.0429214727577314</v>
      </c>
      <c r="N15" s="40">
        <v>2018</v>
      </c>
      <c r="O15" s="8">
        <v>43719</v>
      </c>
      <c r="P15" s="82">
        <v>1.1597999999999999</v>
      </c>
      <c r="Q15" s="82"/>
      <c r="R15" s="85">
        <f>IF(P15="","",T15*M15*LOOKUP(RIGHT($D$2,3),定数!$A$6:$A$13,定数!$B$6:$B$13))</f>
        <v>-10188.162111349438</v>
      </c>
      <c r="S15" s="85"/>
      <c r="T15" s="86">
        <f t="shared" si="4"/>
        <v>-20.999999999999908</v>
      </c>
      <c r="U15" s="86"/>
      <c r="V15" s="22">
        <f t="shared" si="1"/>
        <v>0</v>
      </c>
      <c r="W15">
        <f t="shared" si="2"/>
        <v>2</v>
      </c>
      <c r="X15" s="41">
        <f t="shared" si="5"/>
        <v>335464.19999999838</v>
      </c>
      <c r="Y15" s="42">
        <f t="shared" si="6"/>
        <v>3.5862193877558068E-2</v>
      </c>
    </row>
    <row r="16" spans="2:25" x14ac:dyDescent="0.15">
      <c r="B16" s="40">
        <v>8</v>
      </c>
      <c r="C16" s="81">
        <f t="shared" si="0"/>
        <v>313245.55570926907</v>
      </c>
      <c r="D16" s="81"/>
      <c r="E16" s="40">
        <v>2018</v>
      </c>
      <c r="F16" s="8">
        <v>43721</v>
      </c>
      <c r="G16" s="40" t="s">
        <v>3</v>
      </c>
      <c r="H16" s="82">
        <v>1.1615</v>
      </c>
      <c r="I16" s="82"/>
      <c r="J16" s="40">
        <v>17</v>
      </c>
      <c r="K16" s="83">
        <f t="shared" si="3"/>
        <v>9397.3666712780723</v>
      </c>
      <c r="L16" s="84"/>
      <c r="M16" s="6">
        <f>IF(J16="","",(K16/J16)/LOOKUP(RIGHT($D$2,3),定数!$A$6:$A$13,定数!$B$6:$B$13))</f>
        <v>4.6065522898421927</v>
      </c>
      <c r="N16" s="40">
        <v>2018</v>
      </c>
      <c r="O16" s="8">
        <v>43721</v>
      </c>
      <c r="P16" s="82">
        <v>1.1633</v>
      </c>
      <c r="Q16" s="82"/>
      <c r="R16" s="85">
        <f>IF(P16="","",T16*M16*LOOKUP(RIGHT($D$2,3),定数!$A$6:$A$13,定数!$B$6:$B$13))</f>
        <v>-9950.1529460592665</v>
      </c>
      <c r="S16" s="85"/>
      <c r="T16" s="86">
        <f t="shared" si="4"/>
        <v>-18.000000000000238</v>
      </c>
      <c r="U16" s="86"/>
      <c r="V16" s="22">
        <f t="shared" si="1"/>
        <v>0</v>
      </c>
      <c r="W16">
        <f t="shared" si="2"/>
        <v>3</v>
      </c>
      <c r="X16" s="41">
        <f t="shared" si="5"/>
        <v>335464.19999999838</v>
      </c>
      <c r="Y16" s="42">
        <f t="shared" si="6"/>
        <v>6.6232534770414908E-2</v>
      </c>
    </row>
    <row r="17" spans="2:25" x14ac:dyDescent="0.15">
      <c r="B17" s="40">
        <v>9</v>
      </c>
      <c r="C17" s="81">
        <f t="shared" si="0"/>
        <v>303295.40276320983</v>
      </c>
      <c r="D17" s="81"/>
      <c r="E17" s="40">
        <v>2018</v>
      </c>
      <c r="F17" s="8">
        <v>43728</v>
      </c>
      <c r="G17" s="40" t="s">
        <v>3</v>
      </c>
      <c r="H17" s="82">
        <v>1.1668000000000001</v>
      </c>
      <c r="I17" s="82"/>
      <c r="J17" s="40">
        <v>7</v>
      </c>
      <c r="K17" s="83">
        <f t="shared" si="3"/>
        <v>9098.8620828962939</v>
      </c>
      <c r="L17" s="84"/>
      <c r="M17" s="6">
        <f>IF(J17="","",(K17/J17)/LOOKUP(RIGHT($D$2,3),定数!$A$6:$A$13,定数!$B$6:$B$13))</f>
        <v>10.831978670114635</v>
      </c>
      <c r="N17" s="40">
        <v>2018</v>
      </c>
      <c r="O17" s="8">
        <v>43728</v>
      </c>
      <c r="P17" s="82">
        <v>1.1676</v>
      </c>
      <c r="Q17" s="82"/>
      <c r="R17" s="85">
        <f>IF(P17="","",T17*M17*LOOKUP(RIGHT($D$2,3),定数!$A$6:$A$13,定数!$B$6:$B$13))</f>
        <v>-10398.699523308904</v>
      </c>
      <c r="S17" s="85"/>
      <c r="T17" s="86">
        <f t="shared" si="4"/>
        <v>-7.9999999999991189</v>
      </c>
      <c r="U17" s="86"/>
      <c r="V17" s="22">
        <f t="shared" si="1"/>
        <v>0</v>
      </c>
      <c r="W17">
        <f t="shared" si="2"/>
        <v>4</v>
      </c>
      <c r="X17" s="41">
        <f t="shared" si="5"/>
        <v>335464.19999999838</v>
      </c>
      <c r="Y17" s="42">
        <f t="shared" si="6"/>
        <v>9.5893383665943244E-2</v>
      </c>
    </row>
    <row r="18" spans="2:25" x14ac:dyDescent="0.15">
      <c r="B18" s="40">
        <v>10</v>
      </c>
      <c r="C18" s="81">
        <f t="shared" si="0"/>
        <v>292896.70323990093</v>
      </c>
      <c r="D18" s="81"/>
      <c r="E18" s="40">
        <v>2018</v>
      </c>
      <c r="F18" s="8">
        <v>43729</v>
      </c>
      <c r="G18" s="40" t="s">
        <v>4</v>
      </c>
      <c r="H18" s="82">
        <v>1.1789000000000001</v>
      </c>
      <c r="I18" s="82"/>
      <c r="J18" s="40">
        <v>16</v>
      </c>
      <c r="K18" s="83">
        <f t="shared" si="3"/>
        <v>8786.9010971970274</v>
      </c>
      <c r="L18" s="84"/>
      <c r="M18" s="6">
        <f>IF(J18="","",(K18/J18)/LOOKUP(RIGHT($D$2,3),定数!$A$6:$A$13,定数!$B$6:$B$13))</f>
        <v>4.5765109881234514</v>
      </c>
      <c r="N18" s="40">
        <v>2018</v>
      </c>
      <c r="O18" s="8">
        <v>43729</v>
      </c>
      <c r="P18" s="82">
        <v>1.1772</v>
      </c>
      <c r="Q18" s="82"/>
      <c r="R18" s="85">
        <f>IF(P18="","",T18*M18*LOOKUP(RIGHT($D$2,3),定数!$A$6:$A$13,定数!$B$6:$B$13))</f>
        <v>-9336.0824157720326</v>
      </c>
      <c r="S18" s="85"/>
      <c r="T18" s="86">
        <f t="shared" si="4"/>
        <v>-17.000000000000348</v>
      </c>
      <c r="U18" s="86"/>
      <c r="V18" s="22">
        <f t="shared" si="1"/>
        <v>0</v>
      </c>
      <c r="W18">
        <f t="shared" si="2"/>
        <v>5</v>
      </c>
      <c r="X18" s="41">
        <f t="shared" si="5"/>
        <v>335464.19999999838</v>
      </c>
      <c r="Y18" s="42">
        <f t="shared" si="6"/>
        <v>0.12689132479739318</v>
      </c>
    </row>
    <row r="19" spans="2:25" x14ac:dyDescent="0.15">
      <c r="B19" s="40">
        <v>11</v>
      </c>
      <c r="C19" s="81">
        <f t="shared" si="0"/>
        <v>283560.62082412891</v>
      </c>
      <c r="D19" s="81"/>
      <c r="E19" s="40">
        <v>2018</v>
      </c>
      <c r="F19" s="8">
        <v>43733</v>
      </c>
      <c r="G19" s="40" t="s">
        <v>3</v>
      </c>
      <c r="H19" s="82">
        <v>1.1749000000000001</v>
      </c>
      <c r="I19" s="82"/>
      <c r="J19" s="40">
        <v>8</v>
      </c>
      <c r="K19" s="83">
        <f t="shared" si="3"/>
        <v>8506.8186247238664</v>
      </c>
      <c r="L19" s="84"/>
      <c r="M19" s="6">
        <f>IF(J19="","",(K19/J19)/LOOKUP(RIGHT($D$2,3),定数!$A$6:$A$13,定数!$B$6:$B$13))</f>
        <v>8.8612694007540274</v>
      </c>
      <c r="N19" s="40">
        <v>2018</v>
      </c>
      <c r="O19" s="8">
        <v>43733</v>
      </c>
      <c r="P19" s="82">
        <v>1.1739999999999999</v>
      </c>
      <c r="Q19" s="82"/>
      <c r="R19" s="85">
        <f>IF(P19="","",T19*M19*LOOKUP(RIGHT($D$2,3),定数!$A$6:$A$13,定数!$B$6:$B$13))</f>
        <v>9570.1709528156571</v>
      </c>
      <c r="S19" s="85"/>
      <c r="T19" s="86">
        <f t="shared" si="4"/>
        <v>9.0000000000012292</v>
      </c>
      <c r="U19" s="86"/>
      <c r="V19" s="22">
        <f t="shared" si="1"/>
        <v>1</v>
      </c>
      <c r="W19">
        <f t="shared" si="2"/>
        <v>0</v>
      </c>
      <c r="X19" s="41">
        <f t="shared" si="5"/>
        <v>335464.19999999838</v>
      </c>
      <c r="Y19" s="42">
        <f t="shared" si="6"/>
        <v>0.15472166381947672</v>
      </c>
    </row>
    <row r="20" spans="2:25" x14ac:dyDescent="0.15">
      <c r="B20" s="40">
        <v>12</v>
      </c>
      <c r="C20" s="81">
        <f t="shared" si="0"/>
        <v>293130.79177694459</v>
      </c>
      <c r="D20" s="81"/>
      <c r="E20" s="40">
        <v>2018</v>
      </c>
      <c r="F20" s="8">
        <v>43743</v>
      </c>
      <c r="G20" s="40" t="s">
        <v>4</v>
      </c>
      <c r="H20" s="82">
        <v>1.1516999999999999</v>
      </c>
      <c r="I20" s="82"/>
      <c r="J20" s="40">
        <v>7</v>
      </c>
      <c r="K20" s="83">
        <f t="shared" si="3"/>
        <v>8793.9237533083378</v>
      </c>
      <c r="L20" s="84"/>
      <c r="M20" s="6">
        <f>IF(J20="","",(K20/J20)/LOOKUP(RIGHT($D$2,3),定数!$A$6:$A$13,定数!$B$6:$B$13))</f>
        <v>10.468956849176594</v>
      </c>
      <c r="N20" s="40">
        <v>2018</v>
      </c>
      <c r="O20" s="8">
        <v>43743</v>
      </c>
      <c r="P20" s="82">
        <v>1.151</v>
      </c>
      <c r="Q20" s="82"/>
      <c r="R20" s="85">
        <f>IF(P20="","",T20*M20*LOOKUP(RIGHT($D$2,3),定数!$A$6:$A$13,定数!$B$6:$B$13))</f>
        <v>-8793.9237533073701</v>
      </c>
      <c r="S20" s="85"/>
      <c r="T20" s="86">
        <f t="shared" si="4"/>
        <v>-6.9999999999992291</v>
      </c>
      <c r="U20" s="86"/>
      <c r="V20" s="22">
        <f t="shared" si="1"/>
        <v>0</v>
      </c>
      <c r="W20">
        <f t="shared" si="2"/>
        <v>1</v>
      </c>
      <c r="X20" s="41">
        <f t="shared" si="5"/>
        <v>335464.19999999838</v>
      </c>
      <c r="Y20" s="42">
        <f t="shared" si="6"/>
        <v>0.12619351997338013</v>
      </c>
    </row>
    <row r="21" spans="2:25" x14ac:dyDescent="0.15">
      <c r="B21" s="40">
        <v>13</v>
      </c>
      <c r="C21" s="81">
        <f t="shared" si="0"/>
        <v>284336.86802363722</v>
      </c>
      <c r="D21" s="81"/>
      <c r="E21" s="40">
        <v>2018</v>
      </c>
      <c r="F21" s="8">
        <v>43743</v>
      </c>
      <c r="G21" s="40" t="s">
        <v>3</v>
      </c>
      <c r="H21" s="82">
        <v>1.1498999999999999</v>
      </c>
      <c r="I21" s="82"/>
      <c r="J21" s="40">
        <v>16</v>
      </c>
      <c r="K21" s="83">
        <f t="shared" si="3"/>
        <v>8530.1060407091154</v>
      </c>
      <c r="L21" s="84"/>
      <c r="M21" s="6">
        <f>IF(J21="","",(K21/J21)/LOOKUP(RIGHT($D$2,3),定数!$A$6:$A$13,定数!$B$6:$B$13))</f>
        <v>4.4427635628693309</v>
      </c>
      <c r="N21" s="40">
        <v>2018</v>
      </c>
      <c r="O21" s="8">
        <v>43743</v>
      </c>
      <c r="P21" s="82">
        <v>1.1515</v>
      </c>
      <c r="Q21" s="82"/>
      <c r="R21" s="85">
        <f>IF(P21="","",T21*M21*LOOKUP(RIGHT($D$2,3),定数!$A$6:$A$13,定数!$B$6:$B$13))</f>
        <v>-8530.1060407093591</v>
      </c>
      <c r="S21" s="85"/>
      <c r="T21" s="86">
        <f t="shared" si="4"/>
        <v>-16.000000000000458</v>
      </c>
      <c r="U21" s="86"/>
      <c r="V21" s="22">
        <f t="shared" si="1"/>
        <v>0</v>
      </c>
      <c r="W21">
        <f t="shared" si="2"/>
        <v>2</v>
      </c>
      <c r="X21" s="41">
        <f t="shared" si="5"/>
        <v>335464.19999999838</v>
      </c>
      <c r="Y21" s="42">
        <f t="shared" si="6"/>
        <v>0.15240771437417588</v>
      </c>
    </row>
    <row r="22" spans="2:25" x14ac:dyDescent="0.15">
      <c r="B22" s="40">
        <v>14</v>
      </c>
      <c r="C22" s="81">
        <f t="shared" si="0"/>
        <v>275806.76198292786</v>
      </c>
      <c r="D22" s="81"/>
      <c r="E22" s="40">
        <v>2018</v>
      </c>
      <c r="F22" s="8">
        <v>43750</v>
      </c>
      <c r="G22" s="40" t="s">
        <v>3</v>
      </c>
      <c r="H22" s="82">
        <v>1.1553</v>
      </c>
      <c r="I22" s="82"/>
      <c r="J22" s="40">
        <v>7</v>
      </c>
      <c r="K22" s="83">
        <f t="shared" si="3"/>
        <v>8274.2028594878357</v>
      </c>
      <c r="L22" s="84"/>
      <c r="M22" s="6">
        <f>IF(J22="","",(K22/J22)/LOOKUP(RIGHT($D$2,3),定数!$A$6:$A$13,定数!$B$6:$B$13))</f>
        <v>9.8502414993902807</v>
      </c>
      <c r="N22" s="40">
        <v>2018</v>
      </c>
      <c r="O22" s="8">
        <v>43753</v>
      </c>
      <c r="P22" s="82">
        <v>1.1546000000000001</v>
      </c>
      <c r="Q22" s="82"/>
      <c r="R22" s="85">
        <f>IF(P22="","",T22*M22*LOOKUP(RIGHT($D$2,3),定数!$A$6:$A$13,定数!$B$6:$B$13))</f>
        <v>8274.2028594869244</v>
      </c>
      <c r="S22" s="85"/>
      <c r="T22" s="86">
        <f t="shared" si="4"/>
        <v>6.9999999999992291</v>
      </c>
      <c r="U22" s="86"/>
      <c r="V22" s="22">
        <f t="shared" si="1"/>
        <v>1</v>
      </c>
      <c r="W22">
        <f t="shared" si="2"/>
        <v>0</v>
      </c>
      <c r="X22" s="41">
        <f t="shared" si="5"/>
        <v>335464.19999999838</v>
      </c>
      <c r="Y22" s="42">
        <f t="shared" si="6"/>
        <v>0.17783548294295137</v>
      </c>
    </row>
    <row r="23" spans="2:25" x14ac:dyDescent="0.15">
      <c r="B23" s="40">
        <v>15</v>
      </c>
      <c r="C23" s="81">
        <f t="shared" si="0"/>
        <v>284080.96484241477</v>
      </c>
      <c r="D23" s="81"/>
      <c r="E23" s="40">
        <v>2018</v>
      </c>
      <c r="F23" s="8">
        <v>43753</v>
      </c>
      <c r="G23" s="40" t="s">
        <v>3</v>
      </c>
      <c r="H23" s="82">
        <v>1.1546000000000001</v>
      </c>
      <c r="I23" s="82"/>
      <c r="J23" s="40">
        <v>8</v>
      </c>
      <c r="K23" s="83">
        <f t="shared" si="3"/>
        <v>8522.4289452724424</v>
      </c>
      <c r="L23" s="84"/>
      <c r="M23" s="6">
        <f>IF(J23="","",(K23/J23)/LOOKUP(RIGHT($D$2,3),定数!$A$6:$A$13,定数!$B$6:$B$13))</f>
        <v>8.8775301513254607</v>
      </c>
      <c r="N23" s="40">
        <v>2018</v>
      </c>
      <c r="O23" s="8">
        <v>43753</v>
      </c>
      <c r="P23" s="82">
        <v>1.1555</v>
      </c>
      <c r="Q23" s="82"/>
      <c r="R23" s="85">
        <f>IF(P23="","",T23*M23*LOOKUP(RIGHT($D$2,3),定数!$A$6:$A$13,定数!$B$6:$B$13))</f>
        <v>-9587.7325634304416</v>
      </c>
      <c r="S23" s="85"/>
      <c r="T23" s="86">
        <f t="shared" si="4"/>
        <v>-8.9999999999990088</v>
      </c>
      <c r="U23" s="86"/>
      <c r="V23" t="str">
        <f t="shared" ref="V23:W74" si="7">IF(S23&lt;&gt;"",IF(S23&lt;0,1+V22,0),"")</f>
        <v/>
      </c>
      <c r="W23">
        <f t="shared" si="2"/>
        <v>1</v>
      </c>
      <c r="X23" s="41">
        <f t="shared" si="5"/>
        <v>335464.19999999838</v>
      </c>
      <c r="Y23" s="42">
        <f t="shared" si="6"/>
        <v>0.15317054743124259</v>
      </c>
    </row>
    <row r="24" spans="2:25" x14ac:dyDescent="0.15">
      <c r="B24" s="40">
        <v>16</v>
      </c>
      <c r="C24" s="81">
        <f t="shared" si="0"/>
        <v>274493.23227898433</v>
      </c>
      <c r="D24" s="81"/>
      <c r="E24" s="40">
        <v>2018</v>
      </c>
      <c r="F24" s="8">
        <v>43754</v>
      </c>
      <c r="G24" s="40" t="s">
        <v>4</v>
      </c>
      <c r="H24" s="82">
        <v>1.159</v>
      </c>
      <c r="I24" s="82"/>
      <c r="J24" s="40">
        <v>14</v>
      </c>
      <c r="K24" s="83">
        <f t="shared" si="3"/>
        <v>8234.7969683695301</v>
      </c>
      <c r="L24" s="84"/>
      <c r="M24" s="6">
        <f>IF(J24="","",(K24/J24)/LOOKUP(RIGHT($D$2,3),定数!$A$6:$A$13,定数!$B$6:$B$13))</f>
        <v>4.9016648621247203</v>
      </c>
      <c r="N24" s="40">
        <v>2018</v>
      </c>
      <c r="O24" s="8">
        <v>43754</v>
      </c>
      <c r="P24" s="82">
        <v>1.1607000000000001</v>
      </c>
      <c r="Q24" s="82"/>
      <c r="R24" s="85">
        <f>IF(P24="","",T24*M24*LOOKUP(RIGHT($D$2,3),定数!$A$6:$A$13,定数!$B$6:$B$13))</f>
        <v>9999.3963187346344</v>
      </c>
      <c r="S24" s="85"/>
      <c r="T24" s="86">
        <f t="shared" si="4"/>
        <v>17.000000000000348</v>
      </c>
      <c r="U24" s="86"/>
      <c r="V24" t="str">
        <f t="shared" si="7"/>
        <v/>
      </c>
      <c r="W24">
        <f t="shared" si="2"/>
        <v>0</v>
      </c>
      <c r="X24" s="41">
        <f t="shared" si="5"/>
        <v>335464.19999999838</v>
      </c>
      <c r="Y24" s="42">
        <f t="shared" si="6"/>
        <v>0.18175104145543497</v>
      </c>
    </row>
    <row r="25" spans="2:25" x14ac:dyDescent="0.15">
      <c r="B25" s="40">
        <v>17</v>
      </c>
      <c r="C25" s="81">
        <f t="shared" si="0"/>
        <v>284492.62859771895</v>
      </c>
      <c r="D25" s="81"/>
      <c r="E25" s="40">
        <v>2018</v>
      </c>
      <c r="F25" s="8">
        <v>43755</v>
      </c>
      <c r="G25" s="40" t="s">
        <v>3</v>
      </c>
      <c r="H25" s="82">
        <v>1.1559999999999999</v>
      </c>
      <c r="I25" s="82"/>
      <c r="J25" s="40">
        <v>16</v>
      </c>
      <c r="K25" s="83">
        <f t="shared" si="3"/>
        <v>8534.7788579315675</v>
      </c>
      <c r="L25" s="84"/>
      <c r="M25" s="6">
        <f>IF(J25="","",(K25/J25)/LOOKUP(RIGHT($D$2,3),定数!$A$6:$A$13,定数!$B$6:$B$13))</f>
        <v>4.4451973218393581</v>
      </c>
      <c r="N25" s="40">
        <v>2018</v>
      </c>
      <c r="O25" s="8">
        <v>43755</v>
      </c>
      <c r="P25" s="82">
        <v>1.1540999999999999</v>
      </c>
      <c r="Q25" s="82"/>
      <c r="R25" s="85">
        <f>IF(P25="","",T25*M25*LOOKUP(RIGHT($D$2,3),定数!$A$6:$A$13,定数!$B$6:$B$13))</f>
        <v>10135.049893793805</v>
      </c>
      <c r="S25" s="85"/>
      <c r="T25" s="86">
        <f t="shared" si="4"/>
        <v>19.000000000000128</v>
      </c>
      <c r="U25" s="86"/>
      <c r="V25" t="str">
        <f t="shared" si="7"/>
        <v/>
      </c>
      <c r="W25">
        <f t="shared" si="2"/>
        <v>0</v>
      </c>
      <c r="X25" s="41">
        <f t="shared" si="5"/>
        <v>335464.19999999838</v>
      </c>
      <c r="Y25" s="42">
        <f t="shared" si="6"/>
        <v>0.1519434008227396</v>
      </c>
    </row>
    <row r="26" spans="2:25" x14ac:dyDescent="0.15">
      <c r="B26" s="40">
        <v>18</v>
      </c>
      <c r="C26" s="81">
        <f t="shared" si="0"/>
        <v>294627.67849151278</v>
      </c>
      <c r="D26" s="81"/>
      <c r="E26" s="40">
        <v>2018</v>
      </c>
      <c r="F26" s="8">
        <v>43756</v>
      </c>
      <c r="G26" s="40" t="s">
        <v>3</v>
      </c>
      <c r="H26" s="82">
        <v>1.1495</v>
      </c>
      <c r="I26" s="82"/>
      <c r="J26" s="40">
        <v>6</v>
      </c>
      <c r="K26" s="83">
        <f t="shared" si="3"/>
        <v>8838.8303547453834</v>
      </c>
      <c r="L26" s="84"/>
      <c r="M26" s="6">
        <f>IF(J26="","",(K26/J26)/LOOKUP(RIGHT($D$2,3),定数!$A$6:$A$13,定数!$B$6:$B$13))</f>
        <v>12.2761532704797</v>
      </c>
      <c r="N26" s="40">
        <v>2018</v>
      </c>
      <c r="O26" s="8">
        <v>43756</v>
      </c>
      <c r="P26" s="82">
        <v>1.1489</v>
      </c>
      <c r="Q26" s="82"/>
      <c r="R26" s="85">
        <f>IF(P26="","",T26*M26*LOOKUP(RIGHT($D$2,3),定数!$A$6:$A$13,定数!$B$6:$B$13))</f>
        <v>8838.8303547444102</v>
      </c>
      <c r="S26" s="85"/>
      <c r="T26" s="86">
        <f t="shared" si="4"/>
        <v>5.9999999999993392</v>
      </c>
      <c r="U26" s="86"/>
      <c r="V26" t="str">
        <f t="shared" si="7"/>
        <v/>
      </c>
      <c r="W26">
        <f t="shared" si="2"/>
        <v>0</v>
      </c>
      <c r="X26" s="41">
        <f t="shared" si="5"/>
        <v>335464.19999999838</v>
      </c>
      <c r="Y26" s="42">
        <f t="shared" si="6"/>
        <v>0.12173138447704945</v>
      </c>
    </row>
    <row r="27" spans="2:25" x14ac:dyDescent="0.15">
      <c r="B27" s="40">
        <v>19</v>
      </c>
      <c r="C27" s="81">
        <f t="shared" si="0"/>
        <v>303466.50884625717</v>
      </c>
      <c r="D27" s="81"/>
      <c r="E27" s="40">
        <v>2018</v>
      </c>
      <c r="F27" s="8">
        <v>43757</v>
      </c>
      <c r="G27" s="40" t="s">
        <v>4</v>
      </c>
      <c r="H27" s="82">
        <v>1.1475</v>
      </c>
      <c r="I27" s="82"/>
      <c r="J27" s="40">
        <v>15</v>
      </c>
      <c r="K27" s="83">
        <f t="shared" si="3"/>
        <v>9103.9952653877153</v>
      </c>
      <c r="L27" s="84"/>
      <c r="M27" s="6">
        <f>IF(J27="","",(K27/J27)/LOOKUP(RIGHT($D$2,3),定数!$A$6:$A$13,定数!$B$6:$B$13))</f>
        <v>5.0577751474376198</v>
      </c>
      <c r="N27" s="40">
        <v>2018</v>
      </c>
      <c r="O27" s="8">
        <v>43757</v>
      </c>
      <c r="P27" s="82">
        <v>1.1488</v>
      </c>
      <c r="Q27" s="82"/>
      <c r="R27" s="85">
        <f>IF(P27="","",T27*M27*LOOKUP(RIGHT($D$2,3),定数!$A$6:$A$13,定数!$B$6:$B$13))</f>
        <v>7890.1292300031664</v>
      </c>
      <c r="S27" s="85"/>
      <c r="T27" s="86">
        <f t="shared" si="4"/>
        <v>13.000000000000789</v>
      </c>
      <c r="U27" s="86"/>
      <c r="V27" t="str">
        <f t="shared" si="7"/>
        <v/>
      </c>
      <c r="W27">
        <f t="shared" si="2"/>
        <v>0</v>
      </c>
      <c r="X27" s="41">
        <f t="shared" si="5"/>
        <v>335464.19999999838</v>
      </c>
      <c r="Y27" s="42">
        <f t="shared" si="6"/>
        <v>9.53833260113639E-2</v>
      </c>
    </row>
    <row r="28" spans="2:25" x14ac:dyDescent="0.15">
      <c r="B28" s="40">
        <v>20</v>
      </c>
      <c r="C28" s="81">
        <f t="shared" si="0"/>
        <v>311356.63807626034</v>
      </c>
      <c r="D28" s="81"/>
      <c r="E28" s="40">
        <v>2018</v>
      </c>
      <c r="F28" s="8">
        <v>43760</v>
      </c>
      <c r="G28" s="40" t="s">
        <v>3</v>
      </c>
      <c r="H28" s="82">
        <v>1.1496</v>
      </c>
      <c r="I28" s="82"/>
      <c r="J28" s="40">
        <v>17</v>
      </c>
      <c r="K28" s="83">
        <f t="shared" si="3"/>
        <v>9340.6991422878091</v>
      </c>
      <c r="L28" s="84"/>
      <c r="M28" s="6">
        <f>IF(J28="","",(K28/J28)/LOOKUP(RIGHT($D$2,3),定数!$A$6:$A$13,定数!$B$6:$B$13))</f>
        <v>4.5787740893567692</v>
      </c>
      <c r="N28" s="40">
        <v>2018</v>
      </c>
      <c r="O28" s="8">
        <v>43760</v>
      </c>
      <c r="P28" s="82">
        <v>1.1475</v>
      </c>
      <c r="Q28" s="82"/>
      <c r="R28" s="85">
        <f>IF(P28="","",T28*M28*LOOKUP(RIGHT($D$2,3),定数!$A$6:$A$13,定数!$B$6:$B$13))</f>
        <v>11538.510705179007</v>
      </c>
      <c r="S28" s="85"/>
      <c r="T28" s="86">
        <f t="shared" si="4"/>
        <v>20.999999999999908</v>
      </c>
      <c r="U28" s="86"/>
      <c r="V28" t="str">
        <f t="shared" si="7"/>
        <v/>
      </c>
      <c r="W28">
        <f t="shared" si="2"/>
        <v>0</v>
      </c>
      <c r="X28" s="41">
        <f t="shared" si="5"/>
        <v>335464.19999999838</v>
      </c>
      <c r="Y28" s="42">
        <f t="shared" si="6"/>
        <v>7.1863292487657882E-2</v>
      </c>
    </row>
    <row r="29" spans="2:25" x14ac:dyDescent="0.15">
      <c r="B29" s="40">
        <v>21</v>
      </c>
      <c r="C29" s="81">
        <f t="shared" si="0"/>
        <v>322895.14878143935</v>
      </c>
      <c r="D29" s="81"/>
      <c r="E29" s="40">
        <v>2018</v>
      </c>
      <c r="F29" s="8">
        <v>43761</v>
      </c>
      <c r="G29" s="40" t="s">
        <v>3</v>
      </c>
      <c r="H29" s="82">
        <v>1.1451</v>
      </c>
      <c r="I29" s="82"/>
      <c r="J29" s="40">
        <v>8</v>
      </c>
      <c r="K29" s="83">
        <f t="shared" si="3"/>
        <v>9686.8544634431801</v>
      </c>
      <c r="L29" s="84"/>
      <c r="M29" s="6">
        <f>IF(J29="","",(K29/J29)/LOOKUP(RIGHT($D$2,3),定数!$A$6:$A$13,定数!$B$6:$B$13))</f>
        <v>10.090473399419979</v>
      </c>
      <c r="N29" s="40">
        <v>2018</v>
      </c>
      <c r="O29" s="8">
        <v>43761</v>
      </c>
      <c r="P29" s="82">
        <v>1.1442000000000001</v>
      </c>
      <c r="Q29" s="82"/>
      <c r="R29" s="85">
        <f>IF(P29="","",T29*M29*LOOKUP(RIGHT($D$2,3),定数!$A$6:$A$13,定数!$B$6:$B$13))</f>
        <v>10897.711271372376</v>
      </c>
      <c r="S29" s="85"/>
      <c r="T29" s="86">
        <f t="shared" si="4"/>
        <v>8.9999999999990088</v>
      </c>
      <c r="U29" s="86"/>
      <c r="V29" t="str">
        <f t="shared" si="7"/>
        <v/>
      </c>
      <c r="W29">
        <f t="shared" si="2"/>
        <v>0</v>
      </c>
      <c r="X29" s="41">
        <f t="shared" si="5"/>
        <v>335464.19999999838</v>
      </c>
      <c r="Y29" s="42">
        <f t="shared" si="6"/>
        <v>3.7467638032788853E-2</v>
      </c>
    </row>
    <row r="30" spans="2:25" x14ac:dyDescent="0.15">
      <c r="B30" s="40">
        <v>22</v>
      </c>
      <c r="C30" s="81">
        <f t="shared" si="0"/>
        <v>333792.86005281174</v>
      </c>
      <c r="D30" s="81"/>
      <c r="E30" s="40">
        <v>2018</v>
      </c>
      <c r="F30" s="8">
        <v>43764</v>
      </c>
      <c r="G30" s="40" t="s">
        <v>4</v>
      </c>
      <c r="H30" s="82">
        <v>1.1415999999999999</v>
      </c>
      <c r="I30" s="82"/>
      <c r="J30" s="40">
        <v>11</v>
      </c>
      <c r="K30" s="83">
        <f t="shared" si="3"/>
        <v>10013.785801584352</v>
      </c>
      <c r="L30" s="84"/>
      <c r="M30" s="6">
        <f>IF(J30="","",(K30/J30)/LOOKUP(RIGHT($D$2,3),定数!$A$6:$A$13,定数!$B$6:$B$13))</f>
        <v>7.5862013648366302</v>
      </c>
      <c r="N30" s="40">
        <v>2018</v>
      </c>
      <c r="O30" s="8">
        <v>43763</v>
      </c>
      <c r="P30" s="82">
        <v>1.1404000000000001</v>
      </c>
      <c r="Q30" s="82"/>
      <c r="R30" s="85">
        <f>IF(P30="","",T30*M30*LOOKUP(RIGHT($D$2,3),定数!$A$6:$A$13,定数!$B$6:$B$13))</f>
        <v>-10924.129965363543</v>
      </c>
      <c r="S30" s="85"/>
      <c r="T30" s="86">
        <f t="shared" si="4"/>
        <v>-11.999999999998678</v>
      </c>
      <c r="U30" s="86"/>
      <c r="V30" t="str">
        <f t="shared" si="7"/>
        <v/>
      </c>
      <c r="W30">
        <f t="shared" si="2"/>
        <v>1</v>
      </c>
      <c r="X30" s="41">
        <f t="shared" si="5"/>
        <v>335464.19999999838</v>
      </c>
      <c r="Y30" s="42">
        <f t="shared" si="6"/>
        <v>4.9821708163990674E-3</v>
      </c>
    </row>
    <row r="31" spans="2:25" x14ac:dyDescent="0.15">
      <c r="B31" s="40">
        <v>23</v>
      </c>
      <c r="C31" s="81">
        <f t="shared" si="0"/>
        <v>322868.7300874482</v>
      </c>
      <c r="D31" s="81"/>
      <c r="E31" s="40">
        <v>2018</v>
      </c>
      <c r="F31" s="8">
        <v>43774</v>
      </c>
      <c r="G31" s="40" t="s">
        <v>3</v>
      </c>
      <c r="H31" s="82">
        <v>1.1376999999999999</v>
      </c>
      <c r="I31" s="82"/>
      <c r="J31" s="40">
        <v>16</v>
      </c>
      <c r="K31" s="83">
        <f t="shared" si="3"/>
        <v>9686.0619026234453</v>
      </c>
      <c r="L31" s="84"/>
      <c r="M31" s="6">
        <f>IF(J31="","",(K31/J31)/LOOKUP(RIGHT($D$2,3),定数!$A$6:$A$13,定数!$B$6:$B$13))</f>
        <v>5.0448239076163777</v>
      </c>
      <c r="N31" s="40">
        <v>2018</v>
      </c>
      <c r="O31" s="8">
        <v>43774</v>
      </c>
      <c r="P31" s="82">
        <v>1.1358999999999999</v>
      </c>
      <c r="Q31" s="82"/>
      <c r="R31" s="85">
        <f>IF(P31="","",T31*M31*LOOKUP(RIGHT($D$2,3),定数!$A$6:$A$13,定数!$B$6:$B$13))</f>
        <v>10896.81964045152</v>
      </c>
      <c r="S31" s="85"/>
      <c r="T31" s="86">
        <f t="shared" si="4"/>
        <v>18.000000000000238</v>
      </c>
      <c r="U31" s="86"/>
      <c r="V31" t="str">
        <f t="shared" si="7"/>
        <v/>
      </c>
      <c r="W31">
        <f t="shared" si="2"/>
        <v>0</v>
      </c>
      <c r="X31" s="41">
        <f t="shared" si="5"/>
        <v>335464.19999999838</v>
      </c>
      <c r="Y31" s="42">
        <f t="shared" si="6"/>
        <v>3.7546390680585962E-2</v>
      </c>
    </row>
    <row r="32" spans="2:25" x14ac:dyDescent="0.15">
      <c r="B32" s="40">
        <v>24</v>
      </c>
      <c r="C32" s="81">
        <f t="shared" si="0"/>
        <v>333765.54972789972</v>
      </c>
      <c r="D32" s="81"/>
      <c r="E32" s="40">
        <v>2018</v>
      </c>
      <c r="F32" s="8">
        <v>43775</v>
      </c>
      <c r="G32" s="40" t="s">
        <v>4</v>
      </c>
      <c r="H32" s="82">
        <v>1.1419999999999999</v>
      </c>
      <c r="I32" s="82"/>
      <c r="J32" s="40">
        <v>16</v>
      </c>
      <c r="K32" s="83">
        <f t="shared" si="3"/>
        <v>10012.966491836991</v>
      </c>
      <c r="L32" s="84"/>
      <c r="M32" s="6">
        <f>IF(J32="","",(K32/J32)/LOOKUP(RIGHT($D$2,3),定数!$A$6:$A$13,定数!$B$6:$B$13))</f>
        <v>5.2150867144984323</v>
      </c>
      <c r="N32" s="40">
        <v>2018</v>
      </c>
      <c r="O32" s="8">
        <v>43775</v>
      </c>
      <c r="P32" s="82">
        <v>1.1403000000000001</v>
      </c>
      <c r="Q32" s="82"/>
      <c r="R32" s="85">
        <f>IF(P32="","",T32*M32*LOOKUP(RIGHT($D$2,3),定数!$A$6:$A$13,定数!$B$6:$B$13))</f>
        <v>-10638.77689757563</v>
      </c>
      <c r="S32" s="85"/>
      <c r="T32" s="86">
        <f t="shared" si="4"/>
        <v>-16.999999999998128</v>
      </c>
      <c r="U32" s="86"/>
      <c r="V32" t="str">
        <f t="shared" si="7"/>
        <v/>
      </c>
      <c r="W32">
        <f t="shared" si="2"/>
        <v>1</v>
      </c>
      <c r="X32" s="41">
        <f t="shared" si="5"/>
        <v>335464.19999999838</v>
      </c>
      <c r="Y32" s="42">
        <f t="shared" si="6"/>
        <v>5.0635813660553364E-3</v>
      </c>
    </row>
    <row r="33" spans="2:25" x14ac:dyDescent="0.15">
      <c r="B33" s="40">
        <v>25</v>
      </c>
      <c r="C33" s="81">
        <f t="shared" si="0"/>
        <v>323126.77283032407</v>
      </c>
      <c r="D33" s="81"/>
      <c r="E33" s="40">
        <v>2018</v>
      </c>
      <c r="F33" s="8">
        <v>43775</v>
      </c>
      <c r="G33" s="40" t="s">
        <v>4</v>
      </c>
      <c r="H33" s="82">
        <v>1.1407</v>
      </c>
      <c r="I33" s="82"/>
      <c r="J33" s="40">
        <v>16</v>
      </c>
      <c r="K33" s="83">
        <f t="shared" si="3"/>
        <v>9693.8031849097224</v>
      </c>
      <c r="L33" s="84"/>
      <c r="M33" s="6">
        <f>IF(J33="","",(K33/J33)/LOOKUP(RIGHT($D$2,3),定数!$A$6:$A$13,定数!$B$6:$B$13))</f>
        <v>5.0488558254738134</v>
      </c>
      <c r="N33" s="40">
        <v>2018</v>
      </c>
      <c r="O33" s="8">
        <v>43775</v>
      </c>
      <c r="P33" s="82">
        <v>1.1428</v>
      </c>
      <c r="Q33" s="82"/>
      <c r="R33" s="85">
        <f>IF(P33="","",T33*M33*LOOKUP(RIGHT($D$2,3),定数!$A$6:$A$13,定数!$B$6:$B$13))</f>
        <v>12723.116680193954</v>
      </c>
      <c r="S33" s="85"/>
      <c r="T33" s="86">
        <f t="shared" si="4"/>
        <v>20.999999999999908</v>
      </c>
      <c r="U33" s="86"/>
      <c r="V33" t="str">
        <f t="shared" si="7"/>
        <v/>
      </c>
      <c r="W33">
        <f t="shared" si="2"/>
        <v>0</v>
      </c>
      <c r="X33" s="41">
        <f t="shared" si="5"/>
        <v>335464.19999999838</v>
      </c>
      <c r="Y33" s="42">
        <f t="shared" si="6"/>
        <v>3.6777179710008934E-2</v>
      </c>
    </row>
    <row r="34" spans="2:25" x14ac:dyDescent="0.15">
      <c r="B34" s="40">
        <v>26</v>
      </c>
      <c r="C34" s="81">
        <f t="shared" si="0"/>
        <v>335849.88951051806</v>
      </c>
      <c r="D34" s="81"/>
      <c r="E34" s="40">
        <v>2018</v>
      </c>
      <c r="F34" s="8">
        <v>43776</v>
      </c>
      <c r="G34" s="40" t="s">
        <v>4</v>
      </c>
      <c r="H34" s="82">
        <v>1.143</v>
      </c>
      <c r="I34" s="82"/>
      <c r="J34" s="40">
        <v>22</v>
      </c>
      <c r="K34" s="83">
        <f t="shared" si="3"/>
        <v>10075.496685315542</v>
      </c>
      <c r="L34" s="84"/>
      <c r="M34" s="6">
        <f>IF(J34="","",(K34/J34)/LOOKUP(RIGHT($D$2,3),定数!$A$6:$A$13,定数!$B$6:$B$13))</f>
        <v>3.8164760171649781</v>
      </c>
      <c r="N34" s="40">
        <v>2018</v>
      </c>
      <c r="O34" s="8">
        <v>43776</v>
      </c>
      <c r="P34" s="82">
        <v>1.1459999999999999</v>
      </c>
      <c r="Q34" s="82"/>
      <c r="R34" s="85">
        <f>IF(P34="","",T34*M34*LOOKUP(RIGHT($D$2,3),定数!$A$6:$A$13,定数!$B$6:$B$13))</f>
        <v>13739.313661793425</v>
      </c>
      <c r="S34" s="85"/>
      <c r="T34" s="86">
        <f t="shared" si="4"/>
        <v>29.999999999998916</v>
      </c>
      <c r="U34" s="86"/>
      <c r="V34" t="str">
        <f t="shared" si="7"/>
        <v/>
      </c>
      <c r="W34">
        <f t="shared" si="2"/>
        <v>0</v>
      </c>
      <c r="X34" s="41">
        <f t="shared" si="5"/>
        <v>335849.88951051806</v>
      </c>
      <c r="Y34" s="42">
        <f t="shared" si="6"/>
        <v>0</v>
      </c>
    </row>
    <row r="35" spans="2:25" x14ac:dyDescent="0.15">
      <c r="B35" s="40">
        <v>27</v>
      </c>
      <c r="C35" s="81">
        <f t="shared" si="0"/>
        <v>349589.20317231148</v>
      </c>
      <c r="D35" s="81"/>
      <c r="E35" s="40">
        <v>2018</v>
      </c>
      <c r="F35" s="8">
        <v>43789</v>
      </c>
      <c r="G35" s="40" t="s">
        <v>4</v>
      </c>
      <c r="H35" s="82">
        <v>1.1455</v>
      </c>
      <c r="I35" s="82"/>
      <c r="J35" s="40">
        <v>8</v>
      </c>
      <c r="K35" s="83">
        <f t="shared" si="3"/>
        <v>10487.676095169343</v>
      </c>
      <c r="L35" s="84"/>
      <c r="M35" s="6">
        <f>IF(J35="","",(K35/J35)/LOOKUP(RIGHT($D$2,3),定数!$A$6:$A$13,定数!$B$6:$B$13))</f>
        <v>10.924662599134733</v>
      </c>
      <c r="N35" s="40">
        <v>2018</v>
      </c>
      <c r="O35" s="8">
        <v>43789</v>
      </c>
      <c r="P35" s="82">
        <v>1.1447000000000001</v>
      </c>
      <c r="Q35" s="82"/>
      <c r="R35" s="85">
        <f>IF(P35="","",T35*M35*LOOKUP(RIGHT($D$2,3),定数!$A$6:$A$13,定数!$B$6:$B$13))</f>
        <v>-10487.676095168188</v>
      </c>
      <c r="S35" s="85"/>
      <c r="T35" s="86">
        <f t="shared" si="4"/>
        <v>-7.9999999999991189</v>
      </c>
      <c r="U35" s="86"/>
      <c r="V35" t="str">
        <f t="shared" si="7"/>
        <v/>
      </c>
      <c r="W35">
        <f t="shared" si="2"/>
        <v>1</v>
      </c>
      <c r="X35" s="41">
        <f t="shared" si="5"/>
        <v>349589.20317231148</v>
      </c>
      <c r="Y35" s="42">
        <f t="shared" si="6"/>
        <v>0</v>
      </c>
    </row>
    <row r="36" spans="2:25" x14ac:dyDescent="0.15">
      <c r="B36" s="40">
        <v>28</v>
      </c>
      <c r="C36" s="81">
        <f t="shared" si="0"/>
        <v>339101.52707714331</v>
      </c>
      <c r="D36" s="81"/>
      <c r="E36" s="40">
        <v>2018</v>
      </c>
      <c r="F36" s="8">
        <v>43792</v>
      </c>
      <c r="G36" s="40" t="s">
        <v>4</v>
      </c>
      <c r="H36" s="82">
        <v>1.1416999999999999</v>
      </c>
      <c r="I36" s="82"/>
      <c r="J36" s="40">
        <v>11</v>
      </c>
      <c r="K36" s="83">
        <f t="shared" si="3"/>
        <v>10173.0458123143</v>
      </c>
      <c r="L36" s="84"/>
      <c r="M36" s="6">
        <f>IF(J36="","",(K36/J36)/LOOKUP(RIGHT($D$2,3),定数!$A$6:$A$13,定数!$B$6:$B$13))</f>
        <v>7.7068528881168943</v>
      </c>
      <c r="N36" s="40">
        <v>2018</v>
      </c>
      <c r="O36" s="8">
        <v>43792</v>
      </c>
      <c r="P36" s="82">
        <v>1.1406000000000001</v>
      </c>
      <c r="Q36" s="82"/>
      <c r="R36" s="85">
        <f>IF(P36="","",T36*M36*LOOKUP(RIGHT($D$2,3),定数!$A$6:$A$13,定数!$B$6:$B$13))</f>
        <v>-10173.045812313181</v>
      </c>
      <c r="S36" s="85"/>
      <c r="T36" s="86">
        <f t="shared" si="4"/>
        <v>-10.999999999998789</v>
      </c>
      <c r="U36" s="86"/>
      <c r="V36" t="str">
        <f t="shared" si="7"/>
        <v/>
      </c>
      <c r="W36">
        <f t="shared" si="2"/>
        <v>2</v>
      </c>
      <c r="X36" s="41">
        <f t="shared" si="5"/>
        <v>349589.20317231148</v>
      </c>
      <c r="Y36" s="42">
        <f t="shared" si="6"/>
        <v>2.9999999999996585E-2</v>
      </c>
    </row>
    <row r="37" spans="2:25" x14ac:dyDescent="0.15">
      <c r="B37" s="40">
        <v>29</v>
      </c>
      <c r="C37" s="81">
        <f t="shared" si="0"/>
        <v>328928.48126483016</v>
      </c>
      <c r="D37" s="81"/>
      <c r="E37" s="40">
        <v>2018</v>
      </c>
      <c r="F37" s="8">
        <v>43798</v>
      </c>
      <c r="G37" s="40" t="s">
        <v>4</v>
      </c>
      <c r="H37" s="82">
        <v>1.1386000000000001</v>
      </c>
      <c r="I37" s="82"/>
      <c r="J37" s="40">
        <v>22</v>
      </c>
      <c r="K37" s="83">
        <f t="shared" si="3"/>
        <v>9867.8544379449049</v>
      </c>
      <c r="L37" s="84"/>
      <c r="M37" s="6">
        <f>IF(J37="","",(K37/J37)/LOOKUP(RIGHT($D$2,3),定数!$A$6:$A$13,定数!$B$6:$B$13))</f>
        <v>3.7378236507367064</v>
      </c>
      <c r="N37" s="40">
        <v>2018</v>
      </c>
      <c r="O37" s="8">
        <v>43798</v>
      </c>
      <c r="P37" s="82">
        <v>1.1364000000000001</v>
      </c>
      <c r="Q37" s="82"/>
      <c r="R37" s="85">
        <f>IF(P37="","",T37*M37*LOOKUP(RIGHT($D$2,3),定数!$A$6:$A$13,定数!$B$6:$B$13))</f>
        <v>-9867.854437944814</v>
      </c>
      <c r="S37" s="85"/>
      <c r="T37" s="86">
        <f t="shared" si="4"/>
        <v>-21.999999999999797</v>
      </c>
      <c r="U37" s="86"/>
      <c r="V37" t="str">
        <f t="shared" si="7"/>
        <v/>
      </c>
      <c r="W37">
        <f t="shared" si="2"/>
        <v>3</v>
      </c>
      <c r="X37" s="41">
        <f t="shared" si="5"/>
        <v>349589.20317231148</v>
      </c>
      <c r="Y37" s="42">
        <f t="shared" si="6"/>
        <v>5.9099999999993491E-2</v>
      </c>
    </row>
    <row r="38" spans="2:25" x14ac:dyDescent="0.15">
      <c r="B38" s="40">
        <v>30</v>
      </c>
      <c r="C38" s="81">
        <f t="shared" si="0"/>
        <v>319060.62682688533</v>
      </c>
      <c r="D38" s="81"/>
      <c r="E38" s="40">
        <v>2018</v>
      </c>
      <c r="F38" s="8">
        <v>43799</v>
      </c>
      <c r="G38" s="40" t="s">
        <v>4</v>
      </c>
      <c r="H38" s="82">
        <v>1.1391</v>
      </c>
      <c r="I38" s="82"/>
      <c r="J38" s="40">
        <v>6</v>
      </c>
      <c r="K38" s="83">
        <f t="shared" si="3"/>
        <v>9571.8188048065604</v>
      </c>
      <c r="L38" s="84"/>
      <c r="M38" s="6">
        <f>IF(J38="","",(K38/J38)/LOOKUP(RIGHT($D$2,3),定数!$A$6:$A$13,定数!$B$6:$B$13))</f>
        <v>13.294192784453555</v>
      </c>
      <c r="N38" s="40">
        <v>2018</v>
      </c>
      <c r="O38" s="8">
        <v>43799</v>
      </c>
      <c r="P38" s="82">
        <v>1.1398999999999999</v>
      </c>
      <c r="Q38" s="82"/>
      <c r="R38" s="85">
        <f>IF(P38="","",T38*M38*LOOKUP(RIGHT($D$2,3),定数!$A$6:$A$13,定数!$B$6:$B$13))</f>
        <v>12762.425073074008</v>
      </c>
      <c r="S38" s="85"/>
      <c r="T38" s="86">
        <f t="shared" si="4"/>
        <v>7.9999999999991189</v>
      </c>
      <c r="U38" s="86"/>
      <c r="V38" t="str">
        <f t="shared" si="7"/>
        <v/>
      </c>
      <c r="W38">
        <f t="shared" si="2"/>
        <v>0</v>
      </c>
      <c r="X38" s="41">
        <f t="shared" si="5"/>
        <v>349589.20317231148</v>
      </c>
      <c r="Y38" s="42">
        <f t="shared" si="6"/>
        <v>8.7326999999993382E-2</v>
      </c>
    </row>
    <row r="39" spans="2:25" x14ac:dyDescent="0.15">
      <c r="B39" s="40">
        <v>31</v>
      </c>
      <c r="C39" s="81">
        <f t="shared" si="0"/>
        <v>331823.05189995933</v>
      </c>
      <c r="D39" s="81"/>
      <c r="E39" s="40">
        <v>2018</v>
      </c>
      <c r="F39" s="8">
        <v>43803</v>
      </c>
      <c r="G39" s="40" t="s">
        <v>71</v>
      </c>
      <c r="H39" s="82">
        <v>1.1356999999999999</v>
      </c>
      <c r="I39" s="82"/>
      <c r="J39" s="40">
        <v>8</v>
      </c>
      <c r="K39" s="83">
        <f t="shared" si="3"/>
        <v>9954.6915569987796</v>
      </c>
      <c r="L39" s="84"/>
      <c r="M39" s="6">
        <f>IF(J39="","",(K39/J39)/LOOKUP(RIGHT($D$2,3),定数!$A$6:$A$13,定数!$B$6:$B$13))</f>
        <v>10.369470371873728</v>
      </c>
      <c r="N39" s="40">
        <v>2018</v>
      </c>
      <c r="O39" s="8">
        <v>43803</v>
      </c>
      <c r="P39" s="82">
        <v>1.1367</v>
      </c>
      <c r="Q39" s="82"/>
      <c r="R39" s="85">
        <f>IF(P39="","",T39*M39*LOOKUP(RIGHT($D$2,3),定数!$A$6:$A$13,定数!$B$6:$B$13))</f>
        <v>12443.364446249867</v>
      </c>
      <c r="S39" s="85"/>
      <c r="T39" s="86">
        <f t="shared" si="4"/>
        <v>10.000000000001119</v>
      </c>
      <c r="U39" s="86"/>
      <c r="V39" t="str">
        <f t="shared" si="7"/>
        <v/>
      </c>
      <c r="W39">
        <f t="shared" si="2"/>
        <v>0</v>
      </c>
      <c r="X39" s="41">
        <f t="shared" si="5"/>
        <v>349589.20317231148</v>
      </c>
      <c r="Y39" s="42">
        <f t="shared" si="6"/>
        <v>5.0820079999997159E-2</v>
      </c>
    </row>
    <row r="40" spans="2:25" x14ac:dyDescent="0.15">
      <c r="B40" s="40">
        <v>32</v>
      </c>
      <c r="C40" s="81">
        <f t="shared" si="0"/>
        <v>344266.41634620918</v>
      </c>
      <c r="D40" s="81"/>
      <c r="E40" s="40">
        <v>2018</v>
      </c>
      <c r="F40" s="8">
        <v>43805</v>
      </c>
      <c r="G40" s="40" t="s">
        <v>3</v>
      </c>
      <c r="H40" s="82">
        <v>1.1338999999999999</v>
      </c>
      <c r="I40" s="82"/>
      <c r="J40" s="40">
        <v>5</v>
      </c>
      <c r="K40" s="83">
        <f t="shared" si="3"/>
        <v>10327.992490386276</v>
      </c>
      <c r="L40" s="84"/>
      <c r="M40" s="6">
        <f>IF(J40="","",(K40/J40)/LOOKUP(RIGHT($D$2,3),定数!$A$6:$A$13,定数!$B$6:$B$13))</f>
        <v>17.213320817310457</v>
      </c>
      <c r="N40" s="40">
        <v>2018</v>
      </c>
      <c r="O40" s="8">
        <v>43805</v>
      </c>
      <c r="P40" s="82">
        <v>1.1345000000000001</v>
      </c>
      <c r="Q40" s="82"/>
      <c r="R40" s="85">
        <f>IF(P40="","",T40*M40*LOOKUP(RIGHT($D$2,3),定数!$A$6:$A$13,定数!$B$6:$B$13))</f>
        <v>-12393.590988466751</v>
      </c>
      <c r="S40" s="85"/>
      <c r="T40" s="86">
        <f t="shared" si="4"/>
        <v>-6.0000000000015596</v>
      </c>
      <c r="U40" s="86"/>
      <c r="V40" t="str">
        <f t="shared" si="7"/>
        <v/>
      </c>
      <c r="W40">
        <f t="shared" si="2"/>
        <v>1</v>
      </c>
      <c r="X40" s="41">
        <f t="shared" si="5"/>
        <v>349589.20317231148</v>
      </c>
      <c r="Y40" s="42">
        <f t="shared" si="6"/>
        <v>1.5225832999993139E-2</v>
      </c>
    </row>
    <row r="41" spans="2:25" x14ac:dyDescent="0.15">
      <c r="B41" s="40">
        <v>33</v>
      </c>
      <c r="C41" s="81">
        <f t="shared" si="0"/>
        <v>331872.82535774243</v>
      </c>
      <c r="D41" s="81"/>
      <c r="E41" s="40">
        <v>2018</v>
      </c>
      <c r="F41" s="8">
        <v>43806</v>
      </c>
      <c r="G41" s="40" t="s">
        <v>4</v>
      </c>
      <c r="H41" s="82">
        <v>1.1392</v>
      </c>
      <c r="I41" s="82"/>
      <c r="J41" s="40">
        <v>16</v>
      </c>
      <c r="K41" s="83">
        <f t="shared" si="3"/>
        <v>9956.1847607322725</v>
      </c>
      <c r="L41" s="84"/>
      <c r="M41" s="6">
        <f>IF(J41="","",(K41/J41)/LOOKUP(RIGHT($D$2,3),定数!$A$6:$A$13,定数!$B$6:$B$13))</f>
        <v>5.1855128962147257</v>
      </c>
      <c r="N41" s="40">
        <v>2018</v>
      </c>
      <c r="O41" s="8">
        <v>43806</v>
      </c>
      <c r="P41" s="82">
        <v>1.1411</v>
      </c>
      <c r="Q41" s="82"/>
      <c r="R41" s="85">
        <f>IF(P41="","",T41*M41*LOOKUP(RIGHT($D$2,3),定数!$A$6:$A$13,定数!$B$6:$B$13))</f>
        <v>11822.969403369654</v>
      </c>
      <c r="S41" s="85"/>
      <c r="T41" s="86">
        <f t="shared" si="4"/>
        <v>19.000000000000128</v>
      </c>
      <c r="U41" s="86"/>
      <c r="V41" t="str">
        <f t="shared" si="7"/>
        <v/>
      </c>
      <c r="W41">
        <f t="shared" si="2"/>
        <v>0</v>
      </c>
      <c r="X41" s="41">
        <f t="shared" si="5"/>
        <v>349589.20317231148</v>
      </c>
      <c r="Y41" s="42">
        <f t="shared" si="6"/>
        <v>5.0677703012002584E-2</v>
      </c>
    </row>
    <row r="42" spans="2:25" x14ac:dyDescent="0.15">
      <c r="B42" s="40">
        <v>34</v>
      </c>
      <c r="C42" s="81">
        <f t="shared" si="0"/>
        <v>343695.79476111208</v>
      </c>
      <c r="D42" s="81"/>
      <c r="E42" s="40">
        <v>2018</v>
      </c>
      <c r="F42" s="8">
        <v>43817</v>
      </c>
      <c r="G42" s="40" t="s">
        <v>4</v>
      </c>
      <c r="H42" s="82">
        <v>1.1355</v>
      </c>
      <c r="I42" s="82"/>
      <c r="J42" s="40">
        <v>7</v>
      </c>
      <c r="K42" s="83">
        <f t="shared" si="3"/>
        <v>10310.873842833362</v>
      </c>
      <c r="L42" s="84"/>
      <c r="M42" s="6">
        <f>IF(J42="","",(K42/J42)/LOOKUP(RIGHT($D$2,3),定数!$A$6:$A$13,定数!$B$6:$B$13))</f>
        <v>12.274849812896859</v>
      </c>
      <c r="N42" s="40">
        <v>2018</v>
      </c>
      <c r="O42" s="8">
        <v>43817</v>
      </c>
      <c r="P42" s="82">
        <v>1.1348</v>
      </c>
      <c r="Q42" s="82"/>
      <c r="R42" s="85">
        <f>IF(P42="","",T42*M42*LOOKUP(RIGHT($D$2,3),定数!$A$6:$A$13,定数!$B$6:$B$13))</f>
        <v>-10310.873842832225</v>
      </c>
      <c r="S42" s="85"/>
      <c r="T42" s="86">
        <f t="shared" si="4"/>
        <v>-6.9999999999992291</v>
      </c>
      <c r="U42" s="86"/>
      <c r="V42" t="str">
        <f t="shared" si="7"/>
        <v/>
      </c>
      <c r="W42">
        <f t="shared" si="2"/>
        <v>1</v>
      </c>
      <c r="X42" s="41">
        <f t="shared" si="5"/>
        <v>349589.20317231148</v>
      </c>
      <c r="Y42" s="42">
        <f t="shared" si="6"/>
        <v>1.6858096181805005E-2</v>
      </c>
    </row>
    <row r="43" spans="2:25" x14ac:dyDescent="0.15">
      <c r="B43" s="40">
        <v>35</v>
      </c>
      <c r="C43" s="81">
        <f t="shared" si="0"/>
        <v>333384.92091827985</v>
      </c>
      <c r="D43" s="81"/>
      <c r="E43" s="40">
        <v>2018</v>
      </c>
      <c r="F43" s="8">
        <v>43817</v>
      </c>
      <c r="G43" s="40" t="s">
        <v>3</v>
      </c>
      <c r="H43" s="82">
        <v>1.1356999999999999</v>
      </c>
      <c r="I43" s="82"/>
      <c r="J43" s="40">
        <v>13</v>
      </c>
      <c r="K43" s="83">
        <f t="shared" si="3"/>
        <v>10001.547627548394</v>
      </c>
      <c r="L43" s="84"/>
      <c r="M43" s="6">
        <f>IF(J43="","",(K43/J43)/LOOKUP(RIGHT($D$2,3),定数!$A$6:$A$13,定数!$B$6:$B$13))</f>
        <v>6.4112484791976891</v>
      </c>
      <c r="N43" s="40">
        <v>2018</v>
      </c>
      <c r="O43" s="8">
        <v>43817</v>
      </c>
      <c r="P43" s="82">
        <v>1.1371</v>
      </c>
      <c r="Q43" s="82"/>
      <c r="R43" s="85">
        <f>IF(P43="","",T43*M43*LOOKUP(RIGHT($D$2,3),定数!$A$6:$A$13,定数!$B$6:$B$13))</f>
        <v>-10770.89744505264</v>
      </c>
      <c r="S43" s="85"/>
      <c r="T43" s="86">
        <f t="shared" si="4"/>
        <v>-14.000000000000679</v>
      </c>
      <c r="U43" s="86"/>
      <c r="V43" t="str">
        <f t="shared" si="7"/>
        <v/>
      </c>
      <c r="W43">
        <f t="shared" si="2"/>
        <v>2</v>
      </c>
      <c r="X43" s="41">
        <f t="shared" si="5"/>
        <v>349589.20317231148</v>
      </c>
      <c r="Y43" s="42">
        <f t="shared" si="6"/>
        <v>4.635235329634757E-2</v>
      </c>
    </row>
    <row r="44" spans="2:25" x14ac:dyDescent="0.15">
      <c r="B44" s="40">
        <v>36</v>
      </c>
      <c r="C44" s="81">
        <f t="shared" si="0"/>
        <v>322614.02347322722</v>
      </c>
      <c r="D44" s="81"/>
      <c r="E44" s="40">
        <v>2018</v>
      </c>
      <c r="F44" s="8">
        <v>43818</v>
      </c>
      <c r="G44" s="40" t="s">
        <v>4</v>
      </c>
      <c r="H44" s="82">
        <v>1.1405000000000001</v>
      </c>
      <c r="I44" s="82"/>
      <c r="J44" s="40">
        <v>11</v>
      </c>
      <c r="K44" s="83">
        <f t="shared" si="3"/>
        <v>9678.4207041968166</v>
      </c>
      <c r="L44" s="84"/>
      <c r="M44" s="6">
        <f>IF(J44="","",(K44/J44)/LOOKUP(RIGHT($D$2,3),定数!$A$6:$A$13,定数!$B$6:$B$13))</f>
        <v>7.3321368971188008</v>
      </c>
      <c r="N44" s="40">
        <v>2018</v>
      </c>
      <c r="O44" s="8">
        <v>43818</v>
      </c>
      <c r="P44" s="82">
        <v>1.1418999999999999</v>
      </c>
      <c r="Q44" s="82"/>
      <c r="R44" s="85">
        <f>IF(P44="","",T44*M44*LOOKUP(RIGHT($D$2,3),定数!$A$6:$A$13,定数!$B$6:$B$13))</f>
        <v>12317.989987158227</v>
      </c>
      <c r="S44" s="85"/>
      <c r="T44" s="86">
        <f t="shared" si="4"/>
        <v>13.999999999998458</v>
      </c>
      <c r="U44" s="86"/>
      <c r="V44" t="str">
        <f t="shared" si="7"/>
        <v/>
      </c>
      <c r="W44">
        <f t="shared" si="2"/>
        <v>0</v>
      </c>
      <c r="X44" s="41">
        <f t="shared" si="5"/>
        <v>349589.20317231148</v>
      </c>
      <c r="Y44" s="42">
        <f t="shared" si="6"/>
        <v>7.716250803600555E-2</v>
      </c>
    </row>
    <row r="45" spans="2:25" x14ac:dyDescent="0.15">
      <c r="B45" s="40">
        <v>37</v>
      </c>
      <c r="C45" s="81">
        <f t="shared" si="0"/>
        <v>334932.01346038544</v>
      </c>
      <c r="D45" s="81"/>
      <c r="E45" s="40">
        <v>2018</v>
      </c>
      <c r="F45" s="8">
        <v>43827</v>
      </c>
      <c r="G45" s="40" t="s">
        <v>3</v>
      </c>
      <c r="H45" s="82">
        <v>1.1440999999999999</v>
      </c>
      <c r="I45" s="82"/>
      <c r="J45" s="40">
        <v>13</v>
      </c>
      <c r="K45" s="83">
        <f t="shared" si="3"/>
        <v>10047.960403811563</v>
      </c>
      <c r="L45" s="84"/>
      <c r="M45" s="6">
        <f>IF(J45="","",(K45/J45)/LOOKUP(RIGHT($D$2,3),定数!$A$6:$A$13,定数!$B$6:$B$13))</f>
        <v>6.441000258853566</v>
      </c>
      <c r="N45" s="40">
        <v>2018</v>
      </c>
      <c r="O45" s="8">
        <v>43830</v>
      </c>
      <c r="P45" s="82">
        <v>1.1424000000000001</v>
      </c>
      <c r="Q45" s="82"/>
      <c r="R45" s="85">
        <f>IF(P45="","",T45*M45*LOOKUP(RIGHT($D$2,3),定数!$A$6:$A$13,定数!$B$6:$B$13))</f>
        <v>13139.640528059828</v>
      </c>
      <c r="S45" s="85"/>
      <c r="T45" s="86">
        <f t="shared" si="4"/>
        <v>16.999999999998128</v>
      </c>
      <c r="U45" s="86"/>
      <c r="V45" t="str">
        <f t="shared" si="7"/>
        <v/>
      </c>
      <c r="W45">
        <f t="shared" si="2"/>
        <v>0</v>
      </c>
      <c r="X45" s="41">
        <f t="shared" si="5"/>
        <v>349589.20317231148</v>
      </c>
      <c r="Y45" s="42">
        <f t="shared" si="6"/>
        <v>4.1926894706475148E-2</v>
      </c>
    </row>
    <row r="46" spans="2:25" x14ac:dyDescent="0.15">
      <c r="B46" s="40">
        <v>38</v>
      </c>
      <c r="C46" s="81">
        <f t="shared" si="0"/>
        <v>348071.65398844529</v>
      </c>
      <c r="D46" s="81"/>
      <c r="E46" s="40">
        <v>2019</v>
      </c>
      <c r="F46" s="8">
        <v>43469</v>
      </c>
      <c r="G46" s="40" t="s">
        <v>4</v>
      </c>
      <c r="H46" s="82">
        <v>1.1408</v>
      </c>
      <c r="I46" s="82"/>
      <c r="J46" s="40">
        <v>14</v>
      </c>
      <c r="K46" s="83">
        <f t="shared" si="3"/>
        <v>10442.149619653359</v>
      </c>
      <c r="L46" s="84"/>
      <c r="M46" s="6">
        <f>IF(J46="","",(K46/J46)/LOOKUP(RIGHT($D$2,3),定数!$A$6:$A$13,定数!$B$6:$B$13))</f>
        <v>6.2155652497936664</v>
      </c>
      <c r="N46" s="40">
        <v>2019</v>
      </c>
      <c r="O46" s="8">
        <v>43469</v>
      </c>
      <c r="P46" s="82">
        <v>1.1394</v>
      </c>
      <c r="Q46" s="82"/>
      <c r="R46" s="85">
        <f>IF(P46="","",T46*M46*LOOKUP(RIGHT($D$2,3),定数!$A$6:$A$13,定数!$B$6:$B$13))</f>
        <v>-10442.149619653865</v>
      </c>
      <c r="S46" s="85"/>
      <c r="T46" s="86">
        <f t="shared" si="4"/>
        <v>-14.000000000000679</v>
      </c>
      <c r="U46" s="86"/>
      <c r="V46" t="str">
        <f t="shared" si="7"/>
        <v/>
      </c>
      <c r="W46">
        <f t="shared" si="2"/>
        <v>1</v>
      </c>
      <c r="X46" s="41">
        <f t="shared" si="5"/>
        <v>349589.20317231148</v>
      </c>
      <c r="Y46" s="42">
        <f t="shared" si="6"/>
        <v>4.3409498065024588E-3</v>
      </c>
    </row>
    <row r="47" spans="2:25" x14ac:dyDescent="0.15">
      <c r="B47" s="40">
        <v>39</v>
      </c>
      <c r="C47" s="81">
        <f t="shared" si="0"/>
        <v>337629.50436879141</v>
      </c>
      <c r="D47" s="81"/>
      <c r="E47" s="40">
        <v>2019</v>
      </c>
      <c r="F47" s="8">
        <v>43472</v>
      </c>
      <c r="G47" s="40" t="s">
        <v>4</v>
      </c>
      <c r="H47" s="82">
        <v>1.1413</v>
      </c>
      <c r="I47" s="82"/>
      <c r="J47" s="40">
        <v>9</v>
      </c>
      <c r="K47" s="83">
        <f t="shared" si="3"/>
        <v>10128.885131063742</v>
      </c>
      <c r="L47" s="84"/>
      <c r="M47" s="6">
        <f>IF(J47="","",(K47/J47)/LOOKUP(RIGHT($D$2,3),定数!$A$6:$A$13,定数!$B$6:$B$13))</f>
        <v>9.3785973435775372</v>
      </c>
      <c r="N47" s="40">
        <v>2019</v>
      </c>
      <c r="O47" s="8">
        <v>43472</v>
      </c>
      <c r="P47" s="82">
        <v>1.1424000000000001</v>
      </c>
      <c r="Q47" s="82"/>
      <c r="R47" s="85">
        <f>IF(P47="","",T47*M47*LOOKUP(RIGHT($D$2,3),定数!$A$6:$A$13,定数!$B$6:$B$13))</f>
        <v>12379.748493523486</v>
      </c>
      <c r="S47" s="85"/>
      <c r="T47" s="86">
        <f t="shared" si="4"/>
        <v>11.000000000001009</v>
      </c>
      <c r="U47" s="86"/>
      <c r="V47" t="str">
        <f t="shared" si="7"/>
        <v/>
      </c>
      <c r="W47">
        <f t="shared" si="2"/>
        <v>0</v>
      </c>
      <c r="X47" s="41">
        <f t="shared" si="5"/>
        <v>349589.20317231148</v>
      </c>
      <c r="Y47" s="42">
        <f t="shared" si="6"/>
        <v>3.4210721312308845E-2</v>
      </c>
    </row>
    <row r="48" spans="2:25" x14ac:dyDescent="0.15">
      <c r="B48" s="40">
        <v>40</v>
      </c>
      <c r="C48" s="81">
        <f t="shared" si="0"/>
        <v>350009.25286231493</v>
      </c>
      <c r="D48" s="81"/>
      <c r="E48" s="40">
        <v>2019</v>
      </c>
      <c r="F48" s="8">
        <v>43473</v>
      </c>
      <c r="G48" s="40" t="s">
        <v>3</v>
      </c>
      <c r="H48" s="82">
        <v>1.1438999999999999</v>
      </c>
      <c r="I48" s="82"/>
      <c r="J48" s="40">
        <v>14</v>
      </c>
      <c r="K48" s="83">
        <f t="shared" si="3"/>
        <v>10500.277585869448</v>
      </c>
      <c r="L48" s="84"/>
      <c r="M48" s="6">
        <f>IF(J48="","",(K48/J48)/LOOKUP(RIGHT($D$2,3),定数!$A$6:$A$13,定数!$B$6:$B$13))</f>
        <v>6.2501652296841952</v>
      </c>
      <c r="N48" s="40">
        <v>2019</v>
      </c>
      <c r="O48" s="8">
        <v>43473</v>
      </c>
      <c r="P48" s="82">
        <v>1.1453</v>
      </c>
      <c r="Q48" s="82"/>
      <c r="R48" s="85">
        <f>IF(P48="","",T48*M48*LOOKUP(RIGHT($D$2,3),定数!$A$6:$A$13,定数!$B$6:$B$13))</f>
        <v>-10500.277585869957</v>
      </c>
      <c r="S48" s="85"/>
      <c r="T48" s="86">
        <f t="shared" si="4"/>
        <v>-14.000000000000679</v>
      </c>
      <c r="U48" s="86"/>
      <c r="V48" t="str">
        <f t="shared" si="7"/>
        <v/>
      </c>
      <c r="W48">
        <f t="shared" si="2"/>
        <v>1</v>
      </c>
      <c r="X48" s="41">
        <f t="shared" si="5"/>
        <v>350009.25286231493</v>
      </c>
      <c r="Y48" s="42">
        <f t="shared" si="6"/>
        <v>0</v>
      </c>
    </row>
    <row r="49" spans="2:25" x14ac:dyDescent="0.15">
      <c r="B49" s="40">
        <v>41</v>
      </c>
      <c r="C49" s="81">
        <f t="shared" si="0"/>
        <v>339508.97527644498</v>
      </c>
      <c r="D49" s="81"/>
      <c r="E49" s="40">
        <v>2019</v>
      </c>
      <c r="F49" s="8">
        <v>43475</v>
      </c>
      <c r="G49" s="40" t="s">
        <v>4</v>
      </c>
      <c r="H49" s="82">
        <v>1.1556</v>
      </c>
      <c r="I49" s="82"/>
      <c r="J49" s="40">
        <v>8</v>
      </c>
      <c r="K49" s="83">
        <f t="shared" si="3"/>
        <v>10185.269258293349</v>
      </c>
      <c r="L49" s="84"/>
      <c r="M49" s="6">
        <f>IF(J49="","",(K49/J49)/LOOKUP(RIGHT($D$2,3),定数!$A$6:$A$13,定数!$B$6:$B$13))</f>
        <v>10.609655477388905</v>
      </c>
      <c r="N49" s="40">
        <v>2019</v>
      </c>
      <c r="O49" s="8">
        <v>43475</v>
      </c>
      <c r="P49" s="82">
        <v>1.1566000000000001</v>
      </c>
      <c r="Q49" s="82"/>
      <c r="R49" s="85">
        <f>IF(P49="","",T49*M49*LOOKUP(RIGHT($D$2,3),定数!$A$6:$A$13,定数!$B$6:$B$13))</f>
        <v>12731.586572868113</v>
      </c>
      <c r="S49" s="85"/>
      <c r="T49" s="86">
        <f t="shared" si="4"/>
        <v>10.000000000001119</v>
      </c>
      <c r="U49" s="86"/>
      <c r="V49" t="str">
        <f t="shared" si="7"/>
        <v/>
      </c>
      <c r="W49">
        <f t="shared" si="2"/>
        <v>0</v>
      </c>
      <c r="X49" s="41">
        <f t="shared" si="5"/>
        <v>350009.25286231493</v>
      </c>
      <c r="Y49" s="42">
        <f t="shared" si="6"/>
        <v>3.000000000000147E-2</v>
      </c>
    </row>
    <row r="50" spans="2:25" x14ac:dyDescent="0.15">
      <c r="B50" s="40">
        <v>42</v>
      </c>
      <c r="C50" s="81">
        <f t="shared" si="0"/>
        <v>352240.56184931309</v>
      </c>
      <c r="D50" s="81"/>
      <c r="E50" s="40">
        <v>2019</v>
      </c>
      <c r="F50" s="8">
        <v>43488</v>
      </c>
      <c r="G50" s="40" t="s">
        <v>4</v>
      </c>
      <c r="H50" s="82">
        <v>1.1366000000000001</v>
      </c>
      <c r="I50" s="82"/>
      <c r="J50" s="40">
        <v>4</v>
      </c>
      <c r="K50" s="83">
        <f t="shared" si="3"/>
        <v>10567.216855479392</v>
      </c>
      <c r="L50" s="84"/>
      <c r="M50" s="6">
        <f>IF(J50="","",(K50/J50)/LOOKUP(RIGHT($D$2,3),定数!$A$6:$A$13,定数!$B$6:$B$13))</f>
        <v>22.015035115582066</v>
      </c>
      <c r="N50" s="40">
        <v>2019</v>
      </c>
      <c r="O50" s="8">
        <v>43488</v>
      </c>
      <c r="P50" s="82">
        <v>1.137</v>
      </c>
      <c r="Q50" s="82"/>
      <c r="R50" s="85">
        <f>IF(P50="","",T50*M50*LOOKUP(RIGHT($D$2,3),定数!$A$6:$A$13,定数!$B$6:$B$13))</f>
        <v>10567.216855478229</v>
      </c>
      <c r="S50" s="85"/>
      <c r="T50" s="86">
        <f t="shared" si="4"/>
        <v>3.9999999999995595</v>
      </c>
      <c r="U50" s="86"/>
      <c r="V50" t="str">
        <f t="shared" si="7"/>
        <v/>
      </c>
      <c r="W50">
        <f t="shared" si="2"/>
        <v>0</v>
      </c>
      <c r="X50" s="41">
        <f t="shared" si="5"/>
        <v>352240.56184931309</v>
      </c>
      <c r="Y50" s="42">
        <f t="shared" si="6"/>
        <v>0</v>
      </c>
    </row>
    <row r="51" spans="2:25" x14ac:dyDescent="0.15">
      <c r="B51" s="40">
        <v>43</v>
      </c>
      <c r="C51" s="81">
        <f t="shared" si="0"/>
        <v>362807.77870479133</v>
      </c>
      <c r="D51" s="81"/>
      <c r="E51" s="40">
        <v>2019</v>
      </c>
      <c r="F51" s="8">
        <v>43489</v>
      </c>
      <c r="G51" s="40" t="s">
        <v>4</v>
      </c>
      <c r="H51" s="82">
        <v>1.1387</v>
      </c>
      <c r="I51" s="82"/>
      <c r="J51" s="40">
        <v>5</v>
      </c>
      <c r="K51" s="83">
        <f t="shared" si="3"/>
        <v>10884.233361143739</v>
      </c>
      <c r="L51" s="84"/>
      <c r="M51" s="6">
        <f>IF(J51="","",(K51/J51)/LOOKUP(RIGHT($D$2,3),定数!$A$6:$A$13,定数!$B$6:$B$13))</f>
        <v>18.140388935239564</v>
      </c>
      <c r="N51" s="40">
        <v>2019</v>
      </c>
      <c r="O51" s="8">
        <v>43489</v>
      </c>
      <c r="P51" s="82">
        <v>1.1382000000000001</v>
      </c>
      <c r="Q51" s="82"/>
      <c r="R51" s="85">
        <f>IF(P51="","",T51*M51*LOOKUP(RIGHT($D$2,3),定数!$A$6:$A$13,定数!$B$6:$B$13))</f>
        <v>-10884.23336114254</v>
      </c>
      <c r="S51" s="85"/>
      <c r="T51" s="86">
        <f t="shared" si="4"/>
        <v>-4.9999999999994493</v>
      </c>
      <c r="U51" s="86"/>
      <c r="V51" t="str">
        <f t="shared" si="7"/>
        <v/>
      </c>
      <c r="W51">
        <f t="shared" si="2"/>
        <v>1</v>
      </c>
      <c r="X51" s="41">
        <f t="shared" si="5"/>
        <v>362807.77870479133</v>
      </c>
      <c r="Y51" s="42">
        <f t="shared" si="6"/>
        <v>0</v>
      </c>
    </row>
    <row r="52" spans="2:25" x14ac:dyDescent="0.15">
      <c r="B52" s="40">
        <v>44</v>
      </c>
      <c r="C52" s="81">
        <f t="shared" si="0"/>
        <v>351923.54534364882</v>
      </c>
      <c r="D52" s="81"/>
      <c r="E52" s="40">
        <v>2019</v>
      </c>
      <c r="F52" s="8">
        <v>43490</v>
      </c>
      <c r="G52" s="40" t="s">
        <v>4</v>
      </c>
      <c r="H52" s="82">
        <v>1.1334</v>
      </c>
      <c r="I52" s="82"/>
      <c r="J52" s="40">
        <v>15</v>
      </c>
      <c r="K52" s="83">
        <f t="shared" si="3"/>
        <v>10557.706360309465</v>
      </c>
      <c r="L52" s="84"/>
      <c r="M52" s="6">
        <f>IF(J52="","",(K52/J52)/LOOKUP(RIGHT($D$2,3),定数!$A$6:$A$13,定数!$B$6:$B$13))</f>
        <v>5.8653924223941472</v>
      </c>
      <c r="N52" s="40">
        <v>2019</v>
      </c>
      <c r="O52" s="8">
        <v>43490</v>
      </c>
      <c r="P52" s="82">
        <v>1.1352</v>
      </c>
      <c r="Q52" s="82"/>
      <c r="R52" s="85">
        <f>IF(P52="","",T52*M52*LOOKUP(RIGHT($D$2,3),定数!$A$6:$A$13,定数!$B$6:$B$13))</f>
        <v>12669.247632371525</v>
      </c>
      <c r="S52" s="85"/>
      <c r="T52" s="86">
        <f t="shared" si="4"/>
        <v>18.000000000000238</v>
      </c>
      <c r="U52" s="86"/>
      <c r="V52" t="str">
        <f t="shared" si="7"/>
        <v/>
      </c>
      <c r="W52">
        <f t="shared" si="2"/>
        <v>0</v>
      </c>
      <c r="X52" s="41">
        <f t="shared" si="5"/>
        <v>362807.77870479133</v>
      </c>
      <c r="Y52" s="42">
        <f t="shared" si="6"/>
        <v>2.9999999999996585E-2</v>
      </c>
    </row>
    <row r="53" spans="2:25" x14ac:dyDescent="0.15">
      <c r="B53" s="40">
        <v>45</v>
      </c>
      <c r="C53" s="81">
        <f t="shared" si="0"/>
        <v>364592.79297602037</v>
      </c>
      <c r="D53" s="81"/>
      <c r="E53" s="40">
        <v>2019</v>
      </c>
      <c r="F53" s="8">
        <v>43493</v>
      </c>
      <c r="G53" s="40" t="s">
        <v>4</v>
      </c>
      <c r="H53" s="82">
        <v>1.1415</v>
      </c>
      <c r="I53" s="82"/>
      <c r="J53" s="40">
        <v>7</v>
      </c>
      <c r="K53" s="83">
        <f t="shared" si="3"/>
        <v>10937.783789280611</v>
      </c>
      <c r="L53" s="84"/>
      <c r="M53" s="6">
        <f>IF(J53="","",(K53/J53)/LOOKUP(RIGHT($D$2,3),定数!$A$6:$A$13,定数!$B$6:$B$13))</f>
        <v>13.021171177715013</v>
      </c>
      <c r="N53" s="40">
        <v>2019</v>
      </c>
      <c r="O53" s="8">
        <v>43493</v>
      </c>
      <c r="P53" s="82">
        <v>1.1423000000000001</v>
      </c>
      <c r="Q53" s="82"/>
      <c r="R53" s="85">
        <f>IF(P53="","",T53*M53*LOOKUP(RIGHT($D$2,3),定数!$A$6:$A$13,定数!$B$6:$B$13))</f>
        <v>12500.324330608506</v>
      </c>
      <c r="S53" s="85"/>
      <c r="T53" s="86">
        <f t="shared" si="4"/>
        <v>8.0000000000013394</v>
      </c>
      <c r="U53" s="86"/>
      <c r="V53" t="str">
        <f t="shared" si="7"/>
        <v/>
      </c>
      <c r="W53">
        <f t="shared" si="2"/>
        <v>0</v>
      </c>
      <c r="X53" s="41">
        <f t="shared" si="5"/>
        <v>364592.79297602037</v>
      </c>
      <c r="Y53" s="42">
        <f t="shared" si="6"/>
        <v>0</v>
      </c>
    </row>
    <row r="54" spans="2:25" x14ac:dyDescent="0.15">
      <c r="B54" s="40">
        <v>46</v>
      </c>
      <c r="C54" s="81">
        <f t="shared" si="0"/>
        <v>377093.11730662885</v>
      </c>
      <c r="D54" s="81"/>
      <c r="E54" s="40">
        <v>2019</v>
      </c>
      <c r="F54" s="8">
        <v>43495</v>
      </c>
      <c r="G54" s="40" t="s">
        <v>4</v>
      </c>
      <c r="H54" s="82">
        <v>1.1437999999999999</v>
      </c>
      <c r="I54" s="82"/>
      <c r="J54" s="40">
        <v>8</v>
      </c>
      <c r="K54" s="83">
        <f t="shared" si="3"/>
        <v>11312.793519198865</v>
      </c>
      <c r="L54" s="84"/>
      <c r="M54" s="6">
        <f>IF(J54="","",(K54/J54)/LOOKUP(RIGHT($D$2,3),定数!$A$6:$A$13,定数!$B$6:$B$13))</f>
        <v>11.784159915832152</v>
      </c>
      <c r="N54" s="40">
        <v>2019</v>
      </c>
      <c r="O54" s="8">
        <v>43495</v>
      </c>
      <c r="P54" s="82">
        <v>1.143</v>
      </c>
      <c r="Q54" s="82"/>
      <c r="R54" s="85">
        <f>IF(P54="","",T54*M54*LOOKUP(RIGHT($D$2,3),定数!$A$6:$A$13,定数!$B$6:$B$13))</f>
        <v>-11312.793519197619</v>
      </c>
      <c r="S54" s="85"/>
      <c r="T54" s="86">
        <f t="shared" si="4"/>
        <v>-7.9999999999991189</v>
      </c>
      <c r="U54" s="86"/>
      <c r="V54" t="str">
        <f t="shared" si="7"/>
        <v/>
      </c>
      <c r="W54">
        <f t="shared" si="2"/>
        <v>1</v>
      </c>
      <c r="X54" s="41">
        <f t="shared" si="5"/>
        <v>377093.11730662885</v>
      </c>
      <c r="Y54" s="42">
        <f t="shared" si="6"/>
        <v>0</v>
      </c>
    </row>
    <row r="55" spans="2:25" x14ac:dyDescent="0.15">
      <c r="B55" s="40">
        <v>47</v>
      </c>
      <c r="C55" s="81">
        <f t="shared" si="0"/>
        <v>365780.32378743123</v>
      </c>
      <c r="D55" s="81"/>
      <c r="E55" s="40">
        <v>2019</v>
      </c>
      <c r="F55" s="8">
        <v>43495</v>
      </c>
      <c r="G55" s="40" t="s">
        <v>3</v>
      </c>
      <c r="H55" s="82">
        <v>1.1425000000000001</v>
      </c>
      <c r="I55" s="82"/>
      <c r="J55" s="40">
        <v>7</v>
      </c>
      <c r="K55" s="83">
        <f t="shared" si="3"/>
        <v>10973.409713622936</v>
      </c>
      <c r="L55" s="84"/>
      <c r="M55" s="6">
        <f>IF(J55="","",(K55/J55)/LOOKUP(RIGHT($D$2,3),定数!$A$6:$A$13,定数!$B$6:$B$13))</f>
        <v>13.063582992408255</v>
      </c>
      <c r="N55" s="40">
        <v>2019</v>
      </c>
      <c r="O55" s="8">
        <v>43495</v>
      </c>
      <c r="P55" s="82">
        <v>1.1432</v>
      </c>
      <c r="Q55" s="82"/>
      <c r="R55" s="85">
        <f>IF(P55="","",T55*M55*LOOKUP(RIGHT($D$2,3),定数!$A$6:$A$13,定数!$B$6:$B$13))</f>
        <v>-10973.409713621726</v>
      </c>
      <c r="S55" s="85"/>
      <c r="T55" s="86">
        <f t="shared" si="4"/>
        <v>-6.9999999999992291</v>
      </c>
      <c r="U55" s="86"/>
      <c r="V55" t="str">
        <f t="shared" si="7"/>
        <v/>
      </c>
      <c r="W55">
        <f t="shared" si="2"/>
        <v>2</v>
      </c>
      <c r="X55" s="41">
        <f t="shared" si="5"/>
        <v>377093.11730662885</v>
      </c>
      <c r="Y55" s="42">
        <f t="shared" si="6"/>
        <v>2.9999999999996696E-2</v>
      </c>
    </row>
    <row r="56" spans="2:25" x14ac:dyDescent="0.15">
      <c r="B56" s="40">
        <v>48</v>
      </c>
      <c r="C56" s="81">
        <f t="shared" si="0"/>
        <v>354806.91407380952</v>
      </c>
      <c r="D56" s="81"/>
      <c r="E56" s="40">
        <v>2019</v>
      </c>
      <c r="F56" s="8">
        <v>43496</v>
      </c>
      <c r="G56" s="40" t="s">
        <v>3</v>
      </c>
      <c r="H56" s="82">
        <v>1.147</v>
      </c>
      <c r="I56" s="82"/>
      <c r="J56" s="40">
        <v>17</v>
      </c>
      <c r="K56" s="83">
        <f t="shared" si="3"/>
        <v>10644.207422214286</v>
      </c>
      <c r="L56" s="84"/>
      <c r="M56" s="6">
        <f>IF(J56="","",(K56/J56)/LOOKUP(RIGHT($D$2,3),定数!$A$6:$A$13,定数!$B$6:$B$13))</f>
        <v>5.2177487363795514</v>
      </c>
      <c r="N56" s="40">
        <v>2019</v>
      </c>
      <c r="O56" s="8">
        <v>43496</v>
      </c>
      <c r="P56" s="82">
        <v>1.145</v>
      </c>
      <c r="Q56" s="82"/>
      <c r="R56" s="85">
        <f>IF(P56="","",T56*M56*LOOKUP(RIGHT($D$2,3),定数!$A$6:$A$13,定数!$B$6:$B$13))</f>
        <v>12522.596967310936</v>
      </c>
      <c r="S56" s="85"/>
      <c r="T56" s="86">
        <f t="shared" si="4"/>
        <v>20.000000000000018</v>
      </c>
      <c r="U56" s="86"/>
      <c r="V56" t="str">
        <f t="shared" si="7"/>
        <v/>
      </c>
      <c r="W56">
        <f t="shared" si="2"/>
        <v>0</v>
      </c>
      <c r="X56" s="41">
        <f t="shared" si="5"/>
        <v>377093.11730662885</v>
      </c>
      <c r="Y56" s="42">
        <f t="shared" si="6"/>
        <v>5.9099999999993491E-2</v>
      </c>
    </row>
    <row r="57" spans="2:25" x14ac:dyDescent="0.15">
      <c r="B57" s="40">
        <v>49</v>
      </c>
      <c r="C57" s="81">
        <f t="shared" si="0"/>
        <v>367329.51104112045</v>
      </c>
      <c r="D57" s="81"/>
      <c r="E57" s="40">
        <v>2019</v>
      </c>
      <c r="F57" s="8">
        <v>43497</v>
      </c>
      <c r="G57" s="40" t="s">
        <v>3</v>
      </c>
      <c r="H57" s="82">
        <v>1.1438999999999999</v>
      </c>
      <c r="I57" s="82"/>
      <c r="J57" s="40">
        <v>7</v>
      </c>
      <c r="K57" s="83">
        <f t="shared" si="3"/>
        <v>11019.885331233612</v>
      </c>
      <c r="L57" s="84"/>
      <c r="M57" s="6">
        <f>IF(J57="","",(K57/J57)/LOOKUP(RIGHT($D$2,3),定数!$A$6:$A$13,定数!$B$6:$B$13))</f>
        <v>13.118911108611444</v>
      </c>
      <c r="N57" s="40">
        <v>2019</v>
      </c>
      <c r="O57" s="8">
        <v>43497</v>
      </c>
      <c r="P57" s="82">
        <v>1.1446000000000001</v>
      </c>
      <c r="Q57" s="82"/>
      <c r="R57" s="85">
        <f>IF(P57="","",T57*M57*LOOKUP(RIGHT($D$2,3),定数!$A$6:$A$13,定数!$B$6:$B$13))</f>
        <v>-11019.885331235895</v>
      </c>
      <c r="S57" s="85"/>
      <c r="T57" s="86">
        <f t="shared" si="4"/>
        <v>-7.0000000000014495</v>
      </c>
      <c r="U57" s="86"/>
      <c r="V57" t="str">
        <f t="shared" si="7"/>
        <v/>
      </c>
      <c r="W57">
        <f t="shared" si="2"/>
        <v>1</v>
      </c>
      <c r="X57" s="41">
        <f t="shared" si="5"/>
        <v>377093.11730662885</v>
      </c>
      <c r="Y57" s="42">
        <f t="shared" si="6"/>
        <v>2.589176470587562E-2</v>
      </c>
    </row>
    <row r="58" spans="2:25" x14ac:dyDescent="0.15">
      <c r="B58" s="40">
        <v>50</v>
      </c>
      <c r="C58" s="81">
        <f t="shared" si="0"/>
        <v>356309.62570988457</v>
      </c>
      <c r="D58" s="81"/>
      <c r="E58" s="40">
        <v>2019</v>
      </c>
      <c r="F58" s="8">
        <v>43497</v>
      </c>
      <c r="G58" s="40" t="s">
        <v>4</v>
      </c>
      <c r="H58" s="82">
        <v>1.1476</v>
      </c>
      <c r="I58" s="82"/>
      <c r="J58" s="40">
        <v>29</v>
      </c>
      <c r="K58" s="83">
        <f t="shared" si="3"/>
        <v>10689.288771296537</v>
      </c>
      <c r="L58" s="84"/>
      <c r="M58" s="6">
        <f>IF(J58="","",(K58/J58)/LOOKUP(RIGHT($D$2,3),定数!$A$6:$A$13,定数!$B$6:$B$13))</f>
        <v>3.0716347043955565</v>
      </c>
      <c r="N58" s="40">
        <v>2019</v>
      </c>
      <c r="O58" s="8">
        <v>43500</v>
      </c>
      <c r="P58" s="82">
        <v>1.1447000000000001</v>
      </c>
      <c r="Q58" s="82"/>
      <c r="R58" s="85">
        <f>IF(P58="","",T58*M58*LOOKUP(RIGHT($D$2,3),定数!$A$6:$A$13,定数!$B$6:$B$13))</f>
        <v>-10689.288771296178</v>
      </c>
      <c r="S58" s="85"/>
      <c r="T58" s="86">
        <f t="shared" si="4"/>
        <v>-28.999999999999027</v>
      </c>
      <c r="U58" s="86"/>
      <c r="V58" t="str">
        <f t="shared" si="7"/>
        <v/>
      </c>
      <c r="W58">
        <f t="shared" si="2"/>
        <v>2</v>
      </c>
      <c r="X58" s="41">
        <f t="shared" si="5"/>
        <v>377093.11730662885</v>
      </c>
      <c r="Y58" s="42">
        <f t="shared" si="6"/>
        <v>5.5115011764705346E-2</v>
      </c>
    </row>
    <row r="59" spans="2:25" x14ac:dyDescent="0.15">
      <c r="B59" s="40">
        <v>51</v>
      </c>
      <c r="C59" s="81">
        <f t="shared" si="0"/>
        <v>345620.33693858841</v>
      </c>
      <c r="D59" s="81"/>
      <c r="E59" s="40">
        <v>2019</v>
      </c>
      <c r="F59" s="8">
        <v>43501</v>
      </c>
      <c r="G59" s="40" t="s">
        <v>3</v>
      </c>
      <c r="H59" s="82">
        <v>1.1416999999999999</v>
      </c>
      <c r="I59" s="82"/>
      <c r="J59" s="40">
        <v>10</v>
      </c>
      <c r="K59" s="83">
        <f t="shared" si="3"/>
        <v>10368.610108157653</v>
      </c>
      <c r="L59" s="84"/>
      <c r="M59" s="6">
        <f>IF(J59="","",(K59/J59)/LOOKUP(RIGHT($D$2,3),定数!$A$6:$A$13,定数!$B$6:$B$13))</f>
        <v>8.6405084234647109</v>
      </c>
      <c r="N59" s="40">
        <v>2019</v>
      </c>
      <c r="O59" s="8">
        <v>43501</v>
      </c>
      <c r="P59" s="82">
        <v>1.1428</v>
      </c>
      <c r="Q59" s="82"/>
      <c r="R59" s="85">
        <f>IF(P59="","",T59*M59*LOOKUP(RIGHT($D$2,3),定数!$A$6:$A$13,定数!$B$6:$B$13))</f>
        <v>-11405.471118974465</v>
      </c>
      <c r="S59" s="85"/>
      <c r="T59" s="86">
        <f t="shared" si="4"/>
        <v>-11.000000000001009</v>
      </c>
      <c r="U59" s="86"/>
      <c r="V59" t="str">
        <f t="shared" si="7"/>
        <v/>
      </c>
      <c r="W59">
        <f t="shared" si="2"/>
        <v>3</v>
      </c>
      <c r="X59" s="41">
        <f t="shared" si="5"/>
        <v>377093.11730662885</v>
      </c>
      <c r="Y59" s="42">
        <f t="shared" si="6"/>
        <v>8.3461561411763197E-2</v>
      </c>
    </row>
    <row r="60" spans="2:25" x14ac:dyDescent="0.15">
      <c r="B60" s="40">
        <v>52</v>
      </c>
      <c r="C60" s="81">
        <f t="shared" si="0"/>
        <v>334214.86581961397</v>
      </c>
      <c r="D60" s="81"/>
      <c r="E60" s="40">
        <v>2019</v>
      </c>
      <c r="F60" s="8">
        <v>43508</v>
      </c>
      <c r="G60" s="40" t="s">
        <v>4</v>
      </c>
      <c r="H60" s="82">
        <v>1.1286</v>
      </c>
      <c r="I60" s="82"/>
      <c r="J60" s="40">
        <v>12</v>
      </c>
      <c r="K60" s="83">
        <f t="shared" si="3"/>
        <v>10026.44597458842</v>
      </c>
      <c r="L60" s="84"/>
      <c r="M60" s="6">
        <f>IF(J60="","",(K60/J60)/LOOKUP(RIGHT($D$2,3),定数!$A$6:$A$13,定数!$B$6:$B$13))</f>
        <v>6.9628097045752915</v>
      </c>
      <c r="N60" s="40">
        <v>2019</v>
      </c>
      <c r="O60" s="8">
        <v>43508</v>
      </c>
      <c r="P60" s="82">
        <v>1.1301000000000001</v>
      </c>
      <c r="Q60" s="82"/>
      <c r="R60" s="85">
        <f>IF(P60="","",T60*M60*LOOKUP(RIGHT($D$2,3),定数!$A$6:$A$13,定数!$B$6:$B$13))</f>
        <v>12533.057468236</v>
      </c>
      <c r="S60" s="85"/>
      <c r="T60" s="86">
        <f t="shared" si="4"/>
        <v>15.000000000000568</v>
      </c>
      <c r="U60" s="86"/>
      <c r="V60" t="str">
        <f t="shared" si="7"/>
        <v/>
      </c>
      <c r="W60">
        <f t="shared" si="2"/>
        <v>0</v>
      </c>
      <c r="X60" s="41">
        <f t="shared" si="5"/>
        <v>377093.11730662885</v>
      </c>
      <c r="Y60" s="42">
        <f t="shared" si="6"/>
        <v>0.11370732988517773</v>
      </c>
    </row>
    <row r="61" spans="2:25" x14ac:dyDescent="0.15">
      <c r="B61" s="40">
        <v>53</v>
      </c>
      <c r="C61" s="81">
        <f t="shared" si="0"/>
        <v>346747.92328784999</v>
      </c>
      <c r="D61" s="81"/>
      <c r="E61" s="40">
        <v>2019</v>
      </c>
      <c r="F61" s="8">
        <v>43518</v>
      </c>
      <c r="G61" s="40" t="s">
        <v>4</v>
      </c>
      <c r="H61" s="82">
        <v>1.1345000000000001</v>
      </c>
      <c r="I61" s="82"/>
      <c r="J61" s="40">
        <v>10</v>
      </c>
      <c r="K61" s="83">
        <f t="shared" si="3"/>
        <v>10402.4376986355</v>
      </c>
      <c r="L61" s="84"/>
      <c r="M61" s="6">
        <f>IF(J61="","",(K61/J61)/LOOKUP(RIGHT($D$2,3),定数!$A$6:$A$13,定数!$B$6:$B$13))</f>
        <v>8.6686980821962489</v>
      </c>
      <c r="N61" s="40">
        <v>2019</v>
      </c>
      <c r="O61" s="8">
        <v>43518</v>
      </c>
      <c r="P61" s="82">
        <v>1.1334</v>
      </c>
      <c r="Q61" s="82"/>
      <c r="R61" s="85">
        <f>IF(P61="","",T61*M61*LOOKUP(RIGHT($D$2,3),定数!$A$6:$A$13,定数!$B$6:$B$13))</f>
        <v>-11442.681468500099</v>
      </c>
      <c r="S61" s="85"/>
      <c r="T61" s="86">
        <f t="shared" si="4"/>
        <v>-11.000000000001009</v>
      </c>
      <c r="U61" s="86"/>
      <c r="V61" t="str">
        <f t="shared" si="7"/>
        <v/>
      </c>
      <c r="W61">
        <f t="shared" si="2"/>
        <v>1</v>
      </c>
      <c r="X61" s="41">
        <f t="shared" si="5"/>
        <v>377093.11730662885</v>
      </c>
      <c r="Y61" s="42">
        <f t="shared" si="6"/>
        <v>8.0471354755870639E-2</v>
      </c>
    </row>
    <row r="62" spans="2:25" x14ac:dyDescent="0.15">
      <c r="B62" s="40">
        <v>54</v>
      </c>
      <c r="C62" s="81">
        <f t="shared" si="0"/>
        <v>335305.24181934987</v>
      </c>
      <c r="D62" s="81"/>
      <c r="E62" s="40">
        <v>2019</v>
      </c>
      <c r="F62" s="8">
        <v>43521</v>
      </c>
      <c r="G62" s="40" t="s">
        <v>4</v>
      </c>
      <c r="H62" s="82">
        <v>1.1358999999999999</v>
      </c>
      <c r="I62" s="82"/>
      <c r="J62" s="40">
        <v>11</v>
      </c>
      <c r="K62" s="83">
        <f t="shared" si="3"/>
        <v>10059.157254580496</v>
      </c>
      <c r="L62" s="84"/>
      <c r="M62" s="6">
        <f>IF(J62="","",(K62/J62)/LOOKUP(RIGHT($D$2,3),定数!$A$6:$A$13,定数!$B$6:$B$13))</f>
        <v>7.6205736777124971</v>
      </c>
      <c r="N62" s="40">
        <v>2019</v>
      </c>
      <c r="O62" s="8">
        <v>43521</v>
      </c>
      <c r="P62" s="82">
        <v>1.1347</v>
      </c>
      <c r="Q62" s="82"/>
      <c r="R62" s="85">
        <f>IF(P62="","",T62*M62*LOOKUP(RIGHT($D$2,3),定数!$A$6:$A$13,定数!$B$6:$B$13))</f>
        <v>-10973.626095904787</v>
      </c>
      <c r="S62" s="85"/>
      <c r="T62" s="86">
        <f t="shared" si="4"/>
        <v>-11.999999999998678</v>
      </c>
      <c r="U62" s="86"/>
      <c r="V62" t="str">
        <f t="shared" si="7"/>
        <v/>
      </c>
      <c r="W62">
        <f t="shared" si="2"/>
        <v>2</v>
      </c>
      <c r="X62" s="41">
        <f t="shared" si="5"/>
        <v>377093.11730662885</v>
      </c>
      <c r="Y62" s="42">
        <f t="shared" si="6"/>
        <v>0.11081580004892966</v>
      </c>
    </row>
    <row r="63" spans="2:25" x14ac:dyDescent="0.15">
      <c r="B63" s="40">
        <v>55</v>
      </c>
      <c r="C63" s="81">
        <f t="shared" si="0"/>
        <v>324331.61572344508</v>
      </c>
      <c r="D63" s="81"/>
      <c r="E63" s="40">
        <v>2019</v>
      </c>
      <c r="F63" s="8">
        <v>43521</v>
      </c>
      <c r="G63" s="40" t="s">
        <v>3</v>
      </c>
      <c r="H63" s="82">
        <v>1.1341000000000001</v>
      </c>
      <c r="I63" s="82"/>
      <c r="J63" s="40">
        <v>11</v>
      </c>
      <c r="K63" s="83">
        <f t="shared" si="3"/>
        <v>9729.948471703352</v>
      </c>
      <c r="L63" s="84"/>
      <c r="M63" s="6">
        <f>IF(J63="","",(K63/J63)/LOOKUP(RIGHT($D$2,3),定数!$A$6:$A$13,定数!$B$6:$B$13))</f>
        <v>7.3711730846237513</v>
      </c>
      <c r="N63" s="40">
        <v>2019</v>
      </c>
      <c r="O63" s="8">
        <v>43521</v>
      </c>
      <c r="P63" s="82">
        <v>1.1353</v>
      </c>
      <c r="Q63" s="82"/>
      <c r="R63" s="85">
        <f>IF(P63="","",T63*M63*LOOKUP(RIGHT($D$2,3),定数!$A$6:$A$13,定数!$B$6:$B$13))</f>
        <v>-10614.489241857033</v>
      </c>
      <c r="S63" s="85"/>
      <c r="T63" s="86">
        <f t="shared" si="4"/>
        <v>-11.999999999998678</v>
      </c>
      <c r="U63" s="86"/>
      <c r="V63" t="str">
        <f t="shared" si="7"/>
        <v/>
      </c>
      <c r="W63">
        <f t="shared" si="2"/>
        <v>3</v>
      </c>
      <c r="X63" s="41">
        <f t="shared" si="5"/>
        <v>377093.11730662885</v>
      </c>
      <c r="Y63" s="42">
        <f t="shared" si="6"/>
        <v>0.13991637386550704</v>
      </c>
    </row>
    <row r="64" spans="2:25" x14ac:dyDescent="0.15">
      <c r="B64" s="40">
        <v>56</v>
      </c>
      <c r="C64" s="81">
        <f t="shared" si="0"/>
        <v>313717.12648158806</v>
      </c>
      <c r="D64" s="81"/>
      <c r="E64" s="40">
        <v>2019</v>
      </c>
      <c r="F64" s="8">
        <v>43522</v>
      </c>
      <c r="G64" s="40" t="s">
        <v>4</v>
      </c>
      <c r="H64" s="82">
        <v>1.1365000000000001</v>
      </c>
      <c r="I64" s="82"/>
      <c r="J64" s="40">
        <v>11</v>
      </c>
      <c r="K64" s="83">
        <f t="shared" si="3"/>
        <v>9411.513794447641</v>
      </c>
      <c r="L64" s="84"/>
      <c r="M64" s="6">
        <f>IF(J64="","",(K64/J64)/LOOKUP(RIGHT($D$2,3),定数!$A$6:$A$13,定数!$B$6:$B$13))</f>
        <v>7.1299346927633644</v>
      </c>
      <c r="N64" s="40">
        <v>2019</v>
      </c>
      <c r="O64" s="8">
        <v>43522</v>
      </c>
      <c r="P64" s="82">
        <v>1.1354</v>
      </c>
      <c r="Q64" s="82"/>
      <c r="R64" s="85">
        <f>IF(P64="","",T64*M64*LOOKUP(RIGHT($D$2,3),定数!$A$6:$A$13,定数!$B$6:$B$13))</f>
        <v>-9411.5137944485032</v>
      </c>
      <c r="S64" s="85"/>
      <c r="T64" s="86">
        <f t="shared" si="4"/>
        <v>-11.000000000001009</v>
      </c>
      <c r="U64" s="86"/>
      <c r="V64" t="str">
        <f t="shared" si="7"/>
        <v/>
      </c>
      <c r="W64">
        <f t="shared" si="2"/>
        <v>4</v>
      </c>
      <c r="X64" s="41">
        <f t="shared" si="5"/>
        <v>377093.11730662885</v>
      </c>
      <c r="Y64" s="42">
        <f t="shared" si="6"/>
        <v>0.16806456526626912</v>
      </c>
    </row>
    <row r="65" spans="2:25" x14ac:dyDescent="0.15">
      <c r="B65" s="40">
        <v>57</v>
      </c>
      <c r="C65" s="81">
        <f t="shared" si="0"/>
        <v>304305.61268713954</v>
      </c>
      <c r="D65" s="81"/>
      <c r="E65" s="40">
        <v>2019</v>
      </c>
      <c r="F65" s="8">
        <v>43523</v>
      </c>
      <c r="G65" s="40" t="s">
        <v>3</v>
      </c>
      <c r="H65" s="82">
        <v>1.1377999999999999</v>
      </c>
      <c r="I65" s="82"/>
      <c r="J65" s="40">
        <v>13</v>
      </c>
      <c r="K65" s="83">
        <f t="shared" si="3"/>
        <v>9129.1683806141864</v>
      </c>
      <c r="L65" s="84"/>
      <c r="M65" s="6">
        <f>IF(J65="","",(K65/J65)/LOOKUP(RIGHT($D$2,3),定数!$A$6:$A$13,定数!$B$6:$B$13))</f>
        <v>5.8520310132142219</v>
      </c>
      <c r="N65" s="40">
        <v>2019</v>
      </c>
      <c r="O65" s="8">
        <v>43523</v>
      </c>
      <c r="P65" s="82">
        <v>1.1392</v>
      </c>
      <c r="Q65" s="82"/>
      <c r="R65" s="85">
        <f>IF(P65="","",T65*M65*LOOKUP(RIGHT($D$2,3),定数!$A$6:$A$13,定数!$B$6:$B$13))</f>
        <v>-9831.412102200371</v>
      </c>
      <c r="S65" s="85"/>
      <c r="T65" s="86">
        <f t="shared" si="4"/>
        <v>-14.000000000000679</v>
      </c>
      <c r="U65" s="86"/>
      <c r="V65" t="str">
        <f t="shared" si="7"/>
        <v/>
      </c>
      <c r="W65">
        <f t="shared" si="2"/>
        <v>5</v>
      </c>
      <c r="X65" s="41">
        <f t="shared" si="5"/>
        <v>377093.11730662885</v>
      </c>
      <c r="Y65" s="42">
        <f t="shared" si="6"/>
        <v>0.19302262830828332</v>
      </c>
    </row>
    <row r="66" spans="2:25" x14ac:dyDescent="0.15">
      <c r="B66" s="40">
        <v>58</v>
      </c>
      <c r="C66" s="81">
        <f t="shared" si="0"/>
        <v>294474.20058493916</v>
      </c>
      <c r="D66" s="81"/>
      <c r="E66" s="40">
        <v>2019</v>
      </c>
      <c r="F66" s="8">
        <v>43523</v>
      </c>
      <c r="G66" s="40" t="s">
        <v>3</v>
      </c>
      <c r="H66" s="82">
        <v>1.1367</v>
      </c>
      <c r="I66" s="82"/>
      <c r="J66" s="40">
        <v>26</v>
      </c>
      <c r="K66" s="83">
        <f t="shared" si="3"/>
        <v>8834.2260175481752</v>
      </c>
      <c r="L66" s="84"/>
      <c r="M66" s="6">
        <f>IF(J66="","",(K66/J66)/LOOKUP(RIGHT($D$2,3),定数!$A$6:$A$13,定数!$B$6:$B$13))</f>
        <v>2.8314826979321075</v>
      </c>
      <c r="N66" s="40">
        <v>2019</v>
      </c>
      <c r="O66" s="8">
        <v>43523</v>
      </c>
      <c r="P66" s="82">
        <v>1.1394</v>
      </c>
      <c r="Q66" s="82"/>
      <c r="R66" s="85">
        <f>IF(P66="","",T66*M66*LOOKUP(RIGHT($D$2,3),定数!$A$6:$A$13,定数!$B$6:$B$13))</f>
        <v>-9174.0039412997721</v>
      </c>
      <c r="S66" s="85"/>
      <c r="T66" s="86">
        <f t="shared" si="4"/>
        <v>-26.999999999999247</v>
      </c>
      <c r="U66" s="86"/>
      <c r="V66" t="str">
        <f t="shared" si="7"/>
        <v/>
      </c>
      <c r="W66">
        <f t="shared" si="2"/>
        <v>6</v>
      </c>
      <c r="X66" s="41">
        <f t="shared" si="5"/>
        <v>377093.11730662885</v>
      </c>
      <c r="Y66" s="42">
        <f t="shared" si="6"/>
        <v>0.21909420493217091</v>
      </c>
    </row>
    <row r="67" spans="2:25" x14ac:dyDescent="0.15">
      <c r="B67" s="40">
        <v>59</v>
      </c>
      <c r="C67" s="81">
        <f t="shared" si="0"/>
        <v>285300.19664363936</v>
      </c>
      <c r="D67" s="81"/>
      <c r="E67" s="40">
        <v>2019</v>
      </c>
      <c r="F67" s="8">
        <v>43525</v>
      </c>
      <c r="G67" s="40" t="s">
        <v>3</v>
      </c>
      <c r="H67" s="82">
        <v>1.1361000000000001</v>
      </c>
      <c r="I67" s="82"/>
      <c r="J67" s="40">
        <v>5</v>
      </c>
      <c r="K67" s="83">
        <f t="shared" si="3"/>
        <v>8559.0058993091807</v>
      </c>
      <c r="L67" s="84"/>
      <c r="M67" s="6">
        <f>IF(J67="","",(K67/J67)/LOOKUP(RIGHT($D$2,3),定数!$A$6:$A$13,定数!$B$6:$B$13))</f>
        <v>14.265009832181967</v>
      </c>
      <c r="N67" s="40">
        <v>2019</v>
      </c>
      <c r="O67" s="8">
        <v>43525</v>
      </c>
      <c r="P67" s="82">
        <v>1.1372</v>
      </c>
      <c r="Q67" s="82"/>
      <c r="R67" s="85">
        <f>IF(P67="","",T67*M67*LOOKUP(RIGHT($D$2,3),定数!$A$6:$A$13,定数!$B$6:$B$13))</f>
        <v>-18829.812978478123</v>
      </c>
      <c r="S67" s="85"/>
      <c r="T67" s="86">
        <f t="shared" si="4"/>
        <v>-10.999999999998789</v>
      </c>
      <c r="U67" s="86"/>
      <c r="V67" t="str">
        <f t="shared" si="7"/>
        <v/>
      </c>
      <c r="W67">
        <f t="shared" si="2"/>
        <v>7</v>
      </c>
      <c r="X67" s="41">
        <f t="shared" si="5"/>
        <v>377093.11730662885</v>
      </c>
      <c r="Y67" s="42">
        <f t="shared" si="6"/>
        <v>0.24342242393236035</v>
      </c>
    </row>
    <row r="68" spans="2:25" x14ac:dyDescent="0.15">
      <c r="B68" s="40">
        <v>60</v>
      </c>
      <c r="C68" s="81">
        <f t="shared" si="0"/>
        <v>266470.38366516121</v>
      </c>
      <c r="D68" s="81"/>
      <c r="E68" s="40">
        <v>2019</v>
      </c>
      <c r="F68" s="8">
        <v>43530</v>
      </c>
      <c r="G68" s="40" t="s">
        <v>4</v>
      </c>
      <c r="H68" s="82">
        <v>1.1315</v>
      </c>
      <c r="I68" s="82"/>
      <c r="J68" s="40">
        <v>25</v>
      </c>
      <c r="K68" s="83">
        <f t="shared" si="3"/>
        <v>7994.111509954836</v>
      </c>
      <c r="L68" s="84"/>
      <c r="M68" s="6">
        <f>IF(J68="","",(K68/J68)/LOOKUP(RIGHT($D$2,3),定数!$A$6:$A$13,定数!$B$6:$B$13))</f>
        <v>2.6647038366516118</v>
      </c>
      <c r="N68" s="40">
        <v>2019</v>
      </c>
      <c r="O68" s="8">
        <v>43531</v>
      </c>
      <c r="P68" s="82">
        <v>1.1289</v>
      </c>
      <c r="Q68" s="82"/>
      <c r="R68" s="85">
        <f>IF(P68="","",T68*M68*LOOKUP(RIGHT($D$2,3),定数!$A$6:$A$13,定数!$B$6:$B$13))</f>
        <v>-8313.8759703528231</v>
      </c>
      <c r="S68" s="85"/>
      <c r="T68" s="86">
        <f t="shared" si="4"/>
        <v>-25.999999999999357</v>
      </c>
      <c r="U68" s="86"/>
      <c r="V68" t="str">
        <f t="shared" si="7"/>
        <v/>
      </c>
      <c r="W68">
        <f t="shared" si="2"/>
        <v>8</v>
      </c>
      <c r="X68" s="41">
        <f t="shared" si="5"/>
        <v>377093.11730662885</v>
      </c>
      <c r="Y68" s="42">
        <f t="shared" si="6"/>
        <v>0.29335654395281907</v>
      </c>
    </row>
    <row r="69" spans="2:25" x14ac:dyDescent="0.15">
      <c r="B69" s="40">
        <v>61</v>
      </c>
      <c r="C69" s="81">
        <f t="shared" si="0"/>
        <v>258156.50769480839</v>
      </c>
      <c r="D69" s="81"/>
      <c r="E69" s="40">
        <v>2019</v>
      </c>
      <c r="F69" s="8">
        <v>43538</v>
      </c>
      <c r="G69" s="40" t="s">
        <v>4</v>
      </c>
      <c r="H69" s="82">
        <v>1.1328</v>
      </c>
      <c r="I69" s="82"/>
      <c r="J69" s="40">
        <v>5</v>
      </c>
      <c r="K69" s="83">
        <f t="shared" si="3"/>
        <v>7744.6952308442515</v>
      </c>
      <c r="L69" s="84"/>
      <c r="M69" s="6">
        <f>IF(J69="","",(K69/J69)/LOOKUP(RIGHT($D$2,3),定数!$A$6:$A$13,定数!$B$6:$B$13))</f>
        <v>12.90782538474042</v>
      </c>
      <c r="N69" s="40">
        <v>2019</v>
      </c>
      <c r="O69" s="8">
        <v>43538</v>
      </c>
      <c r="P69" s="82">
        <v>1.1322000000000001</v>
      </c>
      <c r="Q69" s="82"/>
      <c r="R69" s="85">
        <f>IF(P69="","",T69*M69*LOOKUP(RIGHT($D$2,3),定数!$A$6:$A$13,定数!$B$6:$B$13))</f>
        <v>-9293.6342770120791</v>
      </c>
      <c r="S69" s="85"/>
      <c r="T69" s="86">
        <f t="shared" si="4"/>
        <v>-5.9999999999993392</v>
      </c>
      <c r="U69" s="86"/>
      <c r="V69" t="str">
        <f t="shared" si="7"/>
        <v/>
      </c>
      <c r="W69">
        <f t="shared" si="2"/>
        <v>9</v>
      </c>
      <c r="X69" s="41">
        <f t="shared" si="5"/>
        <v>377093.11730662885</v>
      </c>
      <c r="Y69" s="42">
        <f t="shared" si="6"/>
        <v>0.31540381978149057</v>
      </c>
    </row>
    <row r="70" spans="2:25" x14ac:dyDescent="0.15">
      <c r="B70" s="40">
        <v>62</v>
      </c>
      <c r="C70" s="81">
        <f t="shared" si="0"/>
        <v>248862.87341779631</v>
      </c>
      <c r="D70" s="81"/>
      <c r="E70" s="40">
        <v>2019</v>
      </c>
      <c r="F70" s="8">
        <v>43539</v>
      </c>
      <c r="G70" s="40" t="s">
        <v>4</v>
      </c>
      <c r="H70" s="82">
        <v>1.1325000000000001</v>
      </c>
      <c r="I70" s="82"/>
      <c r="J70" s="40">
        <v>13</v>
      </c>
      <c r="K70" s="83">
        <f t="shared" si="3"/>
        <v>7465.8862025338885</v>
      </c>
      <c r="L70" s="84"/>
      <c r="M70" s="6">
        <f>IF(J70="","",(K70/J70)/LOOKUP(RIGHT($D$2,3),定数!$A$6:$A$13,定数!$B$6:$B$13))</f>
        <v>4.7858244888037742</v>
      </c>
      <c r="N70" s="40">
        <v>2019</v>
      </c>
      <c r="O70" s="8">
        <v>43539</v>
      </c>
      <c r="P70" s="82">
        <v>1.1311</v>
      </c>
      <c r="Q70" s="82"/>
      <c r="R70" s="85">
        <f>IF(P70="","",T70*M70*LOOKUP(RIGHT($D$2,3),定数!$A$6:$A$13,定数!$B$6:$B$13))</f>
        <v>-8040.185141190731</v>
      </c>
      <c r="S70" s="85"/>
      <c r="T70" s="86">
        <f t="shared" si="4"/>
        <v>-14.000000000000679</v>
      </c>
      <c r="U70" s="86"/>
      <c r="V70" t="str">
        <f t="shared" si="7"/>
        <v/>
      </c>
      <c r="W70">
        <f t="shared" si="2"/>
        <v>10</v>
      </c>
      <c r="X70" s="41">
        <f t="shared" si="5"/>
        <v>377093.11730662885</v>
      </c>
      <c r="Y70" s="42">
        <f t="shared" si="6"/>
        <v>0.34004928226935427</v>
      </c>
    </row>
    <row r="71" spans="2:25" x14ac:dyDescent="0.15">
      <c r="B71" s="40">
        <v>63</v>
      </c>
      <c r="C71" s="81">
        <f t="shared" si="0"/>
        <v>240822.68827660556</v>
      </c>
      <c r="D71" s="81"/>
      <c r="E71" s="40">
        <v>2019</v>
      </c>
      <c r="F71" s="8">
        <v>43544</v>
      </c>
      <c r="G71" s="40" t="s">
        <v>3</v>
      </c>
      <c r="H71" s="82">
        <v>1.1343000000000001</v>
      </c>
      <c r="I71" s="82"/>
      <c r="J71" s="40">
        <v>5</v>
      </c>
      <c r="K71" s="83">
        <f t="shared" si="3"/>
        <v>7224.6806482981665</v>
      </c>
      <c r="L71" s="84"/>
      <c r="M71" s="6">
        <f>IF(J71="","",(K71/J71)/LOOKUP(RIGHT($D$2,3),定数!$A$6:$A$13,定数!$B$6:$B$13))</f>
        <v>12.041134413830276</v>
      </c>
      <c r="N71" s="40">
        <v>2019</v>
      </c>
      <c r="O71" s="8">
        <v>43544</v>
      </c>
      <c r="P71" s="82">
        <v>1.1349</v>
      </c>
      <c r="Q71" s="82"/>
      <c r="R71" s="85">
        <f>IF(P71="","",T71*M71*LOOKUP(RIGHT($D$2,3),定数!$A$6:$A$13,定数!$B$6:$B$13))</f>
        <v>-8669.6167779568441</v>
      </c>
      <c r="S71" s="85"/>
      <c r="T71" s="86">
        <f t="shared" si="4"/>
        <v>-5.9999999999993392</v>
      </c>
      <c r="U71" s="86"/>
      <c r="V71" t="str">
        <f t="shared" si="7"/>
        <v/>
      </c>
      <c r="W71">
        <f t="shared" si="2"/>
        <v>11</v>
      </c>
      <c r="X71" s="41">
        <f t="shared" si="5"/>
        <v>377093.11730662885</v>
      </c>
      <c r="Y71" s="42">
        <f t="shared" si="6"/>
        <v>0.36137076699603765</v>
      </c>
    </row>
    <row r="72" spans="2:25" x14ac:dyDescent="0.15">
      <c r="B72" s="40">
        <v>64</v>
      </c>
      <c r="C72" s="81">
        <f t="shared" si="0"/>
        <v>232153.07149864873</v>
      </c>
      <c r="D72" s="81"/>
      <c r="E72" s="40">
        <v>2019</v>
      </c>
      <c r="F72" s="8">
        <v>43549</v>
      </c>
      <c r="G72" s="40" t="s">
        <v>4</v>
      </c>
      <c r="H72" s="82">
        <v>1.1312</v>
      </c>
      <c r="I72" s="82"/>
      <c r="J72" s="40">
        <v>17</v>
      </c>
      <c r="K72" s="83">
        <f t="shared" si="3"/>
        <v>6964.5921449594616</v>
      </c>
      <c r="L72" s="84"/>
      <c r="M72" s="6">
        <f>IF(J72="","",(K72/J72)/LOOKUP(RIGHT($D$2,3),定数!$A$6:$A$13,定数!$B$6:$B$13))</f>
        <v>3.4140157573330692</v>
      </c>
      <c r="N72" s="40">
        <v>2019</v>
      </c>
      <c r="O72" s="8">
        <v>43550</v>
      </c>
      <c r="P72" s="82">
        <v>1.1294</v>
      </c>
      <c r="Q72" s="82"/>
      <c r="R72" s="85">
        <f>IF(P72="","",T72*M72*LOOKUP(RIGHT($D$2,3),定数!$A$6:$A$13,定数!$B$6:$B$13))</f>
        <v>-7374.2740358395276</v>
      </c>
      <c r="S72" s="85"/>
      <c r="T72" s="86">
        <f t="shared" si="4"/>
        <v>-18.000000000000238</v>
      </c>
      <c r="U72" s="86"/>
      <c r="V72" t="str">
        <f t="shared" si="7"/>
        <v/>
      </c>
      <c r="W72">
        <f t="shared" si="2"/>
        <v>12</v>
      </c>
      <c r="X72" s="41">
        <f t="shared" si="5"/>
        <v>377093.11730662885</v>
      </c>
      <c r="Y72" s="42">
        <f t="shared" si="6"/>
        <v>0.38436141938417778</v>
      </c>
    </row>
    <row r="73" spans="2:25" x14ac:dyDescent="0.15">
      <c r="B73" s="40">
        <v>65</v>
      </c>
      <c r="C73" s="81">
        <f t="shared" si="0"/>
        <v>224778.79746280919</v>
      </c>
      <c r="D73" s="81"/>
      <c r="E73" s="40">
        <v>2019</v>
      </c>
      <c r="F73" s="8">
        <v>43550</v>
      </c>
      <c r="G73" s="40" t="s">
        <v>4</v>
      </c>
      <c r="H73" s="82">
        <v>1.1316999999999999</v>
      </c>
      <c r="I73" s="82"/>
      <c r="J73" s="40">
        <v>3</v>
      </c>
      <c r="K73" s="83">
        <f t="shared" si="3"/>
        <v>6743.3639238842752</v>
      </c>
      <c r="L73" s="84"/>
      <c r="M73" s="6">
        <f>IF(J73="","",(K73/J73)/LOOKUP(RIGHT($D$2,3),定数!$A$6:$A$13,定数!$B$6:$B$13))</f>
        <v>18.731566455234098</v>
      </c>
      <c r="N73" s="40">
        <v>2019</v>
      </c>
      <c r="O73" s="8">
        <v>43550</v>
      </c>
      <c r="P73" s="82">
        <v>1.1314</v>
      </c>
      <c r="Q73" s="82"/>
      <c r="R73" s="85">
        <f>IF(P73="","",T73*M73*LOOKUP(RIGHT($D$2,3),定数!$A$6:$A$13,定数!$B$6:$B$13))</f>
        <v>-6743.3639238835322</v>
      </c>
      <c r="S73" s="85"/>
      <c r="T73" s="86">
        <f t="shared" si="4"/>
        <v>-2.9999999999996696</v>
      </c>
      <c r="U73" s="86"/>
      <c r="V73" t="str">
        <f t="shared" si="7"/>
        <v/>
      </c>
      <c r="W73">
        <f t="shared" si="2"/>
        <v>13</v>
      </c>
      <c r="X73" s="41">
        <f t="shared" si="5"/>
        <v>377093.11730662885</v>
      </c>
      <c r="Y73" s="42">
        <f t="shared" si="6"/>
        <v>0.40391699782726886</v>
      </c>
    </row>
    <row r="74" spans="2:25" x14ac:dyDescent="0.15">
      <c r="B74" s="40">
        <v>66</v>
      </c>
      <c r="C74" s="81">
        <f t="shared" ref="C74:C108" si="8">IF(R73="","",C73+R73)</f>
        <v>218035.43353892566</v>
      </c>
      <c r="D74" s="81"/>
      <c r="E74" s="40">
        <v>2019</v>
      </c>
      <c r="F74" s="8">
        <v>43553</v>
      </c>
      <c r="G74" s="40" t="s">
        <v>4</v>
      </c>
      <c r="H74" s="82">
        <v>1.1235999999999999</v>
      </c>
      <c r="I74" s="82"/>
      <c r="J74" s="40">
        <v>7</v>
      </c>
      <c r="K74" s="83">
        <f t="shared" si="3"/>
        <v>6541.0630061677693</v>
      </c>
      <c r="L74" s="84"/>
      <c r="M74" s="6">
        <f>IF(J74="","",(K74/J74)/LOOKUP(RIGHT($D$2,3),定数!$A$6:$A$13,定数!$B$6:$B$13))</f>
        <v>7.7869797692473437</v>
      </c>
      <c r="N74" s="40">
        <v>2019</v>
      </c>
      <c r="O74" s="8">
        <v>43553</v>
      </c>
      <c r="P74" s="82">
        <v>1.1229</v>
      </c>
      <c r="Q74" s="82"/>
      <c r="R74" s="85">
        <f>IF(P74="","",T74*M74*LOOKUP(RIGHT($D$2,3),定数!$A$6:$A$13,定数!$B$6:$B$13))</f>
        <v>-6541.0630061670481</v>
      </c>
      <c r="S74" s="85"/>
      <c r="T74" s="86">
        <f t="shared" si="4"/>
        <v>-6.9999999999992291</v>
      </c>
      <c r="U74" s="86"/>
      <c r="V74" t="str">
        <f t="shared" si="7"/>
        <v/>
      </c>
      <c r="W74">
        <f t="shared" si="7"/>
        <v>14</v>
      </c>
      <c r="X74" s="41">
        <f t="shared" si="5"/>
        <v>377093.11730662885</v>
      </c>
      <c r="Y74" s="42">
        <f t="shared" si="6"/>
        <v>0.42179948789244881</v>
      </c>
    </row>
    <row r="75" spans="2:25" x14ac:dyDescent="0.15">
      <c r="B75" s="40">
        <v>67</v>
      </c>
      <c r="C75" s="81">
        <f t="shared" si="8"/>
        <v>211494.37053275862</v>
      </c>
      <c r="D75" s="81"/>
      <c r="E75" s="40">
        <v>2019</v>
      </c>
      <c r="F75" s="8">
        <v>43557</v>
      </c>
      <c r="G75" s="40" t="s">
        <v>3</v>
      </c>
      <c r="H75" s="82">
        <v>1.1202000000000001</v>
      </c>
      <c r="I75" s="82"/>
      <c r="J75" s="40">
        <v>4</v>
      </c>
      <c r="K75" s="83">
        <f t="shared" ref="K75:K108" si="9">IF(J75="","",C75*0.03)</f>
        <v>6344.8311159827581</v>
      </c>
      <c r="L75" s="84"/>
      <c r="M75" s="6">
        <f>IF(J75="","",(K75/J75)/LOOKUP(RIGHT($D$2,3),定数!$A$6:$A$13,定数!$B$6:$B$13))</f>
        <v>13.218398158297413</v>
      </c>
      <c r="N75" s="40">
        <v>2019</v>
      </c>
      <c r="O75" s="8">
        <v>43557</v>
      </c>
      <c r="P75" s="82">
        <v>1.1196999999999999</v>
      </c>
      <c r="Q75" s="82"/>
      <c r="R75" s="85">
        <f>IF(P75="","",T75*M75*LOOKUP(RIGHT($D$2,3),定数!$A$6:$A$13,定数!$B$6:$B$13))</f>
        <v>7931.0388949810958</v>
      </c>
      <c r="S75" s="85"/>
      <c r="T75" s="86">
        <f t="shared" si="4"/>
        <v>5.0000000000016698</v>
      </c>
      <c r="U75" s="86"/>
      <c r="V75" t="str">
        <f t="shared" ref="V75:W90" si="10">IF(S75&lt;&gt;"",IF(S75&lt;0,1+V74,0),"")</f>
        <v/>
      </c>
      <c r="W75">
        <f t="shared" si="10"/>
        <v>0</v>
      </c>
      <c r="X75" s="41">
        <f t="shared" si="5"/>
        <v>377093.11730662885</v>
      </c>
      <c r="Y75" s="42">
        <f t="shared" si="6"/>
        <v>0.43914550325567347</v>
      </c>
    </row>
    <row r="76" spans="2:25" x14ac:dyDescent="0.15">
      <c r="B76" s="40">
        <v>68</v>
      </c>
      <c r="C76" s="81">
        <f t="shared" si="8"/>
        <v>219425.40942773971</v>
      </c>
      <c r="D76" s="81"/>
      <c r="E76" s="40">
        <v>2019</v>
      </c>
      <c r="F76" s="8">
        <v>43559</v>
      </c>
      <c r="G76" s="40" t="s">
        <v>3</v>
      </c>
      <c r="H76" s="82">
        <v>1.1213</v>
      </c>
      <c r="I76" s="82"/>
      <c r="J76" s="40">
        <v>10</v>
      </c>
      <c r="K76" s="83">
        <f t="shared" si="9"/>
        <v>6582.762282832191</v>
      </c>
      <c r="L76" s="84"/>
      <c r="M76" s="6">
        <f>IF(J76="","",(K76/J76)/LOOKUP(RIGHT($D$2,3),定数!$A$6:$A$13,定数!$B$6:$B$13))</f>
        <v>5.4856352356934925</v>
      </c>
      <c r="N76" s="40">
        <v>2019</v>
      </c>
      <c r="O76" s="8">
        <v>43559</v>
      </c>
      <c r="P76" s="82">
        <v>1.1224000000000001</v>
      </c>
      <c r="Q76" s="82"/>
      <c r="R76" s="85">
        <f>IF(P76="","",T76*M76*LOOKUP(RIGHT($D$2,3),定数!$A$6:$A$13,定数!$B$6:$B$13))</f>
        <v>-7241.0385111160749</v>
      </c>
      <c r="S76" s="85"/>
      <c r="T76" s="86">
        <f t="shared" ref="T76:T108" si="11">IF(P76="","",IF(G76="買",(P76-H76),(H76-P76))*IF(RIGHT($D$2,3)="JPY",100,10000))</f>
        <v>-11.000000000001009</v>
      </c>
      <c r="U76" s="86"/>
      <c r="V76" t="str">
        <f t="shared" si="10"/>
        <v/>
      </c>
      <c r="W76">
        <f t="shared" si="10"/>
        <v>1</v>
      </c>
      <c r="X76" s="41">
        <f t="shared" ref="X76:X108" si="12">IF(C76&lt;&gt;"",MAX(X75,C76),"")</f>
        <v>377093.11730662885</v>
      </c>
      <c r="Y76" s="42">
        <f t="shared" ref="Y76:Y108" si="13">IF(X76&lt;&gt;"",1-(C76/X76),"")</f>
        <v>0.41811345962775415</v>
      </c>
    </row>
    <row r="77" spans="2:25" x14ac:dyDescent="0.15">
      <c r="B77" s="40">
        <v>69</v>
      </c>
      <c r="C77" s="81">
        <f t="shared" si="8"/>
        <v>212184.37091662362</v>
      </c>
      <c r="D77" s="81"/>
      <c r="E77" s="40">
        <v>2019</v>
      </c>
      <c r="F77" s="8">
        <v>43560</v>
      </c>
      <c r="G77" s="40" t="s">
        <v>4</v>
      </c>
      <c r="H77" s="82">
        <v>1.1231</v>
      </c>
      <c r="I77" s="82"/>
      <c r="J77" s="40">
        <v>6</v>
      </c>
      <c r="K77" s="83">
        <f t="shared" si="9"/>
        <v>6365.5311274987089</v>
      </c>
      <c r="L77" s="84"/>
      <c r="M77" s="6">
        <f>IF(J77="","",(K77/J77)/LOOKUP(RIGHT($D$2,3),定数!$A$6:$A$13,定数!$B$6:$B$13))</f>
        <v>8.8410154548593187</v>
      </c>
      <c r="N77" s="40">
        <v>2019</v>
      </c>
      <c r="O77" s="8">
        <v>43560</v>
      </c>
      <c r="P77" s="82">
        <v>1.1224000000000001</v>
      </c>
      <c r="Q77" s="82"/>
      <c r="R77" s="85">
        <f>IF(P77="","",T77*M77*LOOKUP(RIGHT($D$2,3),定数!$A$6:$A$13,定数!$B$6:$B$13))</f>
        <v>-7426.4529820810094</v>
      </c>
      <c r="S77" s="85"/>
      <c r="T77" s="86">
        <f t="shared" si="11"/>
        <v>-6.9999999999992291</v>
      </c>
      <c r="U77" s="86"/>
      <c r="V77" t="str">
        <f t="shared" si="10"/>
        <v/>
      </c>
      <c r="W77">
        <f t="shared" si="10"/>
        <v>2</v>
      </c>
      <c r="X77" s="41">
        <f t="shared" si="12"/>
        <v>377093.11730662885</v>
      </c>
      <c r="Y77" s="42">
        <f t="shared" si="13"/>
        <v>0.43731571546004011</v>
      </c>
    </row>
    <row r="78" spans="2:25" x14ac:dyDescent="0.15">
      <c r="B78" s="40">
        <v>70</v>
      </c>
      <c r="C78" s="81">
        <f t="shared" si="8"/>
        <v>204757.91793454261</v>
      </c>
      <c r="D78" s="81"/>
      <c r="E78" s="40">
        <v>2019</v>
      </c>
      <c r="F78" s="8">
        <v>43563</v>
      </c>
      <c r="G78" s="40" t="s">
        <v>4</v>
      </c>
      <c r="H78" s="82">
        <v>1.1229</v>
      </c>
      <c r="I78" s="82"/>
      <c r="J78" s="40">
        <v>8</v>
      </c>
      <c r="K78" s="83">
        <f t="shared" si="9"/>
        <v>6142.7375380362782</v>
      </c>
      <c r="L78" s="84"/>
      <c r="M78" s="6">
        <f>IF(J78="","",(K78/J78)/LOOKUP(RIGHT($D$2,3),定数!$A$6:$A$13,定数!$B$6:$B$13))</f>
        <v>6.3986849354544564</v>
      </c>
      <c r="N78" s="40">
        <v>2019</v>
      </c>
      <c r="O78" s="8">
        <v>43563</v>
      </c>
      <c r="P78" s="82">
        <v>1.1240000000000001</v>
      </c>
      <c r="Q78" s="82"/>
      <c r="R78" s="85">
        <f>IF(P78="","",T78*M78*LOOKUP(RIGHT($D$2,3),定数!$A$6:$A$13,定数!$B$6:$B$13))</f>
        <v>8446.2641148006569</v>
      </c>
      <c r="S78" s="85"/>
      <c r="T78" s="86">
        <f t="shared" si="11"/>
        <v>11.000000000001009</v>
      </c>
      <c r="U78" s="86"/>
      <c r="V78" t="str">
        <f t="shared" si="10"/>
        <v/>
      </c>
      <c r="W78">
        <f t="shared" si="10"/>
        <v>0</v>
      </c>
      <c r="X78" s="41">
        <f t="shared" si="12"/>
        <v>377093.11730662885</v>
      </c>
      <c r="Y78" s="42">
        <f t="shared" si="13"/>
        <v>0.45700966541893651</v>
      </c>
    </row>
    <row r="79" spans="2:25" x14ac:dyDescent="0.15">
      <c r="B79" s="40">
        <v>71</v>
      </c>
      <c r="C79" s="81">
        <f t="shared" si="8"/>
        <v>213204.18204934328</v>
      </c>
      <c r="D79" s="81"/>
      <c r="E79" s="40">
        <v>2019</v>
      </c>
      <c r="F79" s="8">
        <v>43565</v>
      </c>
      <c r="G79" s="40" t="s">
        <v>4</v>
      </c>
      <c r="H79" s="82">
        <v>1.1276999999999999</v>
      </c>
      <c r="I79" s="82"/>
      <c r="J79" s="40">
        <v>14</v>
      </c>
      <c r="K79" s="83">
        <f t="shared" si="9"/>
        <v>6396.1254614802983</v>
      </c>
      <c r="L79" s="84"/>
      <c r="M79" s="6">
        <f>IF(J79="","",(K79/J79)/LOOKUP(RIGHT($D$2,3),定数!$A$6:$A$13,定数!$B$6:$B$13))</f>
        <v>3.8072175365954157</v>
      </c>
      <c r="N79" s="40">
        <v>2019</v>
      </c>
      <c r="O79" s="8">
        <v>43566</v>
      </c>
      <c r="P79" s="82">
        <v>1.1262000000000001</v>
      </c>
      <c r="Q79" s="82"/>
      <c r="R79" s="85">
        <f>IF(P79="","",T79*M79*LOOKUP(RIGHT($D$2,3),定数!$A$6:$A$13,定数!$B$6:$B$13))</f>
        <v>-6852.9915658709933</v>
      </c>
      <c r="S79" s="85"/>
      <c r="T79" s="86">
        <f t="shared" si="11"/>
        <v>-14.999999999998348</v>
      </c>
      <c r="U79" s="86"/>
      <c r="V79" t="str">
        <f t="shared" si="10"/>
        <v/>
      </c>
      <c r="W79">
        <f t="shared" si="10"/>
        <v>1</v>
      </c>
      <c r="X79" s="41">
        <f t="shared" si="12"/>
        <v>377093.11730662885</v>
      </c>
      <c r="Y79" s="42">
        <f t="shared" si="13"/>
        <v>0.43461131411746556</v>
      </c>
    </row>
    <row r="80" spans="2:25" x14ac:dyDescent="0.15">
      <c r="B80" s="40">
        <v>72</v>
      </c>
      <c r="C80" s="81">
        <f t="shared" si="8"/>
        <v>206351.19048347228</v>
      </c>
      <c r="D80" s="81"/>
      <c r="E80" s="40">
        <v>2019</v>
      </c>
      <c r="F80" s="8">
        <v>43572</v>
      </c>
      <c r="G80" s="40" t="s">
        <v>4</v>
      </c>
      <c r="H80" s="82">
        <v>1.1312</v>
      </c>
      <c r="I80" s="82"/>
      <c r="J80" s="40">
        <v>7</v>
      </c>
      <c r="K80" s="83">
        <f t="shared" si="9"/>
        <v>6190.535714504168</v>
      </c>
      <c r="L80" s="84"/>
      <c r="M80" s="6">
        <f>IF(J80="","",(K80/J80)/LOOKUP(RIGHT($D$2,3),定数!$A$6:$A$13,定数!$B$6:$B$13))</f>
        <v>7.3696853744097242</v>
      </c>
      <c r="N80" s="40">
        <v>2019</v>
      </c>
      <c r="O80" s="8">
        <v>43572</v>
      </c>
      <c r="P80" s="82">
        <v>1.1304000000000001</v>
      </c>
      <c r="Q80" s="82"/>
      <c r="R80" s="85">
        <f>IF(P80="","",T80*M80*LOOKUP(RIGHT($D$2,3),定数!$A$6:$A$13,定数!$B$6:$B$13))</f>
        <v>-7074.8979594325556</v>
      </c>
      <c r="S80" s="85"/>
      <c r="T80" s="86">
        <f t="shared" si="11"/>
        <v>-7.9999999999991189</v>
      </c>
      <c r="U80" s="86"/>
      <c r="V80" t="str">
        <f t="shared" si="10"/>
        <v/>
      </c>
      <c r="W80">
        <f t="shared" si="10"/>
        <v>2</v>
      </c>
      <c r="X80" s="41">
        <f t="shared" si="12"/>
        <v>377093.11730662885</v>
      </c>
      <c r="Y80" s="42">
        <f t="shared" si="13"/>
        <v>0.45278452187797358</v>
      </c>
    </row>
    <row r="81" spans="2:25" x14ac:dyDescent="0.15">
      <c r="B81" s="40">
        <v>73</v>
      </c>
      <c r="C81" s="81">
        <f t="shared" si="8"/>
        <v>199276.29252403972</v>
      </c>
      <c r="D81" s="81"/>
      <c r="E81" s="40">
        <v>2019</v>
      </c>
      <c r="F81" s="8">
        <v>43572</v>
      </c>
      <c r="G81" s="40" t="s">
        <v>3</v>
      </c>
      <c r="H81" s="82">
        <v>1.1294</v>
      </c>
      <c r="I81" s="82"/>
      <c r="J81" s="40">
        <v>7</v>
      </c>
      <c r="K81" s="83">
        <f t="shared" si="9"/>
        <v>5978.2887757211911</v>
      </c>
      <c r="L81" s="84"/>
      <c r="M81" s="6">
        <f>IF(J81="","",(K81/J81)/LOOKUP(RIGHT($D$2,3),定数!$A$6:$A$13,定数!$B$6:$B$13))</f>
        <v>7.1170104472871323</v>
      </c>
      <c r="N81" s="40">
        <v>2019</v>
      </c>
      <c r="O81" s="8">
        <v>43573</v>
      </c>
      <c r="P81" s="82">
        <v>1.1301000000000001</v>
      </c>
      <c r="Q81" s="82"/>
      <c r="R81" s="85">
        <f>IF(P81="","",T81*M81*LOOKUP(RIGHT($D$2,3),定数!$A$6:$A$13,定数!$B$6:$B$13))</f>
        <v>-5978.2887757224289</v>
      </c>
      <c r="S81" s="85"/>
      <c r="T81" s="86">
        <f t="shared" si="11"/>
        <v>-7.0000000000014495</v>
      </c>
      <c r="U81" s="86"/>
      <c r="V81" t="str">
        <f t="shared" si="10"/>
        <v/>
      </c>
      <c r="W81">
        <f t="shared" si="10"/>
        <v>3</v>
      </c>
      <c r="X81" s="41">
        <f t="shared" si="12"/>
        <v>377093.11730662885</v>
      </c>
      <c r="Y81" s="42">
        <f t="shared" si="13"/>
        <v>0.47154619541358389</v>
      </c>
    </row>
    <row r="82" spans="2:25" x14ac:dyDescent="0.15">
      <c r="B82" s="40">
        <v>74</v>
      </c>
      <c r="C82" s="81">
        <f t="shared" si="8"/>
        <v>193298.00374831728</v>
      </c>
      <c r="D82" s="81"/>
      <c r="E82" s="40">
        <v>2019</v>
      </c>
      <c r="F82" s="8">
        <v>43577</v>
      </c>
      <c r="G82" s="40" t="s">
        <v>4</v>
      </c>
      <c r="H82" s="82">
        <v>1.1247</v>
      </c>
      <c r="I82" s="82"/>
      <c r="J82" s="40">
        <v>4</v>
      </c>
      <c r="K82" s="83">
        <f t="shared" si="9"/>
        <v>5798.940112449518</v>
      </c>
      <c r="L82" s="84"/>
      <c r="M82" s="6">
        <f>IF(J82="","",(K82/J82)/LOOKUP(RIGHT($D$2,3),定数!$A$6:$A$13,定数!$B$6:$B$13))</f>
        <v>12.081125234269829</v>
      </c>
      <c r="N82" s="40">
        <v>2019</v>
      </c>
      <c r="O82" s="8">
        <v>43577</v>
      </c>
      <c r="P82" s="82">
        <v>1.1253</v>
      </c>
      <c r="Q82" s="82"/>
      <c r="R82" s="85">
        <f>IF(P82="","",T82*M82*LOOKUP(RIGHT($D$2,3),定数!$A$6:$A$13,定数!$B$6:$B$13))</f>
        <v>8698.4101686733193</v>
      </c>
      <c r="S82" s="85"/>
      <c r="T82" s="86">
        <f t="shared" si="11"/>
        <v>5.9999999999993392</v>
      </c>
      <c r="U82" s="86"/>
      <c r="V82" t="str">
        <f t="shared" si="10"/>
        <v/>
      </c>
      <c r="W82">
        <f t="shared" si="10"/>
        <v>0</v>
      </c>
      <c r="X82" s="41">
        <f t="shared" si="12"/>
        <v>377093.11730662885</v>
      </c>
      <c r="Y82" s="42">
        <f t="shared" si="13"/>
        <v>0.48739980955117967</v>
      </c>
    </row>
    <row r="83" spans="2:25" x14ac:dyDescent="0.15">
      <c r="B83" s="40">
        <v>75</v>
      </c>
      <c r="C83" s="81">
        <f t="shared" si="8"/>
        <v>201996.4139169906</v>
      </c>
      <c r="D83" s="81"/>
      <c r="E83" s="40">
        <v>2019</v>
      </c>
      <c r="F83" s="8">
        <v>43580</v>
      </c>
      <c r="G83" s="40" t="s">
        <v>3</v>
      </c>
      <c r="H83" s="82">
        <v>1.1149</v>
      </c>
      <c r="I83" s="82"/>
      <c r="J83" s="40">
        <v>11</v>
      </c>
      <c r="K83" s="83">
        <f t="shared" si="9"/>
        <v>6059.8924175097181</v>
      </c>
      <c r="L83" s="84"/>
      <c r="M83" s="6">
        <f>IF(J83="","",(K83/J83)/LOOKUP(RIGHT($D$2,3),定数!$A$6:$A$13,定数!$B$6:$B$13))</f>
        <v>4.5908275890225134</v>
      </c>
      <c r="N83" s="40">
        <v>2019</v>
      </c>
      <c r="O83" s="8">
        <v>43580</v>
      </c>
      <c r="P83" s="82">
        <v>1.1135999999999999</v>
      </c>
      <c r="Q83" s="82"/>
      <c r="R83" s="85">
        <f>IF(P83="","",T83*M83*LOOKUP(RIGHT($D$2,3),定数!$A$6:$A$13,定数!$B$6:$B$13))</f>
        <v>7161.691038875555</v>
      </c>
      <c r="S83" s="85"/>
      <c r="T83" s="86">
        <f t="shared" si="11"/>
        <v>13.000000000000789</v>
      </c>
      <c r="U83" s="86"/>
      <c r="V83" t="str">
        <f t="shared" si="10"/>
        <v/>
      </c>
      <c r="W83">
        <f t="shared" si="10"/>
        <v>0</v>
      </c>
      <c r="X83" s="41">
        <f t="shared" si="12"/>
        <v>377093.11730662885</v>
      </c>
      <c r="Y83" s="42">
        <f t="shared" si="13"/>
        <v>0.46433280098098528</v>
      </c>
    </row>
    <row r="84" spans="2:25" x14ac:dyDescent="0.15">
      <c r="B84" s="40">
        <v>76</v>
      </c>
      <c r="C84" s="81">
        <f t="shared" si="8"/>
        <v>209158.10495586615</v>
      </c>
      <c r="D84" s="81"/>
      <c r="E84" s="40">
        <v>2019</v>
      </c>
      <c r="F84" s="8">
        <v>43581</v>
      </c>
      <c r="G84" s="40" t="s">
        <v>4</v>
      </c>
      <c r="H84" s="82">
        <v>1.1144000000000001</v>
      </c>
      <c r="I84" s="82"/>
      <c r="J84" s="40">
        <v>15</v>
      </c>
      <c r="K84" s="83">
        <f t="shared" si="9"/>
        <v>6274.7431486759842</v>
      </c>
      <c r="L84" s="84"/>
      <c r="M84" s="6">
        <f>IF(J84="","",(K84/J84)/LOOKUP(RIGHT($D$2,3),定数!$A$6:$A$13,定数!$B$6:$B$13))</f>
        <v>3.4859684159311026</v>
      </c>
      <c r="N84" s="40">
        <v>2019</v>
      </c>
      <c r="O84" s="8">
        <v>43581</v>
      </c>
      <c r="P84" s="82">
        <v>1.1129</v>
      </c>
      <c r="Q84" s="82"/>
      <c r="R84" s="85">
        <f>IF(P84="","",T84*M84*LOOKUP(RIGHT($D$2,3),定数!$A$6:$A$13,定数!$B$6:$B$13))</f>
        <v>-6274.7431486762225</v>
      </c>
      <c r="S84" s="85"/>
      <c r="T84" s="86">
        <f t="shared" si="11"/>
        <v>-15.000000000000568</v>
      </c>
      <c r="U84" s="86"/>
      <c r="V84" t="str">
        <f t="shared" si="10"/>
        <v/>
      </c>
      <c r="W84">
        <f t="shared" si="10"/>
        <v>1</v>
      </c>
      <c r="X84" s="41">
        <f t="shared" si="12"/>
        <v>377093.11730662885</v>
      </c>
      <c r="Y84" s="42">
        <f t="shared" si="13"/>
        <v>0.44534096392485545</v>
      </c>
    </row>
    <row r="85" spans="2:25" x14ac:dyDescent="0.15">
      <c r="B85" s="40">
        <v>77</v>
      </c>
      <c r="C85" s="81">
        <f t="shared" si="8"/>
        <v>202883.36180718991</v>
      </c>
      <c r="D85" s="81"/>
      <c r="E85" s="40">
        <v>2019</v>
      </c>
      <c r="F85" s="8">
        <v>43591</v>
      </c>
      <c r="G85" s="40" t="s">
        <v>4</v>
      </c>
      <c r="H85" s="82">
        <v>1.1193</v>
      </c>
      <c r="I85" s="82"/>
      <c r="J85" s="40">
        <v>7</v>
      </c>
      <c r="K85" s="83">
        <f t="shared" si="9"/>
        <v>6086.5008542156975</v>
      </c>
      <c r="L85" s="84"/>
      <c r="M85" s="6">
        <f>IF(J85="","",(K85/J85)/LOOKUP(RIGHT($D$2,3),定数!$A$6:$A$13,定数!$B$6:$B$13))</f>
        <v>7.245834350256783</v>
      </c>
      <c r="N85" s="40">
        <v>2019</v>
      </c>
      <c r="O85" s="8">
        <v>43591</v>
      </c>
      <c r="P85" s="82">
        <v>1.1185</v>
      </c>
      <c r="Q85" s="82"/>
      <c r="R85" s="85">
        <f>IF(P85="","",T85*M85*LOOKUP(RIGHT($D$2,3),定数!$A$6:$A$13,定数!$B$6:$B$13))</f>
        <v>-6956.0009762457457</v>
      </c>
      <c r="S85" s="85"/>
      <c r="T85" s="86">
        <f t="shared" si="11"/>
        <v>-7.9999999999991189</v>
      </c>
      <c r="U85" s="86"/>
      <c r="V85" t="str">
        <f t="shared" si="10"/>
        <v/>
      </c>
      <c r="W85">
        <f t="shared" si="10"/>
        <v>2</v>
      </c>
      <c r="X85" s="41">
        <f t="shared" si="12"/>
        <v>377093.11730662885</v>
      </c>
      <c r="Y85" s="42">
        <f t="shared" si="13"/>
        <v>0.46198073500711045</v>
      </c>
    </row>
    <row r="86" spans="2:25" x14ac:dyDescent="0.15">
      <c r="B86" s="40">
        <v>78</v>
      </c>
      <c r="C86" s="81">
        <f t="shared" si="8"/>
        <v>195927.36083094418</v>
      </c>
      <c r="D86" s="81"/>
      <c r="E86" s="40">
        <v>2019</v>
      </c>
      <c r="F86" s="8">
        <v>43591</v>
      </c>
      <c r="G86" s="40" t="s">
        <v>4</v>
      </c>
      <c r="H86" s="82">
        <v>1.1197999999999999</v>
      </c>
      <c r="I86" s="82"/>
      <c r="J86" s="40">
        <v>9</v>
      </c>
      <c r="K86" s="83">
        <f t="shared" si="9"/>
        <v>5877.8208249283252</v>
      </c>
      <c r="L86" s="84"/>
      <c r="M86" s="6">
        <f>IF(J86="","",(K86/J86)/LOOKUP(RIGHT($D$2,3),定数!$A$6:$A$13,定数!$B$6:$B$13))</f>
        <v>5.4424266897484488</v>
      </c>
      <c r="N86" s="40">
        <v>2019</v>
      </c>
      <c r="O86" s="8">
        <v>43591</v>
      </c>
      <c r="P86" s="82">
        <v>1.1209</v>
      </c>
      <c r="Q86" s="82"/>
      <c r="R86" s="85">
        <f>IF(P86="","",T86*M86*LOOKUP(RIGHT($D$2,3),定数!$A$6:$A$13,定数!$B$6:$B$13))</f>
        <v>7184.0032304686119</v>
      </c>
      <c r="S86" s="85"/>
      <c r="T86" s="86">
        <f t="shared" si="11"/>
        <v>11.000000000001009</v>
      </c>
      <c r="U86" s="86"/>
      <c r="V86" t="str">
        <f t="shared" si="10"/>
        <v/>
      </c>
      <c r="W86">
        <f t="shared" si="10"/>
        <v>0</v>
      </c>
      <c r="X86" s="41">
        <f t="shared" si="12"/>
        <v>377093.11730662885</v>
      </c>
      <c r="Y86" s="42">
        <f t="shared" si="13"/>
        <v>0.48042710980686465</v>
      </c>
    </row>
    <row r="87" spans="2:25" x14ac:dyDescent="0.15">
      <c r="B87" s="40">
        <v>79</v>
      </c>
      <c r="C87" s="81">
        <f t="shared" si="8"/>
        <v>203111.36406141278</v>
      </c>
      <c r="D87" s="81"/>
      <c r="E87" s="40">
        <v>2019</v>
      </c>
      <c r="F87" s="8">
        <v>43593</v>
      </c>
      <c r="G87" s="40" t="s">
        <v>4</v>
      </c>
      <c r="H87" s="82">
        <v>1.121</v>
      </c>
      <c r="I87" s="82"/>
      <c r="J87" s="40">
        <v>14</v>
      </c>
      <c r="K87" s="83">
        <f t="shared" si="9"/>
        <v>6093.3409218423831</v>
      </c>
      <c r="L87" s="84"/>
      <c r="M87" s="6">
        <f>IF(J87="","",(K87/J87)/LOOKUP(RIGHT($D$2,3),定数!$A$6:$A$13,定数!$B$6:$B$13))</f>
        <v>3.6269886439537995</v>
      </c>
      <c r="N87" s="40">
        <v>2019</v>
      </c>
      <c r="O87" s="8">
        <v>43593</v>
      </c>
      <c r="P87" s="82">
        <v>1.1195999999999999</v>
      </c>
      <c r="Q87" s="82"/>
      <c r="R87" s="85">
        <f>IF(P87="","",T87*M87*LOOKUP(RIGHT($D$2,3),定数!$A$6:$A$13,定数!$B$6:$B$13))</f>
        <v>-6093.3409218426787</v>
      </c>
      <c r="S87" s="85"/>
      <c r="T87" s="86">
        <f t="shared" si="11"/>
        <v>-14.000000000000679</v>
      </c>
      <c r="U87" s="86"/>
      <c r="V87" t="str">
        <f t="shared" si="10"/>
        <v/>
      </c>
      <c r="W87">
        <f t="shared" si="10"/>
        <v>1</v>
      </c>
      <c r="X87" s="41">
        <f t="shared" si="12"/>
        <v>377093.11730662885</v>
      </c>
      <c r="Y87" s="42">
        <f t="shared" si="13"/>
        <v>0.46137610383311467</v>
      </c>
    </row>
    <row r="88" spans="2:25" x14ac:dyDescent="0.15">
      <c r="B88" s="40">
        <v>80</v>
      </c>
      <c r="C88" s="81">
        <f t="shared" si="8"/>
        <v>197018.02313957011</v>
      </c>
      <c r="D88" s="81"/>
      <c r="E88" s="40">
        <v>2019</v>
      </c>
      <c r="F88" s="8">
        <v>43593</v>
      </c>
      <c r="G88" s="40" t="s">
        <v>4</v>
      </c>
      <c r="H88" s="82">
        <v>1.1205000000000001</v>
      </c>
      <c r="I88" s="82"/>
      <c r="J88" s="40">
        <v>13</v>
      </c>
      <c r="K88" s="83">
        <f t="shared" si="9"/>
        <v>5910.5406941871033</v>
      </c>
      <c r="L88" s="84"/>
      <c r="M88" s="6">
        <f>IF(J88="","",(K88/J88)/LOOKUP(RIGHT($D$2,3),定数!$A$6:$A$13,定数!$B$6:$B$13))</f>
        <v>3.7888081372994251</v>
      </c>
      <c r="N88" s="40">
        <v>2019</v>
      </c>
      <c r="O88" s="8">
        <v>43593</v>
      </c>
      <c r="P88" s="82">
        <v>1.1191</v>
      </c>
      <c r="Q88" s="82"/>
      <c r="R88" s="85">
        <f>IF(P88="","",T88*M88*LOOKUP(RIGHT($D$2,3),定数!$A$6:$A$13,定数!$B$6:$B$13))</f>
        <v>-6365.1976706633423</v>
      </c>
      <c r="S88" s="85"/>
      <c r="T88" s="86">
        <f t="shared" si="11"/>
        <v>-14.000000000000679</v>
      </c>
      <c r="U88" s="86"/>
      <c r="V88" t="str">
        <f t="shared" si="10"/>
        <v/>
      </c>
      <c r="W88">
        <f t="shared" si="10"/>
        <v>2</v>
      </c>
      <c r="X88" s="41">
        <f t="shared" si="12"/>
        <v>377093.11730662885</v>
      </c>
      <c r="Y88" s="42">
        <f t="shared" si="13"/>
        <v>0.47753482071812192</v>
      </c>
    </row>
    <row r="89" spans="2:25" x14ac:dyDescent="0.15">
      <c r="B89" s="40">
        <v>81</v>
      </c>
      <c r="C89" s="81">
        <f t="shared" si="8"/>
        <v>190652.82546890678</v>
      </c>
      <c r="D89" s="81"/>
      <c r="E89" s="40">
        <v>2019</v>
      </c>
      <c r="F89" s="8">
        <v>43594</v>
      </c>
      <c r="G89" s="40" t="s">
        <v>3</v>
      </c>
      <c r="H89" s="82">
        <v>1.1189</v>
      </c>
      <c r="I89" s="82"/>
      <c r="J89" s="40">
        <v>5</v>
      </c>
      <c r="K89" s="83">
        <f t="shared" si="9"/>
        <v>5719.5847640672037</v>
      </c>
      <c r="L89" s="84"/>
      <c r="M89" s="6">
        <f>IF(J89="","",(K89/J89)/LOOKUP(RIGHT($D$2,3),定数!$A$6:$A$13,定数!$B$6:$B$13))</f>
        <v>9.5326412734453392</v>
      </c>
      <c r="N89" s="40">
        <v>2019</v>
      </c>
      <c r="O89" s="8">
        <v>43594</v>
      </c>
      <c r="P89" s="82">
        <v>1.1194</v>
      </c>
      <c r="Q89" s="82"/>
      <c r="R89" s="85">
        <f>IF(P89="","",T89*M89*LOOKUP(RIGHT($D$2,3),定数!$A$6:$A$13,定数!$B$6:$B$13))</f>
        <v>-5719.5847640665743</v>
      </c>
      <c r="S89" s="85"/>
      <c r="T89" s="86">
        <f t="shared" si="11"/>
        <v>-4.9999999999994493</v>
      </c>
      <c r="U89" s="86"/>
      <c r="V89" t="str">
        <f t="shared" si="10"/>
        <v/>
      </c>
      <c r="W89">
        <f t="shared" si="10"/>
        <v>3</v>
      </c>
      <c r="X89" s="41">
        <f t="shared" si="12"/>
        <v>377093.11730662885</v>
      </c>
      <c r="Y89" s="42">
        <f t="shared" si="13"/>
        <v>0.49441446497184494</v>
      </c>
    </row>
    <row r="90" spans="2:25" x14ac:dyDescent="0.15">
      <c r="B90" s="40">
        <v>82</v>
      </c>
      <c r="C90" s="81">
        <f t="shared" si="8"/>
        <v>184933.24070484022</v>
      </c>
      <c r="D90" s="81"/>
      <c r="E90" s="40">
        <v>2019</v>
      </c>
      <c r="F90" s="8">
        <v>43595</v>
      </c>
      <c r="G90" s="40" t="s">
        <v>4</v>
      </c>
      <c r="H90" s="82">
        <v>1.1229</v>
      </c>
      <c r="I90" s="82"/>
      <c r="J90" s="40">
        <v>12</v>
      </c>
      <c r="K90" s="83">
        <f t="shared" si="9"/>
        <v>5547.9972211452068</v>
      </c>
      <c r="L90" s="84"/>
      <c r="M90" s="6">
        <f>IF(J90="","",(K90/J90)/LOOKUP(RIGHT($D$2,3),定数!$A$6:$A$13,定数!$B$6:$B$13))</f>
        <v>3.8527758480175049</v>
      </c>
      <c r="N90" s="40">
        <v>2019</v>
      </c>
      <c r="O90" s="8">
        <v>43595</v>
      </c>
      <c r="P90" s="82">
        <v>1.1243000000000001</v>
      </c>
      <c r="Q90" s="82"/>
      <c r="R90" s="85">
        <f>IF(P90="","",T90*M90*LOOKUP(RIGHT($D$2,3),定数!$A$6:$A$13,定数!$B$6:$B$13))</f>
        <v>6472.6634246697222</v>
      </c>
      <c r="S90" s="85"/>
      <c r="T90" s="86">
        <f t="shared" si="11"/>
        <v>14.000000000000679</v>
      </c>
      <c r="U90" s="86"/>
      <c r="V90" t="str">
        <f t="shared" si="10"/>
        <v/>
      </c>
      <c r="W90">
        <f t="shared" si="10"/>
        <v>0</v>
      </c>
      <c r="X90" s="41">
        <f t="shared" si="12"/>
        <v>377093.11730662885</v>
      </c>
      <c r="Y90" s="42">
        <f t="shared" si="13"/>
        <v>0.50958203102268795</v>
      </c>
    </row>
    <row r="91" spans="2:25" x14ac:dyDescent="0.15">
      <c r="B91" s="40">
        <v>83</v>
      </c>
      <c r="C91" s="81">
        <f t="shared" si="8"/>
        <v>191405.90412950996</v>
      </c>
      <c r="D91" s="81"/>
      <c r="E91" s="40">
        <v>2019</v>
      </c>
      <c r="F91" s="8">
        <v>43595</v>
      </c>
      <c r="G91" s="40" t="s">
        <v>4</v>
      </c>
      <c r="H91" s="82">
        <v>1.1234</v>
      </c>
      <c r="I91" s="82"/>
      <c r="J91" s="40">
        <v>11</v>
      </c>
      <c r="K91" s="83">
        <f t="shared" si="9"/>
        <v>5742.1771238852989</v>
      </c>
      <c r="L91" s="84"/>
      <c r="M91" s="6">
        <f>IF(J91="","",(K91/J91)/LOOKUP(RIGHT($D$2,3),定数!$A$6:$A$13,定数!$B$6:$B$13))</f>
        <v>4.3501341847615898</v>
      </c>
      <c r="N91" s="40">
        <v>2019</v>
      </c>
      <c r="O91" s="8">
        <v>43595</v>
      </c>
      <c r="P91" s="82">
        <v>1.1247</v>
      </c>
      <c r="Q91" s="82"/>
      <c r="R91" s="85">
        <f>IF(P91="","",T91*M91*LOOKUP(RIGHT($D$2,3),定数!$A$6:$A$13,定数!$B$6:$B$13))</f>
        <v>6786.2093282284914</v>
      </c>
      <c r="S91" s="85"/>
      <c r="T91" s="86">
        <f t="shared" si="11"/>
        <v>13.000000000000789</v>
      </c>
      <c r="U91" s="86"/>
      <c r="V91" t="str">
        <f t="shared" ref="V91:W106" si="14">IF(S91&lt;&gt;"",IF(S91&lt;0,1+V90,0),"")</f>
        <v/>
      </c>
      <c r="W91">
        <f t="shared" si="14"/>
        <v>0</v>
      </c>
      <c r="X91" s="41">
        <f t="shared" si="12"/>
        <v>377093.11730662885</v>
      </c>
      <c r="Y91" s="42">
        <f t="shared" si="13"/>
        <v>0.49241740210848106</v>
      </c>
    </row>
    <row r="92" spans="2:25" x14ac:dyDescent="0.15">
      <c r="B92" s="40">
        <v>84</v>
      </c>
      <c r="C92" s="81">
        <f t="shared" si="8"/>
        <v>198192.11345773845</v>
      </c>
      <c r="D92" s="81"/>
      <c r="E92" s="40">
        <v>2019</v>
      </c>
      <c r="F92" s="8">
        <v>43598</v>
      </c>
      <c r="G92" s="40" t="s">
        <v>3</v>
      </c>
      <c r="H92" s="82">
        <v>1.1227</v>
      </c>
      <c r="I92" s="82"/>
      <c r="J92" s="40">
        <v>7</v>
      </c>
      <c r="K92" s="83">
        <f t="shared" si="9"/>
        <v>5945.7634037321532</v>
      </c>
      <c r="L92" s="84"/>
      <c r="M92" s="6">
        <f>IF(J92="","",(K92/J92)/LOOKUP(RIGHT($D$2,3),定数!$A$6:$A$13,定数!$B$6:$B$13))</f>
        <v>7.0782897663478019</v>
      </c>
      <c r="N92" s="40">
        <v>2019</v>
      </c>
      <c r="O92" s="8">
        <v>43598</v>
      </c>
      <c r="P92" s="82">
        <v>1.1234</v>
      </c>
      <c r="Q92" s="82"/>
      <c r="R92" s="85">
        <f>IF(P92="","",T92*M92*LOOKUP(RIGHT($D$2,3),定数!$A$6:$A$13,定数!$B$6:$B$13))</f>
        <v>-5945.7634037314992</v>
      </c>
      <c r="S92" s="85"/>
      <c r="T92" s="86">
        <f t="shared" si="11"/>
        <v>-6.9999999999992291</v>
      </c>
      <c r="U92" s="86"/>
      <c r="V92" t="str">
        <f t="shared" si="14"/>
        <v/>
      </c>
      <c r="W92">
        <f t="shared" si="14"/>
        <v>1</v>
      </c>
      <c r="X92" s="41">
        <f t="shared" si="12"/>
        <v>377093.11730662885</v>
      </c>
      <c r="Y92" s="42">
        <f t="shared" si="13"/>
        <v>0.47442129181959891</v>
      </c>
    </row>
    <row r="93" spans="2:25" x14ac:dyDescent="0.15">
      <c r="B93" s="40">
        <v>85</v>
      </c>
      <c r="C93" s="81">
        <f t="shared" si="8"/>
        <v>192246.35005400697</v>
      </c>
      <c r="D93" s="81"/>
      <c r="E93" s="40">
        <v>2019</v>
      </c>
      <c r="F93" s="8">
        <v>43602</v>
      </c>
      <c r="G93" s="40" t="s">
        <v>3</v>
      </c>
      <c r="H93" s="82">
        <v>1.1161000000000001</v>
      </c>
      <c r="I93" s="82"/>
      <c r="J93" s="40">
        <v>5</v>
      </c>
      <c r="K93" s="83">
        <f t="shared" si="9"/>
        <v>5767.3905016202089</v>
      </c>
      <c r="L93" s="84"/>
      <c r="M93" s="6">
        <f>IF(J93="","",(K93/J93)/LOOKUP(RIGHT($D$2,3),定数!$A$6:$A$13,定数!$B$6:$B$13))</f>
        <v>9.612317502700348</v>
      </c>
      <c r="N93" s="40">
        <v>2019</v>
      </c>
      <c r="O93" s="8">
        <v>43602</v>
      </c>
      <c r="P93" s="82">
        <v>1.1155999999999999</v>
      </c>
      <c r="Q93" s="82"/>
      <c r="R93" s="85">
        <f>IF(P93="","",T93*M93*LOOKUP(RIGHT($D$2,3),定数!$A$6:$A$13,定数!$B$6:$B$13))</f>
        <v>5767.3905016221352</v>
      </c>
      <c r="S93" s="85"/>
      <c r="T93" s="86">
        <f t="shared" si="11"/>
        <v>5.0000000000016698</v>
      </c>
      <c r="U93" s="86"/>
      <c r="V93" t="str">
        <f t="shared" si="14"/>
        <v/>
      </c>
      <c r="W93">
        <f t="shared" si="14"/>
        <v>0</v>
      </c>
      <c r="X93" s="41">
        <f t="shared" si="12"/>
        <v>377093.11730662885</v>
      </c>
      <c r="Y93" s="42">
        <f t="shared" si="13"/>
        <v>0.49018865306500914</v>
      </c>
    </row>
    <row r="94" spans="2:25" x14ac:dyDescent="0.15">
      <c r="B94" s="40">
        <v>86</v>
      </c>
      <c r="C94" s="81">
        <f t="shared" si="8"/>
        <v>198013.74055562911</v>
      </c>
      <c r="D94" s="81"/>
      <c r="E94" s="40">
        <v>2019</v>
      </c>
      <c r="F94" s="8">
        <v>43609</v>
      </c>
      <c r="G94" s="40" t="s">
        <v>4</v>
      </c>
      <c r="H94" s="82">
        <v>1.1198999999999999</v>
      </c>
      <c r="I94" s="82"/>
      <c r="J94" s="40">
        <v>12</v>
      </c>
      <c r="K94" s="83">
        <f t="shared" si="9"/>
        <v>5940.412216668873</v>
      </c>
      <c r="L94" s="84"/>
      <c r="M94" s="6">
        <f>IF(J94="","",(K94/J94)/LOOKUP(RIGHT($D$2,3),定数!$A$6:$A$13,定数!$B$6:$B$13))</f>
        <v>4.1252862615756065</v>
      </c>
      <c r="N94" s="40">
        <v>2019</v>
      </c>
      <c r="O94" s="8">
        <v>43612</v>
      </c>
      <c r="P94" s="82">
        <v>1.1213</v>
      </c>
      <c r="Q94" s="82"/>
      <c r="R94" s="85">
        <f>IF(P94="","",T94*M94*LOOKUP(RIGHT($D$2,3),定数!$A$6:$A$13,定数!$B$6:$B$13))</f>
        <v>6930.4809194473546</v>
      </c>
      <c r="S94" s="85"/>
      <c r="T94" s="86">
        <f t="shared" si="11"/>
        <v>14.000000000000679</v>
      </c>
      <c r="U94" s="86"/>
      <c r="V94" t="str">
        <f t="shared" si="14"/>
        <v/>
      </c>
      <c r="W94">
        <f t="shared" si="14"/>
        <v>0</v>
      </c>
      <c r="X94" s="41">
        <f t="shared" si="12"/>
        <v>377093.11730662885</v>
      </c>
      <c r="Y94" s="42">
        <f t="shared" si="13"/>
        <v>0.47489431265695425</v>
      </c>
    </row>
    <row r="95" spans="2:25" x14ac:dyDescent="0.15">
      <c r="B95" s="40">
        <v>87</v>
      </c>
      <c r="C95" s="81">
        <f t="shared" si="8"/>
        <v>204944.22147507645</v>
      </c>
      <c r="D95" s="81"/>
      <c r="E95" s="40">
        <v>2019</v>
      </c>
      <c r="F95" s="8">
        <v>43612</v>
      </c>
      <c r="G95" s="40" t="s">
        <v>3</v>
      </c>
      <c r="H95" s="82">
        <v>1.1189</v>
      </c>
      <c r="I95" s="82"/>
      <c r="J95" s="40">
        <v>5</v>
      </c>
      <c r="K95" s="83">
        <f t="shared" si="9"/>
        <v>6148.3266442522936</v>
      </c>
      <c r="L95" s="84"/>
      <c r="M95" s="6">
        <f>IF(J95="","",(K95/J95)/LOOKUP(RIGHT($D$2,3),定数!$A$6:$A$13,定数!$B$6:$B$13))</f>
        <v>10.247211073753823</v>
      </c>
      <c r="N95" s="40">
        <v>2019</v>
      </c>
      <c r="O95" s="8">
        <v>43613</v>
      </c>
      <c r="P95" s="82">
        <v>1.1194</v>
      </c>
      <c r="Q95" s="82"/>
      <c r="R95" s="85">
        <f>IF(P95="","",T95*M95*LOOKUP(RIGHT($D$2,3),定数!$A$6:$A$13,定数!$B$6:$B$13))</f>
        <v>-6148.3266442516169</v>
      </c>
      <c r="S95" s="85"/>
      <c r="T95" s="86">
        <f t="shared" si="11"/>
        <v>-4.9999999999994493</v>
      </c>
      <c r="U95" s="86"/>
      <c r="V95" t="str">
        <f t="shared" si="14"/>
        <v/>
      </c>
      <c r="W95">
        <f t="shared" si="14"/>
        <v>1</v>
      </c>
      <c r="X95" s="41">
        <f t="shared" si="12"/>
        <v>377093.11730662885</v>
      </c>
      <c r="Y95" s="42">
        <f t="shared" si="13"/>
        <v>0.45651561359994686</v>
      </c>
    </row>
    <row r="96" spans="2:25" x14ac:dyDescent="0.15">
      <c r="B96" s="40">
        <v>88</v>
      </c>
      <c r="C96" s="81">
        <f t="shared" si="8"/>
        <v>198795.89483082484</v>
      </c>
      <c r="D96" s="81"/>
      <c r="E96" s="40">
        <v>2019</v>
      </c>
      <c r="F96" s="8">
        <v>43614</v>
      </c>
      <c r="G96" s="40" t="s">
        <v>3</v>
      </c>
      <c r="H96" s="82">
        <v>1.1133</v>
      </c>
      <c r="I96" s="82"/>
      <c r="J96" s="40">
        <v>18</v>
      </c>
      <c r="K96" s="83">
        <f t="shared" si="9"/>
        <v>5963.8768449247445</v>
      </c>
      <c r="L96" s="84"/>
      <c r="M96" s="6">
        <f>IF(J96="","",(K96/J96)/LOOKUP(RIGHT($D$2,3),定数!$A$6:$A$13,定数!$B$6:$B$13))</f>
        <v>2.7610540948725673</v>
      </c>
      <c r="N96" s="40">
        <v>2019</v>
      </c>
      <c r="O96" s="8">
        <v>43616</v>
      </c>
      <c r="P96" s="82">
        <v>1.1152</v>
      </c>
      <c r="Q96" s="82"/>
      <c r="R96" s="85">
        <f>IF(P96="","",T96*M96*LOOKUP(RIGHT($D$2,3),定数!$A$6:$A$13,定数!$B$6:$B$13))</f>
        <v>-6295.2033363094961</v>
      </c>
      <c r="S96" s="85"/>
      <c r="T96" s="86">
        <f t="shared" si="11"/>
        <v>-19.000000000000128</v>
      </c>
      <c r="U96" s="86"/>
      <c r="V96" t="str">
        <f t="shared" si="14"/>
        <v/>
      </c>
      <c r="W96">
        <f t="shared" si="14"/>
        <v>2</v>
      </c>
      <c r="X96" s="41">
        <f t="shared" si="12"/>
        <v>377093.11730662885</v>
      </c>
      <c r="Y96" s="42">
        <f t="shared" si="13"/>
        <v>0.47282014519194659</v>
      </c>
    </row>
    <row r="97" spans="2:25" x14ac:dyDescent="0.15">
      <c r="B97" s="40">
        <v>89</v>
      </c>
      <c r="C97" s="81">
        <f t="shared" si="8"/>
        <v>192500.69149451534</v>
      </c>
      <c r="D97" s="81"/>
      <c r="E97" s="40">
        <v>2019</v>
      </c>
      <c r="F97" s="8">
        <v>43619</v>
      </c>
      <c r="G97" s="40" t="s">
        <v>4</v>
      </c>
      <c r="H97" s="82">
        <v>1.1169</v>
      </c>
      <c r="I97" s="82"/>
      <c r="J97" s="40">
        <v>9</v>
      </c>
      <c r="K97" s="83">
        <f t="shared" si="9"/>
        <v>5775.0207448354604</v>
      </c>
      <c r="L97" s="84"/>
      <c r="M97" s="6">
        <f>IF(J97="","",(K97/J97)/LOOKUP(RIGHT($D$2,3),定数!$A$6:$A$13,定数!$B$6:$B$13))</f>
        <v>5.3472414304032041</v>
      </c>
      <c r="N97" s="40">
        <v>2019</v>
      </c>
      <c r="O97" s="8">
        <v>43619</v>
      </c>
      <c r="P97" s="82">
        <v>1.1180000000000001</v>
      </c>
      <c r="Q97" s="82"/>
      <c r="R97" s="85">
        <f>IF(P97="","",T97*M97*LOOKUP(RIGHT($D$2,3),定数!$A$6:$A$13,定数!$B$6:$B$13))</f>
        <v>7058.3586881328765</v>
      </c>
      <c r="S97" s="85"/>
      <c r="T97" s="86">
        <f t="shared" si="11"/>
        <v>11.000000000001009</v>
      </c>
      <c r="U97" s="86"/>
      <c r="V97" t="str">
        <f t="shared" si="14"/>
        <v/>
      </c>
      <c r="W97">
        <f t="shared" si="14"/>
        <v>0</v>
      </c>
      <c r="X97" s="41">
        <f t="shared" si="12"/>
        <v>377093.11730662885</v>
      </c>
      <c r="Y97" s="42">
        <f t="shared" si="13"/>
        <v>0.48951417392753505</v>
      </c>
    </row>
    <row r="98" spans="2:25" x14ac:dyDescent="0.15">
      <c r="B98" s="40">
        <v>90</v>
      </c>
      <c r="C98" s="81">
        <f t="shared" si="8"/>
        <v>199559.05018264821</v>
      </c>
      <c r="D98" s="81"/>
      <c r="E98" s="40">
        <v>2019</v>
      </c>
      <c r="F98" s="8">
        <v>43627</v>
      </c>
      <c r="G98" s="40" t="s">
        <v>3</v>
      </c>
      <c r="H98" s="82">
        <v>1.1309</v>
      </c>
      <c r="I98" s="82"/>
      <c r="J98" s="40">
        <v>14</v>
      </c>
      <c r="K98" s="83">
        <f t="shared" si="9"/>
        <v>5986.7715054794462</v>
      </c>
      <c r="L98" s="84"/>
      <c r="M98" s="6">
        <f>IF(J98="","",(K98/J98)/LOOKUP(RIGHT($D$2,3),定数!$A$6:$A$13,定数!$B$6:$B$13))</f>
        <v>3.5635544675472897</v>
      </c>
      <c r="N98" s="40">
        <v>2019</v>
      </c>
      <c r="O98" s="8">
        <v>43627</v>
      </c>
      <c r="P98" s="82">
        <v>1.1323000000000001</v>
      </c>
      <c r="Q98" s="82"/>
      <c r="R98" s="85">
        <f>IF(P98="","",T98*M98*LOOKUP(RIGHT($D$2,3),定数!$A$6:$A$13,定数!$B$6:$B$13))</f>
        <v>-5986.7715054797372</v>
      </c>
      <c r="S98" s="85"/>
      <c r="T98" s="86">
        <f t="shared" si="11"/>
        <v>-14.000000000000679</v>
      </c>
      <c r="U98" s="86"/>
      <c r="V98" t="str">
        <f t="shared" si="14"/>
        <v/>
      </c>
      <c r="W98">
        <f t="shared" si="14"/>
        <v>1</v>
      </c>
      <c r="X98" s="41">
        <f t="shared" si="12"/>
        <v>377093.11730662885</v>
      </c>
      <c r="Y98" s="42">
        <f t="shared" si="13"/>
        <v>0.47079636030487637</v>
      </c>
    </row>
    <row r="99" spans="2:25" x14ac:dyDescent="0.15">
      <c r="B99" s="40">
        <v>91</v>
      </c>
      <c r="C99" s="81">
        <f t="shared" si="8"/>
        <v>193572.27867716848</v>
      </c>
      <c r="D99" s="81"/>
      <c r="E99" s="40">
        <v>2019</v>
      </c>
      <c r="F99" s="8">
        <v>43629</v>
      </c>
      <c r="G99" s="40" t="s">
        <v>3</v>
      </c>
      <c r="H99" s="82">
        <v>1.1274</v>
      </c>
      <c r="I99" s="82"/>
      <c r="J99" s="40">
        <v>9</v>
      </c>
      <c r="K99" s="83">
        <f t="shared" si="9"/>
        <v>5807.1683603150541</v>
      </c>
      <c r="L99" s="84"/>
      <c r="M99" s="6">
        <f>IF(J99="","",(K99/J99)/LOOKUP(RIGHT($D$2,3),定数!$A$6:$A$13,定数!$B$6:$B$13))</f>
        <v>5.3770077410324575</v>
      </c>
      <c r="N99" s="40">
        <v>2019</v>
      </c>
      <c r="O99" s="8">
        <v>43630</v>
      </c>
      <c r="P99" s="82">
        <v>1.1283000000000001</v>
      </c>
      <c r="Q99" s="82"/>
      <c r="R99" s="85">
        <f>IF(P99="","",T99*M99*LOOKUP(RIGHT($D$2,3),定数!$A$6:$A$13,定数!$B$6:$B$13))</f>
        <v>-5807.1683603158472</v>
      </c>
      <c r="S99" s="85"/>
      <c r="T99" s="86">
        <f t="shared" si="11"/>
        <v>-9.0000000000012292</v>
      </c>
      <c r="U99" s="86"/>
      <c r="V99" t="str">
        <f t="shared" si="14"/>
        <v/>
      </c>
      <c r="W99">
        <f t="shared" si="14"/>
        <v>2</v>
      </c>
      <c r="X99" s="41">
        <f t="shared" si="12"/>
        <v>377093.11730662885</v>
      </c>
      <c r="Y99" s="42">
        <f t="shared" si="13"/>
        <v>0.48667246949573084</v>
      </c>
    </row>
    <row r="100" spans="2:25" x14ac:dyDescent="0.15">
      <c r="B100" s="40">
        <v>92</v>
      </c>
      <c r="C100" s="81">
        <f t="shared" si="8"/>
        <v>187765.11031685263</v>
      </c>
      <c r="D100" s="81"/>
      <c r="E100" s="40">
        <v>2019</v>
      </c>
      <c r="F100" s="8">
        <v>43630</v>
      </c>
      <c r="G100" s="40" t="s">
        <v>3</v>
      </c>
      <c r="H100" s="82">
        <v>1.1272</v>
      </c>
      <c r="I100" s="82"/>
      <c r="J100" s="40">
        <v>6</v>
      </c>
      <c r="K100" s="83">
        <f t="shared" si="9"/>
        <v>5632.9533095055785</v>
      </c>
      <c r="L100" s="84"/>
      <c r="M100" s="6">
        <f>IF(J100="","",(K100/J100)/LOOKUP(RIGHT($D$2,3),定数!$A$6:$A$13,定数!$B$6:$B$13))</f>
        <v>7.8235462632021919</v>
      </c>
      <c r="N100" s="40">
        <v>2019</v>
      </c>
      <c r="O100" s="8">
        <v>43630</v>
      </c>
      <c r="P100" s="82">
        <v>1.1277999999999999</v>
      </c>
      <c r="Q100" s="82"/>
      <c r="R100" s="85">
        <f>IF(P100="","",T100*M100*LOOKUP(RIGHT($D$2,3),定数!$A$6:$A$13,定数!$B$6:$B$13))</f>
        <v>-5632.9533095049583</v>
      </c>
      <c r="S100" s="85"/>
      <c r="T100" s="86">
        <f t="shared" si="11"/>
        <v>-5.9999999999993392</v>
      </c>
      <c r="U100" s="86"/>
      <c r="V100" t="str">
        <f t="shared" si="14"/>
        <v/>
      </c>
      <c r="W100">
        <f t="shared" si="14"/>
        <v>3</v>
      </c>
      <c r="X100" s="41">
        <f t="shared" si="12"/>
        <v>377093.11730662885</v>
      </c>
      <c r="Y100" s="42">
        <f t="shared" si="13"/>
        <v>0.50207229541086096</v>
      </c>
    </row>
    <row r="101" spans="2:25" x14ac:dyDescent="0.15">
      <c r="B101" s="40">
        <v>93</v>
      </c>
      <c r="C101" s="81">
        <f t="shared" si="8"/>
        <v>182132.15700734768</v>
      </c>
      <c r="D101" s="81"/>
      <c r="E101" s="40">
        <v>2019</v>
      </c>
      <c r="F101" s="8">
        <v>43634</v>
      </c>
      <c r="G101" s="40" t="s">
        <v>4</v>
      </c>
      <c r="H101" s="82">
        <v>1.1226</v>
      </c>
      <c r="I101" s="82"/>
      <c r="J101" s="40">
        <v>4</v>
      </c>
      <c r="K101" s="83">
        <f t="shared" si="9"/>
        <v>5463.9647102204299</v>
      </c>
      <c r="L101" s="84"/>
      <c r="M101" s="6">
        <f>IF(J101="","",(K101/J101)/LOOKUP(RIGHT($D$2,3),定数!$A$6:$A$13,定数!$B$6:$B$13))</f>
        <v>11.38325981295923</v>
      </c>
      <c r="N101" s="40">
        <v>2019</v>
      </c>
      <c r="O101" s="8">
        <v>43634</v>
      </c>
      <c r="P101" s="82">
        <v>1.1231</v>
      </c>
      <c r="Q101" s="82"/>
      <c r="R101" s="85">
        <f>IF(P101="","",T101*M101*LOOKUP(RIGHT($D$2,3),定数!$A$6:$A$13,定数!$B$6:$B$13))</f>
        <v>6829.9558877747859</v>
      </c>
      <c r="S101" s="85"/>
      <c r="T101" s="86">
        <f t="shared" si="11"/>
        <v>4.9999999999994493</v>
      </c>
      <c r="U101" s="86"/>
      <c r="V101" t="str">
        <f t="shared" si="14"/>
        <v/>
      </c>
      <c r="W101">
        <f t="shared" si="14"/>
        <v>0</v>
      </c>
      <c r="X101" s="41">
        <f t="shared" si="12"/>
        <v>377093.11730662885</v>
      </c>
      <c r="Y101" s="42">
        <f t="shared" si="13"/>
        <v>0.51701012654853351</v>
      </c>
    </row>
    <row r="102" spans="2:25" x14ac:dyDescent="0.15">
      <c r="B102" s="40">
        <v>94</v>
      </c>
      <c r="C102" s="81">
        <f t="shared" si="8"/>
        <v>188962.11289512247</v>
      </c>
      <c r="D102" s="81"/>
      <c r="E102" s="40">
        <v>2019</v>
      </c>
      <c r="F102" s="8">
        <v>43635</v>
      </c>
      <c r="G102" s="40" t="s">
        <v>4</v>
      </c>
      <c r="H102" s="82">
        <v>1.1214999999999999</v>
      </c>
      <c r="I102" s="82"/>
      <c r="J102" s="40">
        <v>11</v>
      </c>
      <c r="K102" s="83">
        <f t="shared" si="9"/>
        <v>5668.8633868536735</v>
      </c>
      <c r="L102" s="84"/>
      <c r="M102" s="6">
        <f>IF(J102="","",(K102/J102)/LOOKUP(RIGHT($D$2,3),定数!$A$6:$A$13,定数!$B$6:$B$13))</f>
        <v>4.2945934748891466</v>
      </c>
      <c r="N102" s="40">
        <v>2019</v>
      </c>
      <c r="O102" s="8">
        <v>43635</v>
      </c>
      <c r="P102" s="82">
        <v>1.1229</v>
      </c>
      <c r="Q102" s="82"/>
      <c r="R102" s="85">
        <f>IF(P102="","",T102*M102*LOOKUP(RIGHT($D$2,3),定数!$A$6:$A$13,定数!$B$6:$B$13))</f>
        <v>7214.9170378141152</v>
      </c>
      <c r="S102" s="85"/>
      <c r="T102" s="86">
        <f t="shared" si="11"/>
        <v>14.000000000000679</v>
      </c>
      <c r="U102" s="86"/>
      <c r="V102" t="str">
        <f t="shared" si="14"/>
        <v/>
      </c>
      <c r="W102">
        <f t="shared" si="14"/>
        <v>0</v>
      </c>
      <c r="X102" s="41">
        <f t="shared" si="12"/>
        <v>377093.11730662885</v>
      </c>
      <c r="Y102" s="42">
        <f t="shared" si="13"/>
        <v>0.49889800629410552</v>
      </c>
    </row>
    <row r="103" spans="2:25" x14ac:dyDescent="0.15">
      <c r="B103" s="40">
        <v>95</v>
      </c>
      <c r="C103" s="81">
        <f t="shared" si="8"/>
        <v>196177.0299329366</v>
      </c>
      <c r="D103" s="81"/>
      <c r="E103" s="40">
        <v>2019</v>
      </c>
      <c r="F103" s="8">
        <v>43639</v>
      </c>
      <c r="G103" s="40" t="s">
        <v>4</v>
      </c>
      <c r="H103" s="82">
        <v>1.1331</v>
      </c>
      <c r="I103" s="82"/>
      <c r="J103" s="40">
        <v>23</v>
      </c>
      <c r="K103" s="83">
        <f t="shared" si="9"/>
        <v>5885.3108979880981</v>
      </c>
      <c r="L103" s="84"/>
      <c r="M103" s="6">
        <f>IF(J103="","",(K103/J103)/LOOKUP(RIGHT($D$2,3),定数!$A$6:$A$13,定数!$B$6:$B$13))</f>
        <v>2.1323590210101804</v>
      </c>
      <c r="N103" s="40">
        <v>2019</v>
      </c>
      <c r="O103" s="8">
        <v>43637</v>
      </c>
      <c r="P103" s="82">
        <v>1.1357999999999999</v>
      </c>
      <c r="Q103" s="82"/>
      <c r="R103" s="85">
        <f>IF(P103="","",T103*M103*LOOKUP(RIGHT($D$2,3),定数!$A$6:$A$13,定数!$B$6:$B$13))</f>
        <v>6908.843228072792</v>
      </c>
      <c r="S103" s="85"/>
      <c r="T103" s="86">
        <f t="shared" si="11"/>
        <v>26.999999999999247</v>
      </c>
      <c r="U103" s="86"/>
      <c r="V103" t="str">
        <f t="shared" si="14"/>
        <v/>
      </c>
      <c r="W103">
        <f t="shared" si="14"/>
        <v>0</v>
      </c>
      <c r="X103" s="41">
        <f t="shared" si="12"/>
        <v>377093.11730662885</v>
      </c>
      <c r="Y103" s="42">
        <f t="shared" si="13"/>
        <v>0.47976502107987951</v>
      </c>
    </row>
    <row r="104" spans="2:25" x14ac:dyDescent="0.15">
      <c r="B104" s="40">
        <v>96</v>
      </c>
      <c r="C104" s="81">
        <f t="shared" si="8"/>
        <v>203085.8731610094</v>
      </c>
      <c r="D104" s="81"/>
      <c r="E104" s="40">
        <v>2019</v>
      </c>
      <c r="F104" s="8">
        <v>43642</v>
      </c>
      <c r="G104" s="40" t="s">
        <v>3</v>
      </c>
      <c r="H104" s="82">
        <v>1.1353</v>
      </c>
      <c r="I104" s="82"/>
      <c r="J104" s="40">
        <v>13</v>
      </c>
      <c r="K104" s="83">
        <f t="shared" si="9"/>
        <v>6092.5761948302816</v>
      </c>
      <c r="L104" s="84"/>
      <c r="M104" s="6">
        <f>IF(J104="","",(K104/J104)/LOOKUP(RIGHT($D$2,3),定数!$A$6:$A$13,定数!$B$6:$B$13))</f>
        <v>3.9054975607886417</v>
      </c>
      <c r="N104" s="40">
        <v>2019</v>
      </c>
      <c r="O104" s="8">
        <v>43642</v>
      </c>
      <c r="P104" s="82">
        <v>1.1367</v>
      </c>
      <c r="Q104" s="82"/>
      <c r="R104" s="85">
        <f>IF(P104="","",T104*M104*LOOKUP(RIGHT($D$2,3),定数!$A$6:$A$13,定数!$B$6:$B$13))</f>
        <v>-6561.235902125236</v>
      </c>
      <c r="S104" s="85"/>
      <c r="T104" s="86">
        <f t="shared" si="11"/>
        <v>-14.000000000000679</v>
      </c>
      <c r="U104" s="86"/>
      <c r="V104" t="str">
        <f t="shared" si="14"/>
        <v/>
      </c>
      <c r="W104">
        <f t="shared" si="14"/>
        <v>1</v>
      </c>
      <c r="X104" s="41">
        <f t="shared" si="12"/>
        <v>377093.11730662885</v>
      </c>
      <c r="Y104" s="42">
        <f t="shared" si="13"/>
        <v>0.4614437022570409</v>
      </c>
    </row>
    <row r="105" spans="2:25" x14ac:dyDescent="0.15">
      <c r="B105" s="40">
        <v>97</v>
      </c>
      <c r="C105" s="81">
        <f t="shared" si="8"/>
        <v>196524.63725888415</v>
      </c>
      <c r="D105" s="81"/>
      <c r="E105" s="40">
        <v>2019</v>
      </c>
      <c r="F105" s="8">
        <v>43648</v>
      </c>
      <c r="G105" s="40" t="s">
        <v>4</v>
      </c>
      <c r="H105" s="82">
        <v>1.1302000000000001</v>
      </c>
      <c r="I105" s="82"/>
      <c r="J105" s="40">
        <v>11</v>
      </c>
      <c r="K105" s="83">
        <f t="shared" si="9"/>
        <v>5895.739117766524</v>
      </c>
      <c r="L105" s="84"/>
      <c r="M105" s="6">
        <f>IF(J105="","",(K105/J105)/LOOKUP(RIGHT($D$2,3),定数!$A$6:$A$13,定数!$B$6:$B$13))</f>
        <v>4.4664690286110034</v>
      </c>
      <c r="N105" s="40">
        <v>2019</v>
      </c>
      <c r="O105" s="8">
        <v>43648</v>
      </c>
      <c r="P105" s="82">
        <v>1.129</v>
      </c>
      <c r="Q105" s="82"/>
      <c r="R105" s="85">
        <f>IF(P105="","",T105*M105*LOOKUP(RIGHT($D$2,3),定数!$A$6:$A$13,定数!$B$6:$B$13))</f>
        <v>-6431.7154012003266</v>
      </c>
      <c r="S105" s="85"/>
      <c r="T105" s="86">
        <f t="shared" si="11"/>
        <v>-12.000000000000899</v>
      </c>
      <c r="U105" s="86"/>
      <c r="V105" t="str">
        <f t="shared" si="14"/>
        <v/>
      </c>
      <c r="W105">
        <f t="shared" si="14"/>
        <v>2</v>
      </c>
      <c r="X105" s="41">
        <f t="shared" si="12"/>
        <v>377093.11730662885</v>
      </c>
      <c r="Y105" s="42">
        <f t="shared" si="13"/>
        <v>0.47884321341489122</v>
      </c>
    </row>
    <row r="106" spans="2:25" x14ac:dyDescent="0.15">
      <c r="B106" s="40">
        <v>98</v>
      </c>
      <c r="C106" s="81">
        <f t="shared" si="8"/>
        <v>190092.92185768383</v>
      </c>
      <c r="D106" s="81"/>
      <c r="E106" s="40">
        <v>2019</v>
      </c>
      <c r="F106" s="8">
        <v>43651</v>
      </c>
      <c r="G106" s="40" t="s">
        <v>3</v>
      </c>
      <c r="H106" s="82">
        <v>1.1278999999999999</v>
      </c>
      <c r="I106" s="82"/>
      <c r="J106" s="40">
        <v>3</v>
      </c>
      <c r="K106" s="83">
        <f t="shared" si="9"/>
        <v>5702.7876557305144</v>
      </c>
      <c r="L106" s="84"/>
      <c r="M106" s="6">
        <f>IF(J106="","",(K106/J106)/LOOKUP(RIGHT($D$2,3),定数!$A$6:$A$13,定数!$B$6:$B$13))</f>
        <v>15.841076821473651</v>
      </c>
      <c r="N106" s="40">
        <v>2019</v>
      </c>
      <c r="O106" s="8">
        <v>43651</v>
      </c>
      <c r="P106" s="82">
        <v>1.1276999999999999</v>
      </c>
      <c r="Q106" s="82"/>
      <c r="R106" s="85">
        <f>IF(P106="","",T106*M106*LOOKUP(RIGHT($D$2,3),定数!$A$6:$A$13,定数!$B$6:$B$13))</f>
        <v>3801.8584371532575</v>
      </c>
      <c r="S106" s="85"/>
      <c r="T106" s="86">
        <f t="shared" si="11"/>
        <v>1.9999999999997797</v>
      </c>
      <c r="U106" s="86"/>
      <c r="V106" t="str">
        <f t="shared" si="14"/>
        <v/>
      </c>
      <c r="W106">
        <f t="shared" si="14"/>
        <v>0</v>
      </c>
      <c r="X106" s="41">
        <f t="shared" si="12"/>
        <v>377093.11730662885</v>
      </c>
      <c r="Y106" s="42">
        <f t="shared" si="13"/>
        <v>0.49589925370313237</v>
      </c>
    </row>
    <row r="107" spans="2:25" x14ac:dyDescent="0.15">
      <c r="B107" s="40">
        <v>99</v>
      </c>
      <c r="C107" s="81">
        <f t="shared" si="8"/>
        <v>193894.78029483708</v>
      </c>
      <c r="D107" s="81"/>
      <c r="E107" s="40">
        <v>2019</v>
      </c>
      <c r="F107" s="8">
        <v>43654</v>
      </c>
      <c r="G107" s="40" t="s">
        <v>3</v>
      </c>
      <c r="H107" s="82">
        <v>1.1212</v>
      </c>
      <c r="I107" s="82"/>
      <c r="J107" s="40">
        <v>7</v>
      </c>
      <c r="K107" s="83">
        <f t="shared" si="9"/>
        <v>5816.8434088451122</v>
      </c>
      <c r="L107" s="84"/>
      <c r="M107" s="6">
        <f>IF(J107="","",(K107/J107)/LOOKUP(RIGHT($D$2,3),定数!$A$6:$A$13,定数!$B$6:$B$13))</f>
        <v>6.9248135819584666</v>
      </c>
      <c r="N107" s="40">
        <v>2019</v>
      </c>
      <c r="O107" s="8">
        <v>43655</v>
      </c>
      <c r="P107" s="82">
        <v>1.1205000000000001</v>
      </c>
      <c r="Q107" s="82"/>
      <c r="R107" s="85">
        <f>IF(P107="","",T107*M107*LOOKUP(RIGHT($D$2,3),定数!$A$6:$A$13,定数!$B$6:$B$13))</f>
        <v>5816.8434088444719</v>
      </c>
      <c r="S107" s="85"/>
      <c r="T107" s="86">
        <f t="shared" si="11"/>
        <v>6.9999999999992291</v>
      </c>
      <c r="U107" s="86"/>
      <c r="V107" t="str">
        <f>IF(S107&lt;&gt;"",IF(S107&lt;0,1+V106,0),"")</f>
        <v/>
      </c>
      <c r="W107">
        <f>IF(T107&lt;&gt;"",IF(T107&lt;0,1+W106,0),"")</f>
        <v>0</v>
      </c>
      <c r="X107" s="41">
        <f t="shared" si="12"/>
        <v>377093.11730662885</v>
      </c>
      <c r="Y107" s="42">
        <f t="shared" si="13"/>
        <v>0.48581723877719618</v>
      </c>
    </row>
    <row r="108" spans="2:25" x14ac:dyDescent="0.15">
      <c r="B108" s="40">
        <v>100</v>
      </c>
      <c r="C108" s="81">
        <f t="shared" si="8"/>
        <v>199711.62370368154</v>
      </c>
      <c r="D108" s="81"/>
      <c r="E108" s="40">
        <v>2019</v>
      </c>
      <c r="F108" s="8">
        <v>43655</v>
      </c>
      <c r="G108" s="40" t="s">
        <v>3</v>
      </c>
      <c r="H108" s="82">
        <v>1.1203000000000001</v>
      </c>
      <c r="I108" s="82"/>
      <c r="J108" s="40">
        <v>8</v>
      </c>
      <c r="K108" s="83">
        <f t="shared" si="9"/>
        <v>5991.3487111104459</v>
      </c>
      <c r="L108" s="84"/>
      <c r="M108" s="6">
        <f>IF(J108="","",(K108/J108)/LOOKUP(RIGHT($D$2,3),定数!$A$6:$A$13,定数!$B$6:$B$13))</f>
        <v>6.2409882407400481</v>
      </c>
      <c r="N108" s="40">
        <v>2019</v>
      </c>
      <c r="O108" s="8">
        <v>43655</v>
      </c>
      <c r="P108" s="82">
        <v>1.1193</v>
      </c>
      <c r="Q108" s="82"/>
      <c r="R108" s="85">
        <f>IF(P108="","",T108*M108*LOOKUP(RIGHT($D$2,3),定数!$A$6:$A$13,定数!$B$6:$B$13))</f>
        <v>7489.1858888888955</v>
      </c>
      <c r="S108" s="85"/>
      <c r="T108" s="86">
        <f t="shared" si="11"/>
        <v>10.000000000001119</v>
      </c>
      <c r="U108" s="86"/>
      <c r="V108" t="str">
        <f>IF(S108&lt;&gt;"",IF(S108&lt;0,1+V107,0),"")</f>
        <v/>
      </c>
      <c r="W108">
        <f>IF(T108&lt;&gt;"",IF(T108&lt;0,1+W107,0),"")</f>
        <v>0</v>
      </c>
      <c r="X108" s="41">
        <f t="shared" si="12"/>
        <v>377093.11730662885</v>
      </c>
      <c r="Y108" s="42">
        <f t="shared" si="13"/>
        <v>0.47039175594051386</v>
      </c>
    </row>
    <row r="109" spans="2:25" x14ac:dyDescent="0.15">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B7:B8"/>
    <mergeCell ref="C7:D8"/>
    <mergeCell ref="E7:I7"/>
    <mergeCell ref="J7:L7"/>
    <mergeCell ref="M7:M8"/>
    <mergeCell ref="N7:Q7"/>
    <mergeCell ref="C10:D10"/>
    <mergeCell ref="H10:I10"/>
    <mergeCell ref="K10:L10"/>
    <mergeCell ref="P10:Q10"/>
    <mergeCell ref="J5:K5"/>
    <mergeCell ref="L5:M5"/>
    <mergeCell ref="P5:Q5"/>
    <mergeCell ref="F2:G2"/>
    <mergeCell ref="H2:I2"/>
    <mergeCell ref="R7:U7"/>
    <mergeCell ref="H8:I8"/>
    <mergeCell ref="K8:L8"/>
    <mergeCell ref="P8:Q8"/>
    <mergeCell ref="R8:S8"/>
    <mergeCell ref="T8:U8"/>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s>
  <phoneticPr fontId="2"/>
  <conditionalFormatting sqref="G46">
    <cfRule type="cellIs" dxfId="31" priority="5" stopIfTrue="1" operator="equal">
      <formula>"買"</formula>
    </cfRule>
    <cfRule type="cellIs" dxfId="30" priority="6" stopIfTrue="1" operator="equal">
      <formula>"売"</formula>
    </cfRule>
  </conditionalFormatting>
  <conditionalFormatting sqref="G9:G11 G14:G45 G47:G108">
    <cfRule type="cellIs" dxfId="29" priority="7" stopIfTrue="1" operator="equal">
      <formula>"買"</formula>
    </cfRule>
    <cfRule type="cellIs" dxfId="28" priority="8" stopIfTrue="1" operator="equal">
      <formula>"売"</formula>
    </cfRule>
  </conditionalFormatting>
  <conditionalFormatting sqref="G12">
    <cfRule type="cellIs" dxfId="27" priority="3" stopIfTrue="1" operator="equal">
      <formula>"買"</formula>
    </cfRule>
    <cfRule type="cellIs" dxfId="26" priority="4" stopIfTrue="1" operator="equal">
      <formula>"売"</formula>
    </cfRule>
  </conditionalFormatting>
  <conditionalFormatting sqref="G13">
    <cfRule type="cellIs" dxfId="25" priority="1" stopIfTrue="1" operator="equal">
      <formula>"買"</formula>
    </cfRule>
    <cfRule type="cellIs" dxfId="24" priority="2" stopIfTrue="1" operator="equal">
      <formula>"売"</formula>
    </cfRule>
  </conditionalFormatting>
  <dataValidations count="1">
    <dataValidation type="list" allowBlank="1" showInputMessage="1" showErrorMessage="1" sqref="G9:G108" xr:uid="{00000000-0002-0000-0100-000000000000}">
      <formula1>"買,売"</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Y109"/>
  <sheetViews>
    <sheetView topLeftCell="E1" zoomScale="115" zoomScaleNormal="115" workbookViewId="0">
      <pane ySplit="8" topLeftCell="A81" activePane="bottomLeft" state="frozen"/>
      <selection pane="bottomLeft" activeCell="P109" sqref="P109"/>
    </sheetView>
  </sheetViews>
  <sheetFormatPr defaultRowHeight="13.5" x14ac:dyDescent="0.15"/>
  <cols>
    <col min="1" max="1" width="2.875" customWidth="1"/>
    <col min="2" max="18" width="6.625" customWidth="1"/>
    <col min="22" max="22" width="10.875" style="22" hidden="1" customWidth="1"/>
    <col min="23" max="23" width="0" hidden="1" customWidth="1"/>
  </cols>
  <sheetData>
    <row r="2" spans="2:25" x14ac:dyDescent="0.15">
      <c r="B2" s="47" t="s">
        <v>5</v>
      </c>
      <c r="C2" s="47"/>
      <c r="D2" s="52" t="s">
        <v>48</v>
      </c>
      <c r="E2" s="52"/>
      <c r="F2" s="47" t="s">
        <v>6</v>
      </c>
      <c r="G2" s="47"/>
      <c r="H2" s="50" t="s">
        <v>68</v>
      </c>
      <c r="I2" s="50"/>
      <c r="J2" s="47" t="s">
        <v>7</v>
      </c>
      <c r="K2" s="47"/>
      <c r="L2" s="51">
        <v>300000</v>
      </c>
      <c r="M2" s="52"/>
      <c r="N2" s="47" t="s">
        <v>8</v>
      </c>
      <c r="O2" s="47"/>
      <c r="P2" s="53">
        <f>SUM(L2,D4)</f>
        <v>201875.34228478791</v>
      </c>
      <c r="Q2" s="50"/>
      <c r="R2" s="1"/>
      <c r="S2" s="1"/>
      <c r="T2" s="1"/>
    </row>
    <row r="3" spans="2:25" ht="57" customHeight="1" x14ac:dyDescent="0.15">
      <c r="B3" s="47" t="s">
        <v>9</v>
      </c>
      <c r="C3" s="47"/>
      <c r="D3" s="54" t="s">
        <v>38</v>
      </c>
      <c r="E3" s="54"/>
      <c r="F3" s="54"/>
      <c r="G3" s="54"/>
      <c r="H3" s="54"/>
      <c r="I3" s="54"/>
      <c r="J3" s="47" t="s">
        <v>10</v>
      </c>
      <c r="K3" s="47"/>
      <c r="L3" s="54" t="s">
        <v>62</v>
      </c>
      <c r="M3" s="55"/>
      <c r="N3" s="55"/>
      <c r="O3" s="55"/>
      <c r="P3" s="55"/>
      <c r="Q3" s="55"/>
      <c r="R3" s="1"/>
      <c r="S3" s="1"/>
    </row>
    <row r="4" spans="2:25" x14ac:dyDescent="0.15">
      <c r="B4" s="47" t="s">
        <v>11</v>
      </c>
      <c r="C4" s="47"/>
      <c r="D4" s="48">
        <f>SUM($R$9:$S$993)</f>
        <v>-98124.657715212088</v>
      </c>
      <c r="E4" s="48"/>
      <c r="F4" s="47" t="s">
        <v>12</v>
      </c>
      <c r="G4" s="47"/>
      <c r="H4" s="49">
        <f>SUM($T$9:$U$108)</f>
        <v>-144.99999999999076</v>
      </c>
      <c r="I4" s="50"/>
      <c r="J4" s="56" t="s">
        <v>61</v>
      </c>
      <c r="K4" s="56"/>
      <c r="L4" s="53">
        <f>MAX($C$9:$D$990)-C9</f>
        <v>76615.904154397896</v>
      </c>
      <c r="M4" s="53"/>
      <c r="N4" s="56" t="s">
        <v>60</v>
      </c>
      <c r="O4" s="56"/>
      <c r="P4" s="57">
        <f>MAX(Y:Y)</f>
        <v>0.5136181285868322</v>
      </c>
      <c r="Q4" s="57"/>
      <c r="R4" s="1"/>
      <c r="S4" s="1"/>
      <c r="T4" s="1"/>
    </row>
    <row r="5" spans="2:25" x14ac:dyDescent="0.15">
      <c r="B5" s="39" t="s">
        <v>15</v>
      </c>
      <c r="C5" s="2">
        <f>COUNTIF($R$9:$R$990,"&gt;0")</f>
        <v>39</v>
      </c>
      <c r="D5" s="38" t="s">
        <v>16</v>
      </c>
      <c r="E5" s="15">
        <f>COUNTIF($R$9:$R$990,"&lt;0")</f>
        <v>61</v>
      </c>
      <c r="F5" s="38" t="s">
        <v>17</v>
      </c>
      <c r="G5" s="2">
        <f>COUNTIF($R$9:$R$990,"=0")</f>
        <v>0</v>
      </c>
      <c r="H5" s="38" t="s">
        <v>18</v>
      </c>
      <c r="I5" s="3">
        <f>C5/SUM(C5,E5,G5)</f>
        <v>0.39</v>
      </c>
      <c r="J5" s="58" t="s">
        <v>19</v>
      </c>
      <c r="K5" s="47"/>
      <c r="L5" s="59">
        <f>MAX(V9:V993)</f>
        <v>1</v>
      </c>
      <c r="M5" s="60"/>
      <c r="N5" s="17" t="s">
        <v>20</v>
      </c>
      <c r="O5" s="9"/>
      <c r="P5" s="59">
        <f>MAX(W9:W993)</f>
        <v>14</v>
      </c>
      <c r="Q5" s="60"/>
      <c r="R5" s="1"/>
      <c r="S5" s="1"/>
      <c r="T5" s="1"/>
    </row>
    <row r="6" spans="2:25" x14ac:dyDescent="0.15">
      <c r="B6" s="11"/>
      <c r="C6" s="13"/>
      <c r="D6" s="14"/>
      <c r="E6" s="10"/>
      <c r="F6" s="11"/>
      <c r="G6" s="10"/>
      <c r="H6" s="11"/>
      <c r="I6" s="16"/>
      <c r="J6" s="11"/>
      <c r="K6" s="11"/>
      <c r="L6" s="10"/>
      <c r="M6" s="43" t="s">
        <v>67</v>
      </c>
      <c r="N6" s="12"/>
      <c r="O6" s="12"/>
      <c r="P6" s="10"/>
      <c r="Q6" s="7"/>
      <c r="R6" s="1"/>
      <c r="S6" s="1"/>
      <c r="T6" s="1"/>
    </row>
    <row r="7" spans="2:25" x14ac:dyDescent="0.15">
      <c r="B7" s="68" t="s">
        <v>21</v>
      </c>
      <c r="C7" s="70" t="s">
        <v>22</v>
      </c>
      <c r="D7" s="71"/>
      <c r="E7" s="74" t="s">
        <v>23</v>
      </c>
      <c r="F7" s="75"/>
      <c r="G7" s="75"/>
      <c r="H7" s="75"/>
      <c r="I7" s="63"/>
      <c r="J7" s="76"/>
      <c r="K7" s="77"/>
      <c r="L7" s="65"/>
      <c r="M7" s="78" t="s">
        <v>25</v>
      </c>
      <c r="N7" s="79" t="s">
        <v>26</v>
      </c>
      <c r="O7" s="80"/>
      <c r="P7" s="80"/>
      <c r="Q7" s="67"/>
      <c r="R7" s="61" t="s">
        <v>27</v>
      </c>
      <c r="S7" s="61"/>
      <c r="T7" s="61"/>
      <c r="U7" s="61"/>
    </row>
    <row r="8" spans="2:25" x14ac:dyDescent="0.15">
      <c r="B8" s="69"/>
      <c r="C8" s="72"/>
      <c r="D8" s="73"/>
      <c r="E8" s="18" t="s">
        <v>28</v>
      </c>
      <c r="F8" s="18" t="s">
        <v>29</v>
      </c>
      <c r="G8" s="18" t="s">
        <v>30</v>
      </c>
      <c r="H8" s="62" t="s">
        <v>31</v>
      </c>
      <c r="I8" s="63"/>
      <c r="J8" s="4" t="s">
        <v>32</v>
      </c>
      <c r="K8" s="64" t="s">
        <v>33</v>
      </c>
      <c r="L8" s="65"/>
      <c r="M8" s="78"/>
      <c r="N8" s="5" t="s">
        <v>28</v>
      </c>
      <c r="O8" s="5" t="s">
        <v>29</v>
      </c>
      <c r="P8" s="66" t="s">
        <v>31</v>
      </c>
      <c r="Q8" s="67"/>
      <c r="R8" s="61" t="s">
        <v>34</v>
      </c>
      <c r="S8" s="61"/>
      <c r="T8" s="61" t="s">
        <v>32</v>
      </c>
      <c r="U8" s="61"/>
      <c r="Y8" t="s">
        <v>59</v>
      </c>
    </row>
    <row r="9" spans="2:25" x14ac:dyDescent="0.15">
      <c r="B9" s="40">
        <v>1</v>
      </c>
      <c r="C9" s="81">
        <f>L2</f>
        <v>300000</v>
      </c>
      <c r="D9" s="81"/>
      <c r="E9" s="40">
        <v>2018</v>
      </c>
      <c r="F9" s="8">
        <v>43686</v>
      </c>
      <c r="G9" s="40" t="s">
        <v>3</v>
      </c>
      <c r="H9" s="82">
        <v>1.159</v>
      </c>
      <c r="I9" s="82"/>
      <c r="J9" s="40">
        <v>15</v>
      </c>
      <c r="K9" s="81">
        <f>IF(J9="","",C9*0.03)</f>
        <v>9000</v>
      </c>
      <c r="L9" s="81"/>
      <c r="M9" s="6">
        <f>IF(J9="","",(K9/J9)/LOOKUP(RIGHT($D$2,3),定数!$A$6:$A$13,定数!$B$6:$B$13))</f>
        <v>5</v>
      </c>
      <c r="N9" s="40">
        <v>2018</v>
      </c>
      <c r="O9" s="8">
        <v>43686</v>
      </c>
      <c r="P9" s="82">
        <v>1.1569</v>
      </c>
      <c r="Q9" s="82"/>
      <c r="R9" s="85">
        <f>IF(P9="","",T9*M9*LOOKUP(RIGHT($D$2,3),定数!$A$6:$A$13,定数!$B$6:$B$13))</f>
        <v>12599.999999999945</v>
      </c>
      <c r="S9" s="85"/>
      <c r="T9" s="86">
        <f>IF(P9="","",IF(G9="買",(P9-H9),(H9-P9))*IF(RIGHT($D$2,3)="JPY",100,10000))</f>
        <v>20.999999999999908</v>
      </c>
      <c r="U9" s="86"/>
      <c r="V9" s="1">
        <f>IF(T9&lt;&gt;"",IF(T9&gt;0,1+V8,0),"")</f>
        <v>1</v>
      </c>
      <c r="W9">
        <f>IF(T9&lt;&gt;"",IF(T9&lt;0,1+W8,0),"")</f>
        <v>0</v>
      </c>
    </row>
    <row r="10" spans="2:25" x14ac:dyDescent="0.15">
      <c r="B10" s="40">
        <v>2</v>
      </c>
      <c r="C10" s="81">
        <f t="shared" ref="C10:C73" si="0">IF(R9="","",C9+R9)</f>
        <v>312599.99999999994</v>
      </c>
      <c r="D10" s="81"/>
      <c r="E10" s="40">
        <v>2018</v>
      </c>
      <c r="F10" s="8">
        <v>43687</v>
      </c>
      <c r="G10" s="40" t="s">
        <v>3</v>
      </c>
      <c r="H10" s="82">
        <v>1.1395</v>
      </c>
      <c r="I10" s="82"/>
      <c r="J10" s="40">
        <v>21</v>
      </c>
      <c r="K10" s="83">
        <f>IF(J10="","",C10*0.03)</f>
        <v>9377.9999999999982</v>
      </c>
      <c r="L10" s="84"/>
      <c r="M10" s="6">
        <f>IF(J10="","",(K10/J10)/LOOKUP(RIGHT($D$2,3),定数!$A$6:$A$13,定数!$B$6:$B$13))</f>
        <v>3.7214285714285706</v>
      </c>
      <c r="N10" s="40">
        <v>2018</v>
      </c>
      <c r="O10" s="8">
        <v>43690</v>
      </c>
      <c r="P10" s="82">
        <v>1.1411</v>
      </c>
      <c r="Q10" s="82"/>
      <c r="R10" s="85">
        <f>IF(P10="","",T10*M10*LOOKUP(RIGHT($D$2,3),定数!$A$6:$A$13,定数!$B$6:$B$13))</f>
        <v>-7145.1428571430606</v>
      </c>
      <c r="S10" s="85"/>
      <c r="T10" s="86">
        <f>IF(P10="","",IF(G10="買",(P10-H10),(H10-P10))*IF(RIGHT($D$2,3)="JPY",100,10000))</f>
        <v>-16.000000000000458</v>
      </c>
      <c r="U10" s="86"/>
      <c r="V10" s="22">
        <f t="shared" ref="V10:V22" si="1">IF(T10&lt;&gt;"",IF(T10&gt;0,1+V9,0),"")</f>
        <v>0</v>
      </c>
      <c r="W10">
        <f t="shared" ref="W10:W73" si="2">IF(T10&lt;&gt;"",IF(T10&lt;0,1+W9,0),"")</f>
        <v>1</v>
      </c>
      <c r="X10" s="41">
        <f>IF(C10&lt;&gt;"",MAX(C10,C9),"")</f>
        <v>312599.99999999994</v>
      </c>
    </row>
    <row r="11" spans="2:25" x14ac:dyDescent="0.15">
      <c r="B11" s="40">
        <v>3</v>
      </c>
      <c r="C11" s="81">
        <f t="shared" si="0"/>
        <v>305454.85714285687</v>
      </c>
      <c r="D11" s="81"/>
      <c r="E11" s="40">
        <v>2018</v>
      </c>
      <c r="F11" s="8">
        <v>43692</v>
      </c>
      <c r="G11" s="40" t="s">
        <v>3</v>
      </c>
      <c r="H11" s="82">
        <v>1.1317999999999999</v>
      </c>
      <c r="I11" s="82"/>
      <c r="J11" s="40">
        <v>12</v>
      </c>
      <c r="K11" s="83">
        <f t="shared" ref="K11:K74" si="3">IF(J11="","",C11*0.03)</f>
        <v>9163.6457142857053</v>
      </c>
      <c r="L11" s="84"/>
      <c r="M11" s="6">
        <f>IF(J11="","",(K11/J11)/LOOKUP(RIGHT($D$2,3),定数!$A$6:$A$13,定数!$B$6:$B$13))</f>
        <v>6.3636428571428505</v>
      </c>
      <c r="N11" s="40">
        <v>2018</v>
      </c>
      <c r="O11" s="8">
        <v>43692</v>
      </c>
      <c r="P11" s="82">
        <v>1.1302000000000001</v>
      </c>
      <c r="Q11" s="82"/>
      <c r="R11" s="85">
        <f>IF(P11="","",T11*M11*LOOKUP(RIGHT($D$2,3),定数!$A$6:$A$13,定数!$B$6:$B$13))</f>
        <v>12218.194285712927</v>
      </c>
      <c r="S11" s="85"/>
      <c r="T11" s="86">
        <f>IF(P11="","",IF(G11="買",(P11-H11),(H11-P11))*IF(RIGHT($D$2,3)="JPY",100,10000))</f>
        <v>15.999999999998238</v>
      </c>
      <c r="U11" s="86"/>
      <c r="V11" s="22">
        <f t="shared" si="1"/>
        <v>1</v>
      </c>
      <c r="W11">
        <f t="shared" si="2"/>
        <v>0</v>
      </c>
      <c r="X11" s="41">
        <f>IF(C11&lt;&gt;"",MAX(X10,C11),"")</f>
        <v>312599.99999999994</v>
      </c>
      <c r="Y11" s="42">
        <f>IF(X11&lt;&gt;"",1-(C11/X11),"")</f>
        <v>2.2857142857143575E-2</v>
      </c>
    </row>
    <row r="12" spans="2:25" x14ac:dyDescent="0.15">
      <c r="B12" s="40">
        <v>4</v>
      </c>
      <c r="C12" s="81">
        <f t="shared" si="0"/>
        <v>317673.05142856977</v>
      </c>
      <c r="D12" s="81"/>
      <c r="E12" s="40">
        <v>2018</v>
      </c>
      <c r="F12" s="8">
        <v>43706</v>
      </c>
      <c r="G12" s="40" t="s">
        <v>3</v>
      </c>
      <c r="H12" s="82">
        <v>1.1662999999999999</v>
      </c>
      <c r="I12" s="82"/>
      <c r="J12" s="40">
        <v>21</v>
      </c>
      <c r="K12" s="83">
        <f t="shared" si="3"/>
        <v>9530.1915428570919</v>
      </c>
      <c r="L12" s="84"/>
      <c r="M12" s="6">
        <f>IF(J12="","",(K12/J12)/LOOKUP(RIGHT($D$2,3),定数!$A$6:$A$13,定数!$B$6:$B$13))</f>
        <v>3.7818220408163064</v>
      </c>
      <c r="N12" s="40">
        <v>2018</v>
      </c>
      <c r="O12" s="8">
        <v>43706</v>
      </c>
      <c r="P12" s="82">
        <v>1.1686000000000001</v>
      </c>
      <c r="Q12" s="82"/>
      <c r="R12" s="85">
        <f>IF(P12="","",T12*M12*LOOKUP(RIGHT($D$2,3),定数!$A$6:$A$13,定数!$B$6:$B$13))</f>
        <v>-10437.828832653871</v>
      </c>
      <c r="S12" s="85"/>
      <c r="T12" s="86">
        <f t="shared" ref="T12:T75" si="4">IF(P12="","",IF(G12="買",(P12-H12),(H12-P12))*IF(RIGHT($D$2,3)="JPY",100,10000))</f>
        <v>-23.000000000001908</v>
      </c>
      <c r="U12" s="86"/>
      <c r="V12" s="22">
        <f t="shared" si="1"/>
        <v>0</v>
      </c>
      <c r="W12">
        <f t="shared" si="2"/>
        <v>1</v>
      </c>
      <c r="X12" s="41">
        <f t="shared" ref="X12:X75" si="5">IF(C12&lt;&gt;"",MAX(X11,C12),"")</f>
        <v>317673.05142856977</v>
      </c>
      <c r="Y12" s="42">
        <f t="shared" ref="Y12:Y75" si="6">IF(X12&lt;&gt;"",1-(C12/X12),"")</f>
        <v>0</v>
      </c>
    </row>
    <row r="13" spans="2:25" x14ac:dyDescent="0.15">
      <c r="B13" s="40">
        <v>5</v>
      </c>
      <c r="C13" s="81">
        <f t="shared" si="0"/>
        <v>307235.2225959159</v>
      </c>
      <c r="D13" s="81"/>
      <c r="E13" s="40">
        <v>2018</v>
      </c>
      <c r="F13" s="8">
        <v>43712</v>
      </c>
      <c r="G13" s="40" t="s">
        <v>3</v>
      </c>
      <c r="H13" s="82">
        <v>1.1599999999999999</v>
      </c>
      <c r="I13" s="82"/>
      <c r="J13" s="40">
        <v>9</v>
      </c>
      <c r="K13" s="83">
        <f t="shared" si="3"/>
        <v>9217.0566778774773</v>
      </c>
      <c r="L13" s="84"/>
      <c r="M13" s="6">
        <f>IF(J13="","",(K13/J13)/LOOKUP(RIGHT($D$2,3),定数!$A$6:$A$13,定数!$B$6:$B$13))</f>
        <v>8.5343117387754415</v>
      </c>
      <c r="N13" s="40">
        <v>2018</v>
      </c>
      <c r="O13" s="8">
        <v>43712</v>
      </c>
      <c r="P13" s="82">
        <v>1.1589</v>
      </c>
      <c r="Q13" s="82"/>
      <c r="R13" s="85">
        <f>IF(P13="","",T13*M13*LOOKUP(RIGHT($D$2,3),定数!$A$6:$A$13,定数!$B$6:$B$13))</f>
        <v>11265.291495182342</v>
      </c>
      <c r="S13" s="85"/>
      <c r="T13" s="86">
        <f t="shared" si="4"/>
        <v>10.999999999998789</v>
      </c>
      <c r="U13" s="86"/>
      <c r="V13" s="22">
        <f t="shared" si="1"/>
        <v>1</v>
      </c>
      <c r="W13">
        <f t="shared" si="2"/>
        <v>0</v>
      </c>
      <c r="X13" s="41">
        <f t="shared" si="5"/>
        <v>317673.05142856977</v>
      </c>
      <c r="Y13" s="42">
        <f t="shared" si="6"/>
        <v>3.2857142857145583E-2</v>
      </c>
    </row>
    <row r="14" spans="2:25" x14ac:dyDescent="0.15">
      <c r="B14" s="40">
        <v>6</v>
      </c>
      <c r="C14" s="81">
        <f t="shared" si="0"/>
        <v>318500.51409109822</v>
      </c>
      <c r="D14" s="81"/>
      <c r="E14" s="40">
        <v>2018</v>
      </c>
      <c r="F14" s="8">
        <v>43714</v>
      </c>
      <c r="G14" s="40" t="s">
        <v>4</v>
      </c>
      <c r="H14" s="82">
        <v>1.1645000000000001</v>
      </c>
      <c r="I14" s="82"/>
      <c r="J14" s="40">
        <v>14</v>
      </c>
      <c r="K14" s="83">
        <f t="shared" si="3"/>
        <v>9555.0154227329458</v>
      </c>
      <c r="L14" s="84"/>
      <c r="M14" s="6">
        <f>IF(J14="","",(K14/J14)/LOOKUP(RIGHT($D$2,3),定数!$A$6:$A$13,定数!$B$6:$B$13))</f>
        <v>5.6875091801981821</v>
      </c>
      <c r="N14" s="40">
        <v>2018</v>
      </c>
      <c r="O14" s="8">
        <v>43714</v>
      </c>
      <c r="P14" s="82">
        <v>1.163</v>
      </c>
      <c r="Q14" s="82"/>
      <c r="R14" s="85">
        <f>IF(P14="","",T14*M14*LOOKUP(RIGHT($D$2,3),定数!$A$6:$A$13,定数!$B$6:$B$13))</f>
        <v>-10237.516524357115</v>
      </c>
      <c r="S14" s="85"/>
      <c r="T14" s="86">
        <f t="shared" si="4"/>
        <v>-15.000000000000568</v>
      </c>
      <c r="U14" s="86"/>
      <c r="V14" s="22">
        <f t="shared" si="1"/>
        <v>0</v>
      </c>
      <c r="W14">
        <f t="shared" si="2"/>
        <v>1</v>
      </c>
      <c r="X14" s="41">
        <f t="shared" si="5"/>
        <v>318500.51409109822</v>
      </c>
      <c r="Y14" s="42">
        <f t="shared" si="6"/>
        <v>0</v>
      </c>
    </row>
    <row r="15" spans="2:25" x14ac:dyDescent="0.15">
      <c r="B15" s="40">
        <v>7</v>
      </c>
      <c r="C15" s="81">
        <f t="shared" si="0"/>
        <v>308262.99756674108</v>
      </c>
      <c r="D15" s="81"/>
      <c r="E15" s="40">
        <v>2018</v>
      </c>
      <c r="F15" s="8">
        <v>43719</v>
      </c>
      <c r="G15" s="40" t="s">
        <v>3</v>
      </c>
      <c r="H15" s="82">
        <v>1.1577</v>
      </c>
      <c r="I15" s="82"/>
      <c r="J15" s="40">
        <v>20</v>
      </c>
      <c r="K15" s="83">
        <f t="shared" si="3"/>
        <v>9247.8899270022321</v>
      </c>
      <c r="L15" s="84"/>
      <c r="M15" s="6">
        <f>IF(J15="","",(K15/J15)/LOOKUP(RIGHT($D$2,3),定数!$A$6:$A$13,定数!$B$6:$B$13))</f>
        <v>3.8532874695842634</v>
      </c>
      <c r="N15" s="40">
        <v>2018</v>
      </c>
      <c r="O15" s="8">
        <v>43719</v>
      </c>
      <c r="P15" s="82">
        <v>1.1597999999999999</v>
      </c>
      <c r="Q15" s="82"/>
      <c r="R15" s="85">
        <f>IF(P15="","",T15*M15*LOOKUP(RIGHT($D$2,3),定数!$A$6:$A$13,定数!$B$6:$B$13))</f>
        <v>-9710.284423352301</v>
      </c>
      <c r="S15" s="85"/>
      <c r="T15" s="86">
        <f t="shared" si="4"/>
        <v>-20.999999999999908</v>
      </c>
      <c r="U15" s="86"/>
      <c r="V15" s="22">
        <f t="shared" si="1"/>
        <v>0</v>
      </c>
      <c r="W15">
        <f t="shared" si="2"/>
        <v>2</v>
      </c>
      <c r="X15" s="41">
        <f t="shared" si="5"/>
        <v>318500.51409109822</v>
      </c>
      <c r="Y15" s="42">
        <f t="shared" si="6"/>
        <v>3.2142857142858472E-2</v>
      </c>
    </row>
    <row r="16" spans="2:25" x14ac:dyDescent="0.15">
      <c r="B16" s="40">
        <v>8</v>
      </c>
      <c r="C16" s="81">
        <f t="shared" si="0"/>
        <v>298552.7131433888</v>
      </c>
      <c r="D16" s="81"/>
      <c r="E16" s="40">
        <v>2018</v>
      </c>
      <c r="F16" s="8">
        <v>43721</v>
      </c>
      <c r="G16" s="40" t="s">
        <v>3</v>
      </c>
      <c r="H16" s="82">
        <v>1.1615</v>
      </c>
      <c r="I16" s="82"/>
      <c r="J16" s="40">
        <v>17</v>
      </c>
      <c r="K16" s="83">
        <f t="shared" si="3"/>
        <v>8956.5813943016637</v>
      </c>
      <c r="L16" s="84"/>
      <c r="M16" s="6">
        <f>IF(J16="","",(K16/J16)/LOOKUP(RIGHT($D$2,3),定数!$A$6:$A$13,定数!$B$6:$B$13))</f>
        <v>4.3904810756380703</v>
      </c>
      <c r="N16" s="40">
        <v>2018</v>
      </c>
      <c r="O16" s="8">
        <v>43721</v>
      </c>
      <c r="P16" s="82">
        <v>1.1633</v>
      </c>
      <c r="Q16" s="82"/>
      <c r="R16" s="85">
        <f>IF(P16="","",T16*M16*LOOKUP(RIGHT($D$2,3),定数!$A$6:$A$13,定数!$B$6:$B$13))</f>
        <v>-9483.4391233783572</v>
      </c>
      <c r="S16" s="85"/>
      <c r="T16" s="86">
        <f t="shared" si="4"/>
        <v>-18.000000000000238</v>
      </c>
      <c r="U16" s="86"/>
      <c r="V16" s="22">
        <f t="shared" si="1"/>
        <v>0</v>
      </c>
      <c r="W16">
        <f t="shared" si="2"/>
        <v>3</v>
      </c>
      <c r="X16" s="41">
        <f t="shared" si="5"/>
        <v>318500.51409109822</v>
      </c>
      <c r="Y16" s="42">
        <f t="shared" si="6"/>
        <v>6.263035714285814E-2</v>
      </c>
    </row>
    <row r="17" spans="2:25" x14ac:dyDescent="0.15">
      <c r="B17" s="40">
        <v>9</v>
      </c>
      <c r="C17" s="81">
        <f t="shared" si="0"/>
        <v>289069.27402001043</v>
      </c>
      <c r="D17" s="81"/>
      <c r="E17" s="40">
        <v>2018</v>
      </c>
      <c r="F17" s="8">
        <v>43728</v>
      </c>
      <c r="G17" s="40" t="s">
        <v>3</v>
      </c>
      <c r="H17" s="82">
        <v>1.1668000000000001</v>
      </c>
      <c r="I17" s="82"/>
      <c r="J17" s="40">
        <v>7</v>
      </c>
      <c r="K17" s="83">
        <f t="shared" si="3"/>
        <v>8672.0782206003132</v>
      </c>
      <c r="L17" s="84"/>
      <c r="M17" s="6">
        <f>IF(J17="","",(K17/J17)/LOOKUP(RIGHT($D$2,3),定数!$A$6:$A$13,定数!$B$6:$B$13))</f>
        <v>10.323902643571802</v>
      </c>
      <c r="N17" s="40">
        <v>2018</v>
      </c>
      <c r="O17" s="8">
        <v>43728</v>
      </c>
      <c r="P17" s="82">
        <v>1.1676</v>
      </c>
      <c r="Q17" s="82"/>
      <c r="R17" s="85">
        <f>IF(P17="","",T17*M17*LOOKUP(RIGHT($D$2,3),定数!$A$6:$A$13,定数!$B$6:$B$13))</f>
        <v>-9910.9465378278383</v>
      </c>
      <c r="S17" s="85"/>
      <c r="T17" s="86">
        <f t="shared" si="4"/>
        <v>-7.9999999999991189</v>
      </c>
      <c r="U17" s="86"/>
      <c r="V17" s="22">
        <f t="shared" si="1"/>
        <v>0</v>
      </c>
      <c r="W17">
        <f t="shared" si="2"/>
        <v>4</v>
      </c>
      <c r="X17" s="41">
        <f t="shared" si="5"/>
        <v>318500.51409109822</v>
      </c>
      <c r="Y17" s="42">
        <f t="shared" si="6"/>
        <v>9.2405628151261965E-2</v>
      </c>
    </row>
    <row r="18" spans="2:25" x14ac:dyDescent="0.15">
      <c r="B18" s="40">
        <v>10</v>
      </c>
      <c r="C18" s="81">
        <f t="shared" si="0"/>
        <v>279158.32748218259</v>
      </c>
      <c r="D18" s="81"/>
      <c r="E18" s="40">
        <v>2018</v>
      </c>
      <c r="F18" s="8">
        <v>43729</v>
      </c>
      <c r="G18" s="40" t="s">
        <v>4</v>
      </c>
      <c r="H18" s="82">
        <v>1.1789000000000001</v>
      </c>
      <c r="I18" s="82"/>
      <c r="J18" s="40">
        <v>16</v>
      </c>
      <c r="K18" s="83">
        <f t="shared" si="3"/>
        <v>8374.749824465478</v>
      </c>
      <c r="L18" s="84"/>
      <c r="M18" s="6">
        <f>IF(J18="","",(K18/J18)/LOOKUP(RIGHT($D$2,3),定数!$A$6:$A$13,定数!$B$6:$B$13))</f>
        <v>4.3618488669091029</v>
      </c>
      <c r="N18" s="40">
        <v>2018</v>
      </c>
      <c r="O18" s="8">
        <v>43729</v>
      </c>
      <c r="P18" s="82">
        <v>1.1772</v>
      </c>
      <c r="Q18" s="82"/>
      <c r="R18" s="85">
        <f>IF(P18="","",T18*M18*LOOKUP(RIGHT($D$2,3),定数!$A$6:$A$13,定数!$B$6:$B$13))</f>
        <v>-8898.1716884947527</v>
      </c>
      <c r="S18" s="85"/>
      <c r="T18" s="86">
        <f t="shared" si="4"/>
        <v>-17.000000000000348</v>
      </c>
      <c r="U18" s="86"/>
      <c r="V18" s="22">
        <f t="shared" si="1"/>
        <v>0</v>
      </c>
      <c r="W18">
        <f t="shared" si="2"/>
        <v>5</v>
      </c>
      <c r="X18" s="41">
        <f t="shared" si="5"/>
        <v>318500.51409109822</v>
      </c>
      <c r="Y18" s="42">
        <f t="shared" si="6"/>
        <v>0.12352314947178666</v>
      </c>
    </row>
    <row r="19" spans="2:25" x14ac:dyDescent="0.15">
      <c r="B19" s="40">
        <v>11</v>
      </c>
      <c r="C19" s="81">
        <f t="shared" si="0"/>
        <v>270260.15579368785</v>
      </c>
      <c r="D19" s="81"/>
      <c r="E19" s="40">
        <v>2018</v>
      </c>
      <c r="F19" s="8">
        <v>43733</v>
      </c>
      <c r="G19" s="40" t="s">
        <v>3</v>
      </c>
      <c r="H19" s="82">
        <v>1.1749000000000001</v>
      </c>
      <c r="I19" s="82"/>
      <c r="J19" s="40">
        <v>8</v>
      </c>
      <c r="K19" s="83">
        <f t="shared" si="3"/>
        <v>8107.804673810635</v>
      </c>
      <c r="L19" s="84"/>
      <c r="M19" s="6">
        <f>IF(J19="","",(K19/J19)/LOOKUP(RIGHT($D$2,3),定数!$A$6:$A$13,定数!$B$6:$B$13))</f>
        <v>8.4456298685527447</v>
      </c>
      <c r="N19" s="40">
        <v>2018</v>
      </c>
      <c r="O19" s="8">
        <v>43733</v>
      </c>
      <c r="P19" s="82">
        <v>1.1738</v>
      </c>
      <c r="Q19" s="82"/>
      <c r="R19" s="85">
        <f>IF(P19="","",T19*M19*LOOKUP(RIGHT($D$2,3),定数!$A$6:$A$13,定数!$B$6:$B$13))</f>
        <v>11148.231426490645</v>
      </c>
      <c r="S19" s="85"/>
      <c r="T19" s="86">
        <f t="shared" si="4"/>
        <v>11.000000000001009</v>
      </c>
      <c r="U19" s="86"/>
      <c r="V19" s="22">
        <f t="shared" si="1"/>
        <v>1</v>
      </c>
      <c r="W19">
        <f t="shared" si="2"/>
        <v>0</v>
      </c>
      <c r="X19" s="41">
        <f t="shared" si="5"/>
        <v>318500.51409109822</v>
      </c>
      <c r="Y19" s="42">
        <f t="shared" si="6"/>
        <v>0.15146084908237401</v>
      </c>
    </row>
    <row r="20" spans="2:25" x14ac:dyDescent="0.15">
      <c r="B20" s="40">
        <v>12</v>
      </c>
      <c r="C20" s="81">
        <f t="shared" si="0"/>
        <v>281408.3872201785</v>
      </c>
      <c r="D20" s="81"/>
      <c r="E20" s="40">
        <v>2018</v>
      </c>
      <c r="F20" s="8">
        <v>43743</v>
      </c>
      <c r="G20" s="40" t="s">
        <v>4</v>
      </c>
      <c r="H20" s="82">
        <v>1.1516999999999999</v>
      </c>
      <c r="I20" s="82"/>
      <c r="J20" s="40">
        <v>7</v>
      </c>
      <c r="K20" s="83">
        <f t="shared" si="3"/>
        <v>8442.2516166053538</v>
      </c>
      <c r="L20" s="84"/>
      <c r="M20" s="6">
        <f>IF(J20="","",(K20/J20)/LOOKUP(RIGHT($D$2,3),定数!$A$6:$A$13,定数!$B$6:$B$13))</f>
        <v>10.050299543577802</v>
      </c>
      <c r="N20" s="40">
        <v>2018</v>
      </c>
      <c r="O20" s="8">
        <v>43743</v>
      </c>
      <c r="P20" s="82">
        <v>1.151</v>
      </c>
      <c r="Q20" s="82"/>
      <c r="R20" s="85">
        <f>IF(P20="","",T20*M20*LOOKUP(RIGHT($D$2,3),定数!$A$6:$A$13,定数!$B$6:$B$13))</f>
        <v>-8442.2516166044243</v>
      </c>
      <c r="S20" s="85"/>
      <c r="T20" s="86">
        <f t="shared" si="4"/>
        <v>-6.9999999999992291</v>
      </c>
      <c r="U20" s="86"/>
      <c r="V20" s="22">
        <f t="shared" si="1"/>
        <v>0</v>
      </c>
      <c r="W20">
        <f t="shared" si="2"/>
        <v>1</v>
      </c>
      <c r="X20" s="41">
        <f t="shared" si="5"/>
        <v>318500.51409109822</v>
      </c>
      <c r="Y20" s="42">
        <f t="shared" si="6"/>
        <v>0.11645860910701877</v>
      </c>
    </row>
    <row r="21" spans="2:25" x14ac:dyDescent="0.15">
      <c r="B21" s="40">
        <v>13</v>
      </c>
      <c r="C21" s="81">
        <f t="shared" si="0"/>
        <v>272966.13560357405</v>
      </c>
      <c r="D21" s="81"/>
      <c r="E21" s="40">
        <v>2018</v>
      </c>
      <c r="F21" s="8">
        <v>43743</v>
      </c>
      <c r="G21" s="40" t="s">
        <v>3</v>
      </c>
      <c r="H21" s="82">
        <v>1.1498999999999999</v>
      </c>
      <c r="I21" s="82"/>
      <c r="J21" s="40">
        <v>16</v>
      </c>
      <c r="K21" s="83">
        <f t="shared" si="3"/>
        <v>8188.984068107221</v>
      </c>
      <c r="L21" s="84"/>
      <c r="M21" s="6">
        <f>IF(J21="","",(K21/J21)/LOOKUP(RIGHT($D$2,3),定数!$A$6:$A$13,定数!$B$6:$B$13))</f>
        <v>4.2650958688058447</v>
      </c>
      <c r="N21" s="40">
        <v>2018</v>
      </c>
      <c r="O21" s="8">
        <v>43743</v>
      </c>
      <c r="P21" s="82">
        <v>1.1515</v>
      </c>
      <c r="Q21" s="82"/>
      <c r="R21" s="85">
        <f>IF(P21="","",T21*M21*LOOKUP(RIGHT($D$2,3),定数!$A$6:$A$13,定数!$B$6:$B$13))</f>
        <v>-8188.9840681074575</v>
      </c>
      <c r="S21" s="85"/>
      <c r="T21" s="86">
        <f t="shared" si="4"/>
        <v>-16.000000000000458</v>
      </c>
      <c r="U21" s="86"/>
      <c r="V21" s="22">
        <f t="shared" si="1"/>
        <v>0</v>
      </c>
      <c r="W21">
        <f t="shared" si="2"/>
        <v>2</v>
      </c>
      <c r="X21" s="41">
        <f t="shared" si="5"/>
        <v>318500.51409109822</v>
      </c>
      <c r="Y21" s="42">
        <f t="shared" si="6"/>
        <v>0.14296485083380528</v>
      </c>
    </row>
    <row r="22" spans="2:25" x14ac:dyDescent="0.15">
      <c r="B22" s="40">
        <v>14</v>
      </c>
      <c r="C22" s="81">
        <f t="shared" si="0"/>
        <v>264777.1515354666</v>
      </c>
      <c r="D22" s="81"/>
      <c r="E22" s="40">
        <v>2018</v>
      </c>
      <c r="F22" s="8">
        <v>43750</v>
      </c>
      <c r="G22" s="40" t="s">
        <v>3</v>
      </c>
      <c r="H22" s="82">
        <v>1.1553</v>
      </c>
      <c r="I22" s="82"/>
      <c r="J22" s="40">
        <v>7</v>
      </c>
      <c r="K22" s="83">
        <f t="shared" si="3"/>
        <v>7943.314546063998</v>
      </c>
      <c r="L22" s="84"/>
      <c r="M22" s="6">
        <f>IF(J22="","",(K22/J22)/LOOKUP(RIGHT($D$2,3),定数!$A$6:$A$13,定数!$B$6:$B$13))</f>
        <v>9.4563268405523786</v>
      </c>
      <c r="N22" s="40">
        <v>2018</v>
      </c>
      <c r="O22" s="8">
        <v>43753</v>
      </c>
      <c r="P22" s="82">
        <v>1.1545000000000001</v>
      </c>
      <c r="Q22" s="82"/>
      <c r="R22" s="85">
        <f>IF(P22="","",T22*M22*LOOKUP(RIGHT($D$2,3),定数!$A$6:$A$13,定数!$B$6:$B$13))</f>
        <v>9078.0737669292848</v>
      </c>
      <c r="S22" s="85"/>
      <c r="T22" s="86">
        <f t="shared" si="4"/>
        <v>7.9999999999991189</v>
      </c>
      <c r="U22" s="86"/>
      <c r="V22" s="22">
        <f t="shared" si="1"/>
        <v>1</v>
      </c>
      <c r="W22">
        <f t="shared" si="2"/>
        <v>0</v>
      </c>
      <c r="X22" s="41">
        <f t="shared" si="5"/>
        <v>318500.51409109822</v>
      </c>
      <c r="Y22" s="42">
        <f t="shared" si="6"/>
        <v>0.16867590530879184</v>
      </c>
    </row>
    <row r="23" spans="2:25" x14ac:dyDescent="0.15">
      <c r="B23" s="40">
        <v>15</v>
      </c>
      <c r="C23" s="81">
        <f t="shared" si="0"/>
        <v>273855.22530239588</v>
      </c>
      <c r="D23" s="81"/>
      <c r="E23" s="40">
        <v>2018</v>
      </c>
      <c r="F23" s="8">
        <v>43753</v>
      </c>
      <c r="G23" s="40" t="s">
        <v>3</v>
      </c>
      <c r="H23" s="82">
        <v>1.1546000000000001</v>
      </c>
      <c r="I23" s="82"/>
      <c r="J23" s="40">
        <v>8</v>
      </c>
      <c r="K23" s="83">
        <f t="shared" si="3"/>
        <v>8215.6567590718769</v>
      </c>
      <c r="L23" s="84"/>
      <c r="M23" s="6">
        <f>IF(J23="","",(K23/J23)/LOOKUP(RIGHT($D$2,3),定数!$A$6:$A$13,定数!$B$6:$B$13))</f>
        <v>8.5579757906998726</v>
      </c>
      <c r="N23" s="40">
        <v>2018</v>
      </c>
      <c r="O23" s="8">
        <v>43753</v>
      </c>
      <c r="P23" s="82">
        <v>1.1555</v>
      </c>
      <c r="Q23" s="82"/>
      <c r="R23" s="85">
        <f>IF(P23="","",T23*M23*LOOKUP(RIGHT($D$2,3),定数!$A$6:$A$13,定数!$B$6:$B$13))</f>
        <v>-9242.6138539548447</v>
      </c>
      <c r="S23" s="85"/>
      <c r="T23" s="86">
        <f t="shared" si="4"/>
        <v>-8.9999999999990088</v>
      </c>
      <c r="U23" s="86"/>
      <c r="V23" t="str">
        <f t="shared" ref="V23:W74" si="7">IF(S23&lt;&gt;"",IF(S23&lt;0,1+V22,0),"")</f>
        <v/>
      </c>
      <c r="W23">
        <f t="shared" si="2"/>
        <v>1</v>
      </c>
      <c r="X23" s="41">
        <f t="shared" si="5"/>
        <v>318500.51409109822</v>
      </c>
      <c r="Y23" s="42">
        <f t="shared" si="6"/>
        <v>0.14017336491938215</v>
      </c>
    </row>
    <row r="24" spans="2:25" x14ac:dyDescent="0.15">
      <c r="B24" s="40">
        <v>16</v>
      </c>
      <c r="C24" s="81">
        <f t="shared" si="0"/>
        <v>264612.61144844105</v>
      </c>
      <c r="D24" s="81"/>
      <c r="E24" s="40">
        <v>2018</v>
      </c>
      <c r="F24" s="8">
        <v>43754</v>
      </c>
      <c r="G24" s="40" t="s">
        <v>4</v>
      </c>
      <c r="H24" s="82">
        <v>1.159</v>
      </c>
      <c r="I24" s="82"/>
      <c r="J24" s="40">
        <v>14</v>
      </c>
      <c r="K24" s="83">
        <f t="shared" si="3"/>
        <v>7938.3783434532315</v>
      </c>
      <c r="L24" s="84"/>
      <c r="M24" s="6">
        <f>IF(J24="","",(K24/J24)/LOOKUP(RIGHT($D$2,3),定数!$A$6:$A$13,定数!$B$6:$B$13))</f>
        <v>4.7252252044364473</v>
      </c>
      <c r="N24" s="40">
        <v>2008</v>
      </c>
      <c r="O24" s="8">
        <v>43754</v>
      </c>
      <c r="P24" s="82">
        <v>1.161</v>
      </c>
      <c r="Q24" s="82"/>
      <c r="R24" s="85">
        <f>IF(P24="","",T24*M24*LOOKUP(RIGHT($D$2,3),定数!$A$6:$A$13,定数!$B$6:$B$13))</f>
        <v>11340.540490647485</v>
      </c>
      <c r="S24" s="85"/>
      <c r="T24" s="86">
        <f t="shared" si="4"/>
        <v>20.000000000000018</v>
      </c>
      <c r="U24" s="86"/>
      <c r="V24" t="str">
        <f t="shared" si="7"/>
        <v/>
      </c>
      <c r="W24">
        <f t="shared" si="2"/>
        <v>0</v>
      </c>
      <c r="X24" s="41">
        <f t="shared" si="5"/>
        <v>318500.51409109822</v>
      </c>
      <c r="Y24" s="42">
        <f t="shared" si="6"/>
        <v>0.16919251385334977</v>
      </c>
    </row>
    <row r="25" spans="2:25" x14ac:dyDescent="0.15">
      <c r="B25" s="40">
        <v>17</v>
      </c>
      <c r="C25" s="81">
        <f t="shared" si="0"/>
        <v>275953.15193908854</v>
      </c>
      <c r="D25" s="81"/>
      <c r="E25" s="40">
        <v>2018</v>
      </c>
      <c r="F25" s="8">
        <v>43755</v>
      </c>
      <c r="G25" s="40" t="s">
        <v>3</v>
      </c>
      <c r="H25" s="82">
        <v>1.1559999999999999</v>
      </c>
      <c r="I25" s="82"/>
      <c r="J25" s="40">
        <v>16</v>
      </c>
      <c r="K25" s="83">
        <f t="shared" si="3"/>
        <v>8278.5945581726555</v>
      </c>
      <c r="L25" s="84"/>
      <c r="M25" s="6">
        <f>IF(J25="","",(K25/J25)/LOOKUP(RIGHT($D$2,3),定数!$A$6:$A$13,定数!$B$6:$B$13))</f>
        <v>4.311767999048258</v>
      </c>
      <c r="N25" s="40">
        <v>2018</v>
      </c>
      <c r="O25" s="8">
        <v>43755</v>
      </c>
      <c r="P25" s="82">
        <v>1.1536999999999999</v>
      </c>
      <c r="Q25" s="82"/>
      <c r="R25" s="85">
        <f>IF(P25="","",T25*M25*LOOKUP(RIGHT($D$2,3),定数!$A$6:$A$13,定数!$B$6:$B$13))</f>
        <v>11900.47967737303</v>
      </c>
      <c r="S25" s="85"/>
      <c r="T25" s="86">
        <f t="shared" si="4"/>
        <v>22.999999999999687</v>
      </c>
      <c r="U25" s="86"/>
      <c r="V25" t="str">
        <f t="shared" si="7"/>
        <v/>
      </c>
      <c r="W25">
        <f t="shared" si="2"/>
        <v>0</v>
      </c>
      <c r="X25" s="41">
        <f t="shared" si="5"/>
        <v>318500.51409109822</v>
      </c>
      <c r="Y25" s="42">
        <f t="shared" si="6"/>
        <v>0.13358647873277907</v>
      </c>
    </row>
    <row r="26" spans="2:25" x14ac:dyDescent="0.15">
      <c r="B26" s="40">
        <v>18</v>
      </c>
      <c r="C26" s="81">
        <f t="shared" si="0"/>
        <v>287853.63161646156</v>
      </c>
      <c r="D26" s="81"/>
      <c r="E26" s="40">
        <v>2018</v>
      </c>
      <c r="F26" s="8">
        <v>43756</v>
      </c>
      <c r="G26" s="40" t="s">
        <v>3</v>
      </c>
      <c r="H26" s="82">
        <v>1.1495</v>
      </c>
      <c r="I26" s="82"/>
      <c r="J26" s="40">
        <v>6</v>
      </c>
      <c r="K26" s="83">
        <f t="shared" si="3"/>
        <v>8635.6089484938457</v>
      </c>
      <c r="L26" s="84"/>
      <c r="M26" s="6">
        <f>IF(J26="","",(K26/J26)/LOOKUP(RIGHT($D$2,3),定数!$A$6:$A$13,定数!$B$6:$B$13))</f>
        <v>11.993901317352563</v>
      </c>
      <c r="N26" s="40">
        <v>2018</v>
      </c>
      <c r="O26" s="8">
        <v>43756</v>
      </c>
      <c r="P26" s="82">
        <v>1.1488</v>
      </c>
      <c r="Q26" s="82"/>
      <c r="R26" s="85">
        <f>IF(P26="","",T26*M26*LOOKUP(RIGHT($D$2,3),定数!$A$6:$A$13,定数!$B$6:$B$13))</f>
        <v>10074.877106575044</v>
      </c>
      <c r="S26" s="85"/>
      <c r="T26" s="86">
        <f t="shared" si="4"/>
        <v>6.9999999999992291</v>
      </c>
      <c r="U26" s="86"/>
      <c r="V26" t="str">
        <f t="shared" si="7"/>
        <v/>
      </c>
      <c r="W26">
        <f t="shared" si="2"/>
        <v>0</v>
      </c>
      <c r="X26" s="41">
        <f t="shared" si="5"/>
        <v>318500.51409109822</v>
      </c>
      <c r="Y26" s="42">
        <f t="shared" si="6"/>
        <v>9.6222395628130619E-2</v>
      </c>
    </row>
    <row r="27" spans="2:25" x14ac:dyDescent="0.15">
      <c r="B27" s="40">
        <v>19</v>
      </c>
      <c r="C27" s="81">
        <f t="shared" si="0"/>
        <v>297928.50872303662</v>
      </c>
      <c r="D27" s="81"/>
      <c r="E27" s="40">
        <v>2018</v>
      </c>
      <c r="F27" s="8">
        <v>43757</v>
      </c>
      <c r="G27" s="40" t="s">
        <v>4</v>
      </c>
      <c r="H27" s="82">
        <v>1.1475</v>
      </c>
      <c r="I27" s="82"/>
      <c r="J27" s="40">
        <v>15</v>
      </c>
      <c r="K27" s="83">
        <f t="shared" si="3"/>
        <v>8937.8552616910983</v>
      </c>
      <c r="L27" s="84"/>
      <c r="M27" s="6">
        <f>IF(J27="","",(K27/J27)/LOOKUP(RIGHT($D$2,3),定数!$A$6:$A$13,定数!$B$6:$B$13))</f>
        <v>4.9654751453839436</v>
      </c>
      <c r="N27" s="40">
        <v>2018</v>
      </c>
      <c r="O27" s="8">
        <v>43757</v>
      </c>
      <c r="P27" s="82">
        <v>1.1492</v>
      </c>
      <c r="Q27" s="82"/>
      <c r="R27" s="85">
        <f>IF(P27="","",T27*M27*LOOKUP(RIGHT($D$2,3),定数!$A$6:$A$13,定数!$B$6:$B$13))</f>
        <v>10129.569296583451</v>
      </c>
      <c r="S27" s="85"/>
      <c r="T27" s="86">
        <f t="shared" si="4"/>
        <v>17.000000000000348</v>
      </c>
      <c r="U27" s="86"/>
      <c r="V27" t="str">
        <f t="shared" si="7"/>
        <v/>
      </c>
      <c r="W27">
        <f t="shared" si="2"/>
        <v>0</v>
      </c>
      <c r="X27" s="41">
        <f t="shared" si="5"/>
        <v>318500.51409109822</v>
      </c>
      <c r="Y27" s="42">
        <f t="shared" si="6"/>
        <v>6.4590179475118692E-2</v>
      </c>
    </row>
    <row r="28" spans="2:25" x14ac:dyDescent="0.15">
      <c r="B28" s="40">
        <v>20</v>
      </c>
      <c r="C28" s="81">
        <f t="shared" si="0"/>
        <v>308058.07801962009</v>
      </c>
      <c r="D28" s="81"/>
      <c r="E28" s="40">
        <v>2018</v>
      </c>
      <c r="F28" s="8">
        <v>43760</v>
      </c>
      <c r="G28" s="40" t="s">
        <v>3</v>
      </c>
      <c r="H28" s="82">
        <v>1.1496</v>
      </c>
      <c r="I28" s="82"/>
      <c r="J28" s="40">
        <v>17</v>
      </c>
      <c r="K28" s="83">
        <f t="shared" si="3"/>
        <v>9241.742340588602</v>
      </c>
      <c r="L28" s="84"/>
      <c r="M28" s="6">
        <f>IF(J28="","",(K28/J28)/LOOKUP(RIGHT($D$2,3),定数!$A$6:$A$13,定数!$B$6:$B$13))</f>
        <v>4.5302658532297073</v>
      </c>
      <c r="N28" s="40">
        <v>2018</v>
      </c>
      <c r="O28" s="8">
        <v>43760</v>
      </c>
      <c r="P28" s="82">
        <v>1.1471</v>
      </c>
      <c r="Q28" s="82"/>
      <c r="R28" s="85">
        <f>IF(P28="","",T28*M28*LOOKUP(RIGHT($D$2,3),定数!$A$6:$A$13,定数!$B$6:$B$13))</f>
        <v>13590.797559688832</v>
      </c>
      <c r="S28" s="85"/>
      <c r="T28" s="86">
        <f t="shared" si="4"/>
        <v>24.999999999999467</v>
      </c>
      <c r="U28" s="86"/>
      <c r="V28" t="str">
        <f t="shared" si="7"/>
        <v/>
      </c>
      <c r="W28">
        <f t="shared" si="2"/>
        <v>0</v>
      </c>
      <c r="X28" s="41">
        <f t="shared" si="5"/>
        <v>318500.51409109822</v>
      </c>
      <c r="Y28" s="42">
        <f t="shared" si="6"/>
        <v>3.2786245577271944E-2</v>
      </c>
    </row>
    <row r="29" spans="2:25" x14ac:dyDescent="0.15">
      <c r="B29" s="40">
        <v>21</v>
      </c>
      <c r="C29" s="81">
        <f t="shared" si="0"/>
        <v>321648.87557930895</v>
      </c>
      <c r="D29" s="81"/>
      <c r="E29" s="40">
        <v>2018</v>
      </c>
      <c r="F29" s="8">
        <v>43761</v>
      </c>
      <c r="G29" s="40" t="s">
        <v>3</v>
      </c>
      <c r="H29" s="82">
        <v>1.1451</v>
      </c>
      <c r="I29" s="82"/>
      <c r="J29" s="40">
        <v>8</v>
      </c>
      <c r="K29" s="83">
        <f t="shared" si="3"/>
        <v>9649.4662673792682</v>
      </c>
      <c r="L29" s="84"/>
      <c r="M29" s="6">
        <f>IF(J29="","",(K29/J29)/LOOKUP(RIGHT($D$2,3),定数!$A$6:$A$13,定数!$B$6:$B$13))</f>
        <v>10.051527361853404</v>
      </c>
      <c r="N29" s="40">
        <v>2018</v>
      </c>
      <c r="O29" s="8">
        <v>43761</v>
      </c>
      <c r="P29" s="82">
        <v>1.1439999999999999</v>
      </c>
      <c r="Q29" s="82"/>
      <c r="R29" s="85">
        <f>IF(P29="","",T29*M29*LOOKUP(RIGHT($D$2,3),定数!$A$6:$A$13,定数!$B$6:$B$13))</f>
        <v>13268.01611764771</v>
      </c>
      <c r="S29" s="85"/>
      <c r="T29" s="86">
        <f t="shared" si="4"/>
        <v>11.000000000001009</v>
      </c>
      <c r="U29" s="86"/>
      <c r="V29" t="str">
        <f t="shared" si="7"/>
        <v/>
      </c>
      <c r="W29">
        <f t="shared" si="2"/>
        <v>0</v>
      </c>
      <c r="X29" s="41">
        <f t="shared" si="5"/>
        <v>321648.87557930895</v>
      </c>
      <c r="Y29" s="42">
        <f t="shared" si="6"/>
        <v>0</v>
      </c>
    </row>
    <row r="30" spans="2:25" x14ac:dyDescent="0.15">
      <c r="B30" s="40">
        <v>22</v>
      </c>
      <c r="C30" s="81">
        <f t="shared" si="0"/>
        <v>334916.89169695665</v>
      </c>
      <c r="D30" s="81"/>
      <c r="E30" s="40">
        <v>2018</v>
      </c>
      <c r="F30" s="8">
        <v>43764</v>
      </c>
      <c r="G30" s="40" t="s">
        <v>4</v>
      </c>
      <c r="H30" s="82">
        <v>1.1415999999999999</v>
      </c>
      <c r="I30" s="82"/>
      <c r="J30" s="40">
        <v>11</v>
      </c>
      <c r="K30" s="83">
        <f t="shared" si="3"/>
        <v>10047.506750908698</v>
      </c>
      <c r="L30" s="84"/>
      <c r="M30" s="6">
        <f>IF(J30="","",(K30/J30)/LOOKUP(RIGHT($D$2,3),定数!$A$6:$A$13,定数!$B$6:$B$13))</f>
        <v>7.6117475385671964</v>
      </c>
      <c r="N30" s="40">
        <v>2018</v>
      </c>
      <c r="O30" s="8">
        <v>43764</v>
      </c>
      <c r="P30" s="82">
        <v>1.1404000000000001</v>
      </c>
      <c r="Q30" s="82"/>
      <c r="R30" s="85">
        <f>IF(P30="","",T30*M30*LOOKUP(RIGHT($D$2,3),定数!$A$6:$A$13,定数!$B$6:$B$13))</f>
        <v>-10960.916455535555</v>
      </c>
      <c r="S30" s="85"/>
      <c r="T30" s="86">
        <f t="shared" si="4"/>
        <v>-11.999999999998678</v>
      </c>
      <c r="U30" s="86"/>
      <c r="V30" t="str">
        <f t="shared" si="7"/>
        <v/>
      </c>
      <c r="W30">
        <f t="shared" si="2"/>
        <v>1</v>
      </c>
      <c r="X30" s="41">
        <f t="shared" si="5"/>
        <v>334916.89169695665</v>
      </c>
      <c r="Y30" s="42">
        <f t="shared" si="6"/>
        <v>0</v>
      </c>
    </row>
    <row r="31" spans="2:25" x14ac:dyDescent="0.15">
      <c r="B31" s="40">
        <v>23</v>
      </c>
      <c r="C31" s="81">
        <f t="shared" si="0"/>
        <v>323955.97524142108</v>
      </c>
      <c r="D31" s="81"/>
      <c r="E31" s="40">
        <v>2018</v>
      </c>
      <c r="F31" s="8">
        <v>43774</v>
      </c>
      <c r="G31" s="40" t="s">
        <v>3</v>
      </c>
      <c r="H31" s="82">
        <v>1.1376999999999999</v>
      </c>
      <c r="I31" s="82"/>
      <c r="J31" s="40">
        <v>16</v>
      </c>
      <c r="K31" s="83">
        <f t="shared" si="3"/>
        <v>9718.679257242633</v>
      </c>
      <c r="L31" s="84"/>
      <c r="M31" s="6">
        <f>IF(J31="","",(K31/J31)/LOOKUP(RIGHT($D$2,3),定数!$A$6:$A$13,定数!$B$6:$B$13))</f>
        <v>5.0618121131472043</v>
      </c>
      <c r="N31" s="40">
        <v>2018</v>
      </c>
      <c r="O31" s="8">
        <v>43774</v>
      </c>
      <c r="P31" s="82">
        <v>1.1355</v>
      </c>
      <c r="Q31" s="82"/>
      <c r="R31" s="85">
        <f>IF(P31="","",T31*M31*LOOKUP(RIGHT($D$2,3),定数!$A$6:$A$13,定数!$B$6:$B$13))</f>
        <v>13363.183978708495</v>
      </c>
      <c r="S31" s="85"/>
      <c r="T31" s="86">
        <f t="shared" si="4"/>
        <v>21.999999999999797</v>
      </c>
      <c r="U31" s="86"/>
      <c r="V31" t="str">
        <f t="shared" si="7"/>
        <v/>
      </c>
      <c r="W31">
        <f t="shared" si="2"/>
        <v>0</v>
      </c>
      <c r="X31" s="41">
        <f t="shared" si="5"/>
        <v>334916.89169695665</v>
      </c>
      <c r="Y31" s="42">
        <f t="shared" si="6"/>
        <v>3.2727272727269163E-2</v>
      </c>
    </row>
    <row r="32" spans="2:25" x14ac:dyDescent="0.15">
      <c r="B32" s="40">
        <v>24</v>
      </c>
      <c r="C32" s="81">
        <f t="shared" si="0"/>
        <v>337319.1592201296</v>
      </c>
      <c r="D32" s="81"/>
      <c r="E32" s="40">
        <v>2018</v>
      </c>
      <c r="F32" s="8">
        <v>43775</v>
      </c>
      <c r="G32" s="40" t="s">
        <v>4</v>
      </c>
      <c r="H32" s="82">
        <v>1.1419999999999999</v>
      </c>
      <c r="I32" s="82"/>
      <c r="J32" s="40">
        <v>16</v>
      </c>
      <c r="K32" s="83">
        <f t="shared" si="3"/>
        <v>10119.574776603888</v>
      </c>
      <c r="L32" s="84"/>
      <c r="M32" s="6">
        <f>IF(J32="","",(K32/J32)/LOOKUP(RIGHT($D$2,3),定数!$A$6:$A$13,定数!$B$6:$B$13))</f>
        <v>5.2706118628145244</v>
      </c>
      <c r="N32" s="40">
        <v>2018</v>
      </c>
      <c r="O32" s="8">
        <v>43775</v>
      </c>
      <c r="P32" s="82">
        <v>1.1403000000000001</v>
      </c>
      <c r="Q32" s="82"/>
      <c r="R32" s="85">
        <f>IF(P32="","",T32*M32*LOOKUP(RIGHT($D$2,3),定数!$A$6:$A$13,定数!$B$6:$B$13))</f>
        <v>-10752.048200140445</v>
      </c>
      <c r="S32" s="85"/>
      <c r="T32" s="86">
        <f t="shared" si="4"/>
        <v>-16.999999999998128</v>
      </c>
      <c r="U32" s="86"/>
      <c r="V32" t="str">
        <f t="shared" si="7"/>
        <v/>
      </c>
      <c r="W32">
        <f t="shared" si="2"/>
        <v>1</v>
      </c>
      <c r="X32" s="41">
        <f t="shared" si="5"/>
        <v>337319.1592201296</v>
      </c>
      <c r="Y32" s="42">
        <f t="shared" si="6"/>
        <v>0</v>
      </c>
    </row>
    <row r="33" spans="2:25" x14ac:dyDescent="0.15">
      <c r="B33" s="40">
        <v>25</v>
      </c>
      <c r="C33" s="81">
        <f t="shared" si="0"/>
        <v>326567.11101998913</v>
      </c>
      <c r="D33" s="81"/>
      <c r="E33" s="40">
        <v>2018</v>
      </c>
      <c r="F33" s="8">
        <v>43775</v>
      </c>
      <c r="G33" s="40" t="s">
        <v>4</v>
      </c>
      <c r="H33" s="82">
        <v>1.1407</v>
      </c>
      <c r="I33" s="82"/>
      <c r="J33" s="40">
        <v>16</v>
      </c>
      <c r="K33" s="83">
        <f t="shared" si="3"/>
        <v>9797.0133305996733</v>
      </c>
      <c r="L33" s="84"/>
      <c r="M33" s="6">
        <f>IF(J33="","",(K33/J33)/LOOKUP(RIGHT($D$2,3),定数!$A$6:$A$13,定数!$B$6:$B$13))</f>
        <v>5.1026111096873299</v>
      </c>
      <c r="N33" s="40">
        <v>2018</v>
      </c>
      <c r="O33" s="8">
        <v>43775</v>
      </c>
      <c r="P33" s="82">
        <v>1.1432</v>
      </c>
      <c r="Q33" s="82"/>
      <c r="R33" s="85">
        <f>IF(P33="","",T33*M33*LOOKUP(RIGHT($D$2,3),定数!$A$6:$A$13,定数!$B$6:$B$13))</f>
        <v>15307.833329061663</v>
      </c>
      <c r="S33" s="85"/>
      <c r="T33" s="86">
        <f t="shared" si="4"/>
        <v>24.999999999999467</v>
      </c>
      <c r="U33" s="86"/>
      <c r="V33" t="str">
        <f t="shared" si="7"/>
        <v/>
      </c>
      <c r="W33">
        <f t="shared" si="2"/>
        <v>0</v>
      </c>
      <c r="X33" s="41">
        <f t="shared" si="5"/>
        <v>337319.1592201296</v>
      </c>
      <c r="Y33" s="42">
        <f t="shared" si="6"/>
        <v>3.1874999999996545E-2</v>
      </c>
    </row>
    <row r="34" spans="2:25" x14ac:dyDescent="0.15">
      <c r="B34" s="40">
        <v>26</v>
      </c>
      <c r="C34" s="81">
        <f t="shared" si="0"/>
        <v>341874.94434905081</v>
      </c>
      <c r="D34" s="81"/>
      <c r="E34" s="40">
        <v>2018</v>
      </c>
      <c r="F34" s="8">
        <v>43776</v>
      </c>
      <c r="G34" s="40" t="s">
        <v>4</v>
      </c>
      <c r="H34" s="82">
        <v>1.143</v>
      </c>
      <c r="I34" s="82"/>
      <c r="J34" s="40">
        <v>22</v>
      </c>
      <c r="K34" s="83">
        <f t="shared" si="3"/>
        <v>10256.248330471524</v>
      </c>
      <c r="L34" s="84"/>
      <c r="M34" s="6">
        <f>IF(J34="","",(K34/J34)/LOOKUP(RIGHT($D$2,3),定数!$A$6:$A$13,定数!$B$6:$B$13))</f>
        <v>3.8849425494210319</v>
      </c>
      <c r="N34" s="40">
        <v>2018</v>
      </c>
      <c r="O34" s="8">
        <v>43776</v>
      </c>
      <c r="P34" s="82">
        <v>1.1459999999999999</v>
      </c>
      <c r="Q34" s="82"/>
      <c r="R34" s="85">
        <f>IF(P34="","",T34*M34*LOOKUP(RIGHT($D$2,3),定数!$A$6:$A$13,定数!$B$6:$B$13))</f>
        <v>13985.79317791521</v>
      </c>
      <c r="S34" s="85"/>
      <c r="T34" s="86">
        <f t="shared" si="4"/>
        <v>29.999999999998916</v>
      </c>
      <c r="U34" s="86"/>
      <c r="V34" t="str">
        <f t="shared" si="7"/>
        <v/>
      </c>
      <c r="W34">
        <f t="shared" si="2"/>
        <v>0</v>
      </c>
      <c r="X34" s="41">
        <f t="shared" si="5"/>
        <v>341874.94434905081</v>
      </c>
      <c r="Y34" s="42">
        <f t="shared" si="6"/>
        <v>0</v>
      </c>
    </row>
    <row r="35" spans="2:25" x14ac:dyDescent="0.15">
      <c r="B35" s="40">
        <v>27</v>
      </c>
      <c r="C35" s="81">
        <f t="shared" si="0"/>
        <v>355860.73752696603</v>
      </c>
      <c r="D35" s="81"/>
      <c r="E35" s="40">
        <v>2018</v>
      </c>
      <c r="F35" s="8">
        <v>43789</v>
      </c>
      <c r="G35" s="40" t="s">
        <v>4</v>
      </c>
      <c r="H35" s="82">
        <v>1.1455</v>
      </c>
      <c r="I35" s="82"/>
      <c r="J35" s="40">
        <v>8</v>
      </c>
      <c r="K35" s="83">
        <f t="shared" si="3"/>
        <v>10675.82212580898</v>
      </c>
      <c r="L35" s="84"/>
      <c r="M35" s="6">
        <f>IF(J35="","",(K35/J35)/LOOKUP(RIGHT($D$2,3),定数!$A$6:$A$13,定数!$B$6:$B$13))</f>
        <v>11.120648047717687</v>
      </c>
      <c r="N35" s="40">
        <v>2018</v>
      </c>
      <c r="O35" s="8">
        <v>43789</v>
      </c>
      <c r="P35" s="82">
        <v>1.1447000000000001</v>
      </c>
      <c r="Q35" s="82"/>
      <c r="R35" s="85">
        <f>IF(P35="","",T35*M35*LOOKUP(RIGHT($D$2,3),定数!$A$6:$A$13,定数!$B$6:$B$13))</f>
        <v>-10675.822125807805</v>
      </c>
      <c r="S35" s="85"/>
      <c r="T35" s="86">
        <f t="shared" si="4"/>
        <v>-7.9999999999991189</v>
      </c>
      <c r="U35" s="86"/>
      <c r="V35" t="str">
        <f t="shared" si="7"/>
        <v/>
      </c>
      <c r="W35">
        <f t="shared" si="2"/>
        <v>1</v>
      </c>
      <c r="X35" s="41">
        <f t="shared" si="5"/>
        <v>355860.73752696603</v>
      </c>
      <c r="Y35" s="42">
        <f t="shared" si="6"/>
        <v>0</v>
      </c>
    </row>
    <row r="36" spans="2:25" x14ac:dyDescent="0.15">
      <c r="B36" s="40">
        <v>28</v>
      </c>
      <c r="C36" s="81">
        <f t="shared" si="0"/>
        <v>345184.91540115821</v>
      </c>
      <c r="D36" s="81"/>
      <c r="E36" s="40">
        <v>2018</v>
      </c>
      <c r="F36" s="8">
        <v>43792</v>
      </c>
      <c r="G36" s="40" t="s">
        <v>4</v>
      </c>
      <c r="H36" s="82">
        <v>1.1416999999999999</v>
      </c>
      <c r="I36" s="82"/>
      <c r="J36" s="40">
        <v>11</v>
      </c>
      <c r="K36" s="83">
        <f t="shared" si="3"/>
        <v>10355.547462034747</v>
      </c>
      <c r="L36" s="84"/>
      <c r="M36" s="6">
        <f>IF(J36="","",(K36/J36)/LOOKUP(RIGHT($D$2,3),定数!$A$6:$A$13,定数!$B$6:$B$13))</f>
        <v>7.8451117136626873</v>
      </c>
      <c r="N36" s="40">
        <v>2018</v>
      </c>
      <c r="O36" s="8">
        <v>43792</v>
      </c>
      <c r="P36" s="82">
        <v>1.1406000000000001</v>
      </c>
      <c r="Q36" s="82"/>
      <c r="R36" s="85">
        <f>IF(P36="","",T36*M36*LOOKUP(RIGHT($D$2,3),定数!$A$6:$A$13,定数!$B$6:$B$13))</f>
        <v>-10355.547462033606</v>
      </c>
      <c r="S36" s="85"/>
      <c r="T36" s="86">
        <f t="shared" si="4"/>
        <v>-10.999999999998789</v>
      </c>
      <c r="U36" s="86"/>
      <c r="V36" t="str">
        <f t="shared" si="7"/>
        <v/>
      </c>
      <c r="W36">
        <f t="shared" si="2"/>
        <v>2</v>
      </c>
      <c r="X36" s="41">
        <f t="shared" si="5"/>
        <v>355860.73752696603</v>
      </c>
      <c r="Y36" s="42">
        <f t="shared" si="6"/>
        <v>2.9999999999996696E-2</v>
      </c>
    </row>
    <row r="37" spans="2:25" x14ac:dyDescent="0.15">
      <c r="B37" s="40">
        <v>29</v>
      </c>
      <c r="C37" s="81">
        <f t="shared" si="0"/>
        <v>334829.36793912458</v>
      </c>
      <c r="D37" s="81"/>
      <c r="E37" s="40">
        <v>2018</v>
      </c>
      <c r="F37" s="8">
        <v>43798</v>
      </c>
      <c r="G37" s="40" t="s">
        <v>4</v>
      </c>
      <c r="H37" s="82">
        <v>1.1386000000000001</v>
      </c>
      <c r="I37" s="82"/>
      <c r="J37" s="40">
        <v>22</v>
      </c>
      <c r="K37" s="83">
        <f t="shared" si="3"/>
        <v>10044.881038173737</v>
      </c>
      <c r="L37" s="84"/>
      <c r="M37" s="6">
        <f>IF(J37="","",(K37/J37)/LOOKUP(RIGHT($D$2,3),定数!$A$6:$A$13,定数!$B$6:$B$13))</f>
        <v>3.8048791811264153</v>
      </c>
      <c r="N37" s="40">
        <v>2018</v>
      </c>
      <c r="O37" s="8">
        <v>43798</v>
      </c>
      <c r="P37" s="82">
        <v>1.1364000000000001</v>
      </c>
      <c r="Q37" s="82"/>
      <c r="R37" s="85">
        <f>IF(P37="","",T37*M37*LOOKUP(RIGHT($D$2,3),定数!$A$6:$A$13,定数!$B$6:$B$13))</f>
        <v>-10044.881038173644</v>
      </c>
      <c r="S37" s="85"/>
      <c r="T37" s="86">
        <f t="shared" si="4"/>
        <v>-21.999999999999797</v>
      </c>
      <c r="U37" s="86"/>
      <c r="V37" t="str">
        <f t="shared" si="7"/>
        <v/>
      </c>
      <c r="W37">
        <f t="shared" si="2"/>
        <v>3</v>
      </c>
      <c r="X37" s="41">
        <f t="shared" si="5"/>
        <v>355860.73752696603</v>
      </c>
      <c r="Y37" s="42">
        <f t="shared" si="6"/>
        <v>5.9099999999993713E-2</v>
      </c>
    </row>
    <row r="38" spans="2:25" x14ac:dyDescent="0.15">
      <c r="B38" s="40">
        <v>30</v>
      </c>
      <c r="C38" s="81">
        <f t="shared" si="0"/>
        <v>324784.48690095096</v>
      </c>
      <c r="D38" s="81"/>
      <c r="E38" s="40">
        <v>2018</v>
      </c>
      <c r="F38" s="8">
        <v>43799</v>
      </c>
      <c r="G38" s="40" t="s">
        <v>4</v>
      </c>
      <c r="H38" s="82">
        <v>1.1391</v>
      </c>
      <c r="I38" s="82"/>
      <c r="J38" s="40">
        <v>6</v>
      </c>
      <c r="K38" s="83">
        <f t="shared" si="3"/>
        <v>9743.5346070285286</v>
      </c>
      <c r="L38" s="84"/>
      <c r="M38" s="6">
        <f>IF(J38="","",(K38/J38)/LOOKUP(RIGHT($D$2,3),定数!$A$6:$A$13,定数!$B$6:$B$13))</f>
        <v>13.532686954206291</v>
      </c>
      <c r="N38" s="40">
        <v>2018</v>
      </c>
      <c r="O38" s="8">
        <v>43799</v>
      </c>
      <c r="P38" s="82">
        <v>1.1384000000000001</v>
      </c>
      <c r="Q38" s="82"/>
      <c r="R38" s="85">
        <f>IF(P38="","",T38*M38*LOOKUP(RIGHT($D$2,3),定数!$A$6:$A$13,定数!$B$6:$B$13))</f>
        <v>-11367.457041532032</v>
      </c>
      <c r="S38" s="85"/>
      <c r="T38" s="86">
        <f t="shared" si="4"/>
        <v>-6.9999999999992291</v>
      </c>
      <c r="U38" s="86"/>
      <c r="V38" t="str">
        <f t="shared" si="7"/>
        <v/>
      </c>
      <c r="W38">
        <f t="shared" si="2"/>
        <v>4</v>
      </c>
      <c r="X38" s="41">
        <f t="shared" si="5"/>
        <v>355860.73752696603</v>
      </c>
      <c r="Y38" s="42">
        <f t="shared" si="6"/>
        <v>8.7326999999993604E-2</v>
      </c>
    </row>
    <row r="39" spans="2:25" x14ac:dyDescent="0.15">
      <c r="B39" s="40">
        <v>31</v>
      </c>
      <c r="C39" s="81">
        <f t="shared" si="0"/>
        <v>313417.02985941892</v>
      </c>
      <c r="D39" s="81"/>
      <c r="E39" s="40">
        <v>2018</v>
      </c>
      <c r="F39" s="8">
        <v>43803</v>
      </c>
      <c r="G39" s="40" t="s">
        <v>4</v>
      </c>
      <c r="H39" s="82">
        <v>1.1356999999999999</v>
      </c>
      <c r="I39" s="82"/>
      <c r="J39" s="40">
        <v>8</v>
      </c>
      <c r="K39" s="83">
        <f t="shared" si="3"/>
        <v>9402.5108957825669</v>
      </c>
      <c r="L39" s="84"/>
      <c r="M39" s="6">
        <f>IF(J39="","",(K39/J39)/LOOKUP(RIGHT($D$2,3),定数!$A$6:$A$13,定数!$B$6:$B$13))</f>
        <v>9.7942821831068407</v>
      </c>
      <c r="N39" s="40">
        <v>2018</v>
      </c>
      <c r="O39" s="8">
        <v>43803</v>
      </c>
      <c r="P39" s="82">
        <v>1.1368</v>
      </c>
      <c r="Q39" s="82"/>
      <c r="R39" s="85">
        <f>IF(P39="","",T39*M39*LOOKUP(RIGHT($D$2,3),定数!$A$6:$A$13,定数!$B$6:$B$13))</f>
        <v>12928.452481702216</v>
      </c>
      <c r="S39" s="85"/>
      <c r="T39" s="86">
        <f t="shared" si="4"/>
        <v>11.000000000001009</v>
      </c>
      <c r="U39" s="86"/>
      <c r="V39" t="str">
        <f t="shared" si="7"/>
        <v/>
      </c>
      <c r="W39">
        <f t="shared" si="2"/>
        <v>0</v>
      </c>
      <c r="X39" s="41">
        <f t="shared" si="5"/>
        <v>355860.73752696603</v>
      </c>
      <c r="Y39" s="42">
        <f t="shared" si="6"/>
        <v>0.11927055499999029</v>
      </c>
    </row>
    <row r="40" spans="2:25" x14ac:dyDescent="0.15">
      <c r="B40" s="40">
        <v>32</v>
      </c>
      <c r="C40" s="81">
        <f t="shared" si="0"/>
        <v>326345.48234112113</v>
      </c>
      <c r="D40" s="81"/>
      <c r="E40" s="40">
        <v>2018</v>
      </c>
      <c r="F40" s="8">
        <v>43805</v>
      </c>
      <c r="G40" s="40" t="s">
        <v>3</v>
      </c>
      <c r="H40" s="82">
        <v>1.1338999999999999</v>
      </c>
      <c r="I40" s="82"/>
      <c r="J40" s="40">
        <v>5</v>
      </c>
      <c r="K40" s="83">
        <f t="shared" si="3"/>
        <v>9790.3644702336333</v>
      </c>
      <c r="L40" s="84"/>
      <c r="M40" s="6">
        <f>IF(J40="","",(K40/J40)/LOOKUP(RIGHT($D$2,3),定数!$A$6:$A$13,定数!$B$6:$B$13))</f>
        <v>16.317274117056055</v>
      </c>
      <c r="N40" s="40">
        <v>2018</v>
      </c>
      <c r="O40" s="8">
        <v>43805</v>
      </c>
      <c r="P40" s="82">
        <v>1.1345000000000001</v>
      </c>
      <c r="Q40" s="82"/>
      <c r="R40" s="85">
        <f>IF(P40="","",T40*M40*LOOKUP(RIGHT($D$2,3),定数!$A$6:$A$13,定数!$B$6:$B$13))</f>
        <v>-11748.437364283413</v>
      </c>
      <c r="S40" s="85"/>
      <c r="T40" s="86">
        <f t="shared" si="4"/>
        <v>-6.0000000000015596</v>
      </c>
      <c r="U40" s="86"/>
      <c r="V40" t="str">
        <f t="shared" si="7"/>
        <v/>
      </c>
      <c r="W40">
        <f t="shared" si="2"/>
        <v>1</v>
      </c>
      <c r="X40" s="41">
        <f t="shared" si="5"/>
        <v>355860.73752696603</v>
      </c>
      <c r="Y40" s="42">
        <f t="shared" si="6"/>
        <v>8.2940465393736562E-2</v>
      </c>
    </row>
    <row r="41" spans="2:25" x14ac:dyDescent="0.15">
      <c r="B41" s="40">
        <v>33</v>
      </c>
      <c r="C41" s="81">
        <f t="shared" si="0"/>
        <v>314597.0449768377</v>
      </c>
      <c r="D41" s="81"/>
      <c r="E41" s="40">
        <v>2018</v>
      </c>
      <c r="F41" s="8">
        <v>43806</v>
      </c>
      <c r="G41" s="40" t="s">
        <v>4</v>
      </c>
      <c r="H41" s="82">
        <v>1.1392</v>
      </c>
      <c r="I41" s="82"/>
      <c r="J41" s="40">
        <v>16</v>
      </c>
      <c r="K41" s="83">
        <f t="shared" si="3"/>
        <v>9437.91134930513</v>
      </c>
      <c r="L41" s="84"/>
      <c r="M41" s="6">
        <f>IF(J41="","",(K41/J41)/LOOKUP(RIGHT($D$2,3),定数!$A$6:$A$13,定数!$B$6:$B$13))</f>
        <v>4.9155788277630883</v>
      </c>
      <c r="N41" s="40">
        <v>2018</v>
      </c>
      <c r="O41" s="8">
        <v>43806</v>
      </c>
      <c r="P41" s="82">
        <v>1.1414</v>
      </c>
      <c r="Q41" s="82"/>
      <c r="R41" s="85">
        <f>IF(P41="","",T41*M41*LOOKUP(RIGHT($D$2,3),定数!$A$6:$A$13,定数!$B$6:$B$13))</f>
        <v>12977.128105294432</v>
      </c>
      <c r="S41" s="85"/>
      <c r="T41" s="86">
        <f t="shared" si="4"/>
        <v>21.999999999999797</v>
      </c>
      <c r="U41" s="86"/>
      <c r="V41" t="str">
        <f t="shared" si="7"/>
        <v/>
      </c>
      <c r="W41">
        <f t="shared" si="2"/>
        <v>0</v>
      </c>
      <c r="X41" s="41">
        <f t="shared" si="5"/>
        <v>355860.73752696603</v>
      </c>
      <c r="Y41" s="42">
        <f t="shared" si="6"/>
        <v>0.11595460863957063</v>
      </c>
    </row>
    <row r="42" spans="2:25" x14ac:dyDescent="0.15">
      <c r="B42" s="40">
        <v>34</v>
      </c>
      <c r="C42" s="81">
        <f t="shared" si="0"/>
        <v>327574.17308213213</v>
      </c>
      <c r="D42" s="81"/>
      <c r="E42" s="40">
        <v>2018</v>
      </c>
      <c r="F42" s="8">
        <v>43817</v>
      </c>
      <c r="G42" s="40" t="s">
        <v>4</v>
      </c>
      <c r="H42" s="82">
        <v>1.1355</v>
      </c>
      <c r="I42" s="82"/>
      <c r="J42" s="40">
        <v>7</v>
      </c>
      <c r="K42" s="83">
        <f t="shared" si="3"/>
        <v>9827.225192463964</v>
      </c>
      <c r="L42" s="84"/>
      <c r="M42" s="6">
        <f>IF(J42="","",(K42/J42)/LOOKUP(RIGHT($D$2,3),定数!$A$6:$A$13,定数!$B$6:$B$13))</f>
        <v>11.699077610076149</v>
      </c>
      <c r="N42" s="40">
        <v>2018</v>
      </c>
      <c r="O42" s="8">
        <v>43817</v>
      </c>
      <c r="P42" s="82">
        <v>1.1348</v>
      </c>
      <c r="Q42" s="82"/>
      <c r="R42" s="85">
        <f>IF(P42="","",T42*M42*LOOKUP(RIGHT($D$2,3),定数!$A$6:$A$13,定数!$B$6:$B$13))</f>
        <v>-9827.2251924628818</v>
      </c>
      <c r="S42" s="85"/>
      <c r="T42" s="86">
        <f t="shared" si="4"/>
        <v>-6.9999999999992291</v>
      </c>
      <c r="U42" s="86"/>
      <c r="V42" t="str">
        <f t="shared" si="7"/>
        <v/>
      </c>
      <c r="W42">
        <f t="shared" si="2"/>
        <v>1</v>
      </c>
      <c r="X42" s="41">
        <f t="shared" si="5"/>
        <v>355860.73752696603</v>
      </c>
      <c r="Y42" s="42">
        <f t="shared" si="6"/>
        <v>7.9487736245953289E-2</v>
      </c>
    </row>
    <row r="43" spans="2:25" x14ac:dyDescent="0.15">
      <c r="B43" s="40">
        <v>35</v>
      </c>
      <c r="C43" s="81">
        <f t="shared" si="0"/>
        <v>317746.94788966922</v>
      </c>
      <c r="D43" s="81"/>
      <c r="E43" s="40">
        <v>2018</v>
      </c>
      <c r="F43" s="8">
        <v>43817</v>
      </c>
      <c r="G43" s="40" t="s">
        <v>3</v>
      </c>
      <c r="H43" s="82">
        <v>1.1356999999999999</v>
      </c>
      <c r="I43" s="82"/>
      <c r="J43" s="40">
        <v>13</v>
      </c>
      <c r="K43" s="83">
        <f t="shared" si="3"/>
        <v>9532.408436690077</v>
      </c>
      <c r="L43" s="84"/>
      <c r="M43" s="6">
        <f>IF(J43="","",(K43/J43)/LOOKUP(RIGHT($D$2,3),定数!$A$6:$A$13,定数!$B$6:$B$13))</f>
        <v>6.1105182286474848</v>
      </c>
      <c r="N43" s="40">
        <v>2018</v>
      </c>
      <c r="O43" s="8">
        <v>43817</v>
      </c>
      <c r="P43" s="82">
        <v>1.1371</v>
      </c>
      <c r="Q43" s="82"/>
      <c r="R43" s="85">
        <f>IF(P43="","",T43*M43*LOOKUP(RIGHT($D$2,3),定数!$A$6:$A$13,定数!$B$6:$B$13))</f>
        <v>-10265.670624128272</v>
      </c>
      <c r="S43" s="85"/>
      <c r="T43" s="86">
        <f t="shared" si="4"/>
        <v>-14.000000000000679</v>
      </c>
      <c r="U43" s="86"/>
      <c r="V43" t="str">
        <f t="shared" si="7"/>
        <v/>
      </c>
      <c r="W43">
        <f t="shared" si="2"/>
        <v>2</v>
      </c>
      <c r="X43" s="41">
        <f t="shared" si="5"/>
        <v>355860.73752696603</v>
      </c>
      <c r="Y43" s="42">
        <f t="shared" si="6"/>
        <v>0.10710310415857172</v>
      </c>
    </row>
    <row r="44" spans="2:25" x14ac:dyDescent="0.15">
      <c r="B44" s="40">
        <v>36</v>
      </c>
      <c r="C44" s="81">
        <f t="shared" si="0"/>
        <v>307481.27726554096</v>
      </c>
      <c r="D44" s="81"/>
      <c r="E44" s="40">
        <v>2018</v>
      </c>
      <c r="F44" s="8">
        <v>43818</v>
      </c>
      <c r="G44" s="40" t="s">
        <v>4</v>
      </c>
      <c r="H44" s="82">
        <v>1.1405000000000001</v>
      </c>
      <c r="I44" s="82"/>
      <c r="J44" s="40">
        <v>11</v>
      </c>
      <c r="K44" s="83">
        <f t="shared" si="3"/>
        <v>9224.4383179662291</v>
      </c>
      <c r="L44" s="84"/>
      <c r="M44" s="6">
        <f>IF(J44="","",(K44/J44)/LOOKUP(RIGHT($D$2,3),定数!$A$6:$A$13,定数!$B$6:$B$13))</f>
        <v>6.9882108469441127</v>
      </c>
      <c r="N44" s="40">
        <v>2018</v>
      </c>
      <c r="O44" s="8">
        <v>43818</v>
      </c>
      <c r="P44" s="82">
        <v>1.1420999999999999</v>
      </c>
      <c r="Q44" s="82"/>
      <c r="R44" s="85">
        <f>IF(P44="","",T44*M44*LOOKUP(RIGHT($D$2,3),定数!$A$6:$A$13,定数!$B$6:$B$13))</f>
        <v>13417.364826131217</v>
      </c>
      <c r="S44" s="85"/>
      <c r="T44" s="86">
        <f t="shared" si="4"/>
        <v>15.999999999998238</v>
      </c>
      <c r="U44" s="86"/>
      <c r="V44" t="str">
        <f t="shared" si="7"/>
        <v/>
      </c>
      <c r="W44">
        <f t="shared" si="2"/>
        <v>0</v>
      </c>
      <c r="X44" s="41">
        <f t="shared" si="5"/>
        <v>355860.73752696603</v>
      </c>
      <c r="Y44" s="42">
        <f t="shared" si="6"/>
        <v>0.13595054233191151</v>
      </c>
    </row>
    <row r="45" spans="2:25" x14ac:dyDescent="0.15">
      <c r="B45" s="40">
        <v>37</v>
      </c>
      <c r="C45" s="81">
        <f t="shared" si="0"/>
        <v>320898.64209167217</v>
      </c>
      <c r="D45" s="81"/>
      <c r="E45" s="40">
        <v>2018</v>
      </c>
      <c r="F45" s="8">
        <v>43827</v>
      </c>
      <c r="G45" s="40" t="s">
        <v>3</v>
      </c>
      <c r="H45" s="82">
        <v>1.1440999999999999</v>
      </c>
      <c r="I45" s="82"/>
      <c r="J45" s="40">
        <v>13</v>
      </c>
      <c r="K45" s="83">
        <f t="shared" si="3"/>
        <v>9626.9592627501643</v>
      </c>
      <c r="L45" s="84"/>
      <c r="M45" s="6">
        <f>IF(J45="","",(K45/J45)/LOOKUP(RIGHT($D$2,3),定数!$A$6:$A$13,定数!$B$6:$B$13))</f>
        <v>6.171127732532157</v>
      </c>
      <c r="N45" s="40">
        <v>2018</v>
      </c>
      <c r="O45" s="8">
        <v>43830</v>
      </c>
      <c r="P45" s="82">
        <v>1.1420999999999999</v>
      </c>
      <c r="Q45" s="82"/>
      <c r="R45" s="85">
        <f>IF(P45="","",T45*M45*LOOKUP(RIGHT($D$2,3),定数!$A$6:$A$13,定数!$B$6:$B$13))</f>
        <v>14810.70655807719</v>
      </c>
      <c r="S45" s="85"/>
      <c r="T45" s="86">
        <f t="shared" si="4"/>
        <v>20.000000000000018</v>
      </c>
      <c r="U45" s="86"/>
      <c r="V45" t="str">
        <f t="shared" si="7"/>
        <v/>
      </c>
      <c r="W45">
        <f t="shared" si="2"/>
        <v>0</v>
      </c>
      <c r="X45" s="41">
        <f t="shared" si="5"/>
        <v>355860.73752696603</v>
      </c>
      <c r="Y45" s="42">
        <f t="shared" si="6"/>
        <v>9.8246565997308299E-2</v>
      </c>
    </row>
    <row r="46" spans="2:25" x14ac:dyDescent="0.15">
      <c r="B46" s="40">
        <v>38</v>
      </c>
      <c r="C46" s="81">
        <f t="shared" si="0"/>
        <v>335709.34864974936</v>
      </c>
      <c r="D46" s="81"/>
      <c r="E46" s="40">
        <v>2019</v>
      </c>
      <c r="F46" s="8">
        <v>43469</v>
      </c>
      <c r="G46" s="40" t="s">
        <v>4</v>
      </c>
      <c r="H46" s="82">
        <v>1.1408</v>
      </c>
      <c r="I46" s="82"/>
      <c r="J46" s="40">
        <v>14</v>
      </c>
      <c r="K46" s="83">
        <f t="shared" si="3"/>
        <v>10071.28045949248</v>
      </c>
      <c r="L46" s="84"/>
      <c r="M46" s="6">
        <f>IF(J46="","",(K46/J46)/LOOKUP(RIGHT($D$2,3),定数!$A$6:$A$13,定数!$B$6:$B$13))</f>
        <v>5.9948097973169521</v>
      </c>
      <c r="N46" s="40">
        <v>2019</v>
      </c>
      <c r="O46" s="8">
        <v>43469</v>
      </c>
      <c r="P46" s="82">
        <v>1.1394</v>
      </c>
      <c r="Q46" s="82"/>
      <c r="R46" s="85">
        <f>IF(P46="","",T46*M46*LOOKUP(RIGHT($D$2,3),定数!$A$6:$A$13,定数!$B$6:$B$13))</f>
        <v>-10071.280459492969</v>
      </c>
      <c r="S46" s="85"/>
      <c r="T46" s="86">
        <f t="shared" si="4"/>
        <v>-14.000000000000679</v>
      </c>
      <c r="U46" s="86"/>
      <c r="V46" t="str">
        <f t="shared" si="7"/>
        <v/>
      </c>
      <c r="W46">
        <f t="shared" si="2"/>
        <v>1</v>
      </c>
      <c r="X46" s="41">
        <f t="shared" si="5"/>
        <v>355860.73752696603</v>
      </c>
      <c r="Y46" s="42">
        <f t="shared" si="6"/>
        <v>5.6627176735645546E-2</v>
      </c>
    </row>
    <row r="47" spans="2:25" x14ac:dyDescent="0.15">
      <c r="B47" s="40">
        <v>39</v>
      </c>
      <c r="C47" s="81">
        <f t="shared" si="0"/>
        <v>325638.06819025637</v>
      </c>
      <c r="D47" s="81"/>
      <c r="E47" s="40">
        <v>2019</v>
      </c>
      <c r="F47" s="8">
        <v>43472</v>
      </c>
      <c r="G47" s="40" t="s">
        <v>4</v>
      </c>
      <c r="H47" s="82">
        <v>1.1413</v>
      </c>
      <c r="I47" s="82"/>
      <c r="J47" s="40">
        <v>9</v>
      </c>
      <c r="K47" s="83">
        <f t="shared" si="3"/>
        <v>9769.1420457076911</v>
      </c>
      <c r="L47" s="84"/>
      <c r="M47" s="6">
        <f>IF(J47="","",(K47/J47)/LOOKUP(RIGHT($D$2,3),定数!$A$6:$A$13,定数!$B$6:$B$13))</f>
        <v>9.0455018941737872</v>
      </c>
      <c r="N47" s="40">
        <v>2019</v>
      </c>
      <c r="O47" s="8">
        <v>43472</v>
      </c>
      <c r="P47" s="82">
        <v>1.1426000000000001</v>
      </c>
      <c r="Q47" s="82"/>
      <c r="R47" s="85">
        <f>IF(P47="","",T47*M47*LOOKUP(RIGHT($D$2,3),定数!$A$6:$A$13,定数!$B$6:$B$13))</f>
        <v>14110.982954911964</v>
      </c>
      <c r="S47" s="85"/>
      <c r="T47" s="86">
        <f t="shared" si="4"/>
        <v>13.000000000000789</v>
      </c>
      <c r="U47" s="86"/>
      <c r="V47" t="str">
        <f t="shared" si="7"/>
        <v/>
      </c>
      <c r="W47">
        <f t="shared" si="2"/>
        <v>0</v>
      </c>
      <c r="X47" s="41">
        <f t="shared" si="5"/>
        <v>355860.73752696603</v>
      </c>
      <c r="Y47" s="42">
        <f t="shared" si="6"/>
        <v>8.4928361433577626E-2</v>
      </c>
    </row>
    <row r="48" spans="2:25" x14ac:dyDescent="0.15">
      <c r="B48" s="40">
        <v>40</v>
      </c>
      <c r="C48" s="81">
        <f t="shared" si="0"/>
        <v>339749.05114516831</v>
      </c>
      <c r="D48" s="81"/>
      <c r="E48" s="40">
        <v>2019</v>
      </c>
      <c r="F48" s="8">
        <v>43473</v>
      </c>
      <c r="G48" s="40" t="s">
        <v>3</v>
      </c>
      <c r="H48" s="82">
        <v>1.1438999999999999</v>
      </c>
      <c r="I48" s="82"/>
      <c r="J48" s="40">
        <v>14</v>
      </c>
      <c r="K48" s="83">
        <f t="shared" si="3"/>
        <v>10192.471534355049</v>
      </c>
      <c r="L48" s="84"/>
      <c r="M48" s="6">
        <f>IF(J48="","",(K48/J48)/LOOKUP(RIGHT($D$2,3),定数!$A$6:$A$13,定数!$B$6:$B$13))</f>
        <v>6.0669473418780049</v>
      </c>
      <c r="N48" s="40">
        <v>2019</v>
      </c>
      <c r="O48" s="8">
        <v>43473</v>
      </c>
      <c r="P48" s="82">
        <v>1.1453</v>
      </c>
      <c r="Q48" s="82"/>
      <c r="R48" s="85">
        <f>IF(P48="","",T48*M48*LOOKUP(RIGHT($D$2,3),定数!$A$6:$A$13,定数!$B$6:$B$13))</f>
        <v>-10192.471534355542</v>
      </c>
      <c r="S48" s="85"/>
      <c r="T48" s="86">
        <f t="shared" si="4"/>
        <v>-14.000000000000679</v>
      </c>
      <c r="U48" s="86"/>
      <c r="V48" t="str">
        <f t="shared" si="7"/>
        <v/>
      </c>
      <c r="W48">
        <f t="shared" si="2"/>
        <v>1</v>
      </c>
      <c r="X48" s="41">
        <f t="shared" si="5"/>
        <v>355860.73752696603</v>
      </c>
      <c r="Y48" s="42">
        <f t="shared" si="6"/>
        <v>4.5275257095696908E-2</v>
      </c>
    </row>
    <row r="49" spans="2:25" x14ac:dyDescent="0.15">
      <c r="B49" s="40">
        <v>41</v>
      </c>
      <c r="C49" s="81">
        <f t="shared" si="0"/>
        <v>329556.57961081277</v>
      </c>
      <c r="D49" s="81"/>
      <c r="E49" s="40">
        <v>2019</v>
      </c>
      <c r="F49" s="8">
        <v>43475</v>
      </c>
      <c r="G49" s="40" t="s">
        <v>4</v>
      </c>
      <c r="H49" s="82">
        <v>1.1556</v>
      </c>
      <c r="I49" s="82"/>
      <c r="J49" s="40">
        <v>8</v>
      </c>
      <c r="K49" s="83">
        <f t="shared" si="3"/>
        <v>9886.6973883243827</v>
      </c>
      <c r="L49" s="84"/>
      <c r="M49" s="6">
        <f>IF(J49="","",(K49/J49)/LOOKUP(RIGHT($D$2,3),定数!$A$6:$A$13,定数!$B$6:$B$13))</f>
        <v>10.298643112837899</v>
      </c>
      <c r="N49" s="40">
        <v>2019</v>
      </c>
      <c r="O49" s="8">
        <v>43475</v>
      </c>
      <c r="P49" s="82">
        <v>1.1568000000000001</v>
      </c>
      <c r="Q49" s="82"/>
      <c r="R49" s="85">
        <f>IF(P49="","",T49*M49*LOOKUP(RIGHT($D$2,3),定数!$A$6:$A$13,定数!$B$6:$B$13))</f>
        <v>14830.046082487686</v>
      </c>
      <c r="S49" s="85"/>
      <c r="T49" s="86">
        <f t="shared" si="4"/>
        <v>12.000000000000899</v>
      </c>
      <c r="U49" s="86"/>
      <c r="V49" t="str">
        <f t="shared" si="7"/>
        <v/>
      </c>
      <c r="W49">
        <f t="shared" si="2"/>
        <v>0</v>
      </c>
      <c r="X49" s="41">
        <f t="shared" si="5"/>
        <v>355860.73752696603</v>
      </c>
      <c r="Y49" s="42">
        <f t="shared" si="6"/>
        <v>7.3916999382827364E-2</v>
      </c>
    </row>
    <row r="50" spans="2:25" x14ac:dyDescent="0.15">
      <c r="B50" s="40">
        <v>42</v>
      </c>
      <c r="C50" s="81">
        <f t="shared" si="0"/>
        <v>344386.62569330045</v>
      </c>
      <c r="D50" s="81"/>
      <c r="E50" s="40">
        <v>2019</v>
      </c>
      <c r="F50" s="8">
        <v>43488</v>
      </c>
      <c r="G50" s="40" t="s">
        <v>4</v>
      </c>
      <c r="H50" s="82">
        <v>1.1366000000000001</v>
      </c>
      <c r="I50" s="82"/>
      <c r="J50" s="40">
        <v>4</v>
      </c>
      <c r="K50" s="83">
        <f t="shared" si="3"/>
        <v>10331.598770799013</v>
      </c>
      <c r="L50" s="84"/>
      <c r="M50" s="6">
        <f>IF(J50="","",(K50/J50)/LOOKUP(RIGHT($D$2,3),定数!$A$6:$A$13,定数!$B$6:$B$13))</f>
        <v>21.524164105831279</v>
      </c>
      <c r="N50" s="40">
        <v>2019</v>
      </c>
      <c r="O50" s="8">
        <v>43488</v>
      </c>
      <c r="P50" s="82">
        <v>1.1371</v>
      </c>
      <c r="Q50" s="82"/>
      <c r="R50" s="85">
        <f>IF(P50="","",T50*M50*LOOKUP(RIGHT($D$2,3),定数!$A$6:$A$13,定数!$B$6:$B$13))</f>
        <v>12914.498463497344</v>
      </c>
      <c r="S50" s="85"/>
      <c r="T50" s="86">
        <f t="shared" si="4"/>
        <v>4.9999999999994493</v>
      </c>
      <c r="U50" s="86"/>
      <c r="V50" t="str">
        <f t="shared" si="7"/>
        <v/>
      </c>
      <c r="W50">
        <f t="shared" si="2"/>
        <v>0</v>
      </c>
      <c r="X50" s="41">
        <f t="shared" si="5"/>
        <v>355860.73752696603</v>
      </c>
      <c r="Y50" s="42">
        <f t="shared" si="6"/>
        <v>3.2243264355051537E-2</v>
      </c>
    </row>
    <row r="51" spans="2:25" x14ac:dyDescent="0.15">
      <c r="B51" s="40">
        <v>43</v>
      </c>
      <c r="C51" s="81">
        <f t="shared" si="0"/>
        <v>357301.12415679777</v>
      </c>
      <c r="D51" s="81"/>
      <c r="E51" s="40">
        <v>2019</v>
      </c>
      <c r="F51" s="8">
        <v>43489</v>
      </c>
      <c r="G51" s="40" t="s">
        <v>4</v>
      </c>
      <c r="H51" s="82">
        <v>1.1387</v>
      </c>
      <c r="I51" s="82"/>
      <c r="J51" s="40">
        <v>5</v>
      </c>
      <c r="K51" s="83">
        <f t="shared" si="3"/>
        <v>10719.033724703933</v>
      </c>
      <c r="L51" s="84"/>
      <c r="M51" s="6">
        <f>IF(J51="","",(K51/J51)/LOOKUP(RIGHT($D$2,3),定数!$A$6:$A$13,定数!$B$6:$B$13))</f>
        <v>17.865056207839888</v>
      </c>
      <c r="N51" s="40">
        <v>2019</v>
      </c>
      <c r="O51" s="8">
        <v>43489</v>
      </c>
      <c r="P51" s="82">
        <v>1.1382000000000001</v>
      </c>
      <c r="Q51" s="82"/>
      <c r="R51" s="85">
        <f>IF(P51="","",T51*M51*LOOKUP(RIGHT($D$2,3),定数!$A$6:$A$13,定数!$B$6:$B$13))</f>
        <v>-10719.033724702753</v>
      </c>
      <c r="S51" s="85"/>
      <c r="T51" s="86">
        <f t="shared" si="4"/>
        <v>-4.9999999999994493</v>
      </c>
      <c r="U51" s="86"/>
      <c r="V51" t="str">
        <f t="shared" si="7"/>
        <v/>
      </c>
      <c r="W51">
        <f t="shared" si="2"/>
        <v>1</v>
      </c>
      <c r="X51" s="41">
        <f t="shared" si="5"/>
        <v>357301.12415679777</v>
      </c>
      <c r="Y51" s="42">
        <f t="shared" si="6"/>
        <v>0</v>
      </c>
    </row>
    <row r="52" spans="2:25" x14ac:dyDescent="0.15">
      <c r="B52" s="40">
        <v>44</v>
      </c>
      <c r="C52" s="81">
        <f t="shared" si="0"/>
        <v>346582.09043209499</v>
      </c>
      <c r="D52" s="81"/>
      <c r="E52" s="40">
        <v>2019</v>
      </c>
      <c r="F52" s="8">
        <v>43490</v>
      </c>
      <c r="G52" s="40" t="s">
        <v>4</v>
      </c>
      <c r="H52" s="82">
        <v>1.1334</v>
      </c>
      <c r="I52" s="82"/>
      <c r="J52" s="40">
        <v>15</v>
      </c>
      <c r="K52" s="83">
        <f t="shared" si="3"/>
        <v>10397.46271296285</v>
      </c>
      <c r="L52" s="84"/>
      <c r="M52" s="6">
        <f>IF(J52="","",(K52/J52)/LOOKUP(RIGHT($D$2,3),定数!$A$6:$A$13,定数!$B$6:$B$13))</f>
        <v>5.7763681738682502</v>
      </c>
      <c r="N52" s="40">
        <v>2019</v>
      </c>
      <c r="O52" s="8">
        <v>43490</v>
      </c>
      <c r="P52" s="82">
        <v>1.1355</v>
      </c>
      <c r="Q52" s="82"/>
      <c r="R52" s="85">
        <f>IF(P52="","",T52*M52*LOOKUP(RIGHT($D$2,3),定数!$A$6:$A$13,定数!$B$6:$B$13))</f>
        <v>14556.447798147927</v>
      </c>
      <c r="S52" s="85"/>
      <c r="T52" s="86">
        <f t="shared" si="4"/>
        <v>20.999999999999908</v>
      </c>
      <c r="U52" s="86"/>
      <c r="V52" t="str">
        <f t="shared" si="7"/>
        <v/>
      </c>
      <c r="W52">
        <f t="shared" si="2"/>
        <v>0</v>
      </c>
      <c r="X52" s="41">
        <f t="shared" si="5"/>
        <v>357301.12415679777</v>
      </c>
      <c r="Y52" s="42">
        <f t="shared" si="6"/>
        <v>2.9999999999996807E-2</v>
      </c>
    </row>
    <row r="53" spans="2:25" x14ac:dyDescent="0.15">
      <c r="B53" s="40">
        <v>45</v>
      </c>
      <c r="C53" s="81">
        <f t="shared" si="0"/>
        <v>361138.53823024291</v>
      </c>
      <c r="D53" s="81"/>
      <c r="E53" s="40">
        <v>2019</v>
      </c>
      <c r="F53" s="8">
        <v>43493</v>
      </c>
      <c r="G53" s="40" t="s">
        <v>4</v>
      </c>
      <c r="H53" s="82">
        <v>1.1415</v>
      </c>
      <c r="I53" s="82"/>
      <c r="J53" s="40">
        <v>7</v>
      </c>
      <c r="K53" s="83">
        <f t="shared" si="3"/>
        <v>10834.156146907288</v>
      </c>
      <c r="L53" s="84"/>
      <c r="M53" s="6">
        <f>IF(J53="","",(K53/J53)/LOOKUP(RIGHT($D$2,3),定数!$A$6:$A$13,定数!$B$6:$B$13))</f>
        <v>12.89780493679439</v>
      </c>
      <c r="N53" s="40">
        <v>2019</v>
      </c>
      <c r="O53" s="8">
        <v>43493</v>
      </c>
      <c r="P53" s="82">
        <v>1.1425000000000001</v>
      </c>
      <c r="Q53" s="82"/>
      <c r="R53" s="85">
        <f>IF(P53="","",T53*M53*LOOKUP(RIGHT($D$2,3),定数!$A$6:$A$13,定数!$B$6:$B$13))</f>
        <v>15477.365924154999</v>
      </c>
      <c r="S53" s="85"/>
      <c r="T53" s="86">
        <f t="shared" si="4"/>
        <v>10.000000000001119</v>
      </c>
      <c r="U53" s="86"/>
      <c r="V53" t="str">
        <f t="shared" si="7"/>
        <v/>
      </c>
      <c r="W53">
        <f t="shared" si="2"/>
        <v>0</v>
      </c>
      <c r="X53" s="41">
        <f t="shared" si="5"/>
        <v>361138.53823024291</v>
      </c>
      <c r="Y53" s="42">
        <f t="shared" si="6"/>
        <v>0</v>
      </c>
    </row>
    <row r="54" spans="2:25" x14ac:dyDescent="0.15">
      <c r="B54" s="40">
        <v>46</v>
      </c>
      <c r="C54" s="81">
        <f t="shared" si="0"/>
        <v>376615.9041543979</v>
      </c>
      <c r="D54" s="81"/>
      <c r="E54" s="40">
        <v>2019</v>
      </c>
      <c r="F54" s="8">
        <v>43495</v>
      </c>
      <c r="G54" s="40" t="s">
        <v>4</v>
      </c>
      <c r="H54" s="82">
        <v>1.1437999999999999</v>
      </c>
      <c r="I54" s="82"/>
      <c r="J54" s="40">
        <v>8</v>
      </c>
      <c r="K54" s="83">
        <f t="shared" si="3"/>
        <v>11298.477124631936</v>
      </c>
      <c r="L54" s="84"/>
      <c r="M54" s="6">
        <f>IF(J54="","",(K54/J54)/LOOKUP(RIGHT($D$2,3),定数!$A$6:$A$13,定数!$B$6:$B$13))</f>
        <v>11.769247004824933</v>
      </c>
      <c r="N54" s="40">
        <v>2019</v>
      </c>
      <c r="O54" s="8">
        <v>43495</v>
      </c>
      <c r="P54" s="82">
        <v>1.143</v>
      </c>
      <c r="Q54" s="82"/>
      <c r="R54" s="85">
        <f>IF(P54="","",T54*M54*LOOKUP(RIGHT($D$2,3),定数!$A$6:$A$13,定数!$B$6:$B$13))</f>
        <v>-11298.477124630692</v>
      </c>
      <c r="S54" s="85"/>
      <c r="T54" s="86">
        <f t="shared" si="4"/>
        <v>-7.9999999999991189</v>
      </c>
      <c r="U54" s="86"/>
      <c r="V54" t="str">
        <f t="shared" si="7"/>
        <v/>
      </c>
      <c r="W54">
        <f t="shared" si="2"/>
        <v>1</v>
      </c>
      <c r="X54" s="41">
        <f t="shared" si="5"/>
        <v>376615.9041543979</v>
      </c>
      <c r="Y54" s="42">
        <f t="shared" si="6"/>
        <v>0</v>
      </c>
    </row>
    <row r="55" spans="2:25" x14ac:dyDescent="0.15">
      <c r="B55" s="40">
        <v>47</v>
      </c>
      <c r="C55" s="81">
        <f t="shared" si="0"/>
        <v>365317.42702976719</v>
      </c>
      <c r="D55" s="81"/>
      <c r="E55" s="40">
        <v>2019</v>
      </c>
      <c r="F55" s="8">
        <v>43495</v>
      </c>
      <c r="G55" s="40" t="s">
        <v>3</v>
      </c>
      <c r="H55" s="82">
        <v>1.1425000000000001</v>
      </c>
      <c r="I55" s="82"/>
      <c r="J55" s="40">
        <v>7</v>
      </c>
      <c r="K55" s="83">
        <f t="shared" si="3"/>
        <v>10959.522810893015</v>
      </c>
      <c r="L55" s="84"/>
      <c r="M55" s="6">
        <f>IF(J55="","",(K55/J55)/LOOKUP(RIGHT($D$2,3),定数!$A$6:$A$13,定数!$B$6:$B$13))</f>
        <v>13.047050965348827</v>
      </c>
      <c r="N55" s="40">
        <v>2019</v>
      </c>
      <c r="O55" s="8">
        <v>43495</v>
      </c>
      <c r="P55" s="82">
        <v>1.1432</v>
      </c>
      <c r="Q55" s="82"/>
      <c r="R55" s="85">
        <f>IF(P55="","",T55*M55*LOOKUP(RIGHT($D$2,3),定数!$A$6:$A$13,定数!$B$6:$B$13))</f>
        <v>-10959.522810891807</v>
      </c>
      <c r="S55" s="85"/>
      <c r="T55" s="86">
        <f t="shared" si="4"/>
        <v>-6.9999999999992291</v>
      </c>
      <c r="U55" s="86"/>
      <c r="V55" t="str">
        <f t="shared" si="7"/>
        <v/>
      </c>
      <c r="W55">
        <f t="shared" si="2"/>
        <v>2</v>
      </c>
      <c r="X55" s="41">
        <f t="shared" si="5"/>
        <v>376615.9041543979</v>
      </c>
      <c r="Y55" s="42">
        <f t="shared" si="6"/>
        <v>2.9999999999996696E-2</v>
      </c>
    </row>
    <row r="56" spans="2:25" x14ac:dyDescent="0.15">
      <c r="B56" s="40">
        <v>48</v>
      </c>
      <c r="C56" s="81">
        <f t="shared" si="0"/>
        <v>354357.9042188754</v>
      </c>
      <c r="D56" s="81"/>
      <c r="E56" s="40">
        <v>2019</v>
      </c>
      <c r="F56" s="8">
        <v>43496</v>
      </c>
      <c r="G56" s="40" t="s">
        <v>3</v>
      </c>
      <c r="H56" s="82">
        <v>1.147</v>
      </c>
      <c r="I56" s="82"/>
      <c r="J56" s="40">
        <v>17</v>
      </c>
      <c r="K56" s="83">
        <f t="shared" si="3"/>
        <v>10630.737126566262</v>
      </c>
      <c r="L56" s="84"/>
      <c r="M56" s="6">
        <f>IF(J56="","",(K56/J56)/LOOKUP(RIGHT($D$2,3),定数!$A$6:$A$13,定数!$B$6:$B$13))</f>
        <v>5.2111456502775804</v>
      </c>
      <c r="N56" s="40">
        <v>2019</v>
      </c>
      <c r="O56" s="8">
        <v>43496</v>
      </c>
      <c r="P56" s="82">
        <v>1.1446000000000001</v>
      </c>
      <c r="Q56" s="82"/>
      <c r="R56" s="85">
        <f>IF(P56="","",T56*M56*LOOKUP(RIGHT($D$2,3),定数!$A$6:$A$13,定数!$B$6:$B$13))</f>
        <v>15008.099472799166</v>
      </c>
      <c r="S56" s="85"/>
      <c r="T56" s="86">
        <f t="shared" si="4"/>
        <v>23.999999999999577</v>
      </c>
      <c r="U56" s="86"/>
      <c r="V56" t="str">
        <f t="shared" si="7"/>
        <v/>
      </c>
      <c r="W56">
        <f t="shared" si="2"/>
        <v>0</v>
      </c>
      <c r="X56" s="41">
        <f t="shared" si="5"/>
        <v>376615.9041543979</v>
      </c>
      <c r="Y56" s="42">
        <f t="shared" si="6"/>
        <v>5.9099999999993602E-2</v>
      </c>
    </row>
    <row r="57" spans="2:25" x14ac:dyDescent="0.15">
      <c r="B57" s="40">
        <v>49</v>
      </c>
      <c r="C57" s="81">
        <f t="shared" si="0"/>
        <v>369366.00369167456</v>
      </c>
      <c r="D57" s="81"/>
      <c r="E57" s="40">
        <v>2019</v>
      </c>
      <c r="F57" s="8">
        <v>43497</v>
      </c>
      <c r="G57" s="40" t="s">
        <v>3</v>
      </c>
      <c r="H57" s="82">
        <v>1.1438999999999999</v>
      </c>
      <c r="I57" s="82"/>
      <c r="J57" s="40">
        <v>7</v>
      </c>
      <c r="K57" s="83">
        <f t="shared" si="3"/>
        <v>11080.980110750237</v>
      </c>
      <c r="L57" s="84"/>
      <c r="M57" s="6">
        <f>IF(J57="","",(K57/J57)/LOOKUP(RIGHT($D$2,3),定数!$A$6:$A$13,定数!$B$6:$B$13))</f>
        <v>13.191642988988377</v>
      </c>
      <c r="N57" s="40">
        <v>2019</v>
      </c>
      <c r="O57" s="8">
        <v>43497</v>
      </c>
      <c r="P57" s="82">
        <v>1.1446000000000001</v>
      </c>
      <c r="Q57" s="82"/>
      <c r="R57" s="85">
        <f>IF(P57="","",T57*M57*LOOKUP(RIGHT($D$2,3),定数!$A$6:$A$13,定数!$B$6:$B$13))</f>
        <v>-11080.980110752533</v>
      </c>
      <c r="S57" s="85"/>
      <c r="T57" s="86">
        <f t="shared" si="4"/>
        <v>-7.0000000000014495</v>
      </c>
      <c r="U57" s="86"/>
      <c r="V57" t="str">
        <f t="shared" si="7"/>
        <v/>
      </c>
      <c r="W57">
        <f t="shared" si="2"/>
        <v>1</v>
      </c>
      <c r="X57" s="41">
        <f t="shared" si="5"/>
        <v>376615.9041543979</v>
      </c>
      <c r="Y57" s="42">
        <f t="shared" si="6"/>
        <v>1.9250117647052867E-2</v>
      </c>
    </row>
    <row r="58" spans="2:25" x14ac:dyDescent="0.15">
      <c r="B58" s="40">
        <v>50</v>
      </c>
      <c r="C58" s="81">
        <f t="shared" si="0"/>
        <v>358285.02358092205</v>
      </c>
      <c r="D58" s="81"/>
      <c r="E58" s="40">
        <v>2019</v>
      </c>
      <c r="F58" s="8">
        <v>43497</v>
      </c>
      <c r="G58" s="40" t="s">
        <v>4</v>
      </c>
      <c r="H58" s="82">
        <v>1.1476</v>
      </c>
      <c r="I58" s="82"/>
      <c r="J58" s="40">
        <v>29</v>
      </c>
      <c r="K58" s="83">
        <f t="shared" si="3"/>
        <v>10748.550707427661</v>
      </c>
      <c r="L58" s="84"/>
      <c r="M58" s="6">
        <f>IF(J58="","",(K58/J58)/LOOKUP(RIGHT($D$2,3),定数!$A$6:$A$13,定数!$B$6:$B$13))</f>
        <v>3.0886639963872589</v>
      </c>
      <c r="N58" s="40">
        <v>2019</v>
      </c>
      <c r="O58" s="8">
        <v>43500</v>
      </c>
      <c r="P58" s="82">
        <v>1.1447000000000001</v>
      </c>
      <c r="Q58" s="82"/>
      <c r="R58" s="85">
        <f>IF(P58="","",T58*M58*LOOKUP(RIGHT($D$2,3),定数!$A$6:$A$13,定数!$B$6:$B$13))</f>
        <v>-10748.550707427299</v>
      </c>
      <c r="S58" s="85"/>
      <c r="T58" s="86">
        <f t="shared" si="4"/>
        <v>-28.999999999999027</v>
      </c>
      <c r="U58" s="86"/>
      <c r="V58" t="str">
        <f t="shared" si="7"/>
        <v/>
      </c>
      <c r="W58">
        <f t="shared" si="2"/>
        <v>2</v>
      </c>
      <c r="X58" s="41">
        <f t="shared" si="5"/>
        <v>376615.9041543979</v>
      </c>
      <c r="Y58" s="42">
        <f t="shared" si="6"/>
        <v>4.8672614117647339E-2</v>
      </c>
    </row>
    <row r="59" spans="2:25" x14ac:dyDescent="0.15">
      <c r="B59" s="40">
        <v>51</v>
      </c>
      <c r="C59" s="81">
        <f t="shared" si="0"/>
        <v>347536.47287349473</v>
      </c>
      <c r="D59" s="81"/>
      <c r="E59" s="40">
        <v>2019</v>
      </c>
      <c r="F59" s="8">
        <v>43501</v>
      </c>
      <c r="G59" s="40" t="s">
        <v>3</v>
      </c>
      <c r="H59" s="82">
        <v>1.1416999999999999</v>
      </c>
      <c r="I59" s="82"/>
      <c r="J59" s="40">
        <v>10</v>
      </c>
      <c r="K59" s="83">
        <f t="shared" si="3"/>
        <v>10426.094186204842</v>
      </c>
      <c r="L59" s="84"/>
      <c r="M59" s="6">
        <f>IF(J59="","",(K59/J59)/LOOKUP(RIGHT($D$2,3),定数!$A$6:$A$13,定数!$B$6:$B$13))</f>
        <v>8.6884118218373683</v>
      </c>
      <c r="N59" s="40">
        <v>2019</v>
      </c>
      <c r="O59" s="8">
        <v>43501</v>
      </c>
      <c r="P59" s="82">
        <v>1.1428</v>
      </c>
      <c r="Q59" s="82"/>
      <c r="R59" s="85">
        <f>IF(P59="","",T59*M59*LOOKUP(RIGHT($D$2,3),定数!$A$6:$A$13,定数!$B$6:$B$13))</f>
        <v>-11468.703604826378</v>
      </c>
      <c r="S59" s="85"/>
      <c r="T59" s="86">
        <f t="shared" si="4"/>
        <v>-11.000000000001009</v>
      </c>
      <c r="U59" s="86"/>
      <c r="V59" t="str">
        <f t="shared" si="7"/>
        <v/>
      </c>
      <c r="W59">
        <f t="shared" si="2"/>
        <v>3</v>
      </c>
      <c r="X59" s="41">
        <f t="shared" si="5"/>
        <v>376615.9041543979</v>
      </c>
      <c r="Y59" s="42">
        <f t="shared" si="6"/>
        <v>7.7212435694116954E-2</v>
      </c>
    </row>
    <row r="60" spans="2:25" x14ac:dyDescent="0.15">
      <c r="B60" s="40">
        <v>52</v>
      </c>
      <c r="C60" s="81">
        <f t="shared" si="0"/>
        <v>336067.76926866837</v>
      </c>
      <c r="D60" s="81"/>
      <c r="E60" s="40">
        <v>2019</v>
      </c>
      <c r="F60" s="8">
        <v>43508</v>
      </c>
      <c r="G60" s="40" t="s">
        <v>4</v>
      </c>
      <c r="H60" s="82">
        <v>1.1286</v>
      </c>
      <c r="I60" s="82"/>
      <c r="J60" s="40">
        <v>12</v>
      </c>
      <c r="K60" s="83">
        <f t="shared" si="3"/>
        <v>10082.033078060051</v>
      </c>
      <c r="L60" s="84"/>
      <c r="M60" s="6">
        <f>IF(J60="","",(K60/J60)/LOOKUP(RIGHT($D$2,3),定数!$A$6:$A$13,定数!$B$6:$B$13))</f>
        <v>7.0014118597639241</v>
      </c>
      <c r="N60" s="40">
        <v>2019</v>
      </c>
      <c r="O60" s="8">
        <v>43508</v>
      </c>
      <c r="P60" s="82">
        <v>1.1304000000000001</v>
      </c>
      <c r="Q60" s="82"/>
      <c r="R60" s="85">
        <f>IF(P60="","",T60*M60*LOOKUP(RIGHT($D$2,3),定数!$A$6:$A$13,定数!$B$6:$B$13))</f>
        <v>15123.049617090277</v>
      </c>
      <c r="S60" s="85"/>
      <c r="T60" s="86">
        <f t="shared" si="4"/>
        <v>18.000000000000238</v>
      </c>
      <c r="U60" s="86"/>
      <c r="V60" t="str">
        <f t="shared" si="7"/>
        <v/>
      </c>
      <c r="W60">
        <f t="shared" si="2"/>
        <v>0</v>
      </c>
      <c r="X60" s="41">
        <f t="shared" si="5"/>
        <v>376615.9041543979</v>
      </c>
      <c r="Y60" s="42">
        <f t="shared" si="6"/>
        <v>0.1076644253162139</v>
      </c>
    </row>
    <row r="61" spans="2:25" x14ac:dyDescent="0.15">
      <c r="B61" s="40">
        <v>53</v>
      </c>
      <c r="C61" s="81">
        <f t="shared" si="0"/>
        <v>351190.81888575864</v>
      </c>
      <c r="D61" s="81"/>
      <c r="E61" s="40">
        <v>2019</v>
      </c>
      <c r="F61" s="8">
        <v>43518</v>
      </c>
      <c r="G61" s="40" t="s">
        <v>4</v>
      </c>
      <c r="H61" s="82">
        <v>1.1345000000000001</v>
      </c>
      <c r="I61" s="82"/>
      <c r="J61" s="40">
        <v>10</v>
      </c>
      <c r="K61" s="83">
        <f t="shared" si="3"/>
        <v>10535.724566572759</v>
      </c>
      <c r="L61" s="84"/>
      <c r="M61" s="6">
        <f>IF(J61="","",(K61/J61)/LOOKUP(RIGHT($D$2,3),定数!$A$6:$A$13,定数!$B$6:$B$13))</f>
        <v>8.779770472143964</v>
      </c>
      <c r="N61" s="40">
        <v>2019</v>
      </c>
      <c r="O61" s="8">
        <v>43518</v>
      </c>
      <c r="P61" s="82">
        <v>1.1334</v>
      </c>
      <c r="Q61" s="82"/>
      <c r="R61" s="85">
        <f>IF(P61="","",T61*M61*LOOKUP(RIGHT($D$2,3),定数!$A$6:$A$13,定数!$B$6:$B$13))</f>
        <v>-11589.297023231096</v>
      </c>
      <c r="S61" s="85"/>
      <c r="T61" s="86">
        <f t="shared" si="4"/>
        <v>-11.000000000001009</v>
      </c>
      <c r="U61" s="86"/>
      <c r="V61" t="str">
        <f t="shared" si="7"/>
        <v/>
      </c>
      <c r="W61">
        <f t="shared" si="2"/>
        <v>1</v>
      </c>
      <c r="X61" s="41">
        <f t="shared" si="5"/>
        <v>376615.9041543979</v>
      </c>
      <c r="Y61" s="42">
        <f t="shared" si="6"/>
        <v>6.7509324455442998E-2</v>
      </c>
    </row>
    <row r="62" spans="2:25" x14ac:dyDescent="0.15">
      <c r="B62" s="40">
        <v>54</v>
      </c>
      <c r="C62" s="81">
        <f t="shared" si="0"/>
        <v>339601.52186252753</v>
      </c>
      <c r="D62" s="81"/>
      <c r="E62" s="40">
        <v>2019</v>
      </c>
      <c r="F62" s="8">
        <v>43521</v>
      </c>
      <c r="G62" s="40" t="s">
        <v>4</v>
      </c>
      <c r="H62" s="82">
        <v>1.1358999999999999</v>
      </c>
      <c r="I62" s="82"/>
      <c r="J62" s="40">
        <v>11</v>
      </c>
      <c r="K62" s="83">
        <f t="shared" si="3"/>
        <v>10188.045655875825</v>
      </c>
      <c r="L62" s="84"/>
      <c r="M62" s="6">
        <f>IF(J62="","",(K62/J62)/LOOKUP(RIGHT($D$2,3),定数!$A$6:$A$13,定数!$B$6:$B$13))</f>
        <v>7.7182164059665341</v>
      </c>
      <c r="N62" s="40">
        <v>2019</v>
      </c>
      <c r="O62" s="8">
        <v>43521</v>
      </c>
      <c r="P62" s="82">
        <v>1.1347</v>
      </c>
      <c r="Q62" s="82"/>
      <c r="R62" s="85">
        <f>IF(P62="","",T62*M62*LOOKUP(RIGHT($D$2,3),定数!$A$6:$A$13,定数!$B$6:$B$13))</f>
        <v>-11114.231624590586</v>
      </c>
      <c r="S62" s="85"/>
      <c r="T62" s="86">
        <f t="shared" si="4"/>
        <v>-11.999999999998678</v>
      </c>
      <c r="U62" s="86"/>
      <c r="V62" t="str">
        <f t="shared" si="7"/>
        <v/>
      </c>
      <c r="W62">
        <f t="shared" si="2"/>
        <v>2</v>
      </c>
      <c r="X62" s="41">
        <f t="shared" si="5"/>
        <v>376615.9041543979</v>
      </c>
      <c r="Y62" s="42">
        <f t="shared" si="6"/>
        <v>9.8281516748416231E-2</v>
      </c>
    </row>
    <row r="63" spans="2:25" x14ac:dyDescent="0.15">
      <c r="B63" s="40">
        <v>55</v>
      </c>
      <c r="C63" s="81">
        <f t="shared" si="0"/>
        <v>328487.29023793695</v>
      </c>
      <c r="D63" s="81"/>
      <c r="E63" s="40">
        <v>2019</v>
      </c>
      <c r="F63" s="8">
        <v>43521</v>
      </c>
      <c r="G63" s="40" t="s">
        <v>3</v>
      </c>
      <c r="H63" s="82">
        <v>1.1341000000000001</v>
      </c>
      <c r="I63" s="82"/>
      <c r="J63" s="40">
        <v>11</v>
      </c>
      <c r="K63" s="83">
        <f t="shared" si="3"/>
        <v>9854.6187071381082</v>
      </c>
      <c r="L63" s="84"/>
      <c r="M63" s="6">
        <f>IF(J63="","",(K63/J63)/LOOKUP(RIGHT($D$2,3),定数!$A$6:$A$13,定数!$B$6:$B$13))</f>
        <v>7.4656202326803847</v>
      </c>
      <c r="N63" s="40">
        <v>2019</v>
      </c>
      <c r="O63" s="8">
        <v>43521</v>
      </c>
      <c r="P63" s="82">
        <v>1.1353</v>
      </c>
      <c r="Q63" s="82"/>
      <c r="R63" s="85">
        <f>IF(P63="","",T63*M63*LOOKUP(RIGHT($D$2,3),定数!$A$6:$A$13,定数!$B$6:$B$13))</f>
        <v>-10750.49313505857</v>
      </c>
      <c r="S63" s="85"/>
      <c r="T63" s="86">
        <f t="shared" si="4"/>
        <v>-11.999999999998678</v>
      </c>
      <c r="U63" s="86"/>
      <c r="V63" t="str">
        <f t="shared" si="7"/>
        <v/>
      </c>
      <c r="W63">
        <f t="shared" si="2"/>
        <v>3</v>
      </c>
      <c r="X63" s="41">
        <f t="shared" si="5"/>
        <v>376615.9041543979</v>
      </c>
      <c r="Y63" s="42">
        <f t="shared" si="6"/>
        <v>0.12779230347301018</v>
      </c>
    </row>
    <row r="64" spans="2:25" x14ac:dyDescent="0.15">
      <c r="B64" s="40">
        <v>56</v>
      </c>
      <c r="C64" s="81">
        <f t="shared" si="0"/>
        <v>317736.79710287839</v>
      </c>
      <c r="D64" s="81"/>
      <c r="E64" s="40">
        <v>2019</v>
      </c>
      <c r="F64" s="8">
        <v>43522</v>
      </c>
      <c r="G64" s="40" t="s">
        <v>4</v>
      </c>
      <c r="H64" s="82">
        <v>1.1365000000000001</v>
      </c>
      <c r="I64" s="82"/>
      <c r="J64" s="40">
        <v>11</v>
      </c>
      <c r="K64" s="83">
        <f t="shared" si="3"/>
        <v>9532.1039130863519</v>
      </c>
      <c r="L64" s="84"/>
      <c r="M64" s="6">
        <f>IF(J64="","",(K64/J64)/LOOKUP(RIGHT($D$2,3),定数!$A$6:$A$13,定数!$B$6:$B$13))</f>
        <v>7.2212908432472362</v>
      </c>
      <c r="N64" s="40">
        <v>2019</v>
      </c>
      <c r="O64" s="8">
        <v>43522</v>
      </c>
      <c r="P64" s="82">
        <v>1.1354</v>
      </c>
      <c r="Q64" s="82"/>
      <c r="R64" s="85">
        <f>IF(P64="","",T64*M64*LOOKUP(RIGHT($D$2,3),定数!$A$6:$A$13,定数!$B$6:$B$13))</f>
        <v>-9532.1039130872268</v>
      </c>
      <c r="S64" s="85"/>
      <c r="T64" s="86">
        <f t="shared" si="4"/>
        <v>-11.000000000001009</v>
      </c>
      <c r="U64" s="86"/>
      <c r="V64" t="str">
        <f t="shared" si="7"/>
        <v/>
      </c>
      <c r="W64">
        <f t="shared" si="2"/>
        <v>4</v>
      </c>
      <c r="X64" s="41">
        <f t="shared" si="5"/>
        <v>376615.9041543979</v>
      </c>
      <c r="Y64" s="42">
        <f t="shared" si="6"/>
        <v>0.15633728263207214</v>
      </c>
    </row>
    <row r="65" spans="2:25" x14ac:dyDescent="0.15">
      <c r="B65" s="40">
        <v>57</v>
      </c>
      <c r="C65" s="81">
        <f t="shared" si="0"/>
        <v>308204.69318979117</v>
      </c>
      <c r="D65" s="81"/>
      <c r="E65" s="40">
        <v>2019</v>
      </c>
      <c r="F65" s="8">
        <v>43523</v>
      </c>
      <c r="G65" s="40" t="s">
        <v>3</v>
      </c>
      <c r="H65" s="82">
        <v>1.1377999999999999</v>
      </c>
      <c r="I65" s="82"/>
      <c r="J65" s="40">
        <v>13</v>
      </c>
      <c r="K65" s="83">
        <f t="shared" si="3"/>
        <v>9246.1407956937346</v>
      </c>
      <c r="L65" s="84"/>
      <c r="M65" s="6">
        <f>IF(J65="","",(K65/J65)/LOOKUP(RIGHT($D$2,3),定数!$A$6:$A$13,定数!$B$6:$B$13))</f>
        <v>5.9270133305729065</v>
      </c>
      <c r="N65" s="40">
        <v>2019</v>
      </c>
      <c r="O65" s="8">
        <v>43523</v>
      </c>
      <c r="P65" s="82">
        <v>1.1392</v>
      </c>
      <c r="Q65" s="82"/>
      <c r="R65" s="85">
        <f>IF(P65="","",T65*M65*LOOKUP(RIGHT($D$2,3),定数!$A$6:$A$13,定数!$B$6:$B$13))</f>
        <v>-9957.3823953629653</v>
      </c>
      <c r="S65" s="85"/>
      <c r="T65" s="86">
        <f t="shared" si="4"/>
        <v>-14.000000000000679</v>
      </c>
      <c r="U65" s="86"/>
      <c r="V65" t="str">
        <f t="shared" si="7"/>
        <v/>
      </c>
      <c r="W65">
        <f t="shared" si="2"/>
        <v>5</v>
      </c>
      <c r="X65" s="41">
        <f t="shared" si="5"/>
        <v>376615.9041543979</v>
      </c>
      <c r="Y65" s="42">
        <f t="shared" si="6"/>
        <v>0.18164716415311233</v>
      </c>
    </row>
    <row r="66" spans="2:25" x14ac:dyDescent="0.15">
      <c r="B66" s="40">
        <v>58</v>
      </c>
      <c r="C66" s="81">
        <f t="shared" si="0"/>
        <v>298247.31079442822</v>
      </c>
      <c r="D66" s="81"/>
      <c r="E66" s="40">
        <v>2019</v>
      </c>
      <c r="F66" s="8">
        <v>43523</v>
      </c>
      <c r="G66" s="40" t="s">
        <v>3</v>
      </c>
      <c r="H66" s="82">
        <v>1.1367</v>
      </c>
      <c r="I66" s="82"/>
      <c r="J66" s="40">
        <v>26</v>
      </c>
      <c r="K66" s="83">
        <f t="shared" si="3"/>
        <v>8947.4193238328462</v>
      </c>
      <c r="L66" s="84"/>
      <c r="M66" s="6">
        <f>IF(J66="","",(K66/J66)/LOOKUP(RIGHT($D$2,3),定数!$A$6:$A$13,定数!$B$6:$B$13))</f>
        <v>2.867762603792579</v>
      </c>
      <c r="N66" s="40">
        <v>2019</v>
      </c>
      <c r="O66" s="8">
        <v>43524</v>
      </c>
      <c r="P66" s="82">
        <v>1.1394</v>
      </c>
      <c r="Q66" s="82"/>
      <c r="R66" s="85">
        <f>IF(P66="","",T66*M66*LOOKUP(RIGHT($D$2,3),定数!$A$6:$A$13,定数!$B$6:$B$13))</f>
        <v>-9291.5508362876972</v>
      </c>
      <c r="S66" s="85"/>
      <c r="T66" s="86">
        <f t="shared" si="4"/>
        <v>-26.999999999999247</v>
      </c>
      <c r="U66" s="86"/>
      <c r="V66" t="str">
        <f t="shared" si="7"/>
        <v/>
      </c>
      <c r="W66">
        <f t="shared" si="2"/>
        <v>6</v>
      </c>
      <c r="X66" s="41">
        <f t="shared" si="5"/>
        <v>376615.9041543979</v>
      </c>
      <c r="Y66" s="42">
        <f t="shared" si="6"/>
        <v>0.20808625577278217</v>
      </c>
    </row>
    <row r="67" spans="2:25" x14ac:dyDescent="0.15">
      <c r="B67" s="40">
        <v>59</v>
      </c>
      <c r="C67" s="81">
        <f t="shared" si="0"/>
        <v>288955.75995814055</v>
      </c>
      <c r="D67" s="81"/>
      <c r="E67" s="40">
        <v>2019</v>
      </c>
      <c r="F67" s="8">
        <v>43525</v>
      </c>
      <c r="G67" s="40" t="s">
        <v>3</v>
      </c>
      <c r="H67" s="82">
        <v>1.1361000000000001</v>
      </c>
      <c r="I67" s="82"/>
      <c r="J67" s="40">
        <v>5</v>
      </c>
      <c r="K67" s="83">
        <f t="shared" si="3"/>
        <v>8668.6727987442155</v>
      </c>
      <c r="L67" s="84"/>
      <c r="M67" s="6">
        <f>IF(J67="","",(K67/J67)/LOOKUP(RIGHT($D$2,3),定数!$A$6:$A$13,定数!$B$6:$B$13))</f>
        <v>14.447787997907026</v>
      </c>
      <c r="N67" s="40">
        <v>2019</v>
      </c>
      <c r="O67" s="8">
        <v>43525</v>
      </c>
      <c r="P67" s="82">
        <v>1.1372</v>
      </c>
      <c r="Q67" s="82"/>
      <c r="R67" s="85">
        <f>IF(P67="","",T67*M67*LOOKUP(RIGHT($D$2,3),定数!$A$6:$A$13,定数!$B$6:$B$13))</f>
        <v>-19071.080157235174</v>
      </c>
      <c r="S67" s="85"/>
      <c r="T67" s="86">
        <f t="shared" si="4"/>
        <v>-10.999999999998789</v>
      </c>
      <c r="U67" s="86"/>
      <c r="V67" t="str">
        <f t="shared" si="7"/>
        <v/>
      </c>
      <c r="W67">
        <f t="shared" si="2"/>
        <v>7</v>
      </c>
      <c r="X67" s="41">
        <f t="shared" si="5"/>
        <v>376615.9041543979</v>
      </c>
      <c r="Y67" s="42">
        <f t="shared" si="6"/>
        <v>0.23275741472755251</v>
      </c>
    </row>
    <row r="68" spans="2:25" x14ac:dyDescent="0.15">
      <c r="B68" s="40">
        <v>60</v>
      </c>
      <c r="C68" s="81">
        <f t="shared" si="0"/>
        <v>269884.6798009054</v>
      </c>
      <c r="D68" s="81"/>
      <c r="E68" s="40">
        <v>2019</v>
      </c>
      <c r="F68" s="8">
        <v>43530</v>
      </c>
      <c r="G68" s="40" t="s">
        <v>4</v>
      </c>
      <c r="H68" s="82">
        <v>1.1315</v>
      </c>
      <c r="I68" s="82"/>
      <c r="J68" s="40">
        <v>25</v>
      </c>
      <c r="K68" s="83">
        <f t="shared" si="3"/>
        <v>8096.5403940271617</v>
      </c>
      <c r="L68" s="84"/>
      <c r="M68" s="6">
        <f>IF(J68="","",(K68/J68)/LOOKUP(RIGHT($D$2,3),定数!$A$6:$A$13,定数!$B$6:$B$13))</f>
        <v>2.6988467980090536</v>
      </c>
      <c r="N68" s="40">
        <v>2019</v>
      </c>
      <c r="O68" s="8">
        <v>43531</v>
      </c>
      <c r="P68" s="82">
        <v>1.1289</v>
      </c>
      <c r="Q68" s="82"/>
      <c r="R68" s="85">
        <f>IF(P68="","",T68*M68*LOOKUP(RIGHT($D$2,3),定数!$A$6:$A$13,定数!$B$6:$B$13))</f>
        <v>-8420.4020097880402</v>
      </c>
      <c r="S68" s="85"/>
      <c r="T68" s="86">
        <f t="shared" si="4"/>
        <v>-25.999999999999357</v>
      </c>
      <c r="U68" s="86"/>
      <c r="V68" t="str">
        <f t="shared" si="7"/>
        <v/>
      </c>
      <c r="W68">
        <f t="shared" si="2"/>
        <v>8</v>
      </c>
      <c r="X68" s="41">
        <f t="shared" si="5"/>
        <v>376615.9041543979</v>
      </c>
      <c r="Y68" s="42">
        <f t="shared" si="6"/>
        <v>0.28339542535552831</v>
      </c>
    </row>
    <row r="69" spans="2:25" x14ac:dyDescent="0.15">
      <c r="B69" s="40">
        <v>61</v>
      </c>
      <c r="C69" s="81">
        <f t="shared" si="0"/>
        <v>261464.27779111738</v>
      </c>
      <c r="D69" s="81"/>
      <c r="E69" s="40">
        <v>2019</v>
      </c>
      <c r="F69" s="8">
        <v>43538</v>
      </c>
      <c r="G69" s="40" t="s">
        <v>4</v>
      </c>
      <c r="H69" s="82">
        <v>1.1328</v>
      </c>
      <c r="I69" s="82"/>
      <c r="J69" s="40">
        <v>5</v>
      </c>
      <c r="K69" s="83">
        <f t="shared" si="3"/>
        <v>7843.928333733521</v>
      </c>
      <c r="L69" s="84"/>
      <c r="M69" s="6">
        <f>IF(J69="","",(K69/J69)/LOOKUP(RIGHT($D$2,3),定数!$A$6:$A$13,定数!$B$6:$B$13))</f>
        <v>13.073213889555868</v>
      </c>
      <c r="N69" s="40">
        <v>2019</v>
      </c>
      <c r="O69" s="8">
        <v>43538</v>
      </c>
      <c r="P69" s="82">
        <v>1.1322000000000001</v>
      </c>
      <c r="Q69" s="82"/>
      <c r="R69" s="85">
        <f>IF(P69="","",T69*M69*LOOKUP(RIGHT($D$2,3),定数!$A$6:$A$13,定数!$B$6:$B$13))</f>
        <v>-9412.7140004791891</v>
      </c>
      <c r="S69" s="85"/>
      <c r="T69" s="86">
        <f t="shared" si="4"/>
        <v>-5.9999999999993392</v>
      </c>
      <c r="U69" s="86"/>
      <c r="V69" t="str">
        <f t="shared" si="7"/>
        <v/>
      </c>
      <c r="W69">
        <f t="shared" si="2"/>
        <v>9</v>
      </c>
      <c r="X69" s="41">
        <f t="shared" si="5"/>
        <v>376615.9041543979</v>
      </c>
      <c r="Y69" s="42">
        <f t="shared" si="6"/>
        <v>0.30575348808443525</v>
      </c>
    </row>
    <row r="70" spans="2:25" x14ac:dyDescent="0.15">
      <c r="B70" s="40">
        <v>62</v>
      </c>
      <c r="C70" s="81">
        <f t="shared" si="0"/>
        <v>252051.56379063817</v>
      </c>
      <c r="D70" s="81"/>
      <c r="E70" s="40">
        <v>2019</v>
      </c>
      <c r="F70" s="8">
        <v>43539</v>
      </c>
      <c r="G70" s="40" t="s">
        <v>4</v>
      </c>
      <c r="H70" s="82">
        <v>1.1325000000000001</v>
      </c>
      <c r="I70" s="82"/>
      <c r="J70" s="40">
        <v>13</v>
      </c>
      <c r="K70" s="83">
        <f t="shared" si="3"/>
        <v>7561.5469137191449</v>
      </c>
      <c r="L70" s="84"/>
      <c r="M70" s="6">
        <f>IF(J70="","",(K70/J70)/LOOKUP(RIGHT($D$2,3),定数!$A$6:$A$13,定数!$B$6:$B$13))</f>
        <v>4.8471454575122719</v>
      </c>
      <c r="N70" s="40">
        <v>2019</v>
      </c>
      <c r="O70" s="8">
        <v>43539</v>
      </c>
      <c r="P70" s="82">
        <v>1.1312</v>
      </c>
      <c r="Q70" s="82"/>
      <c r="R70" s="85">
        <f>IF(P70="","",T70*M70*LOOKUP(RIGHT($D$2,3),定数!$A$6:$A$13,定数!$B$6:$B$13))</f>
        <v>-7561.5469137196033</v>
      </c>
      <c r="S70" s="85"/>
      <c r="T70" s="86">
        <f t="shared" si="4"/>
        <v>-13.000000000000789</v>
      </c>
      <c r="U70" s="86"/>
      <c r="V70" t="str">
        <f t="shared" si="7"/>
        <v/>
      </c>
      <c r="W70">
        <f t="shared" si="2"/>
        <v>10</v>
      </c>
      <c r="X70" s="41">
        <f t="shared" si="5"/>
        <v>376615.9041543979</v>
      </c>
      <c r="Y70" s="42">
        <f t="shared" si="6"/>
        <v>0.33074636251339296</v>
      </c>
    </row>
    <row r="71" spans="2:25" x14ac:dyDescent="0.15">
      <c r="B71" s="40">
        <v>63</v>
      </c>
      <c r="C71" s="81">
        <f t="shared" si="0"/>
        <v>244490.01687691858</v>
      </c>
      <c r="D71" s="81"/>
      <c r="E71" s="40">
        <v>2019</v>
      </c>
      <c r="F71" s="8">
        <v>43544</v>
      </c>
      <c r="G71" s="40" t="s">
        <v>3</v>
      </c>
      <c r="H71" s="82">
        <v>1.1343000000000001</v>
      </c>
      <c r="I71" s="82"/>
      <c r="J71" s="40">
        <v>5</v>
      </c>
      <c r="K71" s="83">
        <f t="shared" si="3"/>
        <v>7334.7005063075576</v>
      </c>
      <c r="L71" s="84"/>
      <c r="M71" s="6">
        <f>IF(J71="","",(K71/J71)/LOOKUP(RIGHT($D$2,3),定数!$A$6:$A$13,定数!$B$6:$B$13))</f>
        <v>12.224500843845929</v>
      </c>
      <c r="N71" s="40">
        <v>2019</v>
      </c>
      <c r="O71" s="8">
        <v>43544</v>
      </c>
      <c r="P71" s="82">
        <v>1.1349</v>
      </c>
      <c r="Q71" s="82"/>
      <c r="R71" s="85">
        <f>IF(P71="","",T71*M71*LOOKUP(RIGHT($D$2,3),定数!$A$6:$A$13,定数!$B$6:$B$13))</f>
        <v>-8801.6406075681007</v>
      </c>
      <c r="S71" s="85"/>
      <c r="T71" s="86">
        <f t="shared" si="4"/>
        <v>-5.9999999999993392</v>
      </c>
      <c r="U71" s="86"/>
      <c r="V71" t="str">
        <f t="shared" si="7"/>
        <v/>
      </c>
      <c r="W71">
        <f t="shared" si="2"/>
        <v>11</v>
      </c>
      <c r="X71" s="41">
        <f t="shared" si="5"/>
        <v>376615.9041543979</v>
      </c>
      <c r="Y71" s="42">
        <f t="shared" si="6"/>
        <v>0.35082397163799228</v>
      </c>
    </row>
    <row r="72" spans="2:25" x14ac:dyDescent="0.15">
      <c r="B72" s="40">
        <v>64</v>
      </c>
      <c r="C72" s="81">
        <f t="shared" si="0"/>
        <v>235688.37626935047</v>
      </c>
      <c r="D72" s="81"/>
      <c r="E72" s="40">
        <v>2019</v>
      </c>
      <c r="F72" s="8">
        <v>43549</v>
      </c>
      <c r="G72" s="40" t="s">
        <v>4</v>
      </c>
      <c r="H72" s="82">
        <v>1.1312</v>
      </c>
      <c r="I72" s="82"/>
      <c r="J72" s="40">
        <v>17</v>
      </c>
      <c r="K72" s="83">
        <f t="shared" si="3"/>
        <v>7070.651288080514</v>
      </c>
      <c r="L72" s="84"/>
      <c r="M72" s="6">
        <f>IF(J72="","",(K72/J72)/LOOKUP(RIGHT($D$2,3),定数!$A$6:$A$13,定数!$B$6:$B$13))</f>
        <v>3.466005533372801</v>
      </c>
      <c r="N72" s="40">
        <v>2019</v>
      </c>
      <c r="O72" s="8">
        <v>43550</v>
      </c>
      <c r="P72" s="82">
        <v>1.1294</v>
      </c>
      <c r="Q72" s="82"/>
      <c r="R72" s="85">
        <f>IF(P72="","",T72*M72*LOOKUP(RIGHT($D$2,3),定数!$A$6:$A$13,定数!$B$6:$B$13))</f>
        <v>-7486.571952085349</v>
      </c>
      <c r="S72" s="85"/>
      <c r="T72" s="86">
        <f t="shared" si="4"/>
        <v>-18.000000000000238</v>
      </c>
      <c r="U72" s="86"/>
      <c r="V72" t="str">
        <f t="shared" si="7"/>
        <v/>
      </c>
      <c r="W72">
        <f t="shared" si="2"/>
        <v>12</v>
      </c>
      <c r="X72" s="41">
        <f t="shared" si="5"/>
        <v>376615.9041543979</v>
      </c>
      <c r="Y72" s="42">
        <f t="shared" si="6"/>
        <v>0.37419430865902203</v>
      </c>
    </row>
    <row r="73" spans="2:25" x14ac:dyDescent="0.15">
      <c r="B73" s="40">
        <v>65</v>
      </c>
      <c r="C73" s="81">
        <f t="shared" si="0"/>
        <v>228201.80431726511</v>
      </c>
      <c r="D73" s="81"/>
      <c r="E73" s="40">
        <v>2019</v>
      </c>
      <c r="F73" s="8">
        <v>43550</v>
      </c>
      <c r="G73" s="40" t="s">
        <v>4</v>
      </c>
      <c r="H73" s="82">
        <v>1.1316999999999999</v>
      </c>
      <c r="I73" s="82"/>
      <c r="J73" s="40">
        <v>3</v>
      </c>
      <c r="K73" s="83">
        <f t="shared" si="3"/>
        <v>6846.0541295179528</v>
      </c>
      <c r="L73" s="84"/>
      <c r="M73" s="6">
        <f>IF(J73="","",(K73/J73)/LOOKUP(RIGHT($D$2,3),定数!$A$6:$A$13,定数!$B$6:$B$13))</f>
        <v>19.016817026438755</v>
      </c>
      <c r="N73" s="40">
        <v>2019</v>
      </c>
      <c r="O73" s="8">
        <v>43550</v>
      </c>
      <c r="P73" s="82">
        <v>1.1314</v>
      </c>
      <c r="Q73" s="82"/>
      <c r="R73" s="85">
        <f>IF(P73="","",T73*M73*LOOKUP(RIGHT($D$2,3),定数!$A$6:$A$13,定数!$B$6:$B$13))</f>
        <v>-6846.0541295171979</v>
      </c>
      <c r="S73" s="85"/>
      <c r="T73" s="86">
        <f t="shared" si="4"/>
        <v>-2.9999999999996696</v>
      </c>
      <c r="U73" s="86"/>
      <c r="V73" t="str">
        <f t="shared" si="7"/>
        <v/>
      </c>
      <c r="W73">
        <f t="shared" si="2"/>
        <v>13</v>
      </c>
      <c r="X73" s="41">
        <f t="shared" si="5"/>
        <v>376615.9041543979</v>
      </c>
      <c r="Y73" s="42">
        <f t="shared" si="6"/>
        <v>0.394072842383971</v>
      </c>
    </row>
    <row r="74" spans="2:25" x14ac:dyDescent="0.15">
      <c r="B74" s="40">
        <v>66</v>
      </c>
      <c r="C74" s="81">
        <f t="shared" ref="C74:C108" si="8">IF(R73="","",C73+R73)</f>
        <v>221355.75018774791</v>
      </c>
      <c r="D74" s="81"/>
      <c r="E74" s="40">
        <v>2019</v>
      </c>
      <c r="F74" s="8">
        <v>43553</v>
      </c>
      <c r="G74" s="40" t="s">
        <v>4</v>
      </c>
      <c r="H74" s="82">
        <v>1.1235999999999999</v>
      </c>
      <c r="I74" s="82"/>
      <c r="J74" s="40">
        <v>7</v>
      </c>
      <c r="K74" s="83">
        <f t="shared" si="3"/>
        <v>6640.6725056324367</v>
      </c>
      <c r="L74" s="84"/>
      <c r="M74" s="6">
        <f>IF(J74="","",(K74/J74)/LOOKUP(RIGHT($D$2,3),定数!$A$6:$A$13,定数!$B$6:$B$13))</f>
        <v>7.9055625067052819</v>
      </c>
      <c r="N74" s="40">
        <v>2019</v>
      </c>
      <c r="O74" s="8">
        <v>43553</v>
      </c>
      <c r="P74" s="82">
        <v>1.1229</v>
      </c>
      <c r="Q74" s="82"/>
      <c r="R74" s="85">
        <f>IF(P74="","",T74*M74*LOOKUP(RIGHT($D$2,3),定数!$A$6:$A$13,定数!$B$6:$B$13))</f>
        <v>-6640.6725056317055</v>
      </c>
      <c r="S74" s="85"/>
      <c r="T74" s="86">
        <f t="shared" si="4"/>
        <v>-6.9999999999992291</v>
      </c>
      <c r="U74" s="86"/>
      <c r="V74" t="str">
        <f t="shared" si="7"/>
        <v/>
      </c>
      <c r="W74">
        <f t="shared" si="7"/>
        <v>14</v>
      </c>
      <c r="X74" s="41">
        <f t="shared" si="5"/>
        <v>376615.9041543979</v>
      </c>
      <c r="Y74" s="42">
        <f t="shared" si="6"/>
        <v>0.4122506571124499</v>
      </c>
    </row>
    <row r="75" spans="2:25" x14ac:dyDescent="0.15">
      <c r="B75" s="40">
        <v>67</v>
      </c>
      <c r="C75" s="81">
        <f t="shared" si="8"/>
        <v>214715.07768211621</v>
      </c>
      <c r="D75" s="81"/>
      <c r="E75" s="40">
        <v>2019</v>
      </c>
      <c r="F75" s="8">
        <v>43557</v>
      </c>
      <c r="G75" s="40" t="s">
        <v>3</v>
      </c>
      <c r="H75" s="82">
        <v>1.1202000000000001</v>
      </c>
      <c r="I75" s="82"/>
      <c r="J75" s="40">
        <v>4</v>
      </c>
      <c r="K75" s="83">
        <f t="shared" ref="K75:K108" si="9">IF(J75="","",C75*0.03)</f>
        <v>6441.4523304634859</v>
      </c>
      <c r="L75" s="84"/>
      <c r="M75" s="6">
        <f>IF(J75="","",(K75/J75)/LOOKUP(RIGHT($D$2,3),定数!$A$6:$A$13,定数!$B$6:$B$13))</f>
        <v>13.419692355132263</v>
      </c>
      <c r="N75" s="40">
        <v>2019</v>
      </c>
      <c r="O75" s="8">
        <v>43557</v>
      </c>
      <c r="P75" s="82">
        <v>1.1197999999999999</v>
      </c>
      <c r="Q75" s="82"/>
      <c r="R75" s="85">
        <f>IF(P75="","",T75*M75*LOOKUP(RIGHT($D$2,3),定数!$A$6:$A$13,定数!$B$6:$B$13))</f>
        <v>6441.4523304663526</v>
      </c>
      <c r="S75" s="85"/>
      <c r="T75" s="86">
        <f t="shared" si="4"/>
        <v>4.0000000000017799</v>
      </c>
      <c r="U75" s="86"/>
      <c r="V75" t="str">
        <f t="shared" ref="V75:W90" si="10">IF(S75&lt;&gt;"",IF(S75&lt;0,1+V74,0),"")</f>
        <v/>
      </c>
      <c r="W75">
        <f t="shared" si="10"/>
        <v>0</v>
      </c>
      <c r="X75" s="41">
        <f t="shared" si="5"/>
        <v>376615.9041543979</v>
      </c>
      <c r="Y75" s="42">
        <f t="shared" si="6"/>
        <v>0.42988313739907447</v>
      </c>
    </row>
    <row r="76" spans="2:25" x14ac:dyDescent="0.15">
      <c r="B76" s="40">
        <v>68</v>
      </c>
      <c r="C76" s="81">
        <f t="shared" si="8"/>
        <v>221156.53001258257</v>
      </c>
      <c r="D76" s="81"/>
      <c r="E76" s="40">
        <v>2019</v>
      </c>
      <c r="F76" s="8">
        <v>43559</v>
      </c>
      <c r="G76" s="40" t="s">
        <v>3</v>
      </c>
      <c r="H76" s="82">
        <v>1.1213</v>
      </c>
      <c r="I76" s="82"/>
      <c r="J76" s="40">
        <v>10</v>
      </c>
      <c r="K76" s="83">
        <f t="shared" si="9"/>
        <v>6634.6959003774773</v>
      </c>
      <c r="L76" s="84"/>
      <c r="M76" s="6">
        <f>IF(J76="","",(K76/J76)/LOOKUP(RIGHT($D$2,3),定数!$A$6:$A$13,定数!$B$6:$B$13))</f>
        <v>5.5289132503145639</v>
      </c>
      <c r="N76" s="40">
        <v>2019</v>
      </c>
      <c r="O76" s="8">
        <v>43559</v>
      </c>
      <c r="P76" s="82">
        <v>1.1224000000000001</v>
      </c>
      <c r="Q76" s="82"/>
      <c r="R76" s="85">
        <f>IF(P76="","",T76*M76*LOOKUP(RIGHT($D$2,3),定数!$A$6:$A$13,定数!$B$6:$B$13))</f>
        <v>-7298.1654904158941</v>
      </c>
      <c r="S76" s="85"/>
      <c r="T76" s="86">
        <f t="shared" ref="T76:T108" si="11">IF(P76="","",IF(G76="買",(P76-H76),(H76-P76))*IF(RIGHT($D$2,3)="JPY",100,10000))</f>
        <v>-11.000000000001009</v>
      </c>
      <c r="U76" s="86"/>
      <c r="V76" t="str">
        <f t="shared" si="10"/>
        <v/>
      </c>
      <c r="W76">
        <f t="shared" si="10"/>
        <v>1</v>
      </c>
      <c r="X76" s="41">
        <f t="shared" ref="X76:X108" si="12">IF(C76&lt;&gt;"",MAX(X75,C76),"")</f>
        <v>376615.9041543979</v>
      </c>
      <c r="Y76" s="42">
        <f t="shared" ref="Y76:Y108" si="13">IF(X76&lt;&gt;"",1-(C76/X76),"")</f>
        <v>0.41277963152103903</v>
      </c>
    </row>
    <row r="77" spans="2:25" x14ac:dyDescent="0.15">
      <c r="B77" s="40">
        <v>69</v>
      </c>
      <c r="C77" s="81">
        <f t="shared" si="8"/>
        <v>213858.36452216667</v>
      </c>
      <c r="D77" s="81"/>
      <c r="E77" s="40">
        <v>2019</v>
      </c>
      <c r="F77" s="8">
        <v>43560</v>
      </c>
      <c r="G77" s="40" t="s">
        <v>4</v>
      </c>
      <c r="H77" s="82">
        <v>1.1231</v>
      </c>
      <c r="I77" s="82"/>
      <c r="J77" s="40">
        <v>6</v>
      </c>
      <c r="K77" s="83">
        <f t="shared" si="9"/>
        <v>6415.7509356649998</v>
      </c>
      <c r="L77" s="84"/>
      <c r="M77" s="6">
        <f>IF(J77="","",(K77/J77)/LOOKUP(RIGHT($D$2,3),定数!$A$6:$A$13,定数!$B$6:$B$13))</f>
        <v>8.9107651884236123</v>
      </c>
      <c r="N77" s="40">
        <v>2019</v>
      </c>
      <c r="O77" s="8">
        <v>43560</v>
      </c>
      <c r="P77" s="82">
        <v>1.1224000000000001</v>
      </c>
      <c r="Q77" s="82"/>
      <c r="R77" s="85">
        <f>IF(P77="","",T77*M77*LOOKUP(RIGHT($D$2,3),定数!$A$6:$A$13,定数!$B$6:$B$13))</f>
        <v>-7485.0427582750099</v>
      </c>
      <c r="S77" s="85"/>
      <c r="T77" s="86">
        <f t="shared" si="11"/>
        <v>-6.9999999999992291</v>
      </c>
      <c r="U77" s="86"/>
      <c r="V77" t="str">
        <f t="shared" si="10"/>
        <v/>
      </c>
      <c r="W77">
        <f t="shared" si="10"/>
        <v>2</v>
      </c>
      <c r="X77" s="41">
        <f t="shared" si="12"/>
        <v>376615.9041543979</v>
      </c>
      <c r="Y77" s="42">
        <f t="shared" si="13"/>
        <v>0.43215790368084661</v>
      </c>
    </row>
    <row r="78" spans="2:25" x14ac:dyDescent="0.15">
      <c r="B78" s="40">
        <v>70</v>
      </c>
      <c r="C78" s="81">
        <f t="shared" si="8"/>
        <v>206373.32176389167</v>
      </c>
      <c r="D78" s="81"/>
      <c r="E78" s="40">
        <v>2019</v>
      </c>
      <c r="F78" s="8">
        <v>43563</v>
      </c>
      <c r="G78" s="40" t="s">
        <v>4</v>
      </c>
      <c r="H78" s="82">
        <v>1.1229</v>
      </c>
      <c r="I78" s="82"/>
      <c r="J78" s="40">
        <v>8</v>
      </c>
      <c r="K78" s="83">
        <f t="shared" si="9"/>
        <v>6191.19965291675</v>
      </c>
      <c r="L78" s="84"/>
      <c r="M78" s="6">
        <f>IF(J78="","",(K78/J78)/LOOKUP(RIGHT($D$2,3),定数!$A$6:$A$13,定数!$B$6:$B$13))</f>
        <v>6.4491663051216142</v>
      </c>
      <c r="N78" s="40">
        <v>2019</v>
      </c>
      <c r="O78" s="8">
        <v>43563</v>
      </c>
      <c r="P78" s="82">
        <v>1.1242000000000001</v>
      </c>
      <c r="Q78" s="82"/>
      <c r="R78" s="85">
        <f>IF(P78="","",T78*M78*LOOKUP(RIGHT($D$2,3),定数!$A$6:$A$13,定数!$B$6:$B$13))</f>
        <v>10060.699435990329</v>
      </c>
      <c r="S78" s="85"/>
      <c r="T78" s="86">
        <f t="shared" si="11"/>
        <v>13.000000000000789</v>
      </c>
      <c r="U78" s="86"/>
      <c r="V78" t="str">
        <f t="shared" si="10"/>
        <v/>
      </c>
      <c r="W78">
        <f t="shared" si="10"/>
        <v>0</v>
      </c>
      <c r="X78" s="41">
        <f t="shared" si="12"/>
        <v>376615.9041543979</v>
      </c>
      <c r="Y78" s="42">
        <f t="shared" si="13"/>
        <v>0.45203237705201471</v>
      </c>
    </row>
    <row r="79" spans="2:25" x14ac:dyDescent="0.15">
      <c r="B79" s="40">
        <v>71</v>
      </c>
      <c r="C79" s="81">
        <f t="shared" si="8"/>
        <v>216434.021199882</v>
      </c>
      <c r="D79" s="81"/>
      <c r="E79" s="40">
        <v>2019</v>
      </c>
      <c r="F79" s="8">
        <v>43565</v>
      </c>
      <c r="G79" s="40" t="s">
        <v>4</v>
      </c>
      <c r="H79" s="82">
        <v>1.1276999999999999</v>
      </c>
      <c r="I79" s="82"/>
      <c r="J79" s="40">
        <v>14</v>
      </c>
      <c r="K79" s="83">
        <f t="shared" si="9"/>
        <v>6493.0206359964595</v>
      </c>
      <c r="L79" s="84"/>
      <c r="M79" s="6">
        <f>IF(J79="","",(K79/J79)/LOOKUP(RIGHT($D$2,3),定数!$A$6:$A$13,定数!$B$6:$B$13))</f>
        <v>3.8648932357121786</v>
      </c>
      <c r="N79" s="40">
        <v>2019</v>
      </c>
      <c r="O79" s="8">
        <v>43566</v>
      </c>
      <c r="P79" s="82">
        <v>1.1262000000000001</v>
      </c>
      <c r="Q79" s="82"/>
      <c r="R79" s="85">
        <f>IF(P79="","",T79*M79*LOOKUP(RIGHT($D$2,3),定数!$A$6:$A$13,定数!$B$6:$B$13))</f>
        <v>-6956.8078242811553</v>
      </c>
      <c r="S79" s="85"/>
      <c r="T79" s="86">
        <f t="shared" si="11"/>
        <v>-14.999999999998348</v>
      </c>
      <c r="U79" s="86"/>
      <c r="V79" t="str">
        <f t="shared" si="10"/>
        <v/>
      </c>
      <c r="W79">
        <f t="shared" si="10"/>
        <v>1</v>
      </c>
      <c r="X79" s="41">
        <f t="shared" si="12"/>
        <v>376615.9041543979</v>
      </c>
      <c r="Y79" s="42">
        <f t="shared" si="13"/>
        <v>0.42531895543329878</v>
      </c>
    </row>
    <row r="80" spans="2:25" x14ac:dyDescent="0.15">
      <c r="B80" s="40">
        <v>72</v>
      </c>
      <c r="C80" s="81">
        <f t="shared" si="8"/>
        <v>209477.21337560084</v>
      </c>
      <c r="D80" s="81"/>
      <c r="E80" s="40">
        <v>2019</v>
      </c>
      <c r="F80" s="8">
        <v>43572</v>
      </c>
      <c r="G80" s="40" t="s">
        <v>4</v>
      </c>
      <c r="H80" s="82">
        <v>1.1312</v>
      </c>
      <c r="I80" s="82"/>
      <c r="J80" s="40">
        <v>7</v>
      </c>
      <c r="K80" s="83">
        <f t="shared" si="9"/>
        <v>6284.3164012680254</v>
      </c>
      <c r="L80" s="84"/>
      <c r="M80" s="6">
        <f>IF(J80="","",(K80/J80)/LOOKUP(RIGHT($D$2,3),定数!$A$6:$A$13,定数!$B$6:$B$13))</f>
        <v>7.4813290491286022</v>
      </c>
      <c r="N80" s="40">
        <v>2019</v>
      </c>
      <c r="O80" s="8">
        <v>43572</v>
      </c>
      <c r="P80" s="82">
        <v>1.1307</v>
      </c>
      <c r="Q80" s="82"/>
      <c r="R80" s="85">
        <f>IF(P80="","",T80*M80*LOOKUP(RIGHT($D$2,3),定数!$A$6:$A$13,定数!$B$6:$B$13))</f>
        <v>-4488.7974294766673</v>
      </c>
      <c r="S80" s="85"/>
      <c r="T80" s="86">
        <f t="shared" si="11"/>
        <v>-4.9999999999994493</v>
      </c>
      <c r="U80" s="86"/>
      <c r="V80" t="str">
        <f t="shared" si="10"/>
        <v/>
      </c>
      <c r="W80">
        <f t="shared" si="10"/>
        <v>2</v>
      </c>
      <c r="X80" s="41">
        <f t="shared" si="12"/>
        <v>376615.9041543979</v>
      </c>
      <c r="Y80" s="42">
        <f t="shared" si="13"/>
        <v>0.44379084615151221</v>
      </c>
    </row>
    <row r="81" spans="2:25" x14ac:dyDescent="0.15">
      <c r="B81" s="40">
        <v>73</v>
      </c>
      <c r="C81" s="81">
        <f t="shared" si="8"/>
        <v>204988.41594612418</v>
      </c>
      <c r="D81" s="81"/>
      <c r="E81" s="40">
        <v>2019</v>
      </c>
      <c r="F81" s="8">
        <v>43572</v>
      </c>
      <c r="G81" s="40" t="s">
        <v>3</v>
      </c>
      <c r="H81" s="82">
        <v>1.1294</v>
      </c>
      <c r="I81" s="82"/>
      <c r="J81" s="40">
        <v>7</v>
      </c>
      <c r="K81" s="83">
        <f t="shared" si="9"/>
        <v>6149.6524783837249</v>
      </c>
      <c r="L81" s="84"/>
      <c r="M81" s="6">
        <f>IF(J81="","",(K81/J81)/LOOKUP(RIGHT($D$2,3),定数!$A$6:$A$13,定数!$B$6:$B$13))</f>
        <v>7.3210148552187198</v>
      </c>
      <c r="N81" s="40">
        <v>2019</v>
      </c>
      <c r="O81" s="8">
        <v>43573</v>
      </c>
      <c r="P81" s="82">
        <v>1.1301000000000001</v>
      </c>
      <c r="Q81" s="82"/>
      <c r="R81" s="85">
        <f>IF(P81="","",T81*M81*LOOKUP(RIGHT($D$2,3),定数!$A$6:$A$13,定数!$B$6:$B$13))</f>
        <v>-6149.6524783849982</v>
      </c>
      <c r="S81" s="85"/>
      <c r="T81" s="86">
        <f t="shared" si="11"/>
        <v>-7.0000000000014495</v>
      </c>
      <c r="U81" s="86"/>
      <c r="V81" t="str">
        <f t="shared" si="10"/>
        <v/>
      </c>
      <c r="W81">
        <f t="shared" si="10"/>
        <v>3</v>
      </c>
      <c r="X81" s="41">
        <f t="shared" si="12"/>
        <v>376615.9041543979</v>
      </c>
      <c r="Y81" s="42">
        <f t="shared" si="13"/>
        <v>0.45570961373397845</v>
      </c>
    </row>
    <row r="82" spans="2:25" x14ac:dyDescent="0.15">
      <c r="B82" s="40">
        <v>74</v>
      </c>
      <c r="C82" s="81">
        <f t="shared" si="8"/>
        <v>198838.76346773919</v>
      </c>
      <c r="D82" s="81"/>
      <c r="E82" s="40">
        <v>2019</v>
      </c>
      <c r="F82" s="8">
        <v>43577</v>
      </c>
      <c r="G82" s="40" t="s">
        <v>4</v>
      </c>
      <c r="H82" s="82">
        <v>1.1247</v>
      </c>
      <c r="I82" s="82"/>
      <c r="J82" s="40">
        <v>4</v>
      </c>
      <c r="K82" s="83">
        <f t="shared" si="9"/>
        <v>5965.1629040321759</v>
      </c>
      <c r="L82" s="84"/>
      <c r="M82" s="6">
        <f>IF(J82="","",(K82/J82)/LOOKUP(RIGHT($D$2,3),定数!$A$6:$A$13,定数!$B$6:$B$13))</f>
        <v>12.4274227167337</v>
      </c>
      <c r="N82" s="40">
        <v>2019</v>
      </c>
      <c r="O82" s="8">
        <v>43577</v>
      </c>
      <c r="P82" s="82">
        <v>1.1254</v>
      </c>
      <c r="Q82" s="82"/>
      <c r="R82" s="85">
        <f>IF(P82="","",T82*M82*LOOKUP(RIGHT($D$2,3),定数!$A$6:$A$13,定数!$B$6:$B$13))</f>
        <v>10439.035082055158</v>
      </c>
      <c r="S82" s="85"/>
      <c r="T82" s="86">
        <f t="shared" si="11"/>
        <v>6.9999999999992291</v>
      </c>
      <c r="U82" s="86"/>
      <c r="V82" t="str">
        <f t="shared" si="10"/>
        <v/>
      </c>
      <c r="W82">
        <f t="shared" si="10"/>
        <v>0</v>
      </c>
      <c r="X82" s="41">
        <f t="shared" si="12"/>
        <v>376615.9041543979</v>
      </c>
      <c r="Y82" s="42">
        <f t="shared" si="13"/>
        <v>0.47203832532196244</v>
      </c>
    </row>
    <row r="83" spans="2:25" x14ac:dyDescent="0.15">
      <c r="B83" s="40">
        <v>75</v>
      </c>
      <c r="C83" s="81">
        <f t="shared" si="8"/>
        <v>209277.79854979436</v>
      </c>
      <c r="D83" s="81"/>
      <c r="E83" s="40">
        <v>2019</v>
      </c>
      <c r="F83" s="8">
        <v>43580</v>
      </c>
      <c r="G83" s="40" t="s">
        <v>3</v>
      </c>
      <c r="H83" s="82">
        <v>1.1149</v>
      </c>
      <c r="I83" s="82"/>
      <c r="J83" s="40">
        <v>11</v>
      </c>
      <c r="K83" s="83">
        <f t="shared" si="9"/>
        <v>6278.3339564938306</v>
      </c>
      <c r="L83" s="84"/>
      <c r="M83" s="6">
        <f>IF(J83="","",(K83/J83)/LOOKUP(RIGHT($D$2,3),定数!$A$6:$A$13,定数!$B$6:$B$13))</f>
        <v>4.7563136034044176</v>
      </c>
      <c r="N83" s="40">
        <v>2019</v>
      </c>
      <c r="O83" s="8">
        <v>43580</v>
      </c>
      <c r="P83" s="82">
        <v>1.1133</v>
      </c>
      <c r="Q83" s="82"/>
      <c r="R83" s="85">
        <f>IF(P83="","",T83*M83*LOOKUP(RIGHT($D$2,3),定数!$A$6:$A$13,定数!$B$6:$B$13))</f>
        <v>9132.1221185367431</v>
      </c>
      <c r="S83" s="85"/>
      <c r="T83" s="86">
        <f t="shared" si="11"/>
        <v>16.000000000000458</v>
      </c>
      <c r="U83" s="86"/>
      <c r="V83" t="str">
        <f t="shared" si="10"/>
        <v/>
      </c>
      <c r="W83">
        <f t="shared" si="10"/>
        <v>0</v>
      </c>
      <c r="X83" s="41">
        <f t="shared" si="12"/>
        <v>376615.9041543979</v>
      </c>
      <c r="Y83" s="42">
        <f t="shared" si="13"/>
        <v>0.44432033740136856</v>
      </c>
    </row>
    <row r="84" spans="2:25" x14ac:dyDescent="0.15">
      <c r="B84" s="40">
        <v>76</v>
      </c>
      <c r="C84" s="81">
        <f t="shared" si="8"/>
        <v>218409.92066833109</v>
      </c>
      <c r="D84" s="81"/>
      <c r="E84" s="40">
        <v>2019</v>
      </c>
      <c r="F84" s="8">
        <v>43581</v>
      </c>
      <c r="G84" s="40" t="s">
        <v>4</v>
      </c>
      <c r="H84" s="82">
        <v>1.1144000000000001</v>
      </c>
      <c r="I84" s="82"/>
      <c r="J84" s="40">
        <v>15</v>
      </c>
      <c r="K84" s="83">
        <f t="shared" si="9"/>
        <v>6552.2976200499324</v>
      </c>
      <c r="L84" s="84"/>
      <c r="M84" s="6">
        <f>IF(J84="","",(K84/J84)/LOOKUP(RIGHT($D$2,3),定数!$A$6:$A$13,定数!$B$6:$B$13))</f>
        <v>3.6401653444721846</v>
      </c>
      <c r="N84" s="40">
        <v>2019</v>
      </c>
      <c r="O84" s="8">
        <v>43581</v>
      </c>
      <c r="P84" s="82">
        <v>1.1129</v>
      </c>
      <c r="Q84" s="82"/>
      <c r="R84" s="85">
        <f>IF(P84="","",T84*M84*LOOKUP(RIGHT($D$2,3),定数!$A$6:$A$13,定数!$B$6:$B$13))</f>
        <v>-6552.2976200501807</v>
      </c>
      <c r="S84" s="85"/>
      <c r="T84" s="86">
        <f t="shared" si="11"/>
        <v>-15.000000000000568</v>
      </c>
      <c r="U84" s="86"/>
      <c r="V84" t="str">
        <f t="shared" si="10"/>
        <v/>
      </c>
      <c r="W84">
        <f t="shared" si="10"/>
        <v>1</v>
      </c>
      <c r="X84" s="41">
        <f t="shared" si="12"/>
        <v>376615.9041543979</v>
      </c>
      <c r="Y84" s="42">
        <f t="shared" si="13"/>
        <v>0.4200724975788821</v>
      </c>
    </row>
    <row r="85" spans="2:25" x14ac:dyDescent="0.15">
      <c r="B85" s="40">
        <v>77</v>
      </c>
      <c r="C85" s="81">
        <f t="shared" si="8"/>
        <v>211857.62304828092</v>
      </c>
      <c r="D85" s="81"/>
      <c r="E85" s="40">
        <v>2019</v>
      </c>
      <c r="F85" s="8">
        <v>43591</v>
      </c>
      <c r="G85" s="40" t="s">
        <v>4</v>
      </c>
      <c r="H85" s="82">
        <v>1.1193</v>
      </c>
      <c r="I85" s="82"/>
      <c r="J85" s="40">
        <v>7</v>
      </c>
      <c r="K85" s="83">
        <f t="shared" si="9"/>
        <v>6355.7286914484275</v>
      </c>
      <c r="L85" s="84"/>
      <c r="M85" s="6">
        <f>IF(J85="","",(K85/J85)/LOOKUP(RIGHT($D$2,3),定数!$A$6:$A$13,定数!$B$6:$B$13))</f>
        <v>7.5663436802957467</v>
      </c>
      <c r="N85" s="40">
        <v>2019</v>
      </c>
      <c r="O85" s="8">
        <v>43591</v>
      </c>
      <c r="P85" s="82">
        <v>1.1185</v>
      </c>
      <c r="Q85" s="82"/>
      <c r="R85" s="85">
        <f>IF(P85="","",T85*M85*LOOKUP(RIGHT($D$2,3),定数!$A$6:$A$13,定数!$B$6:$B$13))</f>
        <v>-7263.6899330831166</v>
      </c>
      <c r="S85" s="85"/>
      <c r="T85" s="86">
        <f t="shared" si="11"/>
        <v>-7.9999999999991189</v>
      </c>
      <c r="U85" s="86"/>
      <c r="V85" t="str">
        <f t="shared" si="10"/>
        <v/>
      </c>
      <c r="W85">
        <f t="shared" si="10"/>
        <v>2</v>
      </c>
      <c r="X85" s="41">
        <f t="shared" si="12"/>
        <v>376615.9041543979</v>
      </c>
      <c r="Y85" s="42">
        <f t="shared" si="13"/>
        <v>0.43747032265151631</v>
      </c>
    </row>
    <row r="86" spans="2:25" x14ac:dyDescent="0.15">
      <c r="B86" s="40">
        <v>78</v>
      </c>
      <c r="C86" s="81">
        <f t="shared" si="8"/>
        <v>204593.93311519781</v>
      </c>
      <c r="D86" s="81"/>
      <c r="E86" s="40">
        <v>2019</v>
      </c>
      <c r="F86" s="8">
        <v>43591</v>
      </c>
      <c r="G86" s="40" t="s">
        <v>4</v>
      </c>
      <c r="H86" s="82">
        <v>1.1197999999999999</v>
      </c>
      <c r="I86" s="82"/>
      <c r="J86" s="40">
        <v>9</v>
      </c>
      <c r="K86" s="83">
        <f t="shared" si="9"/>
        <v>6137.8179934559339</v>
      </c>
      <c r="L86" s="84"/>
      <c r="M86" s="6">
        <f>IF(J86="","",(K86/J86)/LOOKUP(RIGHT($D$2,3),定数!$A$6:$A$13,定数!$B$6:$B$13))</f>
        <v>5.6831648087554942</v>
      </c>
      <c r="N86" s="40">
        <v>2019</v>
      </c>
      <c r="O86" s="8">
        <v>43592</v>
      </c>
      <c r="P86" s="82">
        <v>1.1211</v>
      </c>
      <c r="Q86" s="82"/>
      <c r="R86" s="85">
        <f>IF(P86="","",T86*M86*LOOKUP(RIGHT($D$2,3),定数!$A$6:$A$13,定数!$B$6:$B$13))</f>
        <v>8865.7371016591096</v>
      </c>
      <c r="S86" s="85"/>
      <c r="T86" s="86">
        <f t="shared" si="11"/>
        <v>13.000000000000789</v>
      </c>
      <c r="U86" s="86"/>
      <c r="V86" t="str">
        <f t="shared" si="10"/>
        <v/>
      </c>
      <c r="W86">
        <f t="shared" si="10"/>
        <v>0</v>
      </c>
      <c r="X86" s="41">
        <f t="shared" si="12"/>
        <v>376615.9041543979</v>
      </c>
      <c r="Y86" s="42">
        <f t="shared" si="13"/>
        <v>0.45675705444631931</v>
      </c>
    </row>
    <row r="87" spans="2:25" x14ac:dyDescent="0.15">
      <c r="B87" s="40">
        <v>79</v>
      </c>
      <c r="C87" s="81">
        <f t="shared" si="8"/>
        <v>213459.67021685693</v>
      </c>
      <c r="D87" s="81"/>
      <c r="E87" s="40">
        <v>2019</v>
      </c>
      <c r="F87" s="8">
        <v>43593</v>
      </c>
      <c r="G87" s="40" t="s">
        <v>4</v>
      </c>
      <c r="H87" s="82">
        <v>1.121</v>
      </c>
      <c r="I87" s="82"/>
      <c r="J87" s="40">
        <v>14</v>
      </c>
      <c r="K87" s="83">
        <f t="shared" si="9"/>
        <v>6403.7901065057076</v>
      </c>
      <c r="L87" s="84"/>
      <c r="M87" s="6">
        <f>IF(J87="","",(K87/J87)/LOOKUP(RIGHT($D$2,3),定数!$A$6:$A$13,定数!$B$6:$B$13))</f>
        <v>3.8117798253010164</v>
      </c>
      <c r="N87" s="40">
        <v>2019</v>
      </c>
      <c r="O87" s="8">
        <v>43593</v>
      </c>
      <c r="P87" s="82">
        <v>1.1195999999999999</v>
      </c>
      <c r="Q87" s="82"/>
      <c r="R87" s="85">
        <f>IF(P87="","",T87*M87*LOOKUP(RIGHT($D$2,3),定数!$A$6:$A$13,定数!$B$6:$B$13))</f>
        <v>-6403.7901065060178</v>
      </c>
      <c r="S87" s="85"/>
      <c r="T87" s="86">
        <f t="shared" si="11"/>
        <v>-14.000000000000679</v>
      </c>
      <c r="U87" s="86"/>
      <c r="V87" t="str">
        <f t="shared" si="10"/>
        <v/>
      </c>
      <c r="W87">
        <f t="shared" si="10"/>
        <v>1</v>
      </c>
      <c r="X87" s="41">
        <f t="shared" si="12"/>
        <v>376615.9041543979</v>
      </c>
      <c r="Y87" s="42">
        <f t="shared" si="13"/>
        <v>0.43321652680565836</v>
      </c>
    </row>
    <row r="88" spans="2:25" x14ac:dyDescent="0.15">
      <c r="B88" s="40">
        <v>80</v>
      </c>
      <c r="C88" s="81">
        <f t="shared" si="8"/>
        <v>207055.8801103509</v>
      </c>
      <c r="D88" s="81"/>
      <c r="E88" s="40">
        <v>2019</v>
      </c>
      <c r="F88" s="8">
        <v>43593</v>
      </c>
      <c r="G88" s="40" t="s">
        <v>4</v>
      </c>
      <c r="H88" s="82">
        <v>1.1205000000000001</v>
      </c>
      <c r="I88" s="82"/>
      <c r="J88" s="40">
        <v>13</v>
      </c>
      <c r="K88" s="83">
        <f t="shared" si="9"/>
        <v>6211.6764033105264</v>
      </c>
      <c r="L88" s="84"/>
      <c r="M88" s="6">
        <f>IF(J88="","",(K88/J88)/LOOKUP(RIGHT($D$2,3),定数!$A$6:$A$13,定数!$B$6:$B$13))</f>
        <v>3.9818438482759784</v>
      </c>
      <c r="N88" s="40">
        <v>2019</v>
      </c>
      <c r="O88" s="8">
        <v>43593</v>
      </c>
      <c r="P88" s="82">
        <v>1.1191</v>
      </c>
      <c r="Q88" s="82"/>
      <c r="R88" s="85">
        <f>IF(P88="","",T88*M88*LOOKUP(RIGHT($D$2,3),定数!$A$6:$A$13,定数!$B$6:$B$13))</f>
        <v>-6689.4976651039678</v>
      </c>
      <c r="S88" s="85"/>
      <c r="T88" s="86">
        <f t="shared" si="11"/>
        <v>-14.000000000000679</v>
      </c>
      <c r="U88" s="86"/>
      <c r="V88" t="str">
        <f t="shared" si="10"/>
        <v/>
      </c>
      <c r="W88">
        <f t="shared" si="10"/>
        <v>2</v>
      </c>
      <c r="X88" s="41">
        <f t="shared" si="12"/>
        <v>376615.9041543979</v>
      </c>
      <c r="Y88" s="42">
        <f t="shared" si="13"/>
        <v>0.45022003100148944</v>
      </c>
    </row>
    <row r="89" spans="2:25" x14ac:dyDescent="0.15">
      <c r="B89" s="40">
        <v>81</v>
      </c>
      <c r="C89" s="81">
        <f t="shared" si="8"/>
        <v>200366.38244524694</v>
      </c>
      <c r="D89" s="81"/>
      <c r="E89" s="40">
        <v>2019</v>
      </c>
      <c r="F89" s="8">
        <v>43594</v>
      </c>
      <c r="G89" s="40" t="s">
        <v>3</v>
      </c>
      <c r="H89" s="82">
        <v>1.1189</v>
      </c>
      <c r="I89" s="82"/>
      <c r="J89" s="40">
        <v>5</v>
      </c>
      <c r="K89" s="83">
        <f t="shared" si="9"/>
        <v>6010.9914733574078</v>
      </c>
      <c r="L89" s="84"/>
      <c r="M89" s="6">
        <f>IF(J89="","",(K89/J89)/LOOKUP(RIGHT($D$2,3),定数!$A$6:$A$13,定数!$B$6:$B$13))</f>
        <v>10.018319122262346</v>
      </c>
      <c r="N89" s="40">
        <v>2019</v>
      </c>
      <c r="O89" s="8">
        <v>43594</v>
      </c>
      <c r="P89" s="82">
        <v>1.1194</v>
      </c>
      <c r="Q89" s="82"/>
      <c r="R89" s="85">
        <f>IF(P89="","",T89*M89*LOOKUP(RIGHT($D$2,3),定数!$A$6:$A$13,定数!$B$6:$B$13))</f>
        <v>-6010.9914733567457</v>
      </c>
      <c r="S89" s="85"/>
      <c r="T89" s="86">
        <f t="shared" si="11"/>
        <v>-4.9999999999994493</v>
      </c>
      <c r="U89" s="86"/>
      <c r="V89" t="str">
        <f t="shared" si="10"/>
        <v/>
      </c>
      <c r="W89">
        <f t="shared" si="10"/>
        <v>3</v>
      </c>
      <c r="X89" s="41">
        <f t="shared" si="12"/>
        <v>376615.9041543979</v>
      </c>
      <c r="Y89" s="42">
        <f t="shared" si="13"/>
        <v>0.46798215307682678</v>
      </c>
    </row>
    <row r="90" spans="2:25" x14ac:dyDescent="0.15">
      <c r="B90" s="40">
        <v>82</v>
      </c>
      <c r="C90" s="81">
        <f t="shared" si="8"/>
        <v>194355.39097189019</v>
      </c>
      <c r="D90" s="81"/>
      <c r="E90" s="40">
        <v>2019</v>
      </c>
      <c r="F90" s="8">
        <v>43595</v>
      </c>
      <c r="G90" s="40" t="s">
        <v>4</v>
      </c>
      <c r="H90" s="82">
        <v>1.1229</v>
      </c>
      <c r="I90" s="82"/>
      <c r="J90" s="40">
        <v>12</v>
      </c>
      <c r="K90" s="83">
        <f t="shared" si="9"/>
        <v>5830.6617291567054</v>
      </c>
      <c r="L90" s="84"/>
      <c r="M90" s="6">
        <f>IF(J90="","",(K90/J90)/LOOKUP(RIGHT($D$2,3),定数!$A$6:$A$13,定数!$B$6:$B$13))</f>
        <v>4.0490706452477125</v>
      </c>
      <c r="N90" s="40">
        <v>2019</v>
      </c>
      <c r="O90" s="8">
        <v>43595</v>
      </c>
      <c r="P90" s="82">
        <v>1.1246</v>
      </c>
      <c r="Q90" s="82"/>
      <c r="R90" s="85">
        <f>IF(P90="","",T90*M90*LOOKUP(RIGHT($D$2,3),定数!$A$6:$A$13,定数!$B$6:$B$13))</f>
        <v>8260.1041163055015</v>
      </c>
      <c r="S90" s="85"/>
      <c r="T90" s="86">
        <f t="shared" si="11"/>
        <v>17.000000000000348</v>
      </c>
      <c r="U90" s="86"/>
      <c r="V90" t="str">
        <f t="shared" si="10"/>
        <v/>
      </c>
      <c r="W90">
        <f t="shared" si="10"/>
        <v>0</v>
      </c>
      <c r="X90" s="41">
        <f t="shared" si="12"/>
        <v>376615.9041543979</v>
      </c>
      <c r="Y90" s="42">
        <f t="shared" si="13"/>
        <v>0.48394268848452027</v>
      </c>
    </row>
    <row r="91" spans="2:25" x14ac:dyDescent="0.15">
      <c r="B91" s="40">
        <v>83</v>
      </c>
      <c r="C91" s="81">
        <f t="shared" si="8"/>
        <v>202615.49508819569</v>
      </c>
      <c r="D91" s="81"/>
      <c r="E91" s="40">
        <v>2019</v>
      </c>
      <c r="F91" s="8">
        <v>43595</v>
      </c>
      <c r="G91" s="40" t="s">
        <v>4</v>
      </c>
      <c r="H91" s="82">
        <v>1.1234</v>
      </c>
      <c r="I91" s="82"/>
      <c r="J91" s="40">
        <v>11</v>
      </c>
      <c r="K91" s="83">
        <f t="shared" si="9"/>
        <v>6078.4648526458705</v>
      </c>
      <c r="L91" s="84"/>
      <c r="M91" s="6">
        <f>IF(J91="","",(K91/J91)/LOOKUP(RIGHT($D$2,3),定数!$A$6:$A$13,定数!$B$6:$B$13))</f>
        <v>4.6048976156408106</v>
      </c>
      <c r="N91" s="40">
        <v>2019</v>
      </c>
      <c r="O91" s="8">
        <v>43595</v>
      </c>
      <c r="P91" s="82">
        <v>1.125</v>
      </c>
      <c r="Q91" s="82"/>
      <c r="R91" s="85">
        <f>IF(P91="","",T91*M91*LOOKUP(RIGHT($D$2,3),定数!$A$6:$A$13,定数!$B$6:$B$13))</f>
        <v>8841.4034220306112</v>
      </c>
      <c r="S91" s="85"/>
      <c r="T91" s="86">
        <f t="shared" si="11"/>
        <v>16.000000000000458</v>
      </c>
      <c r="U91" s="86"/>
      <c r="V91" t="str">
        <f t="shared" ref="V91:W106" si="14">IF(S91&lt;&gt;"",IF(S91&lt;0,1+V90,0),"")</f>
        <v/>
      </c>
      <c r="W91">
        <f t="shared" si="14"/>
        <v>0</v>
      </c>
      <c r="X91" s="41">
        <f t="shared" si="12"/>
        <v>376615.9041543979</v>
      </c>
      <c r="Y91" s="42">
        <f t="shared" si="13"/>
        <v>0.46201025274511187</v>
      </c>
    </row>
    <row r="92" spans="2:25" x14ac:dyDescent="0.15">
      <c r="B92" s="40">
        <v>84</v>
      </c>
      <c r="C92" s="81">
        <f t="shared" si="8"/>
        <v>211456.89851022631</v>
      </c>
      <c r="D92" s="81"/>
      <c r="E92" s="40">
        <v>2019</v>
      </c>
      <c r="F92" s="8">
        <v>43598</v>
      </c>
      <c r="G92" s="40" t="s">
        <v>3</v>
      </c>
      <c r="H92" s="82">
        <v>1.1227</v>
      </c>
      <c r="I92" s="82"/>
      <c r="J92" s="40">
        <v>7</v>
      </c>
      <c r="K92" s="83">
        <f t="shared" si="9"/>
        <v>6343.7069553067895</v>
      </c>
      <c r="L92" s="84"/>
      <c r="M92" s="6">
        <f>IF(J92="","",(K92/J92)/LOOKUP(RIGHT($D$2,3),定数!$A$6:$A$13,定数!$B$6:$B$13))</f>
        <v>7.5520320896509396</v>
      </c>
      <c r="N92" s="40">
        <v>2019</v>
      </c>
      <c r="O92" s="8">
        <v>43598</v>
      </c>
      <c r="P92" s="82">
        <v>1.1234</v>
      </c>
      <c r="Q92" s="82"/>
      <c r="R92" s="85">
        <f>IF(P92="","",T92*M92*LOOKUP(RIGHT($D$2,3),定数!$A$6:$A$13,定数!$B$6:$B$13))</f>
        <v>-6343.7069553060901</v>
      </c>
      <c r="S92" s="85"/>
      <c r="T92" s="86">
        <f t="shared" si="11"/>
        <v>-6.9999999999992291</v>
      </c>
      <c r="U92" s="86"/>
      <c r="V92" t="str">
        <f t="shared" si="14"/>
        <v/>
      </c>
      <c r="W92">
        <f t="shared" si="14"/>
        <v>1</v>
      </c>
      <c r="X92" s="41">
        <f t="shared" si="12"/>
        <v>376615.9041543979</v>
      </c>
      <c r="Y92" s="42">
        <f t="shared" si="13"/>
        <v>0.4385343365012615</v>
      </c>
    </row>
    <row r="93" spans="2:25" x14ac:dyDescent="0.15">
      <c r="B93" s="40">
        <v>85</v>
      </c>
      <c r="C93" s="81">
        <f t="shared" si="8"/>
        <v>205113.19155492022</v>
      </c>
      <c r="D93" s="81"/>
      <c r="E93" s="40">
        <v>2019</v>
      </c>
      <c r="F93" s="8">
        <v>43602</v>
      </c>
      <c r="G93" s="40" t="s">
        <v>3</v>
      </c>
      <c r="H93" s="82">
        <v>1.1161000000000001</v>
      </c>
      <c r="I93" s="82"/>
      <c r="J93" s="40">
        <v>5</v>
      </c>
      <c r="K93" s="83">
        <f t="shared" si="9"/>
        <v>6153.3957466476068</v>
      </c>
      <c r="L93" s="84"/>
      <c r="M93" s="6">
        <f>IF(J93="","",(K93/J93)/LOOKUP(RIGHT($D$2,3),定数!$A$6:$A$13,定数!$B$6:$B$13))</f>
        <v>10.255659577746011</v>
      </c>
      <c r="N93" s="40">
        <v>2019</v>
      </c>
      <c r="O93" s="8">
        <v>43602</v>
      </c>
      <c r="P93" s="82">
        <v>1.1154999999999999</v>
      </c>
      <c r="Q93" s="82"/>
      <c r="R93" s="85">
        <f>IF(P93="","",T93*M93*LOOKUP(RIGHT($D$2,3),定数!$A$6:$A$13,定数!$B$6:$B$13))</f>
        <v>7384.0748959790471</v>
      </c>
      <c r="S93" s="85"/>
      <c r="T93" s="86">
        <f t="shared" si="11"/>
        <v>6.0000000000015596</v>
      </c>
      <c r="U93" s="86"/>
      <c r="V93" t="str">
        <f t="shared" si="14"/>
        <v/>
      </c>
      <c r="W93">
        <f t="shared" si="14"/>
        <v>0</v>
      </c>
      <c r="X93" s="41">
        <f t="shared" si="12"/>
        <v>376615.9041543979</v>
      </c>
      <c r="Y93" s="42">
        <f t="shared" si="13"/>
        <v>0.45537830640622179</v>
      </c>
    </row>
    <row r="94" spans="2:25" x14ac:dyDescent="0.15">
      <c r="B94" s="40">
        <v>86</v>
      </c>
      <c r="C94" s="81">
        <f t="shared" si="8"/>
        <v>212497.26645089927</v>
      </c>
      <c r="D94" s="81"/>
      <c r="E94" s="40">
        <v>2019</v>
      </c>
      <c r="F94" s="8">
        <v>43609</v>
      </c>
      <c r="G94" s="40" t="s">
        <v>4</v>
      </c>
      <c r="H94" s="82">
        <v>1.1198999999999999</v>
      </c>
      <c r="I94" s="82"/>
      <c r="J94" s="40">
        <v>12</v>
      </c>
      <c r="K94" s="83">
        <f t="shared" si="9"/>
        <v>6374.9179935269776</v>
      </c>
      <c r="L94" s="84"/>
      <c r="M94" s="6">
        <f>IF(J94="","",(K94/J94)/LOOKUP(RIGHT($D$2,3),定数!$A$6:$A$13,定数!$B$6:$B$13))</f>
        <v>4.4270263843937352</v>
      </c>
      <c r="N94" s="40">
        <v>2019</v>
      </c>
      <c r="O94" s="8">
        <v>43612</v>
      </c>
      <c r="P94" s="82">
        <v>1.1187</v>
      </c>
      <c r="Q94" s="82"/>
      <c r="R94" s="85">
        <f>IF(P94="","",T94*M94*LOOKUP(RIGHT($D$2,3),定数!$A$6:$A$13,定数!$B$6:$B$13))</f>
        <v>-6374.9179935262764</v>
      </c>
      <c r="S94" s="85"/>
      <c r="T94" s="86">
        <f t="shared" si="11"/>
        <v>-11.999999999998678</v>
      </c>
      <c r="U94" s="86"/>
      <c r="V94" t="str">
        <f t="shared" si="14"/>
        <v/>
      </c>
      <c r="W94">
        <f t="shared" si="14"/>
        <v>1</v>
      </c>
      <c r="X94" s="41">
        <f t="shared" si="12"/>
        <v>376615.9041543979</v>
      </c>
      <c r="Y94" s="42">
        <f t="shared" si="13"/>
        <v>0.43577192543684073</v>
      </c>
    </row>
    <row r="95" spans="2:25" x14ac:dyDescent="0.15">
      <c r="B95" s="40">
        <v>87</v>
      </c>
      <c r="C95" s="81">
        <f t="shared" si="8"/>
        <v>206122.34845737301</v>
      </c>
      <c r="D95" s="81"/>
      <c r="E95" s="40">
        <v>2019</v>
      </c>
      <c r="F95" s="8">
        <v>43612</v>
      </c>
      <c r="G95" s="40" t="s">
        <v>3</v>
      </c>
      <c r="H95" s="82">
        <v>1.1189</v>
      </c>
      <c r="I95" s="82"/>
      <c r="J95" s="40">
        <v>5</v>
      </c>
      <c r="K95" s="83">
        <f t="shared" si="9"/>
        <v>6183.6704537211899</v>
      </c>
      <c r="L95" s="84"/>
      <c r="M95" s="6">
        <f>IF(J95="","",(K95/J95)/LOOKUP(RIGHT($D$2,3),定数!$A$6:$A$13,定数!$B$6:$B$13))</f>
        <v>10.306117422868651</v>
      </c>
      <c r="N95" s="40">
        <v>2019</v>
      </c>
      <c r="O95" s="8">
        <v>43613</v>
      </c>
      <c r="P95" s="82">
        <v>1.1194</v>
      </c>
      <c r="Q95" s="82"/>
      <c r="R95" s="85">
        <f>IF(P95="","",T95*M95*LOOKUP(RIGHT($D$2,3),定数!$A$6:$A$13,定数!$B$6:$B$13))</f>
        <v>-6183.6704537205096</v>
      </c>
      <c r="S95" s="85"/>
      <c r="T95" s="86">
        <f t="shared" si="11"/>
        <v>-4.9999999999994493</v>
      </c>
      <c r="U95" s="86"/>
      <c r="V95" t="str">
        <f t="shared" si="14"/>
        <v/>
      </c>
      <c r="W95">
        <f t="shared" si="14"/>
        <v>2</v>
      </c>
      <c r="X95" s="41">
        <f t="shared" si="12"/>
        <v>376615.9041543979</v>
      </c>
      <c r="Y95" s="42">
        <f t="shared" si="13"/>
        <v>0.45269876767373363</v>
      </c>
    </row>
    <row r="96" spans="2:25" x14ac:dyDescent="0.15">
      <c r="B96" s="40">
        <v>88</v>
      </c>
      <c r="C96" s="81">
        <f t="shared" si="8"/>
        <v>199938.67800365249</v>
      </c>
      <c r="D96" s="81"/>
      <c r="E96" s="40">
        <v>2019</v>
      </c>
      <c r="F96" s="8">
        <v>43614</v>
      </c>
      <c r="G96" s="40" t="s">
        <v>3</v>
      </c>
      <c r="H96" s="82">
        <v>1.1133</v>
      </c>
      <c r="I96" s="82"/>
      <c r="J96" s="40">
        <v>18</v>
      </c>
      <c r="K96" s="83">
        <f t="shared" si="9"/>
        <v>5998.1603401095745</v>
      </c>
      <c r="L96" s="84"/>
      <c r="M96" s="6">
        <f>IF(J96="","",(K96/J96)/LOOKUP(RIGHT($D$2,3),定数!$A$6:$A$13,定数!$B$6:$B$13))</f>
        <v>2.7769260833840623</v>
      </c>
      <c r="N96" s="40">
        <v>2019</v>
      </c>
      <c r="O96" s="8">
        <v>43616</v>
      </c>
      <c r="P96" s="82">
        <v>1.1152</v>
      </c>
      <c r="Q96" s="82"/>
      <c r="R96" s="85">
        <f>IF(P96="","",T96*M96*LOOKUP(RIGHT($D$2,3),定数!$A$6:$A$13,定数!$B$6:$B$13))</f>
        <v>-6331.3914701157046</v>
      </c>
      <c r="S96" s="85"/>
      <c r="T96" s="86">
        <f t="shared" si="11"/>
        <v>-19.000000000000128</v>
      </c>
      <c r="U96" s="86"/>
      <c r="V96" t="str">
        <f t="shared" si="14"/>
        <v/>
      </c>
      <c r="W96">
        <f t="shared" si="14"/>
        <v>3</v>
      </c>
      <c r="X96" s="41">
        <f t="shared" si="12"/>
        <v>376615.9041543979</v>
      </c>
      <c r="Y96" s="42">
        <f t="shared" si="13"/>
        <v>0.46911780464351982</v>
      </c>
    </row>
    <row r="97" spans="2:25" x14ac:dyDescent="0.15">
      <c r="B97" s="40">
        <v>89</v>
      </c>
      <c r="C97" s="81">
        <f t="shared" si="8"/>
        <v>193607.2865335368</v>
      </c>
      <c r="D97" s="81"/>
      <c r="E97" s="40">
        <v>2019</v>
      </c>
      <c r="F97" s="8">
        <v>43619</v>
      </c>
      <c r="G97" s="40" t="s">
        <v>4</v>
      </c>
      <c r="H97" s="82">
        <v>1.1169</v>
      </c>
      <c r="I97" s="82"/>
      <c r="J97" s="40">
        <v>9</v>
      </c>
      <c r="K97" s="83">
        <f t="shared" si="9"/>
        <v>5808.2185960061033</v>
      </c>
      <c r="L97" s="84"/>
      <c r="M97" s="6">
        <f>IF(J97="","",(K97/J97)/LOOKUP(RIGHT($D$2,3),定数!$A$6:$A$13,定数!$B$6:$B$13))</f>
        <v>5.3779801814871329</v>
      </c>
      <c r="N97" s="40">
        <v>2019</v>
      </c>
      <c r="O97" s="8">
        <v>43619</v>
      </c>
      <c r="P97" s="82">
        <v>1.1180000000000001</v>
      </c>
      <c r="Q97" s="82"/>
      <c r="R97" s="85">
        <f>IF(P97="","",T97*M97*LOOKUP(RIGHT($D$2,3),定数!$A$6:$A$13,定数!$B$6:$B$13))</f>
        <v>7098.9338395636669</v>
      </c>
      <c r="S97" s="85"/>
      <c r="T97" s="86">
        <f t="shared" si="11"/>
        <v>11.000000000001009</v>
      </c>
      <c r="U97" s="86"/>
      <c r="V97" t="str">
        <f t="shared" si="14"/>
        <v/>
      </c>
      <c r="W97">
        <f t="shared" si="14"/>
        <v>0</v>
      </c>
      <c r="X97" s="41">
        <f t="shared" si="12"/>
        <v>376615.9041543979</v>
      </c>
      <c r="Y97" s="42">
        <f t="shared" si="13"/>
        <v>0.48592907416314179</v>
      </c>
    </row>
    <row r="98" spans="2:25" x14ac:dyDescent="0.15">
      <c r="B98" s="40">
        <v>90</v>
      </c>
      <c r="C98" s="81">
        <f t="shared" si="8"/>
        <v>200706.22037310046</v>
      </c>
      <c r="D98" s="81"/>
      <c r="E98" s="40">
        <v>2019</v>
      </c>
      <c r="F98" s="8">
        <v>43627</v>
      </c>
      <c r="G98" s="40" t="s">
        <v>3</v>
      </c>
      <c r="H98" s="82">
        <v>1.1309</v>
      </c>
      <c r="I98" s="82"/>
      <c r="J98" s="40">
        <v>14</v>
      </c>
      <c r="K98" s="83">
        <f t="shared" si="9"/>
        <v>6021.1866111930131</v>
      </c>
      <c r="L98" s="84"/>
      <c r="M98" s="6">
        <f>IF(J98="","",(K98/J98)/LOOKUP(RIGHT($D$2,3),定数!$A$6:$A$13,定数!$B$6:$B$13))</f>
        <v>3.5840396495196507</v>
      </c>
      <c r="N98" s="40">
        <v>2019</v>
      </c>
      <c r="O98" s="8">
        <v>43627</v>
      </c>
      <c r="P98" s="82">
        <v>1.1323000000000001</v>
      </c>
      <c r="Q98" s="82"/>
      <c r="R98" s="85">
        <f>IF(P98="","",T98*M98*LOOKUP(RIGHT($D$2,3),定数!$A$6:$A$13,定数!$B$6:$B$13))</f>
        <v>-6021.186611193305</v>
      </c>
      <c r="S98" s="85"/>
      <c r="T98" s="86">
        <f t="shared" si="11"/>
        <v>-14.000000000000679</v>
      </c>
      <c r="U98" s="86"/>
      <c r="V98" t="str">
        <f t="shared" si="14"/>
        <v/>
      </c>
      <c r="W98">
        <f t="shared" si="14"/>
        <v>1</v>
      </c>
      <c r="X98" s="41">
        <f t="shared" si="12"/>
        <v>376615.9041543979</v>
      </c>
      <c r="Y98" s="42">
        <f t="shared" si="13"/>
        <v>0.46707980688245521</v>
      </c>
    </row>
    <row r="99" spans="2:25" x14ac:dyDescent="0.15">
      <c r="B99" s="40">
        <v>91</v>
      </c>
      <c r="C99" s="81">
        <f t="shared" si="8"/>
        <v>194685.03376190714</v>
      </c>
      <c r="D99" s="81"/>
      <c r="E99" s="40">
        <v>2019</v>
      </c>
      <c r="F99" s="8">
        <v>43629</v>
      </c>
      <c r="G99" s="40" t="s">
        <v>3</v>
      </c>
      <c r="H99" s="82">
        <v>1.1274</v>
      </c>
      <c r="I99" s="82"/>
      <c r="J99" s="40">
        <v>9</v>
      </c>
      <c r="K99" s="83">
        <f t="shared" si="9"/>
        <v>5840.5510128572141</v>
      </c>
      <c r="L99" s="84"/>
      <c r="M99" s="6">
        <f>IF(J99="","",(K99/J99)/LOOKUP(RIGHT($D$2,3),定数!$A$6:$A$13,定数!$B$6:$B$13))</f>
        <v>5.4079176044974213</v>
      </c>
      <c r="N99" s="40">
        <v>2019</v>
      </c>
      <c r="O99" s="8">
        <v>43630</v>
      </c>
      <c r="P99" s="82">
        <v>1.1283000000000001</v>
      </c>
      <c r="Q99" s="82"/>
      <c r="R99" s="85">
        <f>IF(P99="","",T99*M99*LOOKUP(RIGHT($D$2,3),定数!$A$6:$A$13,定数!$B$6:$B$13))</f>
        <v>-5840.5510128580127</v>
      </c>
      <c r="S99" s="85"/>
      <c r="T99" s="86">
        <f t="shared" si="11"/>
        <v>-9.0000000000012292</v>
      </c>
      <c r="U99" s="86"/>
      <c r="V99" t="str">
        <f t="shared" si="14"/>
        <v/>
      </c>
      <c r="W99">
        <f t="shared" si="14"/>
        <v>2</v>
      </c>
      <c r="X99" s="41">
        <f t="shared" si="12"/>
        <v>376615.9041543979</v>
      </c>
      <c r="Y99" s="42">
        <f t="shared" si="13"/>
        <v>0.48306741267598241</v>
      </c>
    </row>
    <row r="100" spans="2:25" x14ac:dyDescent="0.15">
      <c r="B100" s="40">
        <v>92</v>
      </c>
      <c r="C100" s="81">
        <f t="shared" si="8"/>
        <v>188844.48274904912</v>
      </c>
      <c r="D100" s="81"/>
      <c r="E100" s="40">
        <v>2019</v>
      </c>
      <c r="F100" s="8">
        <v>43630</v>
      </c>
      <c r="G100" s="40" t="s">
        <v>3</v>
      </c>
      <c r="H100" s="82">
        <v>1.1272</v>
      </c>
      <c r="I100" s="82"/>
      <c r="J100" s="40">
        <v>6</v>
      </c>
      <c r="K100" s="83">
        <f t="shared" si="9"/>
        <v>5665.3344824714732</v>
      </c>
      <c r="L100" s="84"/>
      <c r="M100" s="6">
        <f>IF(J100="","",(K100/J100)/LOOKUP(RIGHT($D$2,3),定数!$A$6:$A$13,定数!$B$6:$B$13))</f>
        <v>7.8685201145437125</v>
      </c>
      <c r="N100" s="40">
        <v>2019</v>
      </c>
      <c r="O100" s="8">
        <v>43630</v>
      </c>
      <c r="P100" s="82">
        <v>1.1277999999999999</v>
      </c>
      <c r="Q100" s="82"/>
      <c r="R100" s="85">
        <f>IF(P100="","",T100*M100*LOOKUP(RIGHT($D$2,3),定数!$A$6:$A$13,定数!$B$6:$B$13))</f>
        <v>-5665.3344824708483</v>
      </c>
      <c r="S100" s="85"/>
      <c r="T100" s="86">
        <f t="shared" si="11"/>
        <v>-5.9999999999993392</v>
      </c>
      <c r="U100" s="86"/>
      <c r="V100" t="str">
        <f t="shared" si="14"/>
        <v/>
      </c>
      <c r="W100">
        <f t="shared" si="14"/>
        <v>3</v>
      </c>
      <c r="X100" s="41">
        <f t="shared" si="12"/>
        <v>376615.9041543979</v>
      </c>
      <c r="Y100" s="42">
        <f t="shared" si="13"/>
        <v>0.49857539029570508</v>
      </c>
    </row>
    <row r="101" spans="2:25" x14ac:dyDescent="0.15">
      <c r="B101" s="40">
        <v>93</v>
      </c>
      <c r="C101" s="81">
        <f t="shared" si="8"/>
        <v>183179.14826657827</v>
      </c>
      <c r="D101" s="81"/>
      <c r="E101" s="40">
        <v>2019</v>
      </c>
      <c r="F101" s="8">
        <v>43634</v>
      </c>
      <c r="G101" s="40" t="s">
        <v>4</v>
      </c>
      <c r="H101" s="82">
        <v>1.1226</v>
      </c>
      <c r="I101" s="82"/>
      <c r="J101" s="40">
        <v>4</v>
      </c>
      <c r="K101" s="83">
        <f t="shared" si="9"/>
        <v>5495.3744479973475</v>
      </c>
      <c r="L101" s="84"/>
      <c r="M101" s="6">
        <f>IF(J101="","",(K101/J101)/LOOKUP(RIGHT($D$2,3),定数!$A$6:$A$13,定数!$B$6:$B$13))</f>
        <v>11.44869676666114</v>
      </c>
      <c r="N101" s="40">
        <v>2019</v>
      </c>
      <c r="O101" s="8">
        <v>43634</v>
      </c>
      <c r="P101" s="82">
        <v>1.1232</v>
      </c>
      <c r="Q101" s="82"/>
      <c r="R101" s="85">
        <f>IF(P101="","",T101*M101*LOOKUP(RIGHT($D$2,3),定数!$A$6:$A$13,定数!$B$6:$B$13))</f>
        <v>8243.0616719951122</v>
      </c>
      <c r="S101" s="85"/>
      <c r="T101" s="86">
        <f t="shared" si="11"/>
        <v>5.9999999999993392</v>
      </c>
      <c r="U101" s="86"/>
      <c r="V101" t="str">
        <f t="shared" si="14"/>
        <v/>
      </c>
      <c r="W101">
        <f t="shared" si="14"/>
        <v>0</v>
      </c>
      <c r="X101" s="41">
        <f t="shared" si="12"/>
        <v>376615.9041543979</v>
      </c>
      <c r="Y101" s="42">
        <f t="shared" si="13"/>
        <v>0.5136181285868322</v>
      </c>
    </row>
    <row r="102" spans="2:25" x14ac:dyDescent="0.15">
      <c r="B102" s="40">
        <v>94</v>
      </c>
      <c r="C102" s="81">
        <f t="shared" si="8"/>
        <v>191422.20993857339</v>
      </c>
      <c r="D102" s="81"/>
      <c r="E102" s="40">
        <v>2019</v>
      </c>
      <c r="F102" s="8">
        <v>43635</v>
      </c>
      <c r="G102" s="40" t="s">
        <v>4</v>
      </c>
      <c r="H102" s="82">
        <v>1.1214999999999999</v>
      </c>
      <c r="I102" s="82"/>
      <c r="J102" s="40">
        <v>11</v>
      </c>
      <c r="K102" s="83">
        <f t="shared" si="9"/>
        <v>5742.6662981572017</v>
      </c>
      <c r="L102" s="84"/>
      <c r="M102" s="6">
        <f>IF(J102="","",(K102/J102)/LOOKUP(RIGHT($D$2,3),定数!$A$6:$A$13,定数!$B$6:$B$13))</f>
        <v>4.3505047713312139</v>
      </c>
      <c r="N102" s="40">
        <v>2019</v>
      </c>
      <c r="O102" s="8">
        <v>43635</v>
      </c>
      <c r="P102" s="82">
        <v>1.1232</v>
      </c>
      <c r="Q102" s="82"/>
      <c r="R102" s="85">
        <f>IF(P102="","",T102*M102*LOOKUP(RIGHT($D$2,3),定数!$A$6:$A$13,定数!$B$6:$B$13))</f>
        <v>8875.0297335158575</v>
      </c>
      <c r="S102" s="85"/>
      <c r="T102" s="86">
        <f t="shared" si="11"/>
        <v>17.000000000000348</v>
      </c>
      <c r="U102" s="86"/>
      <c r="V102" t="str">
        <f t="shared" si="14"/>
        <v/>
      </c>
      <c r="W102">
        <f t="shared" si="14"/>
        <v>0</v>
      </c>
      <c r="X102" s="41">
        <f t="shared" si="12"/>
        <v>376615.9041543979</v>
      </c>
      <c r="Y102" s="42">
        <f t="shared" si="13"/>
        <v>0.49173094437324205</v>
      </c>
    </row>
    <row r="103" spans="2:25" x14ac:dyDescent="0.15">
      <c r="B103" s="40">
        <v>95</v>
      </c>
      <c r="C103" s="81">
        <f t="shared" si="8"/>
        <v>200297.23967208926</v>
      </c>
      <c r="D103" s="81"/>
      <c r="E103" s="40">
        <v>2019</v>
      </c>
      <c r="F103" s="8">
        <v>43639</v>
      </c>
      <c r="G103" s="40" t="s">
        <v>4</v>
      </c>
      <c r="H103" s="82">
        <v>1.1331</v>
      </c>
      <c r="I103" s="82"/>
      <c r="J103" s="40">
        <v>23</v>
      </c>
      <c r="K103" s="83">
        <f t="shared" si="9"/>
        <v>6008.9171901626778</v>
      </c>
      <c r="L103" s="84"/>
      <c r="M103" s="6">
        <f>IF(J103="","",(K103/J103)/LOOKUP(RIGHT($D$2,3),定数!$A$6:$A$13,定数!$B$6:$B$13))</f>
        <v>2.1771439094792311</v>
      </c>
      <c r="N103" s="40">
        <v>2019</v>
      </c>
      <c r="O103" s="8">
        <v>43639</v>
      </c>
      <c r="P103" s="82">
        <v>1.1363000000000001</v>
      </c>
      <c r="Q103" s="82"/>
      <c r="R103" s="85">
        <f>IF(P103="","",T103*M103*LOOKUP(RIGHT($D$2,3),定数!$A$6:$A$13,定数!$B$6:$B$13))</f>
        <v>8360.2326124004867</v>
      </c>
      <c r="S103" s="85"/>
      <c r="T103" s="86">
        <f t="shared" si="11"/>
        <v>32.000000000000917</v>
      </c>
      <c r="U103" s="86"/>
      <c r="V103" t="str">
        <f t="shared" si="14"/>
        <v/>
      </c>
      <c r="W103">
        <f t="shared" si="14"/>
        <v>0</v>
      </c>
      <c r="X103" s="41">
        <f t="shared" si="12"/>
        <v>376615.9041543979</v>
      </c>
      <c r="Y103" s="42">
        <f t="shared" si="13"/>
        <v>0.46816574270327371</v>
      </c>
    </row>
    <row r="104" spans="2:25" x14ac:dyDescent="0.15">
      <c r="B104" s="40">
        <v>96</v>
      </c>
      <c r="C104" s="81">
        <f t="shared" si="8"/>
        <v>208657.47228448975</v>
      </c>
      <c r="D104" s="81"/>
      <c r="E104" s="40">
        <v>2019</v>
      </c>
      <c r="F104" s="8">
        <v>43642</v>
      </c>
      <c r="G104" s="40" t="s">
        <v>3</v>
      </c>
      <c r="H104" s="82">
        <v>1.1353</v>
      </c>
      <c r="I104" s="82"/>
      <c r="J104" s="40">
        <v>13</v>
      </c>
      <c r="K104" s="83">
        <f t="shared" si="9"/>
        <v>6259.7241685346926</v>
      </c>
      <c r="L104" s="84"/>
      <c r="M104" s="6">
        <f>IF(J104="","",(K104/J104)/LOOKUP(RIGHT($D$2,3),定数!$A$6:$A$13,定数!$B$6:$B$13))</f>
        <v>4.0126436977786488</v>
      </c>
      <c r="N104" s="40">
        <v>2019</v>
      </c>
      <c r="O104" s="8">
        <v>43642</v>
      </c>
      <c r="P104" s="82">
        <v>1.1367</v>
      </c>
      <c r="Q104" s="82"/>
      <c r="R104" s="85">
        <f>IF(P104="","",T104*M104*LOOKUP(RIGHT($D$2,3),定数!$A$6:$A$13,定数!$B$6:$B$13))</f>
        <v>-6741.2414122684568</v>
      </c>
      <c r="S104" s="85"/>
      <c r="T104" s="86">
        <f t="shared" si="11"/>
        <v>-14.000000000000679</v>
      </c>
      <c r="U104" s="86"/>
      <c r="V104" t="str">
        <f t="shared" si="14"/>
        <v/>
      </c>
      <c r="W104">
        <f t="shared" si="14"/>
        <v>1</v>
      </c>
      <c r="X104" s="41">
        <f t="shared" si="12"/>
        <v>376615.9041543979</v>
      </c>
      <c r="Y104" s="42">
        <f t="shared" si="13"/>
        <v>0.44596744326827931</v>
      </c>
    </row>
    <row r="105" spans="2:25" x14ac:dyDescent="0.15">
      <c r="B105" s="40">
        <v>97</v>
      </c>
      <c r="C105" s="81">
        <f t="shared" si="8"/>
        <v>201916.23087222129</v>
      </c>
      <c r="D105" s="81"/>
      <c r="E105" s="40">
        <v>2019</v>
      </c>
      <c r="F105" s="8">
        <v>43648</v>
      </c>
      <c r="G105" s="40" t="s">
        <v>4</v>
      </c>
      <c r="H105" s="82">
        <v>1.1302000000000001</v>
      </c>
      <c r="I105" s="82"/>
      <c r="J105" s="40">
        <v>11</v>
      </c>
      <c r="K105" s="83">
        <f t="shared" si="9"/>
        <v>6057.4869261666381</v>
      </c>
      <c r="L105" s="84"/>
      <c r="M105" s="6">
        <f>IF(J105="","",(K105/J105)/LOOKUP(RIGHT($D$2,3),定数!$A$6:$A$13,定数!$B$6:$B$13))</f>
        <v>4.5890052470959377</v>
      </c>
      <c r="N105" s="40">
        <v>2019</v>
      </c>
      <c r="O105" s="8">
        <v>43648</v>
      </c>
      <c r="P105" s="82">
        <v>1.129</v>
      </c>
      <c r="Q105" s="82"/>
      <c r="R105" s="85">
        <f>IF(P105="","",T105*M105*LOOKUP(RIGHT($D$2,3),定数!$A$6:$A$13,定数!$B$6:$B$13))</f>
        <v>-6608.1675558186453</v>
      </c>
      <c r="S105" s="85"/>
      <c r="T105" s="86">
        <f t="shared" si="11"/>
        <v>-12.000000000000899</v>
      </c>
      <c r="U105" s="86"/>
      <c r="V105" t="str">
        <f t="shared" si="14"/>
        <v/>
      </c>
      <c r="W105">
        <f t="shared" si="14"/>
        <v>2</v>
      </c>
      <c r="X105" s="41">
        <f t="shared" si="12"/>
        <v>376615.9041543979</v>
      </c>
      <c r="Y105" s="42">
        <f t="shared" si="13"/>
        <v>0.46386695663961264</v>
      </c>
    </row>
    <row r="106" spans="2:25" x14ac:dyDescent="0.15">
      <c r="B106" s="40">
        <v>98</v>
      </c>
      <c r="C106" s="81">
        <f t="shared" si="8"/>
        <v>195308.06331640264</v>
      </c>
      <c r="D106" s="81"/>
      <c r="E106" s="40">
        <v>2019</v>
      </c>
      <c r="F106" s="8">
        <v>43651</v>
      </c>
      <c r="G106" s="40" t="s">
        <v>3</v>
      </c>
      <c r="H106" s="82">
        <v>1.1278999999999999</v>
      </c>
      <c r="I106" s="82"/>
      <c r="J106" s="40">
        <v>3</v>
      </c>
      <c r="K106" s="83">
        <f t="shared" si="9"/>
        <v>5859.241899492079</v>
      </c>
      <c r="L106" s="84"/>
      <c r="M106" s="6">
        <f>IF(J106="","",(K106/J106)/LOOKUP(RIGHT($D$2,3),定数!$A$6:$A$13,定数!$B$6:$B$13))</f>
        <v>16.275671943033551</v>
      </c>
      <c r="N106" s="40">
        <v>2019</v>
      </c>
      <c r="O106" s="8">
        <v>43651</v>
      </c>
      <c r="P106" s="82">
        <v>1.1275999999999999</v>
      </c>
      <c r="Q106" s="82"/>
      <c r="R106" s="85">
        <f>IF(P106="","",T106*M106*LOOKUP(RIGHT($D$2,3),定数!$A$6:$A$13,定数!$B$6:$B$13))</f>
        <v>5859.2418994914333</v>
      </c>
      <c r="S106" s="85"/>
      <c r="T106" s="86">
        <f t="shared" si="11"/>
        <v>2.9999999999996696</v>
      </c>
      <c r="U106" s="86"/>
      <c r="V106" t="str">
        <f t="shared" si="14"/>
        <v/>
      </c>
      <c r="W106">
        <f t="shared" si="14"/>
        <v>0</v>
      </c>
      <c r="X106" s="41">
        <f t="shared" si="12"/>
        <v>376615.9041543979</v>
      </c>
      <c r="Y106" s="42">
        <f t="shared" si="13"/>
        <v>0.48141312896777211</v>
      </c>
    </row>
    <row r="107" spans="2:25" x14ac:dyDescent="0.15">
      <c r="B107" s="40">
        <v>99</v>
      </c>
      <c r="C107" s="81">
        <f t="shared" si="8"/>
        <v>201167.30521589407</v>
      </c>
      <c r="D107" s="81"/>
      <c r="E107" s="40">
        <v>2019</v>
      </c>
      <c r="F107" s="8">
        <v>43654</v>
      </c>
      <c r="G107" s="40" t="s">
        <v>3</v>
      </c>
      <c r="H107" s="82">
        <v>1.1212</v>
      </c>
      <c r="I107" s="82"/>
      <c r="J107" s="40">
        <v>7</v>
      </c>
      <c r="K107" s="83">
        <f t="shared" si="9"/>
        <v>6035.019156476822</v>
      </c>
      <c r="L107" s="84"/>
      <c r="M107" s="6">
        <f>IF(J107="","",(K107/J107)/LOOKUP(RIGHT($D$2,3),定数!$A$6:$A$13,定数!$B$6:$B$13))</f>
        <v>7.1845466148533594</v>
      </c>
      <c r="N107" s="40">
        <v>2019</v>
      </c>
      <c r="O107" s="8">
        <v>43655</v>
      </c>
      <c r="P107" s="82">
        <v>1.1203000000000001</v>
      </c>
      <c r="Q107" s="82"/>
      <c r="R107" s="85">
        <f>IF(P107="","",T107*M107*LOOKUP(RIGHT($D$2,3),定数!$A$6:$A$13,定数!$B$6:$B$13))</f>
        <v>7759.3103440407731</v>
      </c>
      <c r="S107" s="85"/>
      <c r="T107" s="86">
        <f t="shared" si="11"/>
        <v>8.9999999999990088</v>
      </c>
      <c r="U107" s="86"/>
      <c r="V107" t="str">
        <f>IF(S107&lt;&gt;"",IF(S107&lt;0,1+V106,0),"")</f>
        <v/>
      </c>
      <c r="W107">
        <f>IF(T107&lt;&gt;"",IF(T107&lt;0,1+W106,0),"")</f>
        <v>0</v>
      </c>
      <c r="X107" s="41">
        <f t="shared" si="12"/>
        <v>376615.9041543979</v>
      </c>
      <c r="Y107" s="42">
        <f t="shared" si="13"/>
        <v>0.46585552283680698</v>
      </c>
    </row>
    <row r="108" spans="2:25" x14ac:dyDescent="0.15">
      <c r="B108" s="40">
        <v>100</v>
      </c>
      <c r="C108" s="81">
        <f t="shared" si="8"/>
        <v>208926.61555993484</v>
      </c>
      <c r="D108" s="81"/>
      <c r="E108" s="40">
        <v>2019</v>
      </c>
      <c r="F108" s="8">
        <v>43655</v>
      </c>
      <c r="G108" s="40" t="s">
        <v>3</v>
      </c>
      <c r="H108" s="82">
        <v>1.1203000000000001</v>
      </c>
      <c r="I108" s="82"/>
      <c r="J108" s="40">
        <v>8</v>
      </c>
      <c r="K108" s="83">
        <f t="shared" si="9"/>
        <v>6267.7984667980454</v>
      </c>
      <c r="L108" s="84"/>
      <c r="M108" s="6">
        <f>IF(J108="","",(K108/J108)/LOOKUP(RIGHT($D$2,3),定数!$A$6:$A$13,定数!$B$6:$B$13))</f>
        <v>6.5289567362479639</v>
      </c>
      <c r="N108" s="40">
        <v>2019</v>
      </c>
      <c r="O108" s="8">
        <v>43656</v>
      </c>
      <c r="P108" s="82">
        <v>1.1212</v>
      </c>
      <c r="Q108" s="82"/>
      <c r="R108" s="85">
        <f>IF(P108="","",T108*M108*LOOKUP(RIGHT($D$2,3),定数!$A$6:$A$13,定数!$B$6:$B$13))</f>
        <v>-7051.2732751470239</v>
      </c>
      <c r="S108" s="85"/>
      <c r="T108" s="86">
        <f t="shared" si="11"/>
        <v>-8.9999999999990088</v>
      </c>
      <c r="U108" s="86"/>
      <c r="V108" t="str">
        <f>IF(S108&lt;&gt;"",IF(S108&lt;0,1+V107,0),"")</f>
        <v/>
      </c>
      <c r="W108">
        <f>IF(T108&lt;&gt;"",IF(T108&lt;0,1+W107,0),"")</f>
        <v>1</v>
      </c>
      <c r="X108" s="41">
        <f t="shared" si="12"/>
        <v>376615.9041543979</v>
      </c>
      <c r="Y108" s="42">
        <f t="shared" si="13"/>
        <v>0.44525280728908612</v>
      </c>
    </row>
    <row r="109" spans="2:25" x14ac:dyDescent="0.15">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B7:B8"/>
    <mergeCell ref="C7:D8"/>
    <mergeCell ref="E7:I7"/>
    <mergeCell ref="J7:L7"/>
    <mergeCell ref="M7:M8"/>
    <mergeCell ref="N7:Q7"/>
    <mergeCell ref="C10:D10"/>
    <mergeCell ref="H10:I10"/>
    <mergeCell ref="K10:L10"/>
    <mergeCell ref="P10:Q10"/>
    <mergeCell ref="J5:K5"/>
    <mergeCell ref="L5:M5"/>
    <mergeCell ref="P5:Q5"/>
    <mergeCell ref="F2:G2"/>
    <mergeCell ref="H2:I2"/>
    <mergeCell ref="R7:U7"/>
    <mergeCell ref="H8:I8"/>
    <mergeCell ref="K8:L8"/>
    <mergeCell ref="P8:Q8"/>
    <mergeCell ref="R8:S8"/>
    <mergeCell ref="T8:U8"/>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s>
  <phoneticPr fontId="2"/>
  <conditionalFormatting sqref="G46">
    <cfRule type="cellIs" dxfId="23" priority="5" stopIfTrue="1" operator="equal">
      <formula>"買"</formula>
    </cfRule>
    <cfRule type="cellIs" dxfId="22" priority="6" stopIfTrue="1" operator="equal">
      <formula>"売"</formula>
    </cfRule>
  </conditionalFormatting>
  <conditionalFormatting sqref="G9:G11 G14:G45 G47:G108">
    <cfRule type="cellIs" dxfId="21" priority="7" stopIfTrue="1" operator="equal">
      <formula>"買"</formula>
    </cfRule>
    <cfRule type="cellIs" dxfId="20" priority="8" stopIfTrue="1" operator="equal">
      <formula>"売"</formula>
    </cfRule>
  </conditionalFormatting>
  <conditionalFormatting sqref="G12">
    <cfRule type="cellIs" dxfId="19" priority="3" stopIfTrue="1" operator="equal">
      <formula>"買"</formula>
    </cfRule>
    <cfRule type="cellIs" dxfId="18" priority="4" stopIfTrue="1" operator="equal">
      <formula>"売"</formula>
    </cfRule>
  </conditionalFormatting>
  <conditionalFormatting sqref="G13">
    <cfRule type="cellIs" dxfId="17" priority="1" stopIfTrue="1" operator="equal">
      <formula>"買"</formula>
    </cfRule>
    <cfRule type="cellIs" dxfId="16" priority="2" stopIfTrue="1" operator="equal">
      <formula>"売"</formula>
    </cfRule>
  </conditionalFormatting>
  <dataValidations count="1">
    <dataValidation type="list" allowBlank="1" showInputMessage="1" showErrorMessage="1" sqref="G9:G108" xr:uid="{00000000-0002-0000-0200-000000000000}">
      <formula1>"買,売"</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Y109"/>
  <sheetViews>
    <sheetView topLeftCell="E1" zoomScale="115" zoomScaleNormal="115" workbookViewId="0">
      <pane ySplit="8" topLeftCell="A84" activePane="bottomLeft" state="frozen"/>
      <selection pane="bottomLeft" activeCell="P109" sqref="P109"/>
    </sheetView>
  </sheetViews>
  <sheetFormatPr defaultRowHeight="13.5" x14ac:dyDescent="0.15"/>
  <cols>
    <col min="1" max="1" width="2.875" customWidth="1"/>
    <col min="2" max="18" width="6.625" customWidth="1"/>
    <col min="22" max="22" width="10.875" style="22" hidden="1" customWidth="1"/>
    <col min="23" max="23" width="0" hidden="1" customWidth="1"/>
  </cols>
  <sheetData>
    <row r="2" spans="2:25" x14ac:dyDescent="0.15">
      <c r="B2" s="47" t="s">
        <v>5</v>
      </c>
      <c r="C2" s="47"/>
      <c r="D2" s="52" t="s">
        <v>48</v>
      </c>
      <c r="E2" s="52"/>
      <c r="F2" s="47" t="s">
        <v>6</v>
      </c>
      <c r="G2" s="47"/>
      <c r="H2" s="50" t="s">
        <v>68</v>
      </c>
      <c r="I2" s="50"/>
      <c r="J2" s="47" t="s">
        <v>7</v>
      </c>
      <c r="K2" s="47"/>
      <c r="L2" s="51">
        <v>300000</v>
      </c>
      <c r="M2" s="52"/>
      <c r="N2" s="47" t="s">
        <v>8</v>
      </c>
      <c r="O2" s="47"/>
      <c r="P2" s="53">
        <f>SUM(L2,D4)</f>
        <v>160865.09315664289</v>
      </c>
      <c r="Q2" s="50"/>
      <c r="R2" s="1"/>
      <c r="S2" s="1"/>
      <c r="T2" s="1"/>
    </row>
    <row r="3" spans="2:25" ht="57" customHeight="1" x14ac:dyDescent="0.15">
      <c r="B3" s="47" t="s">
        <v>9</v>
      </c>
      <c r="C3" s="47"/>
      <c r="D3" s="54" t="s">
        <v>38</v>
      </c>
      <c r="E3" s="54"/>
      <c r="F3" s="54"/>
      <c r="G3" s="54"/>
      <c r="H3" s="54"/>
      <c r="I3" s="54"/>
      <c r="J3" s="47" t="s">
        <v>10</v>
      </c>
      <c r="K3" s="47"/>
      <c r="L3" s="54" t="s">
        <v>64</v>
      </c>
      <c r="M3" s="55"/>
      <c r="N3" s="55"/>
      <c r="O3" s="55"/>
      <c r="P3" s="55"/>
      <c r="Q3" s="55"/>
      <c r="R3" s="1"/>
      <c r="S3" s="1"/>
    </row>
    <row r="4" spans="2:25" x14ac:dyDescent="0.15">
      <c r="B4" s="47" t="s">
        <v>11</v>
      </c>
      <c r="C4" s="47"/>
      <c r="D4" s="48">
        <f>SUM($R$9:$S$993)</f>
        <v>-139134.90684335711</v>
      </c>
      <c r="E4" s="48"/>
      <c r="F4" s="47" t="s">
        <v>12</v>
      </c>
      <c r="G4" s="47"/>
      <c r="H4" s="49">
        <f>SUM($T$9:$U$108)</f>
        <v>-190.99999999999241</v>
      </c>
      <c r="I4" s="50"/>
      <c r="J4" s="56" t="s">
        <v>61</v>
      </c>
      <c r="K4" s="56"/>
      <c r="L4" s="53">
        <f>MAX($C$9:$D$990)-C9</f>
        <v>41997.585220005712</v>
      </c>
      <c r="M4" s="53"/>
      <c r="N4" s="56" t="s">
        <v>60</v>
      </c>
      <c r="O4" s="56"/>
      <c r="P4" s="57">
        <f>MAX(Y:Y)</f>
        <v>0.60138247008128831</v>
      </c>
      <c r="Q4" s="57"/>
      <c r="R4" s="1"/>
      <c r="S4" s="1"/>
      <c r="T4" s="1"/>
    </row>
    <row r="5" spans="2:25" x14ac:dyDescent="0.15">
      <c r="B5" s="36" t="s">
        <v>15</v>
      </c>
      <c r="C5" s="2">
        <f>COUNTIF($R$9:$R$990,"&gt;0")</f>
        <v>31</v>
      </c>
      <c r="D5" s="37" t="s">
        <v>16</v>
      </c>
      <c r="E5" s="15">
        <f>COUNTIF($R$9:$R$990,"&lt;0")</f>
        <v>69</v>
      </c>
      <c r="F5" s="37" t="s">
        <v>17</v>
      </c>
      <c r="G5" s="2">
        <f>COUNTIF($R$9:$R$990,"=0")</f>
        <v>0</v>
      </c>
      <c r="H5" s="37" t="s">
        <v>18</v>
      </c>
      <c r="I5" s="3">
        <f>C5/SUM(C5,E5,G5)</f>
        <v>0.31</v>
      </c>
      <c r="J5" s="58" t="s">
        <v>19</v>
      </c>
      <c r="K5" s="47"/>
      <c r="L5" s="59">
        <f>MAX(V9:V993)</f>
        <v>1</v>
      </c>
      <c r="M5" s="60"/>
      <c r="N5" s="17" t="s">
        <v>20</v>
      </c>
      <c r="O5" s="9"/>
      <c r="P5" s="59">
        <f>MAX(W9:W993)</f>
        <v>14</v>
      </c>
      <c r="Q5" s="60"/>
      <c r="R5" s="1"/>
      <c r="S5" s="1"/>
      <c r="T5" s="1"/>
    </row>
    <row r="6" spans="2:25" x14ac:dyDescent="0.15">
      <c r="B6" s="11"/>
      <c r="C6" s="13"/>
      <c r="D6" s="14"/>
      <c r="E6" s="10"/>
      <c r="F6" s="11"/>
      <c r="G6" s="10"/>
      <c r="H6" s="11"/>
      <c r="I6" s="16"/>
      <c r="J6" s="11"/>
      <c r="K6" s="11"/>
      <c r="L6" s="10"/>
      <c r="M6" s="43" t="s">
        <v>65</v>
      </c>
      <c r="N6" s="12"/>
      <c r="O6" s="12"/>
      <c r="P6" s="10"/>
      <c r="Q6" s="7"/>
      <c r="R6" s="1"/>
      <c r="S6" s="1"/>
      <c r="T6" s="1"/>
    </row>
    <row r="7" spans="2:25" x14ac:dyDescent="0.15">
      <c r="B7" s="68" t="s">
        <v>21</v>
      </c>
      <c r="C7" s="70" t="s">
        <v>22</v>
      </c>
      <c r="D7" s="71"/>
      <c r="E7" s="74" t="s">
        <v>23</v>
      </c>
      <c r="F7" s="75"/>
      <c r="G7" s="75"/>
      <c r="H7" s="75"/>
      <c r="I7" s="63"/>
      <c r="J7" s="76" t="s">
        <v>24</v>
      </c>
      <c r="K7" s="77"/>
      <c r="L7" s="65"/>
      <c r="M7" s="78" t="s">
        <v>25</v>
      </c>
      <c r="N7" s="79" t="s">
        <v>26</v>
      </c>
      <c r="O7" s="80"/>
      <c r="P7" s="80"/>
      <c r="Q7" s="67"/>
      <c r="R7" s="61" t="s">
        <v>27</v>
      </c>
      <c r="S7" s="61"/>
      <c r="T7" s="61"/>
      <c r="U7" s="61"/>
    </row>
    <row r="8" spans="2:25" x14ac:dyDescent="0.15">
      <c r="B8" s="69"/>
      <c r="C8" s="72"/>
      <c r="D8" s="73"/>
      <c r="E8" s="18" t="s">
        <v>28</v>
      </c>
      <c r="F8" s="18" t="s">
        <v>29</v>
      </c>
      <c r="G8" s="18" t="s">
        <v>30</v>
      </c>
      <c r="H8" s="62" t="s">
        <v>31</v>
      </c>
      <c r="I8" s="63"/>
      <c r="J8" s="4" t="s">
        <v>32</v>
      </c>
      <c r="K8" s="64" t="s">
        <v>33</v>
      </c>
      <c r="L8" s="65"/>
      <c r="M8" s="78"/>
      <c r="N8" s="5" t="s">
        <v>28</v>
      </c>
      <c r="O8" s="5" t="s">
        <v>29</v>
      </c>
      <c r="P8" s="66" t="s">
        <v>31</v>
      </c>
      <c r="Q8" s="67"/>
      <c r="R8" s="61" t="s">
        <v>34</v>
      </c>
      <c r="S8" s="61"/>
      <c r="T8" s="61" t="s">
        <v>32</v>
      </c>
      <c r="U8" s="61"/>
      <c r="Y8" t="s">
        <v>59</v>
      </c>
    </row>
    <row r="9" spans="2:25" x14ac:dyDescent="0.15">
      <c r="B9" s="35">
        <v>1</v>
      </c>
      <c r="C9" s="81">
        <f>L2</f>
        <v>300000</v>
      </c>
      <c r="D9" s="81"/>
      <c r="E9" s="35">
        <v>2018</v>
      </c>
      <c r="F9" s="8">
        <v>43686</v>
      </c>
      <c r="G9" s="35" t="s">
        <v>3</v>
      </c>
      <c r="H9" s="82">
        <v>1.159</v>
      </c>
      <c r="I9" s="82"/>
      <c r="J9" s="35">
        <v>15</v>
      </c>
      <c r="K9" s="81">
        <f>IF(J9="","",C9*0.03)</f>
        <v>9000</v>
      </c>
      <c r="L9" s="81"/>
      <c r="M9" s="6">
        <f>IF(J9="","",(K9/J9)/LOOKUP(RIGHT($D$2,3),定数!$A$6:$A$13,定数!$B$6:$B$13))</f>
        <v>5</v>
      </c>
      <c r="N9" s="35">
        <v>2018</v>
      </c>
      <c r="O9" s="8">
        <v>43686</v>
      </c>
      <c r="P9" s="82">
        <v>1.1560999999999999</v>
      </c>
      <c r="Q9" s="82"/>
      <c r="R9" s="85">
        <f>IF(P9="","",T9*M9*LOOKUP(RIGHT($D$2,3),定数!$A$6:$A$13,定数!$B$6:$B$13))</f>
        <v>17400.000000000746</v>
      </c>
      <c r="S9" s="85"/>
      <c r="T9" s="86">
        <f>IF(P9="","",IF(G9="買",(P9-H9),(H9-P9))*IF(RIGHT($D$2,3)="JPY",100,10000))</f>
        <v>29.000000000001247</v>
      </c>
      <c r="U9" s="86"/>
      <c r="V9" s="1">
        <f>IF(T9&lt;&gt;"",IF(T9&gt;0,1+V8,0),"")</f>
        <v>1</v>
      </c>
      <c r="W9">
        <f>IF(T9&lt;&gt;"",IF(T9&lt;0,1+W8,0),"")</f>
        <v>0</v>
      </c>
    </row>
    <row r="10" spans="2:25" x14ac:dyDescent="0.15">
      <c r="B10" s="35">
        <v>2</v>
      </c>
      <c r="C10" s="81">
        <f t="shared" ref="C10:C73" si="0">IF(R9="","",C9+R9)</f>
        <v>317400.00000000076</v>
      </c>
      <c r="D10" s="81"/>
      <c r="E10" s="35">
        <v>2018</v>
      </c>
      <c r="F10" s="8">
        <v>43687</v>
      </c>
      <c r="G10" s="35" t="s">
        <v>3</v>
      </c>
      <c r="H10" s="82">
        <v>1.1395</v>
      </c>
      <c r="I10" s="82"/>
      <c r="J10" s="35">
        <v>21</v>
      </c>
      <c r="K10" s="83">
        <f>IF(J10="","",C10*0.03)</f>
        <v>9522.0000000000218</v>
      </c>
      <c r="L10" s="84"/>
      <c r="M10" s="6">
        <f>IF(J10="","",(K10/J10)/LOOKUP(RIGHT($D$2,3),定数!$A$6:$A$13,定数!$B$6:$B$13))</f>
        <v>3.7785714285714374</v>
      </c>
      <c r="N10" s="35">
        <v>2018</v>
      </c>
      <c r="O10" s="8">
        <v>43690</v>
      </c>
      <c r="P10" s="82">
        <v>1.1411</v>
      </c>
      <c r="Q10" s="82"/>
      <c r="R10" s="85">
        <f>IF(P10="","",T10*M10*LOOKUP(RIGHT($D$2,3),定数!$A$6:$A$13,定数!$B$6:$B$13))</f>
        <v>-7254.8571428573678</v>
      </c>
      <c r="S10" s="85"/>
      <c r="T10" s="86">
        <f>IF(P10="","",IF(G10="買",(P10-H10),(H10-P10))*IF(RIGHT($D$2,3)="JPY",100,10000))</f>
        <v>-16.000000000000458</v>
      </c>
      <c r="U10" s="86"/>
      <c r="V10" s="22">
        <f t="shared" ref="V10:V22" si="1">IF(T10&lt;&gt;"",IF(T10&gt;0,1+V9,0),"")</f>
        <v>0</v>
      </c>
      <c r="W10">
        <f t="shared" ref="W10:W73" si="2">IF(T10&lt;&gt;"",IF(T10&lt;0,1+W9,0),"")</f>
        <v>1</v>
      </c>
      <c r="X10" s="41">
        <f>IF(C10&lt;&gt;"",MAX(C10,C9),"")</f>
        <v>317400.00000000076</v>
      </c>
    </row>
    <row r="11" spans="2:25" x14ac:dyDescent="0.15">
      <c r="B11" s="35">
        <v>3</v>
      </c>
      <c r="C11" s="81">
        <f t="shared" ref="C11:C16" si="3">IF(R10="","",C10+R10)</f>
        <v>310145.14285714336</v>
      </c>
      <c r="D11" s="81"/>
      <c r="E11" s="35">
        <v>2018</v>
      </c>
      <c r="F11" s="8">
        <v>43692</v>
      </c>
      <c r="G11" s="35" t="s">
        <v>3</v>
      </c>
      <c r="H11" s="82">
        <v>1.1317999999999999</v>
      </c>
      <c r="I11" s="82"/>
      <c r="J11" s="35">
        <v>12</v>
      </c>
      <c r="K11" s="83">
        <f t="shared" ref="K11:K74" si="4">IF(J11="","",C11*0.03)</f>
        <v>9304.3542857143002</v>
      </c>
      <c r="L11" s="84"/>
      <c r="M11" s="6">
        <f>IF(J11="","",(K11/J11)/LOOKUP(RIGHT($D$2,3),定数!$A$6:$A$13,定数!$B$6:$B$13))</f>
        <v>6.4613571428571532</v>
      </c>
      <c r="N11" s="35">
        <v>2018</v>
      </c>
      <c r="O11" s="8">
        <v>43692</v>
      </c>
      <c r="P11" s="82">
        <v>1.1332</v>
      </c>
      <c r="Q11" s="82"/>
      <c r="R11" s="85">
        <f>IF(P11="","",T11*M11*LOOKUP(RIGHT($D$2,3),定数!$A$6:$A$13,定数!$B$6:$B$13))</f>
        <v>-10855.080000000544</v>
      </c>
      <c r="S11" s="85"/>
      <c r="T11" s="86">
        <f>IF(P11="","",IF(G11="買",(P11-H11),(H11-P11))*IF(RIGHT($D$2,3)="JPY",100,10000))</f>
        <v>-14.000000000000679</v>
      </c>
      <c r="U11" s="86"/>
      <c r="V11" s="22">
        <f t="shared" si="1"/>
        <v>0</v>
      </c>
      <c r="W11">
        <f t="shared" si="2"/>
        <v>2</v>
      </c>
      <c r="X11" s="41">
        <f>IF(C11&lt;&gt;"",MAX(X10,C11),"")</f>
        <v>317400.00000000076</v>
      </c>
      <c r="Y11" s="42">
        <f>IF(X11&lt;&gt;"",1-(C11/X11),"")</f>
        <v>2.2857142857143575E-2</v>
      </c>
    </row>
    <row r="12" spans="2:25" x14ac:dyDescent="0.15">
      <c r="B12" s="35">
        <v>4</v>
      </c>
      <c r="C12" s="81">
        <f t="shared" si="3"/>
        <v>299290.06285714282</v>
      </c>
      <c r="D12" s="81"/>
      <c r="E12" s="35">
        <v>2018</v>
      </c>
      <c r="F12" s="8">
        <v>43706</v>
      </c>
      <c r="G12" s="35" t="s">
        <v>3</v>
      </c>
      <c r="H12" s="82">
        <v>1.1662999999999999</v>
      </c>
      <c r="I12" s="82"/>
      <c r="J12" s="35">
        <v>21</v>
      </c>
      <c r="K12" s="83">
        <f t="shared" si="4"/>
        <v>8978.7018857142848</v>
      </c>
      <c r="L12" s="84"/>
      <c r="M12" s="6">
        <f>IF(J12="","",(K12/J12)/LOOKUP(RIGHT($D$2,3),定数!$A$6:$A$13,定数!$B$6:$B$13))</f>
        <v>3.5629769387755101</v>
      </c>
      <c r="N12" s="35">
        <v>2018</v>
      </c>
      <c r="O12" s="8">
        <v>43706</v>
      </c>
      <c r="P12" s="82">
        <v>1.1686000000000001</v>
      </c>
      <c r="Q12" s="82"/>
      <c r="R12" s="85">
        <f>IF(P12="","",T12*M12*LOOKUP(RIGHT($D$2,3),定数!$A$6:$A$13,定数!$B$6:$B$13))</f>
        <v>-9833.8163510212235</v>
      </c>
      <c r="S12" s="85"/>
      <c r="T12" s="86">
        <f t="shared" ref="T12:T75" si="5">IF(P12="","",IF(G12="買",(P12-H12),(H12-P12))*IF(RIGHT($D$2,3)="JPY",100,10000))</f>
        <v>-23.000000000001908</v>
      </c>
      <c r="U12" s="86"/>
      <c r="V12" s="22">
        <f t="shared" si="1"/>
        <v>0</v>
      </c>
      <c r="W12">
        <f t="shared" si="2"/>
        <v>3</v>
      </c>
      <c r="X12" s="41">
        <f t="shared" ref="X12:X75" si="6">IF(C12&lt;&gt;"",MAX(X11,C12),"")</f>
        <v>317400.00000000076</v>
      </c>
      <c r="Y12" s="42">
        <f t="shared" ref="Y12:Y75" si="7">IF(X12&lt;&gt;"",1-(C12/X12),"")</f>
        <v>5.7057142857145249E-2</v>
      </c>
    </row>
    <row r="13" spans="2:25" x14ac:dyDescent="0.15">
      <c r="B13" s="35">
        <v>5</v>
      </c>
      <c r="C13" s="81">
        <f t="shared" si="3"/>
        <v>289456.24650612159</v>
      </c>
      <c r="D13" s="81"/>
      <c r="E13" s="35">
        <v>2018</v>
      </c>
      <c r="F13" s="8">
        <v>43712</v>
      </c>
      <c r="G13" s="35" t="s">
        <v>3</v>
      </c>
      <c r="H13" s="82">
        <v>1.1599999999999999</v>
      </c>
      <c r="I13" s="82"/>
      <c r="J13" s="35">
        <v>9</v>
      </c>
      <c r="K13" s="83">
        <f t="shared" si="4"/>
        <v>8683.6873951836478</v>
      </c>
      <c r="L13" s="84"/>
      <c r="M13" s="6">
        <f>IF(J13="","",(K13/J13)/LOOKUP(RIGHT($D$2,3),定数!$A$6:$A$13,定数!$B$6:$B$13))</f>
        <v>8.0404512918367104</v>
      </c>
      <c r="N13" s="35">
        <v>2018</v>
      </c>
      <c r="O13" s="8">
        <v>43712</v>
      </c>
      <c r="P13" s="82">
        <v>1.1585000000000001</v>
      </c>
      <c r="Q13" s="82"/>
      <c r="R13" s="85">
        <f>IF(P13="","",T13*M13*LOOKUP(RIGHT($D$2,3),定数!$A$6:$A$13,定数!$B$6:$B$13))</f>
        <v>14472.812325304485</v>
      </c>
      <c r="S13" s="85"/>
      <c r="T13" s="86">
        <f t="shared" si="5"/>
        <v>14.999999999998348</v>
      </c>
      <c r="U13" s="86"/>
      <c r="V13" s="22">
        <f t="shared" si="1"/>
        <v>1</v>
      </c>
      <c r="W13">
        <f t="shared" si="2"/>
        <v>0</v>
      </c>
      <c r="X13" s="41">
        <f t="shared" si="6"/>
        <v>317400.00000000076</v>
      </c>
      <c r="Y13" s="42">
        <f t="shared" si="7"/>
        <v>8.8039551020413054E-2</v>
      </c>
    </row>
    <row r="14" spans="2:25" x14ac:dyDescent="0.15">
      <c r="B14" s="35">
        <v>6</v>
      </c>
      <c r="C14" s="81">
        <f t="shared" si="3"/>
        <v>303929.05883142608</v>
      </c>
      <c r="D14" s="81"/>
      <c r="E14" s="35">
        <v>2018</v>
      </c>
      <c r="F14" s="8">
        <v>43714</v>
      </c>
      <c r="G14" s="35" t="s">
        <v>4</v>
      </c>
      <c r="H14" s="82">
        <v>1.1645000000000001</v>
      </c>
      <c r="I14" s="82"/>
      <c r="J14" s="35">
        <v>14</v>
      </c>
      <c r="K14" s="83">
        <f t="shared" si="4"/>
        <v>9117.8717649427817</v>
      </c>
      <c r="L14" s="84"/>
      <c r="M14" s="6">
        <f>IF(J14="","",(K14/J14)/LOOKUP(RIGHT($D$2,3),定数!$A$6:$A$13,定数!$B$6:$B$13))</f>
        <v>5.4273046219897507</v>
      </c>
      <c r="N14" s="35">
        <v>2018</v>
      </c>
      <c r="O14" s="8">
        <v>43714</v>
      </c>
      <c r="P14" s="82">
        <v>1.163</v>
      </c>
      <c r="Q14" s="82"/>
      <c r="R14" s="85">
        <f>IF(P14="","",T14*M14*LOOKUP(RIGHT($D$2,3),定数!$A$6:$A$13,定数!$B$6:$B$13))</f>
        <v>-9769.1483195819219</v>
      </c>
      <c r="S14" s="85"/>
      <c r="T14" s="86">
        <f t="shared" si="5"/>
        <v>-15.000000000000568</v>
      </c>
      <c r="U14" s="86"/>
      <c r="V14" s="22">
        <f t="shared" si="1"/>
        <v>0</v>
      </c>
      <c r="W14">
        <f t="shared" si="2"/>
        <v>1</v>
      </c>
      <c r="X14" s="41">
        <f t="shared" si="6"/>
        <v>317400.00000000076</v>
      </c>
      <c r="Y14" s="42">
        <f t="shared" si="7"/>
        <v>4.244152857143868E-2</v>
      </c>
    </row>
    <row r="15" spans="2:25" x14ac:dyDescent="0.15">
      <c r="B15" s="35">
        <v>7</v>
      </c>
      <c r="C15" s="81">
        <f t="shared" si="3"/>
        <v>294159.91051184415</v>
      </c>
      <c r="D15" s="81"/>
      <c r="E15" s="35">
        <v>2018</v>
      </c>
      <c r="F15" s="8">
        <v>43719</v>
      </c>
      <c r="G15" s="35" t="s">
        <v>3</v>
      </c>
      <c r="H15" s="82">
        <v>1.1577</v>
      </c>
      <c r="I15" s="82"/>
      <c r="J15" s="35">
        <v>20</v>
      </c>
      <c r="K15" s="83">
        <f t="shared" si="4"/>
        <v>8824.7973153553248</v>
      </c>
      <c r="L15" s="84"/>
      <c r="M15" s="6">
        <f>IF(J15="","",(K15/J15)/LOOKUP(RIGHT($D$2,3),定数!$A$6:$A$13,定数!$B$6:$B$13))</f>
        <v>3.6769988813980516</v>
      </c>
      <c r="N15" s="35">
        <v>2018</v>
      </c>
      <c r="O15" s="8">
        <v>43719</v>
      </c>
      <c r="P15" s="82">
        <v>1.1597999999999999</v>
      </c>
      <c r="Q15" s="82"/>
      <c r="R15" s="85">
        <f>IF(P15="","",T15*M15*LOOKUP(RIGHT($D$2,3),定数!$A$6:$A$13,定数!$B$6:$B$13))</f>
        <v>-9266.0371811230489</v>
      </c>
      <c r="S15" s="85"/>
      <c r="T15" s="86">
        <f t="shared" si="5"/>
        <v>-20.999999999999908</v>
      </c>
      <c r="U15" s="86"/>
      <c r="V15" s="22">
        <f t="shared" si="1"/>
        <v>0</v>
      </c>
      <c r="W15">
        <f t="shared" si="2"/>
        <v>2</v>
      </c>
      <c r="X15" s="41">
        <f t="shared" si="6"/>
        <v>317400.00000000076</v>
      </c>
      <c r="Y15" s="42">
        <f t="shared" si="7"/>
        <v>7.3220193724500837E-2</v>
      </c>
    </row>
    <row r="16" spans="2:25" x14ac:dyDescent="0.15">
      <c r="B16" s="35">
        <v>8</v>
      </c>
      <c r="C16" s="81">
        <f t="shared" si="3"/>
        <v>284893.87333072111</v>
      </c>
      <c r="D16" s="81"/>
      <c r="E16" s="35">
        <v>2018</v>
      </c>
      <c r="F16" s="8">
        <v>43721</v>
      </c>
      <c r="G16" s="35" t="s">
        <v>3</v>
      </c>
      <c r="H16" s="82">
        <v>1.1615</v>
      </c>
      <c r="I16" s="82"/>
      <c r="J16" s="35">
        <v>17</v>
      </c>
      <c r="K16" s="83">
        <f t="shared" si="4"/>
        <v>8546.8161999216336</v>
      </c>
      <c r="L16" s="84"/>
      <c r="M16" s="6">
        <f>IF(J16="","",(K16/J16)/LOOKUP(RIGHT($D$2,3),定数!$A$6:$A$13,定数!$B$6:$B$13))</f>
        <v>4.1896157842753103</v>
      </c>
      <c r="N16" s="35">
        <v>2018</v>
      </c>
      <c r="O16" s="8">
        <v>43721</v>
      </c>
      <c r="P16" s="82">
        <v>1.1633</v>
      </c>
      <c r="Q16" s="82"/>
      <c r="R16" s="85">
        <f>IF(P16="","",T16*M16*LOOKUP(RIGHT($D$2,3),定数!$A$6:$A$13,定数!$B$6:$B$13))</f>
        <v>-9049.5700940347906</v>
      </c>
      <c r="S16" s="85"/>
      <c r="T16" s="86">
        <f t="shared" si="5"/>
        <v>-18.000000000000238</v>
      </c>
      <c r="U16" s="86"/>
      <c r="V16" s="22">
        <f t="shared" si="1"/>
        <v>0</v>
      </c>
      <c r="W16">
        <f t="shared" si="2"/>
        <v>3</v>
      </c>
      <c r="X16" s="41">
        <f t="shared" si="6"/>
        <v>317400.00000000076</v>
      </c>
      <c r="Y16" s="42">
        <f t="shared" si="7"/>
        <v>0.10241375762217886</v>
      </c>
    </row>
    <row r="17" spans="2:25" x14ac:dyDescent="0.15">
      <c r="B17" s="35">
        <v>9</v>
      </c>
      <c r="C17" s="81">
        <f t="shared" si="0"/>
        <v>275844.30323668633</v>
      </c>
      <c r="D17" s="81"/>
      <c r="E17" s="35">
        <v>2018</v>
      </c>
      <c r="F17" s="8">
        <v>43728</v>
      </c>
      <c r="G17" s="35" t="s">
        <v>3</v>
      </c>
      <c r="H17" s="82">
        <v>1.1668000000000001</v>
      </c>
      <c r="I17" s="82"/>
      <c r="J17" s="35">
        <v>7</v>
      </c>
      <c r="K17" s="83">
        <f t="shared" si="4"/>
        <v>8275.3290971005899</v>
      </c>
      <c r="L17" s="84"/>
      <c r="M17" s="6">
        <f>IF(J17="","",(K17/J17)/LOOKUP(RIGHT($D$2,3),定数!$A$6:$A$13,定数!$B$6:$B$13))</f>
        <v>9.8515822584530834</v>
      </c>
      <c r="N17" s="35">
        <v>2018</v>
      </c>
      <c r="O17" s="8">
        <v>43728</v>
      </c>
      <c r="P17" s="82">
        <v>1.1676</v>
      </c>
      <c r="Q17" s="82"/>
      <c r="R17" s="85">
        <f>IF(P17="","",T17*M17*LOOKUP(RIGHT($D$2,3),定数!$A$6:$A$13,定数!$B$6:$B$13))</f>
        <v>-9457.5189681139182</v>
      </c>
      <c r="S17" s="85"/>
      <c r="T17" s="86">
        <f t="shared" si="5"/>
        <v>-7.9999999999991189</v>
      </c>
      <c r="U17" s="86"/>
      <c r="V17" s="22">
        <f t="shared" si="1"/>
        <v>0</v>
      </c>
      <c r="W17">
        <f t="shared" si="2"/>
        <v>4</v>
      </c>
      <c r="X17" s="41">
        <f t="shared" si="6"/>
        <v>317400.00000000076</v>
      </c>
      <c r="Y17" s="42">
        <f t="shared" si="7"/>
        <v>0.130925320615357</v>
      </c>
    </row>
    <row r="18" spans="2:25" x14ac:dyDescent="0.15">
      <c r="B18" s="35">
        <v>10</v>
      </c>
      <c r="C18" s="81">
        <f t="shared" si="0"/>
        <v>266386.7842685724</v>
      </c>
      <c r="D18" s="81"/>
      <c r="E18" s="35">
        <v>2018</v>
      </c>
      <c r="F18" s="8">
        <v>43729</v>
      </c>
      <c r="G18" s="35" t="s">
        <v>4</v>
      </c>
      <c r="H18" s="82">
        <v>1.1789000000000001</v>
      </c>
      <c r="I18" s="82"/>
      <c r="J18" s="35">
        <v>16</v>
      </c>
      <c r="K18" s="83">
        <f t="shared" si="4"/>
        <v>7991.6035280571714</v>
      </c>
      <c r="L18" s="84"/>
      <c r="M18" s="6">
        <f>IF(J18="","",(K18/J18)/LOOKUP(RIGHT($D$2,3),定数!$A$6:$A$13,定数!$B$6:$B$13))</f>
        <v>4.1622935041964437</v>
      </c>
      <c r="N18" s="35">
        <v>2018</v>
      </c>
      <c r="O18" s="8">
        <v>43729</v>
      </c>
      <c r="P18" s="82">
        <v>1.1772</v>
      </c>
      <c r="Q18" s="82"/>
      <c r="R18" s="85">
        <f>IF(P18="","",T18*M18*LOOKUP(RIGHT($D$2,3),定数!$A$6:$A$13,定数!$B$6:$B$13))</f>
        <v>-8491.078748560918</v>
      </c>
      <c r="S18" s="85"/>
      <c r="T18" s="86">
        <f t="shared" si="5"/>
        <v>-17.000000000000348</v>
      </c>
      <c r="U18" s="86"/>
      <c r="V18" s="22">
        <f t="shared" si="1"/>
        <v>0</v>
      </c>
      <c r="W18">
        <f t="shared" si="2"/>
        <v>5</v>
      </c>
      <c r="X18" s="41">
        <f t="shared" si="6"/>
        <v>317400.00000000076</v>
      </c>
      <c r="Y18" s="42">
        <f t="shared" si="7"/>
        <v>0.1607221667656844</v>
      </c>
    </row>
    <row r="19" spans="2:25" x14ac:dyDescent="0.15">
      <c r="B19" s="35">
        <v>11</v>
      </c>
      <c r="C19" s="81">
        <f t="shared" si="0"/>
        <v>257895.70552001148</v>
      </c>
      <c r="D19" s="81"/>
      <c r="E19" s="35">
        <v>2018</v>
      </c>
      <c r="F19" s="8">
        <v>43733</v>
      </c>
      <c r="G19" s="35" t="s">
        <v>3</v>
      </c>
      <c r="H19" s="82">
        <v>1.1749000000000001</v>
      </c>
      <c r="I19" s="82"/>
      <c r="J19" s="35">
        <v>8</v>
      </c>
      <c r="K19" s="83">
        <f t="shared" si="4"/>
        <v>7736.8711656003443</v>
      </c>
      <c r="L19" s="84"/>
      <c r="M19" s="6">
        <f>IF(J19="","",(K19/J19)/LOOKUP(RIGHT($D$2,3),定数!$A$6:$A$13,定数!$B$6:$B$13))</f>
        <v>8.0592407975003582</v>
      </c>
      <c r="N19" s="35">
        <v>2018</v>
      </c>
      <c r="O19" s="8">
        <v>43733</v>
      </c>
      <c r="P19" s="82">
        <v>1.1734</v>
      </c>
      <c r="Q19" s="82"/>
      <c r="R19" s="85">
        <f>IF(P19="","",T19*M19*LOOKUP(RIGHT($D$2,3),定数!$A$6:$A$13,定数!$B$6:$B$13))</f>
        <v>14506.633435501195</v>
      </c>
      <c r="S19" s="85"/>
      <c r="T19" s="86">
        <f t="shared" si="5"/>
        <v>15.000000000000568</v>
      </c>
      <c r="U19" s="86"/>
      <c r="V19" s="22">
        <f t="shared" si="1"/>
        <v>1</v>
      </c>
      <c r="W19">
        <f t="shared" si="2"/>
        <v>0</v>
      </c>
      <c r="X19" s="41">
        <f t="shared" si="6"/>
        <v>317400.00000000076</v>
      </c>
      <c r="Y19" s="42">
        <f t="shared" si="7"/>
        <v>0.18747414770002879</v>
      </c>
    </row>
    <row r="20" spans="2:25" x14ac:dyDescent="0.15">
      <c r="B20" s="35">
        <v>12</v>
      </c>
      <c r="C20" s="81">
        <f t="shared" si="0"/>
        <v>272402.33895551268</v>
      </c>
      <c r="D20" s="81"/>
      <c r="E20" s="35">
        <v>2018</v>
      </c>
      <c r="F20" s="8">
        <v>43743</v>
      </c>
      <c r="G20" s="35" t="s">
        <v>4</v>
      </c>
      <c r="H20" s="82">
        <v>1.1516999999999999</v>
      </c>
      <c r="I20" s="82"/>
      <c r="J20" s="35">
        <v>7</v>
      </c>
      <c r="K20" s="83">
        <f t="shared" si="4"/>
        <v>8172.0701686653802</v>
      </c>
      <c r="L20" s="84"/>
      <c r="M20" s="6">
        <f>IF(J20="","",(K20/J20)/LOOKUP(RIGHT($D$2,3),定数!$A$6:$A$13,定数!$B$6:$B$13))</f>
        <v>9.728654962696881</v>
      </c>
      <c r="N20" s="35">
        <v>2018</v>
      </c>
      <c r="O20" s="8">
        <v>43743</v>
      </c>
      <c r="P20" s="82">
        <v>1.151</v>
      </c>
      <c r="Q20" s="82"/>
      <c r="R20" s="85">
        <f>IF(P20="","",T20*M20*LOOKUP(RIGHT($D$2,3),定数!$A$6:$A$13,定数!$B$6:$B$13))</f>
        <v>-8172.0701686644798</v>
      </c>
      <c r="S20" s="85"/>
      <c r="T20" s="86">
        <f t="shared" si="5"/>
        <v>-6.9999999999992291</v>
      </c>
      <c r="U20" s="86"/>
      <c r="V20" s="22">
        <f t="shared" si="1"/>
        <v>0</v>
      </c>
      <c r="W20">
        <f t="shared" si="2"/>
        <v>1</v>
      </c>
      <c r="X20" s="41">
        <f t="shared" si="6"/>
        <v>317400.00000000076</v>
      </c>
      <c r="Y20" s="42">
        <f t="shared" si="7"/>
        <v>0.1417695685081537</v>
      </c>
    </row>
    <row r="21" spans="2:25" x14ac:dyDescent="0.15">
      <c r="B21" s="35">
        <v>13</v>
      </c>
      <c r="C21" s="81">
        <f t="shared" si="0"/>
        <v>264230.26878684817</v>
      </c>
      <c r="D21" s="81"/>
      <c r="E21" s="35">
        <v>2018</v>
      </c>
      <c r="F21" s="8">
        <v>43743</v>
      </c>
      <c r="G21" s="35" t="s">
        <v>3</v>
      </c>
      <c r="H21" s="82">
        <v>1.1498999999999999</v>
      </c>
      <c r="I21" s="82"/>
      <c r="J21" s="35">
        <v>16</v>
      </c>
      <c r="K21" s="83">
        <f t="shared" si="4"/>
        <v>7926.908063605445</v>
      </c>
      <c r="L21" s="84"/>
      <c r="M21" s="6">
        <f>IF(J21="","",(K21/J21)/LOOKUP(RIGHT($D$2,3),定数!$A$6:$A$13,定数!$B$6:$B$13))</f>
        <v>4.1285979497945027</v>
      </c>
      <c r="N21" s="35">
        <v>2018</v>
      </c>
      <c r="O21" s="8">
        <v>43743</v>
      </c>
      <c r="P21" s="82">
        <v>1.1515</v>
      </c>
      <c r="Q21" s="82"/>
      <c r="R21" s="85">
        <f>IF(P21="","",T21*M21*LOOKUP(RIGHT($D$2,3),定数!$A$6:$A$13,定数!$B$6:$B$13))</f>
        <v>-7926.9080636056715</v>
      </c>
      <c r="S21" s="85"/>
      <c r="T21" s="86">
        <f t="shared" si="5"/>
        <v>-16.000000000000458</v>
      </c>
      <c r="U21" s="86"/>
      <c r="V21" s="22">
        <f t="shared" si="1"/>
        <v>0</v>
      </c>
      <c r="W21">
        <f t="shared" si="2"/>
        <v>2</v>
      </c>
      <c r="X21" s="41">
        <f t="shared" si="6"/>
        <v>317400.00000000076</v>
      </c>
      <c r="Y21" s="42">
        <f t="shared" si="7"/>
        <v>0.16751648145290632</v>
      </c>
    </row>
    <row r="22" spans="2:25" x14ac:dyDescent="0.15">
      <c r="B22" s="35">
        <v>14</v>
      </c>
      <c r="C22" s="81">
        <f t="shared" si="0"/>
        <v>256303.36072324251</v>
      </c>
      <c r="D22" s="81"/>
      <c r="E22" s="35">
        <v>2018</v>
      </c>
      <c r="F22" s="8">
        <v>43750</v>
      </c>
      <c r="G22" s="35" t="s">
        <v>3</v>
      </c>
      <c r="H22" s="82">
        <v>1.1553</v>
      </c>
      <c r="I22" s="82"/>
      <c r="J22" s="35">
        <v>7</v>
      </c>
      <c r="K22" s="83">
        <f t="shared" si="4"/>
        <v>7689.100821697275</v>
      </c>
      <c r="L22" s="84"/>
      <c r="M22" s="6">
        <f>IF(J22="","",(K22/J22)/LOOKUP(RIGHT($D$2,3),定数!$A$6:$A$13,定数!$B$6:$B$13))</f>
        <v>9.1536914544015175</v>
      </c>
      <c r="N22" s="35">
        <v>2018</v>
      </c>
      <c r="O22" s="8">
        <v>43753</v>
      </c>
      <c r="P22" s="82">
        <v>1.1540999999999999</v>
      </c>
      <c r="Q22" s="82"/>
      <c r="R22" s="85">
        <f>IF(P22="","",T22*M22*LOOKUP(RIGHT($D$2,3),定数!$A$6:$A$13,定数!$B$6:$B$13))</f>
        <v>13181.315694339173</v>
      </c>
      <c r="S22" s="85"/>
      <c r="T22" s="86">
        <f t="shared" si="5"/>
        <v>12.000000000000899</v>
      </c>
      <c r="U22" s="86"/>
      <c r="V22" s="22">
        <f t="shared" si="1"/>
        <v>1</v>
      </c>
      <c r="W22">
        <f t="shared" si="2"/>
        <v>0</v>
      </c>
      <c r="X22" s="41">
        <f t="shared" si="6"/>
        <v>317400.00000000076</v>
      </c>
      <c r="Y22" s="42">
        <f t="shared" si="7"/>
        <v>0.19249098700931977</v>
      </c>
    </row>
    <row r="23" spans="2:25" x14ac:dyDescent="0.15">
      <c r="B23" s="35">
        <v>15</v>
      </c>
      <c r="C23" s="81">
        <f t="shared" si="0"/>
        <v>269484.67641758168</v>
      </c>
      <c r="D23" s="81"/>
      <c r="E23" s="35">
        <v>2018</v>
      </c>
      <c r="F23" s="8">
        <v>43753</v>
      </c>
      <c r="G23" s="35" t="s">
        <v>3</v>
      </c>
      <c r="H23" s="82">
        <v>1.1546000000000001</v>
      </c>
      <c r="I23" s="82"/>
      <c r="J23" s="35">
        <v>8</v>
      </c>
      <c r="K23" s="83">
        <f t="shared" si="4"/>
        <v>8084.5402925274502</v>
      </c>
      <c r="L23" s="84"/>
      <c r="M23" s="6">
        <f>IF(J23="","",(K23/J23)/LOOKUP(RIGHT($D$2,3),定数!$A$6:$A$13,定数!$B$6:$B$13))</f>
        <v>8.4213961380494275</v>
      </c>
      <c r="N23" s="35">
        <v>2018</v>
      </c>
      <c r="O23" s="8">
        <v>43753</v>
      </c>
      <c r="P23" s="82">
        <v>1.1555</v>
      </c>
      <c r="Q23" s="82"/>
      <c r="R23" s="85">
        <f>IF(P23="","",T23*M23*LOOKUP(RIGHT($D$2,3),定数!$A$6:$A$13,定数!$B$6:$B$13))</f>
        <v>-9095.1078290923797</v>
      </c>
      <c r="S23" s="85"/>
      <c r="T23" s="86">
        <f t="shared" si="5"/>
        <v>-8.9999999999990088</v>
      </c>
      <c r="U23" s="86"/>
      <c r="V23" t="str">
        <f t="shared" ref="V23:W74" si="8">IF(S23&lt;&gt;"",IF(S23&lt;0,1+V22,0),"")</f>
        <v/>
      </c>
      <c r="W23">
        <f t="shared" si="2"/>
        <v>1</v>
      </c>
      <c r="X23" s="41">
        <f t="shared" si="6"/>
        <v>317400.00000000076</v>
      </c>
      <c r="Y23" s="42">
        <f t="shared" si="7"/>
        <v>0.15096195205551033</v>
      </c>
    </row>
    <row r="24" spans="2:25" x14ac:dyDescent="0.15">
      <c r="B24" s="35">
        <v>16</v>
      </c>
      <c r="C24" s="81">
        <f t="shared" si="0"/>
        <v>260389.56858848929</v>
      </c>
      <c r="D24" s="81"/>
      <c r="E24" s="35">
        <v>2018</v>
      </c>
      <c r="F24" s="8">
        <v>43754</v>
      </c>
      <c r="G24" s="35" t="s">
        <v>4</v>
      </c>
      <c r="H24" s="82">
        <v>1.159</v>
      </c>
      <c r="I24" s="82"/>
      <c r="J24" s="35">
        <v>14</v>
      </c>
      <c r="K24" s="83">
        <f t="shared" si="4"/>
        <v>7811.687057654678</v>
      </c>
      <c r="L24" s="84"/>
      <c r="M24" s="6">
        <f>IF(J24="","",(K24/J24)/LOOKUP(RIGHT($D$2,3),定数!$A$6:$A$13,定数!$B$6:$B$13))</f>
        <v>4.6498137247944511</v>
      </c>
      <c r="N24" s="35">
        <v>2018</v>
      </c>
      <c r="O24" s="8">
        <v>43754</v>
      </c>
      <c r="P24" s="82">
        <v>1.1617</v>
      </c>
      <c r="Q24" s="82"/>
      <c r="R24" s="85">
        <f>IF(P24="","",T24*M24*LOOKUP(RIGHT($D$2,3),定数!$A$6:$A$13,定数!$B$6:$B$13))</f>
        <v>15065.396468333602</v>
      </c>
      <c r="S24" s="85"/>
      <c r="T24" s="86">
        <f t="shared" si="5"/>
        <v>26.999999999999247</v>
      </c>
      <c r="U24" s="86"/>
      <c r="V24" t="str">
        <f t="shared" si="8"/>
        <v/>
      </c>
      <c r="W24">
        <f t="shared" si="2"/>
        <v>0</v>
      </c>
      <c r="X24" s="41">
        <f t="shared" si="6"/>
        <v>317400.00000000076</v>
      </c>
      <c r="Y24" s="42">
        <f t="shared" si="7"/>
        <v>0.17961698617363364</v>
      </c>
    </row>
    <row r="25" spans="2:25" x14ac:dyDescent="0.15">
      <c r="B25" s="35">
        <v>17</v>
      </c>
      <c r="C25" s="81">
        <f t="shared" si="0"/>
        <v>275454.96505682287</v>
      </c>
      <c r="D25" s="81"/>
      <c r="E25" s="35">
        <v>2018</v>
      </c>
      <c r="F25" s="8">
        <v>43755</v>
      </c>
      <c r="G25" s="35" t="s">
        <v>3</v>
      </c>
      <c r="H25" s="82">
        <v>1.1559999999999999</v>
      </c>
      <c r="I25" s="82"/>
      <c r="J25" s="35">
        <v>16</v>
      </c>
      <c r="K25" s="83">
        <f t="shared" si="4"/>
        <v>8263.6489517046866</v>
      </c>
      <c r="L25" s="84"/>
      <c r="M25" s="6">
        <f>IF(J25="","",(K25/J25)/LOOKUP(RIGHT($D$2,3),定数!$A$6:$A$13,定数!$B$6:$B$13))</f>
        <v>4.303983829012858</v>
      </c>
      <c r="N25" s="35">
        <v>2018</v>
      </c>
      <c r="O25" s="8">
        <v>43755</v>
      </c>
      <c r="P25" s="82">
        <v>1.1529</v>
      </c>
      <c r="Q25" s="82"/>
      <c r="R25" s="85">
        <f>IF(P25="","",T25*M25*LOOKUP(RIGHT($D$2,3),定数!$A$6:$A$13,定数!$B$6:$B$13))</f>
        <v>16010.819843927216</v>
      </c>
      <c r="S25" s="85"/>
      <c r="T25" s="86">
        <f t="shared" si="5"/>
        <v>30.999999999998806</v>
      </c>
      <c r="U25" s="86"/>
      <c r="V25" t="str">
        <f t="shared" si="8"/>
        <v/>
      </c>
      <c r="W25">
        <f t="shared" si="2"/>
        <v>0</v>
      </c>
      <c r="X25" s="41">
        <f t="shared" si="6"/>
        <v>317400.00000000076</v>
      </c>
      <c r="Y25" s="42">
        <f t="shared" si="7"/>
        <v>0.13215196894510961</v>
      </c>
    </row>
    <row r="26" spans="2:25" x14ac:dyDescent="0.15">
      <c r="B26" s="35">
        <v>18</v>
      </c>
      <c r="C26" s="81">
        <f t="shared" si="0"/>
        <v>291465.78490075009</v>
      </c>
      <c r="D26" s="81"/>
      <c r="E26" s="35">
        <v>2018</v>
      </c>
      <c r="F26" s="8">
        <v>43756</v>
      </c>
      <c r="G26" s="35" t="s">
        <v>3</v>
      </c>
      <c r="H26" s="82">
        <v>1.1495</v>
      </c>
      <c r="I26" s="82"/>
      <c r="J26" s="35">
        <v>6</v>
      </c>
      <c r="K26" s="83">
        <f t="shared" si="4"/>
        <v>8743.9735470225023</v>
      </c>
      <c r="L26" s="84"/>
      <c r="M26" s="6">
        <f>IF(J26="","",(K26/J26)/LOOKUP(RIGHT($D$2,3),定数!$A$6:$A$13,定数!$B$6:$B$13))</f>
        <v>12.144407704197921</v>
      </c>
      <c r="N26" s="35">
        <v>2018</v>
      </c>
      <c r="O26" s="8">
        <v>43756</v>
      </c>
      <c r="P26" s="82">
        <v>1.1485000000000001</v>
      </c>
      <c r="Q26" s="82"/>
      <c r="R26" s="85">
        <f>IF(P26="","",T26*M26*LOOKUP(RIGHT($D$2,3),定数!$A$6:$A$13,定数!$B$6:$B$13))</f>
        <v>14573.2892450359</v>
      </c>
      <c r="S26" s="85"/>
      <c r="T26" s="86">
        <f t="shared" si="5"/>
        <v>9.9999999999988987</v>
      </c>
      <c r="U26" s="86"/>
      <c r="V26" t="str">
        <f t="shared" si="8"/>
        <v/>
      </c>
      <c r="W26">
        <f t="shared" si="2"/>
        <v>0</v>
      </c>
      <c r="X26" s="41">
        <f t="shared" si="6"/>
        <v>317400.00000000076</v>
      </c>
      <c r="Y26" s="42">
        <f t="shared" si="7"/>
        <v>8.1708302140045985E-2</v>
      </c>
    </row>
    <row r="27" spans="2:25" x14ac:dyDescent="0.15">
      <c r="B27" s="35">
        <v>19</v>
      </c>
      <c r="C27" s="81">
        <f t="shared" si="0"/>
        <v>306039.074145786</v>
      </c>
      <c r="D27" s="81"/>
      <c r="E27" s="35">
        <v>2018</v>
      </c>
      <c r="F27" s="8">
        <v>43757</v>
      </c>
      <c r="G27" s="35" t="s">
        <v>4</v>
      </c>
      <c r="H27" s="82">
        <v>1.1471</v>
      </c>
      <c r="I27" s="82"/>
      <c r="J27" s="35">
        <v>15</v>
      </c>
      <c r="K27" s="83">
        <f t="shared" si="4"/>
        <v>9181.1722243735803</v>
      </c>
      <c r="L27" s="84"/>
      <c r="M27" s="6">
        <f>IF(J27="","",(K27/J27)/LOOKUP(RIGHT($D$2,3),定数!$A$6:$A$13,定数!$B$6:$B$13))</f>
        <v>5.1006512357630998</v>
      </c>
      <c r="N27" s="35">
        <v>2018</v>
      </c>
      <c r="O27" s="8">
        <v>43757</v>
      </c>
      <c r="P27" s="82">
        <v>1.1498999999999999</v>
      </c>
      <c r="Q27" s="82"/>
      <c r="R27" s="85">
        <f>IF(P27="","",T27*M27*LOOKUP(RIGHT($D$2,3),定数!$A$6:$A$13,定数!$B$6:$B$13))</f>
        <v>17138.188152163486</v>
      </c>
      <c r="S27" s="85"/>
      <c r="T27" s="86">
        <f t="shared" si="5"/>
        <v>27.999999999999137</v>
      </c>
      <c r="U27" s="86"/>
      <c r="V27" t="str">
        <f t="shared" si="8"/>
        <v/>
      </c>
      <c r="W27">
        <f t="shared" si="2"/>
        <v>0</v>
      </c>
      <c r="X27" s="41">
        <f t="shared" si="6"/>
        <v>317400.00000000076</v>
      </c>
      <c r="Y27" s="42">
        <f t="shared" si="7"/>
        <v>3.579371724705338E-2</v>
      </c>
    </row>
    <row r="28" spans="2:25" x14ac:dyDescent="0.15">
      <c r="B28" s="35">
        <v>20</v>
      </c>
      <c r="C28" s="81">
        <f t="shared" si="0"/>
        <v>323177.26229794946</v>
      </c>
      <c r="D28" s="81"/>
      <c r="E28" s="35">
        <v>2018</v>
      </c>
      <c r="F28" s="8">
        <v>43760</v>
      </c>
      <c r="G28" s="35" t="s">
        <v>3</v>
      </c>
      <c r="H28" s="82">
        <v>1.1496</v>
      </c>
      <c r="I28" s="82"/>
      <c r="J28" s="35">
        <v>17</v>
      </c>
      <c r="K28" s="83">
        <f t="shared" si="4"/>
        <v>9695.317868938484</v>
      </c>
      <c r="L28" s="84"/>
      <c r="M28" s="6">
        <f>IF(J28="","",(K28/J28)/LOOKUP(RIGHT($D$2,3),定数!$A$6:$A$13,定数!$B$6:$B$13))</f>
        <v>4.752606798499257</v>
      </c>
      <c r="N28" s="35">
        <v>2018</v>
      </c>
      <c r="O28" s="8">
        <v>43760</v>
      </c>
      <c r="P28" s="82">
        <v>1.1463000000000001</v>
      </c>
      <c r="Q28" s="82"/>
      <c r="R28" s="85">
        <f>IF(P28="","",T28*M28*LOOKUP(RIGHT($D$2,3),定数!$A$6:$A$13,定数!$B$6:$B$13))</f>
        <v>18820.32292205625</v>
      </c>
      <c r="S28" s="85"/>
      <c r="T28" s="86">
        <f t="shared" si="5"/>
        <v>32.999999999998586</v>
      </c>
      <c r="U28" s="86"/>
      <c r="V28" t="str">
        <f t="shared" si="8"/>
        <v/>
      </c>
      <c r="W28">
        <f t="shared" si="2"/>
        <v>0</v>
      </c>
      <c r="X28" s="41">
        <f t="shared" si="6"/>
        <v>323177.26229794946</v>
      </c>
      <c r="Y28" s="42">
        <f t="shared" si="7"/>
        <v>0</v>
      </c>
    </row>
    <row r="29" spans="2:25" x14ac:dyDescent="0.15">
      <c r="B29" s="35">
        <v>21</v>
      </c>
      <c r="C29" s="81">
        <f t="shared" si="0"/>
        <v>341997.58522000571</v>
      </c>
      <c r="D29" s="81"/>
      <c r="E29" s="35">
        <v>2018</v>
      </c>
      <c r="F29" s="8">
        <v>43761</v>
      </c>
      <c r="G29" s="35" t="s">
        <v>3</v>
      </c>
      <c r="H29" s="82">
        <v>1.1451</v>
      </c>
      <c r="I29" s="82"/>
      <c r="J29" s="35">
        <v>8</v>
      </c>
      <c r="K29" s="83">
        <f t="shared" si="4"/>
        <v>10259.927556600171</v>
      </c>
      <c r="L29" s="84"/>
      <c r="M29" s="6">
        <f>IF(J29="","",(K29/J29)/LOOKUP(RIGHT($D$2,3),定数!$A$6:$A$13,定数!$B$6:$B$13))</f>
        <v>10.687424538125178</v>
      </c>
      <c r="N29" s="35">
        <v>2018</v>
      </c>
      <c r="O29" s="8">
        <v>43761</v>
      </c>
      <c r="P29" s="82">
        <v>1.1460999999999999</v>
      </c>
      <c r="Q29" s="82"/>
      <c r="R29" s="85">
        <f>IF(P29="","",T29*M29*LOOKUP(RIGHT($D$2,3),定数!$A$6:$A$13,定数!$B$6:$B$13))</f>
        <v>-12824.909445748803</v>
      </c>
      <c r="S29" s="85"/>
      <c r="T29" s="86">
        <f t="shared" si="5"/>
        <v>-9.9999999999988987</v>
      </c>
      <c r="U29" s="86"/>
      <c r="V29" t="str">
        <f t="shared" si="8"/>
        <v/>
      </c>
      <c r="W29">
        <f t="shared" si="2"/>
        <v>1</v>
      </c>
      <c r="X29" s="41">
        <f t="shared" si="6"/>
        <v>341997.58522000571</v>
      </c>
      <c r="Y29" s="42">
        <f t="shared" si="7"/>
        <v>0</v>
      </c>
    </row>
    <row r="30" spans="2:25" x14ac:dyDescent="0.15">
      <c r="B30" s="35">
        <v>22</v>
      </c>
      <c r="C30" s="81">
        <f t="shared" si="0"/>
        <v>329172.67577425693</v>
      </c>
      <c r="D30" s="81"/>
      <c r="E30" s="35">
        <v>2018</v>
      </c>
      <c r="F30" s="8">
        <v>43763</v>
      </c>
      <c r="G30" s="35" t="s">
        <v>4</v>
      </c>
      <c r="H30" s="82">
        <v>1.1415999999999999</v>
      </c>
      <c r="I30" s="82"/>
      <c r="J30" s="35">
        <v>11</v>
      </c>
      <c r="K30" s="83">
        <f t="shared" si="4"/>
        <v>9875.1802732277083</v>
      </c>
      <c r="L30" s="84"/>
      <c r="M30" s="6">
        <f>IF(J30="","",(K30/J30)/LOOKUP(RIGHT($D$2,3),定数!$A$6:$A$13,定数!$B$6:$B$13))</f>
        <v>7.4811971766876582</v>
      </c>
      <c r="N30" s="35">
        <v>2018</v>
      </c>
      <c r="O30" s="8">
        <v>43764</v>
      </c>
      <c r="P30" s="82">
        <v>1.1404000000000001</v>
      </c>
      <c r="Q30" s="82"/>
      <c r="R30" s="85">
        <f>IF(P30="","",T30*M30*LOOKUP(RIGHT($D$2,3),定数!$A$6:$A$13,定数!$B$6:$B$13))</f>
        <v>-10772.92393442904</v>
      </c>
      <c r="S30" s="85"/>
      <c r="T30" s="86">
        <f t="shared" si="5"/>
        <v>-11.999999999998678</v>
      </c>
      <c r="U30" s="86"/>
      <c r="V30" t="str">
        <f t="shared" si="8"/>
        <v/>
      </c>
      <c r="W30">
        <f t="shared" si="2"/>
        <v>2</v>
      </c>
      <c r="X30" s="41">
        <f t="shared" si="6"/>
        <v>341997.58522000571</v>
      </c>
      <c r="Y30" s="42">
        <f t="shared" si="7"/>
        <v>3.7499999999995759E-2</v>
      </c>
    </row>
    <row r="31" spans="2:25" x14ac:dyDescent="0.15">
      <c r="B31" s="35">
        <v>23</v>
      </c>
      <c r="C31" s="81">
        <f t="shared" si="0"/>
        <v>318399.75183982786</v>
      </c>
      <c r="D31" s="81"/>
      <c r="E31" s="35">
        <v>2018</v>
      </c>
      <c r="F31" s="8">
        <v>43774</v>
      </c>
      <c r="G31" s="35" t="s">
        <v>3</v>
      </c>
      <c r="H31" s="82">
        <v>1.1376999999999999</v>
      </c>
      <c r="I31" s="82"/>
      <c r="J31" s="35">
        <v>16</v>
      </c>
      <c r="K31" s="83">
        <f t="shared" si="4"/>
        <v>9551.9925551948363</v>
      </c>
      <c r="L31" s="84"/>
      <c r="M31" s="6">
        <f>IF(J31="","",(K31/J31)/LOOKUP(RIGHT($D$2,3),定数!$A$6:$A$13,定数!$B$6:$B$13))</f>
        <v>4.9749961224973109</v>
      </c>
      <c r="N31" s="35">
        <v>2018</v>
      </c>
      <c r="O31" s="8">
        <v>43774</v>
      </c>
      <c r="P31" s="82">
        <v>1.1394</v>
      </c>
      <c r="Q31" s="82"/>
      <c r="R31" s="85">
        <f>IF(P31="","",T31*M31*LOOKUP(RIGHT($D$2,3),定数!$A$6:$A$13,定数!$B$6:$B$13))</f>
        <v>-10148.992089894724</v>
      </c>
      <c r="S31" s="85"/>
      <c r="T31" s="86">
        <f t="shared" si="5"/>
        <v>-17.000000000000348</v>
      </c>
      <c r="U31" s="86"/>
      <c r="V31" t="str">
        <f t="shared" si="8"/>
        <v/>
      </c>
      <c r="W31">
        <f t="shared" si="2"/>
        <v>3</v>
      </c>
      <c r="X31" s="41">
        <f t="shared" si="6"/>
        <v>341997.58522000571</v>
      </c>
      <c r="Y31" s="42">
        <f t="shared" si="7"/>
        <v>6.8999999999992512E-2</v>
      </c>
    </row>
    <row r="32" spans="2:25" x14ac:dyDescent="0.15">
      <c r="B32" s="35">
        <v>24</v>
      </c>
      <c r="C32" s="81">
        <f t="shared" si="0"/>
        <v>308250.75974993315</v>
      </c>
      <c r="D32" s="81"/>
      <c r="E32" s="35">
        <v>2018</v>
      </c>
      <c r="F32" s="8">
        <v>43775</v>
      </c>
      <c r="G32" s="35" t="s">
        <v>4</v>
      </c>
      <c r="H32" s="82">
        <v>1.1419999999999999</v>
      </c>
      <c r="I32" s="82"/>
      <c r="J32" s="35">
        <v>16</v>
      </c>
      <c r="K32" s="83">
        <f t="shared" si="4"/>
        <v>9247.5227924979936</v>
      </c>
      <c r="L32" s="84"/>
      <c r="M32" s="6">
        <f>IF(J32="","",(K32/J32)/LOOKUP(RIGHT($D$2,3),定数!$A$6:$A$13,定数!$B$6:$B$13))</f>
        <v>4.8164181210927053</v>
      </c>
      <c r="N32" s="35">
        <v>2018</v>
      </c>
      <c r="O32" s="8">
        <v>43775</v>
      </c>
      <c r="P32" s="82">
        <v>1.1403000000000001</v>
      </c>
      <c r="Q32" s="82"/>
      <c r="R32" s="85">
        <f>IF(P32="","",T32*M32*LOOKUP(RIGHT($D$2,3),定数!$A$6:$A$13,定数!$B$6:$B$13))</f>
        <v>-9825.4929670280362</v>
      </c>
      <c r="S32" s="85"/>
      <c r="T32" s="86">
        <f t="shared" si="5"/>
        <v>-16.999999999998128</v>
      </c>
      <c r="U32" s="86"/>
      <c r="V32" t="str">
        <f t="shared" si="8"/>
        <v/>
      </c>
      <c r="W32">
        <f t="shared" si="2"/>
        <v>4</v>
      </c>
      <c r="X32" s="41">
        <f t="shared" si="6"/>
        <v>341997.58522000571</v>
      </c>
      <c r="Y32" s="42">
        <f t="shared" si="7"/>
        <v>9.8675624999993383E-2</v>
      </c>
    </row>
    <row r="33" spans="2:25" x14ac:dyDescent="0.15">
      <c r="B33" s="35">
        <v>25</v>
      </c>
      <c r="C33" s="81">
        <f t="shared" si="0"/>
        <v>298425.26678290509</v>
      </c>
      <c r="D33" s="81"/>
      <c r="E33" s="35">
        <v>2018</v>
      </c>
      <c r="F33" s="8">
        <v>43775</v>
      </c>
      <c r="G33" s="35" t="s">
        <v>4</v>
      </c>
      <c r="H33" s="82">
        <v>1.1407</v>
      </c>
      <c r="I33" s="82"/>
      <c r="J33" s="35">
        <v>16</v>
      </c>
      <c r="K33" s="83">
        <f t="shared" si="4"/>
        <v>8952.7580034871517</v>
      </c>
      <c r="L33" s="84"/>
      <c r="M33" s="6">
        <f>IF(J33="","",(K33/J33)/LOOKUP(RIGHT($D$2,3),定数!$A$6:$A$13,定数!$B$6:$B$13))</f>
        <v>4.6628947934828915</v>
      </c>
      <c r="N33" s="44">
        <v>2018</v>
      </c>
      <c r="O33" s="8">
        <v>43776</v>
      </c>
      <c r="P33" s="82">
        <v>1.1439999999999999</v>
      </c>
      <c r="Q33" s="82"/>
      <c r="R33" s="85">
        <f>IF(P33="","",T33*M33*LOOKUP(RIGHT($D$2,3),定数!$A$6:$A$13,定数!$B$6:$B$13))</f>
        <v>18465.06338219146</v>
      </c>
      <c r="S33" s="85"/>
      <c r="T33" s="86">
        <f t="shared" si="5"/>
        <v>32.999999999998586</v>
      </c>
      <c r="U33" s="86"/>
      <c r="V33" t="str">
        <f t="shared" si="8"/>
        <v/>
      </c>
      <c r="W33">
        <f t="shared" si="2"/>
        <v>0</v>
      </c>
      <c r="X33" s="41">
        <f t="shared" si="6"/>
        <v>341997.58522000571</v>
      </c>
      <c r="Y33" s="42">
        <f t="shared" si="7"/>
        <v>0.1274053394531155</v>
      </c>
    </row>
    <row r="34" spans="2:25" x14ac:dyDescent="0.15">
      <c r="B34" s="35">
        <v>26</v>
      </c>
      <c r="C34" s="81">
        <f t="shared" si="0"/>
        <v>316890.33016509656</v>
      </c>
      <c r="D34" s="81"/>
      <c r="E34" s="35">
        <v>2018</v>
      </c>
      <c r="F34" s="8">
        <v>43776</v>
      </c>
      <c r="G34" s="35" t="s">
        <v>4</v>
      </c>
      <c r="H34" s="82">
        <v>1.143</v>
      </c>
      <c r="I34" s="82"/>
      <c r="J34" s="35">
        <v>22</v>
      </c>
      <c r="K34" s="83">
        <f t="shared" si="4"/>
        <v>9506.709904952897</v>
      </c>
      <c r="L34" s="84"/>
      <c r="M34" s="6">
        <f>IF(J34="","",(K34/J34)/LOOKUP(RIGHT($D$2,3),定数!$A$6:$A$13,定数!$B$6:$B$13))</f>
        <v>3.6010264791488242</v>
      </c>
      <c r="N34" s="35">
        <v>2018</v>
      </c>
      <c r="O34" s="8">
        <v>43776</v>
      </c>
      <c r="P34" s="82">
        <v>1.1459999999999999</v>
      </c>
      <c r="Q34" s="82"/>
      <c r="R34" s="85">
        <f>IF(P34="","",T34*M34*LOOKUP(RIGHT($D$2,3),定数!$A$6:$A$13,定数!$B$6:$B$13))</f>
        <v>12963.695324935299</v>
      </c>
      <c r="S34" s="85"/>
      <c r="T34" s="86">
        <f t="shared" si="5"/>
        <v>29.999999999998916</v>
      </c>
      <c r="U34" s="86"/>
      <c r="V34" t="str">
        <f t="shared" si="8"/>
        <v/>
      </c>
      <c r="W34">
        <f t="shared" si="2"/>
        <v>0</v>
      </c>
      <c r="X34" s="41">
        <f t="shared" si="6"/>
        <v>341997.58522000571</v>
      </c>
      <c r="Y34" s="42">
        <f t="shared" si="7"/>
        <v>7.3413544831779309E-2</v>
      </c>
    </row>
    <row r="35" spans="2:25" x14ac:dyDescent="0.15">
      <c r="B35" s="35">
        <v>27</v>
      </c>
      <c r="C35" s="81">
        <f t="shared" si="0"/>
        <v>329854.02549003187</v>
      </c>
      <c r="D35" s="81"/>
      <c r="E35" s="35">
        <v>2018</v>
      </c>
      <c r="F35" s="8">
        <v>43789</v>
      </c>
      <c r="G35" s="35" t="s">
        <v>4</v>
      </c>
      <c r="H35" s="82">
        <v>1.1455</v>
      </c>
      <c r="I35" s="82"/>
      <c r="J35" s="35">
        <v>8</v>
      </c>
      <c r="K35" s="83">
        <f t="shared" si="4"/>
        <v>9895.620764700956</v>
      </c>
      <c r="L35" s="84"/>
      <c r="M35" s="6">
        <f>IF(J35="","",(K35/J35)/LOOKUP(RIGHT($D$2,3),定数!$A$6:$A$13,定数!$B$6:$B$13))</f>
        <v>10.307938296563496</v>
      </c>
      <c r="N35" s="35">
        <v>2018</v>
      </c>
      <c r="O35" s="8">
        <v>43789</v>
      </c>
      <c r="P35" s="82">
        <v>1.1447000000000001</v>
      </c>
      <c r="Q35" s="82"/>
      <c r="R35" s="85">
        <f>IF(P35="","",T35*M35*LOOKUP(RIGHT($D$2,3),定数!$A$6:$A$13,定数!$B$6:$B$13))</f>
        <v>-9895.6207646998664</v>
      </c>
      <c r="S35" s="85"/>
      <c r="T35" s="86">
        <f t="shared" si="5"/>
        <v>-7.9999999999991189</v>
      </c>
      <c r="U35" s="86"/>
      <c r="V35" t="str">
        <f t="shared" si="8"/>
        <v/>
      </c>
      <c r="W35">
        <f t="shared" si="2"/>
        <v>1</v>
      </c>
      <c r="X35" s="41">
        <f t="shared" si="6"/>
        <v>341997.58522000571</v>
      </c>
      <c r="Y35" s="42">
        <f t="shared" si="7"/>
        <v>3.5507735302171661E-2</v>
      </c>
    </row>
    <row r="36" spans="2:25" x14ac:dyDescent="0.15">
      <c r="B36" s="35">
        <v>28</v>
      </c>
      <c r="C36" s="81">
        <f t="shared" si="0"/>
        <v>319958.40472533199</v>
      </c>
      <c r="D36" s="81"/>
      <c r="E36" s="35">
        <v>2018</v>
      </c>
      <c r="F36" s="8">
        <v>43792</v>
      </c>
      <c r="G36" s="35" t="s">
        <v>4</v>
      </c>
      <c r="H36" s="82">
        <v>1.1416999999999999</v>
      </c>
      <c r="I36" s="82"/>
      <c r="J36" s="35">
        <v>11</v>
      </c>
      <c r="K36" s="83">
        <f t="shared" si="4"/>
        <v>9598.7521417599601</v>
      </c>
      <c r="L36" s="84"/>
      <c r="M36" s="6">
        <f>IF(J36="","",(K36/J36)/LOOKUP(RIGHT($D$2,3),定数!$A$6:$A$13,定数!$B$6:$B$13))</f>
        <v>7.271781925575727</v>
      </c>
      <c r="N36" s="35">
        <v>2018</v>
      </c>
      <c r="O36" s="8">
        <v>43792</v>
      </c>
      <c r="P36" s="82">
        <v>1.1406000000000001</v>
      </c>
      <c r="Q36" s="82"/>
      <c r="R36" s="85">
        <f>IF(P36="","",T36*M36*LOOKUP(RIGHT($D$2,3),定数!$A$6:$A$13,定数!$B$6:$B$13))</f>
        <v>-9598.7521417589032</v>
      </c>
      <c r="S36" s="85"/>
      <c r="T36" s="86">
        <f t="shared" si="5"/>
        <v>-10.999999999998789</v>
      </c>
      <c r="U36" s="86"/>
      <c r="V36" t="str">
        <f t="shared" si="8"/>
        <v/>
      </c>
      <c r="W36">
        <f t="shared" si="2"/>
        <v>2</v>
      </c>
      <c r="X36" s="41">
        <f t="shared" si="6"/>
        <v>341997.58522000571</v>
      </c>
      <c r="Y36" s="42">
        <f t="shared" si="7"/>
        <v>6.44425032431033E-2</v>
      </c>
    </row>
    <row r="37" spans="2:25" x14ac:dyDescent="0.15">
      <c r="B37" s="35">
        <v>29</v>
      </c>
      <c r="C37" s="81">
        <f t="shared" si="0"/>
        <v>310359.65258357307</v>
      </c>
      <c r="D37" s="81"/>
      <c r="E37" s="35">
        <v>2018</v>
      </c>
      <c r="F37" s="8">
        <v>43798</v>
      </c>
      <c r="G37" s="35" t="s">
        <v>4</v>
      </c>
      <c r="H37" s="82">
        <v>1.1386000000000001</v>
      </c>
      <c r="I37" s="82"/>
      <c r="J37" s="35">
        <v>22</v>
      </c>
      <c r="K37" s="83">
        <f t="shared" si="4"/>
        <v>9310.789577507192</v>
      </c>
      <c r="L37" s="84"/>
      <c r="M37" s="6">
        <f>IF(J37="","",(K37/J37)/LOOKUP(RIGHT($D$2,3),定数!$A$6:$A$13,定数!$B$6:$B$13))</f>
        <v>3.5268142339042394</v>
      </c>
      <c r="N37" s="35">
        <v>2018</v>
      </c>
      <c r="O37" s="8">
        <v>43798</v>
      </c>
      <c r="P37" s="82">
        <v>1.1364000000000001</v>
      </c>
      <c r="Q37" s="82"/>
      <c r="R37" s="85">
        <f>IF(P37="","",T37*M37*LOOKUP(RIGHT($D$2,3),定数!$A$6:$A$13,定数!$B$6:$B$13))</f>
        <v>-9310.7895775071065</v>
      </c>
      <c r="S37" s="85"/>
      <c r="T37" s="86">
        <f t="shared" si="5"/>
        <v>-21.999999999999797</v>
      </c>
      <c r="U37" s="86"/>
      <c r="V37" t="str">
        <f t="shared" si="8"/>
        <v/>
      </c>
      <c r="W37">
        <f t="shared" si="2"/>
        <v>3</v>
      </c>
      <c r="X37" s="41">
        <f t="shared" si="6"/>
        <v>341997.58522000571</v>
      </c>
      <c r="Y37" s="42">
        <f t="shared" si="7"/>
        <v>9.2509228145807199E-2</v>
      </c>
    </row>
    <row r="38" spans="2:25" x14ac:dyDescent="0.15">
      <c r="B38" s="35">
        <v>30</v>
      </c>
      <c r="C38" s="81">
        <f t="shared" si="0"/>
        <v>301048.86300606595</v>
      </c>
      <c r="D38" s="81"/>
      <c r="E38" s="35">
        <v>2018</v>
      </c>
      <c r="F38" s="8">
        <v>43799</v>
      </c>
      <c r="G38" s="35" t="s">
        <v>4</v>
      </c>
      <c r="H38" s="82">
        <v>1.1391</v>
      </c>
      <c r="I38" s="82"/>
      <c r="J38" s="35">
        <v>6</v>
      </c>
      <c r="K38" s="83">
        <f t="shared" si="4"/>
        <v>9031.4658901819785</v>
      </c>
      <c r="L38" s="84"/>
      <c r="M38" s="6">
        <f>IF(J38="","",(K38/J38)/LOOKUP(RIGHT($D$2,3),定数!$A$6:$A$13,定数!$B$6:$B$13))</f>
        <v>12.543702625252747</v>
      </c>
      <c r="N38" s="35">
        <v>2018</v>
      </c>
      <c r="O38" s="8">
        <v>43799</v>
      </c>
      <c r="P38" s="82">
        <v>1.1384000000000001</v>
      </c>
      <c r="Q38" s="82"/>
      <c r="R38" s="85">
        <f>IF(P38="","",T38*M38*LOOKUP(RIGHT($D$2,3),定数!$A$6:$A$13,定数!$B$6:$B$13))</f>
        <v>-10536.710205211148</v>
      </c>
      <c r="S38" s="85"/>
      <c r="T38" s="86">
        <f t="shared" si="5"/>
        <v>-6.9999999999992291</v>
      </c>
      <c r="U38" s="86"/>
      <c r="V38" t="str">
        <f t="shared" si="8"/>
        <v/>
      </c>
      <c r="W38">
        <f t="shared" si="2"/>
        <v>4</v>
      </c>
      <c r="X38" s="41">
        <f t="shared" si="6"/>
        <v>341997.58522000571</v>
      </c>
      <c r="Y38" s="42">
        <f t="shared" si="7"/>
        <v>0.11973395130143272</v>
      </c>
    </row>
    <row r="39" spans="2:25" x14ac:dyDescent="0.15">
      <c r="B39" s="35">
        <v>31</v>
      </c>
      <c r="C39" s="81">
        <f t="shared" si="0"/>
        <v>290512.15280085482</v>
      </c>
      <c r="D39" s="81"/>
      <c r="E39" s="35">
        <v>2018</v>
      </c>
      <c r="F39" s="8">
        <v>43803</v>
      </c>
      <c r="G39" s="35" t="s">
        <v>4</v>
      </c>
      <c r="H39" s="82">
        <v>1.1356999999999999</v>
      </c>
      <c r="I39" s="82"/>
      <c r="J39" s="35">
        <v>8</v>
      </c>
      <c r="K39" s="83">
        <f t="shared" si="4"/>
        <v>8715.3645840256449</v>
      </c>
      <c r="L39" s="84"/>
      <c r="M39" s="6">
        <f>IF(J39="","",(K39/J39)/LOOKUP(RIGHT($D$2,3),定数!$A$6:$A$13,定数!$B$6:$B$13))</f>
        <v>9.0785047750267136</v>
      </c>
      <c r="N39" s="35">
        <v>2018</v>
      </c>
      <c r="O39" s="8">
        <v>43803</v>
      </c>
      <c r="P39" s="82">
        <v>1.1372</v>
      </c>
      <c r="Q39" s="82"/>
      <c r="R39" s="85">
        <f>IF(P39="","",T39*M39*LOOKUP(RIGHT($D$2,3),定数!$A$6:$A$13,定数!$B$6:$B$13))</f>
        <v>16341.308595048706</v>
      </c>
      <c r="S39" s="85"/>
      <c r="T39" s="86">
        <f t="shared" si="5"/>
        <v>15.000000000000568</v>
      </c>
      <c r="U39" s="86"/>
      <c r="V39" t="str">
        <f t="shared" si="8"/>
        <v/>
      </c>
      <c r="W39">
        <f t="shared" si="2"/>
        <v>0</v>
      </c>
      <c r="X39" s="41">
        <f t="shared" si="6"/>
        <v>341997.58522000571</v>
      </c>
      <c r="Y39" s="42">
        <f t="shared" si="7"/>
        <v>0.15054326300587917</v>
      </c>
    </row>
    <row r="40" spans="2:25" x14ac:dyDescent="0.15">
      <c r="B40" s="35">
        <v>32</v>
      </c>
      <c r="C40" s="81">
        <f t="shared" si="0"/>
        <v>306853.46139590355</v>
      </c>
      <c r="D40" s="81"/>
      <c r="E40" s="35">
        <v>2018</v>
      </c>
      <c r="F40" s="8">
        <v>43805</v>
      </c>
      <c r="G40" s="35" t="s">
        <v>3</v>
      </c>
      <c r="H40" s="82">
        <v>1.1338999999999999</v>
      </c>
      <c r="I40" s="82"/>
      <c r="J40" s="35">
        <v>5</v>
      </c>
      <c r="K40" s="83">
        <f t="shared" si="4"/>
        <v>9205.6038418771059</v>
      </c>
      <c r="L40" s="84"/>
      <c r="M40" s="6">
        <f>IF(J40="","",(K40/J40)/LOOKUP(RIGHT($D$2,3),定数!$A$6:$A$13,定数!$B$6:$B$13))</f>
        <v>15.342673069795177</v>
      </c>
      <c r="N40" s="35">
        <v>2018</v>
      </c>
      <c r="O40" s="8">
        <v>43805</v>
      </c>
      <c r="P40" s="82">
        <v>1.1354</v>
      </c>
      <c r="Q40" s="82"/>
      <c r="R40" s="85">
        <f>IF(P40="","",T40*M40*LOOKUP(RIGHT($D$2,3),定数!$A$6:$A$13,定数!$B$6:$B$13))</f>
        <v>-27616.811525632365</v>
      </c>
      <c r="S40" s="85"/>
      <c r="T40" s="86">
        <f t="shared" si="5"/>
        <v>-15.000000000000568</v>
      </c>
      <c r="U40" s="86"/>
      <c r="V40" t="str">
        <f t="shared" si="8"/>
        <v/>
      </c>
      <c r="W40">
        <f t="shared" si="2"/>
        <v>1</v>
      </c>
      <c r="X40" s="41">
        <f t="shared" si="6"/>
        <v>341997.58522000571</v>
      </c>
      <c r="Y40" s="42">
        <f t="shared" si="7"/>
        <v>0.10276132154995798</v>
      </c>
    </row>
    <row r="41" spans="2:25" x14ac:dyDescent="0.15">
      <c r="B41" s="35">
        <v>33</v>
      </c>
      <c r="C41" s="81">
        <f t="shared" si="0"/>
        <v>279236.64987027121</v>
      </c>
      <c r="D41" s="81"/>
      <c r="E41" s="35">
        <v>2018</v>
      </c>
      <c r="F41" s="8">
        <v>43806</v>
      </c>
      <c r="G41" s="35" t="s">
        <v>4</v>
      </c>
      <c r="H41" s="82">
        <v>1.1392</v>
      </c>
      <c r="I41" s="82"/>
      <c r="J41" s="35">
        <v>16</v>
      </c>
      <c r="K41" s="83">
        <f t="shared" si="4"/>
        <v>8377.099496108136</v>
      </c>
      <c r="L41" s="84"/>
      <c r="M41" s="6">
        <f>IF(J41="","",(K41/J41)/LOOKUP(RIGHT($D$2,3),定数!$A$6:$A$13,定数!$B$6:$B$13))</f>
        <v>4.3630726542229876</v>
      </c>
      <c r="N41" s="35">
        <v>2018</v>
      </c>
      <c r="O41" s="8">
        <v>43806</v>
      </c>
      <c r="P41" s="82">
        <v>1.1422000000000001</v>
      </c>
      <c r="Q41" s="82"/>
      <c r="R41" s="85">
        <f>IF(P41="","",T41*M41*LOOKUP(RIGHT($D$2,3),定数!$A$6:$A$13,定数!$B$6:$B$13))</f>
        <v>15707.061555203352</v>
      </c>
      <c r="S41" s="85"/>
      <c r="T41" s="86">
        <f t="shared" si="5"/>
        <v>30.000000000001137</v>
      </c>
      <c r="U41" s="86"/>
      <c r="V41" t="str">
        <f t="shared" si="8"/>
        <v/>
      </c>
      <c r="W41">
        <f t="shared" si="2"/>
        <v>0</v>
      </c>
      <c r="X41" s="41">
        <f t="shared" si="6"/>
        <v>341997.58522000571</v>
      </c>
      <c r="Y41" s="42">
        <f t="shared" si="7"/>
        <v>0.18351280261046476</v>
      </c>
    </row>
    <row r="42" spans="2:25" x14ac:dyDescent="0.15">
      <c r="B42" s="35">
        <v>34</v>
      </c>
      <c r="C42" s="81">
        <f t="shared" si="0"/>
        <v>294943.71142547455</v>
      </c>
      <c r="D42" s="81"/>
      <c r="E42" s="35">
        <v>2018</v>
      </c>
      <c r="F42" s="8">
        <v>43817</v>
      </c>
      <c r="G42" s="35" t="s">
        <v>4</v>
      </c>
      <c r="H42" s="82">
        <v>1.1355</v>
      </c>
      <c r="I42" s="82"/>
      <c r="J42" s="35">
        <v>7</v>
      </c>
      <c r="K42" s="83">
        <f t="shared" si="4"/>
        <v>8848.3113427642365</v>
      </c>
      <c r="L42" s="84"/>
      <c r="M42" s="6">
        <f>IF(J42="","",(K42/J42)/LOOKUP(RIGHT($D$2,3),定数!$A$6:$A$13,定数!$B$6:$B$13))</f>
        <v>10.533703979481233</v>
      </c>
      <c r="N42" s="35">
        <v>2018</v>
      </c>
      <c r="O42" s="8">
        <v>43817</v>
      </c>
      <c r="P42" s="82">
        <v>1.1348</v>
      </c>
      <c r="Q42" s="82"/>
      <c r="R42" s="85">
        <f>IF(P42="","",T42*M42*LOOKUP(RIGHT($D$2,3),定数!$A$6:$A$13,定数!$B$6:$B$13))</f>
        <v>-8848.3113427632597</v>
      </c>
      <c r="S42" s="85"/>
      <c r="T42" s="86">
        <f t="shared" si="5"/>
        <v>-6.9999999999992291</v>
      </c>
      <c r="U42" s="86"/>
      <c r="V42" t="str">
        <f t="shared" si="8"/>
        <v/>
      </c>
      <c r="W42">
        <f t="shared" si="2"/>
        <v>1</v>
      </c>
      <c r="X42" s="41">
        <f t="shared" si="6"/>
        <v>341997.58522000571</v>
      </c>
      <c r="Y42" s="42">
        <f t="shared" si="7"/>
        <v>0.13758539775730161</v>
      </c>
    </row>
    <row r="43" spans="2:25" x14ac:dyDescent="0.15">
      <c r="B43" s="35">
        <v>35</v>
      </c>
      <c r="C43" s="81">
        <f t="shared" si="0"/>
        <v>286095.40008271131</v>
      </c>
      <c r="D43" s="81"/>
      <c r="E43" s="35">
        <v>2018</v>
      </c>
      <c r="F43" s="8">
        <v>43817</v>
      </c>
      <c r="G43" s="35" t="s">
        <v>3</v>
      </c>
      <c r="H43" s="82">
        <v>1.1356999999999999</v>
      </c>
      <c r="I43" s="82"/>
      <c r="J43" s="35">
        <v>13</v>
      </c>
      <c r="K43" s="83">
        <f t="shared" si="4"/>
        <v>8582.862002481339</v>
      </c>
      <c r="L43" s="84"/>
      <c r="M43" s="6">
        <f>IF(J43="","",(K43/J43)/LOOKUP(RIGHT($D$2,3),定数!$A$6:$A$13,定数!$B$6:$B$13))</f>
        <v>5.5018346169752173</v>
      </c>
      <c r="N43" s="35">
        <v>2018</v>
      </c>
      <c r="O43" s="8">
        <v>43817</v>
      </c>
      <c r="P43" s="82">
        <v>1.1371</v>
      </c>
      <c r="Q43" s="82"/>
      <c r="R43" s="85">
        <f>IF(P43="","",T43*M43*LOOKUP(RIGHT($D$2,3),定数!$A$6:$A$13,定数!$B$6:$B$13))</f>
        <v>-9243.0821565188144</v>
      </c>
      <c r="S43" s="85"/>
      <c r="T43" s="86">
        <f t="shared" si="5"/>
        <v>-14.000000000000679</v>
      </c>
      <c r="U43" s="86"/>
      <c r="V43" t="str">
        <f t="shared" si="8"/>
        <v/>
      </c>
      <c r="W43">
        <f t="shared" si="2"/>
        <v>2</v>
      </c>
      <c r="X43" s="41">
        <f t="shared" si="6"/>
        <v>341997.58522000571</v>
      </c>
      <c r="Y43" s="42">
        <f t="shared" si="7"/>
        <v>0.16345783582457973</v>
      </c>
    </row>
    <row r="44" spans="2:25" x14ac:dyDescent="0.15">
      <c r="B44" s="35">
        <v>36</v>
      </c>
      <c r="C44" s="81">
        <f t="shared" si="0"/>
        <v>276852.31792619248</v>
      </c>
      <c r="D44" s="81"/>
      <c r="E44" s="35">
        <v>2018</v>
      </c>
      <c r="F44" s="8">
        <v>43818</v>
      </c>
      <c r="G44" s="35" t="s">
        <v>4</v>
      </c>
      <c r="H44" s="82">
        <v>1.1405000000000001</v>
      </c>
      <c r="I44" s="82"/>
      <c r="J44" s="35">
        <v>11</v>
      </c>
      <c r="K44" s="83">
        <f t="shared" si="4"/>
        <v>8305.5695377857737</v>
      </c>
      <c r="L44" s="84"/>
      <c r="M44" s="6">
        <f>IF(J44="","",(K44/J44)/LOOKUP(RIGHT($D$2,3),定数!$A$6:$A$13,定数!$B$6:$B$13))</f>
        <v>6.2920981346861931</v>
      </c>
      <c r="N44" s="35">
        <v>2018</v>
      </c>
      <c r="O44" s="8">
        <v>43818</v>
      </c>
      <c r="P44" s="82">
        <v>1.1427</v>
      </c>
      <c r="Q44" s="82"/>
      <c r="R44" s="85">
        <f>IF(P44="","",T44*M44*LOOKUP(RIGHT($D$2,3),定数!$A$6:$A$13,定数!$B$6:$B$13))</f>
        <v>16611.139075571395</v>
      </c>
      <c r="S44" s="85"/>
      <c r="T44" s="86">
        <f t="shared" si="5"/>
        <v>21.999999999999797</v>
      </c>
      <c r="U44" s="86"/>
      <c r="V44" t="str">
        <f t="shared" si="8"/>
        <v/>
      </c>
      <c r="W44">
        <f t="shared" si="2"/>
        <v>0</v>
      </c>
      <c r="X44" s="41">
        <f t="shared" si="6"/>
        <v>341997.58522000571</v>
      </c>
      <c r="Y44" s="42">
        <f t="shared" si="7"/>
        <v>0.19048458266717161</v>
      </c>
    </row>
    <row r="45" spans="2:25" x14ac:dyDescent="0.15">
      <c r="B45" s="35">
        <v>37</v>
      </c>
      <c r="C45" s="81">
        <f t="shared" si="0"/>
        <v>293463.45700176386</v>
      </c>
      <c r="D45" s="81"/>
      <c r="E45" s="35">
        <v>2018</v>
      </c>
      <c r="F45" s="8">
        <v>43827</v>
      </c>
      <c r="G45" s="35" t="s">
        <v>3</v>
      </c>
      <c r="H45" s="82">
        <v>1.1440999999999999</v>
      </c>
      <c r="I45" s="82"/>
      <c r="J45" s="35">
        <v>13</v>
      </c>
      <c r="K45" s="83">
        <f t="shared" si="4"/>
        <v>8803.9037100529149</v>
      </c>
      <c r="L45" s="84"/>
      <c r="M45" s="6">
        <f>IF(J45="","",(K45/J45)/LOOKUP(RIGHT($D$2,3),定数!$A$6:$A$13,定数!$B$6:$B$13))</f>
        <v>5.6435280192646893</v>
      </c>
      <c r="N45" s="35">
        <v>2018</v>
      </c>
      <c r="O45" s="8">
        <v>43830</v>
      </c>
      <c r="P45" s="82">
        <v>1.1453</v>
      </c>
      <c r="Q45" s="82"/>
      <c r="R45" s="85">
        <f>IF(P45="","",T45*M45*LOOKUP(RIGHT($D$2,3),定数!$A$6:$A$13,定数!$B$6:$B$13))</f>
        <v>-8126.6803477417616</v>
      </c>
      <c r="S45" s="85"/>
      <c r="T45" s="86">
        <f t="shared" si="5"/>
        <v>-12.000000000000899</v>
      </c>
      <c r="U45" s="86"/>
      <c r="V45" t="str">
        <f t="shared" si="8"/>
        <v/>
      </c>
      <c r="W45">
        <f t="shared" si="2"/>
        <v>1</v>
      </c>
      <c r="X45" s="41">
        <f t="shared" si="6"/>
        <v>341997.58522000571</v>
      </c>
      <c r="Y45" s="42">
        <f t="shared" si="7"/>
        <v>0.14191365762720232</v>
      </c>
    </row>
    <row r="46" spans="2:25" x14ac:dyDescent="0.15">
      <c r="B46" s="35">
        <v>38</v>
      </c>
      <c r="C46" s="81">
        <f t="shared" si="0"/>
        <v>285336.77665402211</v>
      </c>
      <c r="D46" s="81"/>
      <c r="E46" s="35">
        <v>2019</v>
      </c>
      <c r="F46" s="8">
        <v>43469</v>
      </c>
      <c r="G46" s="35" t="s">
        <v>4</v>
      </c>
      <c r="H46" s="82">
        <v>1.1408</v>
      </c>
      <c r="I46" s="82"/>
      <c r="J46" s="35">
        <v>14</v>
      </c>
      <c r="K46" s="83">
        <f t="shared" si="4"/>
        <v>8560.1032996206632</v>
      </c>
      <c r="L46" s="84"/>
      <c r="M46" s="6">
        <f>IF(J46="","",(K46/J46)/LOOKUP(RIGHT($D$2,3),定数!$A$6:$A$13,定数!$B$6:$B$13))</f>
        <v>5.0952995831075372</v>
      </c>
      <c r="N46" s="35">
        <v>2019</v>
      </c>
      <c r="O46" s="8">
        <v>43469</v>
      </c>
      <c r="P46" s="82">
        <v>1.1394</v>
      </c>
      <c r="Q46" s="82"/>
      <c r="R46" s="85">
        <f>IF(P46="","",T46*M46*LOOKUP(RIGHT($D$2,3),定数!$A$6:$A$13,定数!$B$6:$B$13))</f>
        <v>-8560.1032996210779</v>
      </c>
      <c r="S46" s="85"/>
      <c r="T46" s="86">
        <f t="shared" si="5"/>
        <v>-14.000000000000679</v>
      </c>
      <c r="U46" s="86"/>
      <c r="V46" t="str">
        <f t="shared" si="8"/>
        <v/>
      </c>
      <c r="W46">
        <f t="shared" si="2"/>
        <v>2</v>
      </c>
      <c r="X46" s="41">
        <f t="shared" si="6"/>
        <v>341997.58522000571</v>
      </c>
      <c r="Y46" s="42">
        <f t="shared" si="7"/>
        <v>0.16567604864675856</v>
      </c>
    </row>
    <row r="47" spans="2:25" x14ac:dyDescent="0.15">
      <c r="B47" s="35">
        <v>39</v>
      </c>
      <c r="C47" s="81">
        <f t="shared" si="0"/>
        <v>276776.67335440102</v>
      </c>
      <c r="D47" s="81"/>
      <c r="E47" s="35">
        <v>2019</v>
      </c>
      <c r="F47" s="8">
        <v>43472</v>
      </c>
      <c r="G47" s="35" t="s">
        <v>4</v>
      </c>
      <c r="H47" s="82">
        <v>1.1413</v>
      </c>
      <c r="I47" s="82"/>
      <c r="J47" s="35">
        <v>9</v>
      </c>
      <c r="K47" s="83">
        <f t="shared" si="4"/>
        <v>8303.3002006320312</v>
      </c>
      <c r="L47" s="84"/>
      <c r="M47" s="6">
        <f>IF(J47="","",(K47/J47)/LOOKUP(RIGHT($D$2,3),定数!$A$6:$A$13,定数!$B$6:$B$13))</f>
        <v>7.6882409265111402</v>
      </c>
      <c r="N47" s="35">
        <v>2019</v>
      </c>
      <c r="O47" s="8">
        <v>43472</v>
      </c>
      <c r="P47" s="82">
        <v>1.143</v>
      </c>
      <c r="Q47" s="82"/>
      <c r="R47" s="85">
        <f>IF(P47="","",T47*M47*LOOKUP(RIGHT($D$2,3),定数!$A$6:$A$13,定数!$B$6:$B$13))</f>
        <v>15684.011490083049</v>
      </c>
      <c r="S47" s="85"/>
      <c r="T47" s="86">
        <f t="shared" si="5"/>
        <v>17.000000000000348</v>
      </c>
      <c r="U47" s="86"/>
      <c r="V47" t="str">
        <f t="shared" si="8"/>
        <v/>
      </c>
      <c r="W47">
        <f t="shared" si="2"/>
        <v>0</v>
      </c>
      <c r="X47" s="41">
        <f t="shared" si="6"/>
        <v>341997.58522000571</v>
      </c>
      <c r="Y47" s="42">
        <f t="shared" si="7"/>
        <v>0.19070576718735699</v>
      </c>
    </row>
    <row r="48" spans="2:25" x14ac:dyDescent="0.15">
      <c r="B48" s="35">
        <v>40</v>
      </c>
      <c r="C48" s="81">
        <f t="shared" si="0"/>
        <v>292460.68484448409</v>
      </c>
      <c r="D48" s="81"/>
      <c r="E48" s="35">
        <v>2019</v>
      </c>
      <c r="F48" s="8">
        <v>43473</v>
      </c>
      <c r="G48" s="35" t="s">
        <v>3</v>
      </c>
      <c r="H48" s="82">
        <v>1.1438999999999999</v>
      </c>
      <c r="I48" s="82"/>
      <c r="J48" s="35">
        <v>14</v>
      </c>
      <c r="K48" s="83">
        <f t="shared" si="4"/>
        <v>8773.8205453345217</v>
      </c>
      <c r="L48" s="84"/>
      <c r="M48" s="6">
        <f>IF(J48="","",(K48/J48)/LOOKUP(RIGHT($D$2,3),定数!$A$6:$A$13,定数!$B$6:$B$13))</f>
        <v>5.2225122293657869</v>
      </c>
      <c r="N48" s="35">
        <v>2019</v>
      </c>
      <c r="O48" s="8">
        <v>43473</v>
      </c>
      <c r="P48" s="82">
        <v>1.1453</v>
      </c>
      <c r="Q48" s="82"/>
      <c r="R48" s="85">
        <f>IF(P48="","",T48*M48*LOOKUP(RIGHT($D$2,3),定数!$A$6:$A$13,定数!$B$6:$B$13))</f>
        <v>-8773.8205453349474</v>
      </c>
      <c r="S48" s="85"/>
      <c r="T48" s="86">
        <f t="shared" si="5"/>
        <v>-14.000000000000679</v>
      </c>
      <c r="U48" s="86"/>
      <c r="V48" t="str">
        <f t="shared" si="8"/>
        <v/>
      </c>
      <c r="W48">
        <f t="shared" si="2"/>
        <v>1</v>
      </c>
      <c r="X48" s="41">
        <f t="shared" si="6"/>
        <v>341997.58522000571</v>
      </c>
      <c r="Y48" s="42">
        <f t="shared" si="7"/>
        <v>0.14484576066130617</v>
      </c>
    </row>
    <row r="49" spans="2:25" x14ac:dyDescent="0.15">
      <c r="B49" s="35">
        <v>41</v>
      </c>
      <c r="C49" s="81">
        <f t="shared" si="0"/>
        <v>283686.86429914914</v>
      </c>
      <c r="D49" s="81"/>
      <c r="E49" s="35">
        <v>2019</v>
      </c>
      <c r="F49" s="8">
        <v>43475</v>
      </c>
      <c r="G49" s="35" t="s">
        <v>4</v>
      </c>
      <c r="H49" s="82">
        <v>1.1556</v>
      </c>
      <c r="I49" s="82"/>
      <c r="J49" s="35">
        <v>8</v>
      </c>
      <c r="K49" s="83">
        <f t="shared" si="4"/>
        <v>8510.6059289744735</v>
      </c>
      <c r="L49" s="84"/>
      <c r="M49" s="6">
        <f>IF(J49="","",(K49/J49)/LOOKUP(RIGHT($D$2,3),定数!$A$6:$A$13,定数!$B$6:$B$13))</f>
        <v>8.8652145093484105</v>
      </c>
      <c r="N49" s="35">
        <v>2019</v>
      </c>
      <c r="O49" s="8">
        <v>43475</v>
      </c>
      <c r="P49" s="82">
        <v>1.1548</v>
      </c>
      <c r="Q49" s="82"/>
      <c r="R49" s="85">
        <f>IF(P49="","",T49*M49*LOOKUP(RIGHT($D$2,3),定数!$A$6:$A$13,定数!$B$6:$B$13))</f>
        <v>-8510.6059289735367</v>
      </c>
      <c r="S49" s="85"/>
      <c r="T49" s="86">
        <f t="shared" si="5"/>
        <v>-7.9999999999991189</v>
      </c>
      <c r="U49" s="86"/>
      <c r="V49" t="str">
        <f t="shared" si="8"/>
        <v/>
      </c>
      <c r="W49">
        <f t="shared" si="2"/>
        <v>2</v>
      </c>
      <c r="X49" s="41">
        <f t="shared" si="6"/>
        <v>341997.58522000571</v>
      </c>
      <c r="Y49" s="42">
        <f t="shared" si="7"/>
        <v>0.17050038784146826</v>
      </c>
    </row>
    <row r="50" spans="2:25" x14ac:dyDescent="0.15">
      <c r="B50" s="35">
        <v>42</v>
      </c>
      <c r="C50" s="81">
        <f t="shared" si="0"/>
        <v>275176.25837017561</v>
      </c>
      <c r="D50" s="81"/>
      <c r="E50" s="35">
        <v>2019</v>
      </c>
      <c r="F50" s="8">
        <v>43488</v>
      </c>
      <c r="G50" s="35" t="s">
        <v>4</v>
      </c>
      <c r="H50" s="82">
        <v>1.1366000000000001</v>
      </c>
      <c r="I50" s="82"/>
      <c r="J50" s="35">
        <v>4</v>
      </c>
      <c r="K50" s="83">
        <f t="shared" si="4"/>
        <v>8255.2877511052684</v>
      </c>
      <c r="L50" s="84"/>
      <c r="M50" s="6">
        <f>IF(J50="","",(K50/J50)/LOOKUP(RIGHT($D$2,3),定数!$A$6:$A$13,定数!$B$6:$B$13))</f>
        <v>17.198516148135976</v>
      </c>
      <c r="N50" s="35">
        <v>2019</v>
      </c>
      <c r="O50" s="8">
        <v>43488</v>
      </c>
      <c r="P50" s="82">
        <v>1.1362000000000001</v>
      </c>
      <c r="Q50" s="82"/>
      <c r="R50" s="85">
        <f>IF(P50="","",T50*M50*LOOKUP(RIGHT($D$2,3),定数!$A$6:$A$13,定数!$B$6:$B$13))</f>
        <v>-8255.2877511043589</v>
      </c>
      <c r="S50" s="85"/>
      <c r="T50" s="86">
        <f t="shared" si="5"/>
        <v>-3.9999999999995595</v>
      </c>
      <c r="U50" s="86"/>
      <c r="V50" t="str">
        <f t="shared" si="8"/>
        <v/>
      </c>
      <c r="W50">
        <f t="shared" si="2"/>
        <v>3</v>
      </c>
      <c r="X50" s="41">
        <f t="shared" si="6"/>
        <v>341997.58522000571</v>
      </c>
      <c r="Y50" s="42">
        <f t="shared" si="7"/>
        <v>0.19538537620622143</v>
      </c>
    </row>
    <row r="51" spans="2:25" x14ac:dyDescent="0.15">
      <c r="B51" s="35">
        <v>43</v>
      </c>
      <c r="C51" s="81">
        <f t="shared" si="0"/>
        <v>266920.97061907127</v>
      </c>
      <c r="D51" s="81"/>
      <c r="E51" s="35">
        <v>2019</v>
      </c>
      <c r="F51" s="8">
        <v>43489</v>
      </c>
      <c r="G51" s="35" t="s">
        <v>4</v>
      </c>
      <c r="H51" s="82">
        <v>1.1387</v>
      </c>
      <c r="I51" s="82"/>
      <c r="J51" s="35">
        <v>5</v>
      </c>
      <c r="K51" s="83">
        <f t="shared" si="4"/>
        <v>8007.6291185721384</v>
      </c>
      <c r="L51" s="84"/>
      <c r="M51" s="6">
        <f>IF(J51="","",(K51/J51)/LOOKUP(RIGHT($D$2,3),定数!$A$6:$A$13,定数!$B$6:$B$13))</f>
        <v>13.346048530953563</v>
      </c>
      <c r="N51" s="35">
        <v>2019</v>
      </c>
      <c r="O51" s="8">
        <v>43489</v>
      </c>
      <c r="P51" s="82">
        <v>1.1382000000000001</v>
      </c>
      <c r="Q51" s="82"/>
      <c r="R51" s="85">
        <f>IF(P51="","",T51*M51*LOOKUP(RIGHT($D$2,3),定数!$A$6:$A$13,定数!$B$6:$B$13))</f>
        <v>-8007.6291185712571</v>
      </c>
      <c r="S51" s="85"/>
      <c r="T51" s="86">
        <f t="shared" si="5"/>
        <v>-4.9999999999994493</v>
      </c>
      <c r="U51" s="86"/>
      <c r="V51" t="str">
        <f t="shared" si="8"/>
        <v/>
      </c>
      <c r="W51">
        <f t="shared" si="2"/>
        <v>4</v>
      </c>
      <c r="X51" s="41">
        <f t="shared" si="6"/>
        <v>341997.58522000571</v>
      </c>
      <c r="Y51" s="42">
        <f t="shared" si="7"/>
        <v>0.21952381492003215</v>
      </c>
    </row>
    <row r="52" spans="2:25" x14ac:dyDescent="0.15">
      <c r="B52" s="35">
        <v>44</v>
      </c>
      <c r="C52" s="81">
        <f t="shared" si="0"/>
        <v>258913.34150050001</v>
      </c>
      <c r="D52" s="81"/>
      <c r="E52" s="35">
        <v>2019</v>
      </c>
      <c r="F52" s="8">
        <v>43490</v>
      </c>
      <c r="G52" s="35" t="s">
        <v>4</v>
      </c>
      <c r="H52" s="82">
        <v>1.1334</v>
      </c>
      <c r="I52" s="82"/>
      <c r="J52" s="35">
        <v>15</v>
      </c>
      <c r="K52" s="83">
        <f t="shared" si="4"/>
        <v>7767.4002450150001</v>
      </c>
      <c r="L52" s="84"/>
      <c r="M52" s="6">
        <f>IF(J52="","",(K52/J52)/LOOKUP(RIGHT($D$2,3),定数!$A$6:$A$13,定数!$B$6:$B$13))</f>
        <v>4.3152223583416669</v>
      </c>
      <c r="N52" s="35">
        <v>2019</v>
      </c>
      <c r="O52" s="8">
        <v>43490</v>
      </c>
      <c r="P52" s="82">
        <v>1.1362000000000001</v>
      </c>
      <c r="Q52" s="82"/>
      <c r="R52" s="85">
        <f>IF(P52="","",T52*M52*LOOKUP(RIGHT($D$2,3),定数!$A$6:$A$13,定数!$B$6:$B$13))</f>
        <v>14499.147124028703</v>
      </c>
      <c r="S52" s="85"/>
      <c r="T52" s="86">
        <f t="shared" si="5"/>
        <v>28.000000000001357</v>
      </c>
      <c r="U52" s="86"/>
      <c r="V52" t="str">
        <f t="shared" si="8"/>
        <v/>
      </c>
      <c r="W52">
        <f t="shared" si="2"/>
        <v>0</v>
      </c>
      <c r="X52" s="41">
        <f t="shared" si="6"/>
        <v>341997.58522000571</v>
      </c>
      <c r="Y52" s="42">
        <f t="shared" si="7"/>
        <v>0.24293810047242859</v>
      </c>
    </row>
    <row r="53" spans="2:25" x14ac:dyDescent="0.15">
      <c r="B53" s="35">
        <v>45</v>
      </c>
      <c r="C53" s="81">
        <f t="shared" si="0"/>
        <v>273412.48862452869</v>
      </c>
      <c r="D53" s="81"/>
      <c r="E53" s="35">
        <v>2019</v>
      </c>
      <c r="F53" s="8">
        <v>43493</v>
      </c>
      <c r="G53" s="35" t="s">
        <v>4</v>
      </c>
      <c r="H53" s="82">
        <v>1.1415</v>
      </c>
      <c r="I53" s="82"/>
      <c r="J53" s="35">
        <v>7</v>
      </c>
      <c r="K53" s="83">
        <f t="shared" si="4"/>
        <v>8202.3746587358601</v>
      </c>
      <c r="L53" s="84"/>
      <c r="M53" s="6">
        <f>IF(J53="","",(K53/J53)/LOOKUP(RIGHT($D$2,3),定数!$A$6:$A$13,定数!$B$6:$B$13))</f>
        <v>9.7647317365903099</v>
      </c>
      <c r="N53" s="35">
        <v>2019</v>
      </c>
      <c r="O53" s="8">
        <v>43493</v>
      </c>
      <c r="P53" s="82">
        <v>1.1408</v>
      </c>
      <c r="Q53" s="82"/>
      <c r="R53" s="85">
        <f>IF(P53="","",T53*M53*LOOKUP(RIGHT($D$2,3),定数!$A$6:$A$13,定数!$B$6:$B$13))</f>
        <v>-8202.374658734956</v>
      </c>
      <c r="S53" s="85"/>
      <c r="T53" s="86">
        <f t="shared" si="5"/>
        <v>-6.9999999999992291</v>
      </c>
      <c r="U53" s="86"/>
      <c r="V53" t="str">
        <f t="shared" si="8"/>
        <v/>
      </c>
      <c r="W53">
        <f t="shared" si="2"/>
        <v>1</v>
      </c>
      <c r="X53" s="41">
        <f t="shared" si="6"/>
        <v>341997.58522000571</v>
      </c>
      <c r="Y53" s="42">
        <f t="shared" si="7"/>
        <v>0.20054263409888262</v>
      </c>
    </row>
    <row r="54" spans="2:25" x14ac:dyDescent="0.15">
      <c r="B54" s="35">
        <v>46</v>
      </c>
      <c r="C54" s="81">
        <f t="shared" si="0"/>
        <v>265210.11396579375</v>
      </c>
      <c r="D54" s="81"/>
      <c r="E54" s="35">
        <v>2019</v>
      </c>
      <c r="F54" s="8">
        <v>43495</v>
      </c>
      <c r="G54" s="35" t="s">
        <v>4</v>
      </c>
      <c r="H54" s="82">
        <v>1.1437999999999999</v>
      </c>
      <c r="I54" s="82"/>
      <c r="J54" s="35">
        <v>8</v>
      </c>
      <c r="K54" s="83">
        <f t="shared" si="4"/>
        <v>7956.3034189738119</v>
      </c>
      <c r="L54" s="84"/>
      <c r="M54" s="6">
        <f>IF(J54="","",(K54/J54)/LOOKUP(RIGHT($D$2,3),定数!$A$6:$A$13,定数!$B$6:$B$13))</f>
        <v>8.2878160614310534</v>
      </c>
      <c r="N54" s="35">
        <v>2019</v>
      </c>
      <c r="O54" s="8">
        <v>43495</v>
      </c>
      <c r="P54" s="82">
        <v>1.143</v>
      </c>
      <c r="Q54" s="82"/>
      <c r="R54" s="85">
        <f>IF(P54="","",T54*M54*LOOKUP(RIGHT($D$2,3),定数!$A$6:$A$13,定数!$B$6:$B$13))</f>
        <v>-7956.3034189729351</v>
      </c>
      <c r="S54" s="85"/>
      <c r="T54" s="86">
        <f t="shared" si="5"/>
        <v>-7.9999999999991189</v>
      </c>
      <c r="U54" s="86"/>
      <c r="V54" t="str">
        <f t="shared" si="8"/>
        <v/>
      </c>
      <c r="W54">
        <f t="shared" si="2"/>
        <v>2</v>
      </c>
      <c r="X54" s="41">
        <f t="shared" si="6"/>
        <v>341997.58522000571</v>
      </c>
      <c r="Y54" s="42">
        <f t="shared" si="7"/>
        <v>0.22452635507591345</v>
      </c>
    </row>
    <row r="55" spans="2:25" x14ac:dyDescent="0.15">
      <c r="B55" s="35">
        <v>47</v>
      </c>
      <c r="C55" s="81">
        <f t="shared" si="0"/>
        <v>257253.81054682081</v>
      </c>
      <c r="D55" s="81"/>
      <c r="E55" s="35">
        <v>2019</v>
      </c>
      <c r="F55" s="8">
        <v>43495</v>
      </c>
      <c r="G55" s="35" t="s">
        <v>3</v>
      </c>
      <c r="H55" s="82">
        <v>1.1425000000000001</v>
      </c>
      <c r="I55" s="82"/>
      <c r="J55" s="35">
        <v>7</v>
      </c>
      <c r="K55" s="83">
        <f t="shared" si="4"/>
        <v>7717.6143164046243</v>
      </c>
      <c r="L55" s="84"/>
      <c r="M55" s="6">
        <f>IF(J55="","",(K55/J55)/LOOKUP(RIGHT($D$2,3),定数!$A$6:$A$13,定数!$B$6:$B$13))</f>
        <v>9.187636090957886</v>
      </c>
      <c r="N55" s="35">
        <v>2019</v>
      </c>
      <c r="O55" s="8">
        <v>43495</v>
      </c>
      <c r="P55" s="82">
        <v>1.1432</v>
      </c>
      <c r="Q55" s="82"/>
      <c r="R55" s="85">
        <f>IF(P55="","",T55*M55*LOOKUP(RIGHT($D$2,3),定数!$A$6:$A$13,定数!$B$6:$B$13))</f>
        <v>-7717.614316403774</v>
      </c>
      <c r="S55" s="85"/>
      <c r="T55" s="86">
        <f t="shared" si="5"/>
        <v>-6.9999999999992291</v>
      </c>
      <c r="U55" s="86"/>
      <c r="V55" t="str">
        <f t="shared" si="8"/>
        <v/>
      </c>
      <c r="W55">
        <f t="shared" si="2"/>
        <v>3</v>
      </c>
      <c r="X55" s="41">
        <f t="shared" si="6"/>
        <v>341997.58522000571</v>
      </c>
      <c r="Y55" s="42">
        <f t="shared" si="7"/>
        <v>0.24779056442363345</v>
      </c>
    </row>
    <row r="56" spans="2:25" x14ac:dyDescent="0.15">
      <c r="B56" s="35">
        <v>48</v>
      </c>
      <c r="C56" s="81">
        <f t="shared" si="0"/>
        <v>249536.19623041703</v>
      </c>
      <c r="D56" s="81"/>
      <c r="E56" s="35">
        <v>2019</v>
      </c>
      <c r="F56" s="8">
        <v>43496</v>
      </c>
      <c r="G56" s="35" t="s">
        <v>3</v>
      </c>
      <c r="H56" s="82">
        <v>1.147</v>
      </c>
      <c r="I56" s="82"/>
      <c r="J56" s="35">
        <v>17</v>
      </c>
      <c r="K56" s="83">
        <f t="shared" si="4"/>
        <v>7486.0858869125104</v>
      </c>
      <c r="L56" s="84"/>
      <c r="M56" s="6">
        <f>IF(J56="","",(K56/J56)/LOOKUP(RIGHT($D$2,3),定数!$A$6:$A$13,定数!$B$6:$B$13))</f>
        <v>3.6696499445649562</v>
      </c>
      <c r="N56" s="35">
        <v>2019</v>
      </c>
      <c r="O56" s="8">
        <v>43496</v>
      </c>
      <c r="P56" s="82">
        <v>1.1437999999999999</v>
      </c>
      <c r="Q56" s="82"/>
      <c r="R56" s="85">
        <f>IF(P56="","",T56*M56*LOOKUP(RIGHT($D$2,3),定数!$A$6:$A$13,定数!$B$6:$B$13))</f>
        <v>14091.455787129837</v>
      </c>
      <c r="S56" s="85"/>
      <c r="T56" s="86">
        <f t="shared" si="5"/>
        <v>32.000000000000917</v>
      </c>
      <c r="U56" s="86"/>
      <c r="V56" t="str">
        <f t="shared" si="8"/>
        <v/>
      </c>
      <c r="W56">
        <f t="shared" si="2"/>
        <v>0</v>
      </c>
      <c r="X56" s="41">
        <f t="shared" si="6"/>
        <v>341997.58522000571</v>
      </c>
      <c r="Y56" s="42">
        <f t="shared" si="7"/>
        <v>0.27035684749092204</v>
      </c>
    </row>
    <row r="57" spans="2:25" x14ac:dyDescent="0.15">
      <c r="B57" s="35">
        <v>49</v>
      </c>
      <c r="C57" s="81">
        <f t="shared" si="0"/>
        <v>263627.65201754688</v>
      </c>
      <c r="D57" s="81"/>
      <c r="E57" s="35">
        <v>2019</v>
      </c>
      <c r="F57" s="8">
        <v>43497</v>
      </c>
      <c r="G57" s="35" t="s">
        <v>3</v>
      </c>
      <c r="H57" s="82">
        <v>1.1438999999999999</v>
      </c>
      <c r="I57" s="82"/>
      <c r="J57" s="35">
        <v>7</v>
      </c>
      <c r="K57" s="83">
        <f t="shared" si="4"/>
        <v>7908.8295605264057</v>
      </c>
      <c r="L57" s="84"/>
      <c r="M57" s="6">
        <f>IF(J57="","",(K57/J57)/LOOKUP(RIGHT($D$2,3),定数!$A$6:$A$13,定数!$B$6:$B$13))</f>
        <v>9.4152732863409589</v>
      </c>
      <c r="N57" s="35">
        <v>2019</v>
      </c>
      <c r="O57" s="8">
        <v>43497</v>
      </c>
      <c r="P57" s="82">
        <v>1.1446000000000001</v>
      </c>
      <c r="Q57" s="82"/>
      <c r="R57" s="85">
        <f>IF(P57="","",T57*M57*LOOKUP(RIGHT($D$2,3),定数!$A$6:$A$13,定数!$B$6:$B$13))</f>
        <v>-7908.8295605280437</v>
      </c>
      <c r="S57" s="85"/>
      <c r="T57" s="86">
        <f t="shared" si="5"/>
        <v>-7.0000000000014495</v>
      </c>
      <c r="U57" s="86"/>
      <c r="V57" t="str">
        <f t="shared" si="8"/>
        <v/>
      </c>
      <c r="W57">
        <f t="shared" si="2"/>
        <v>1</v>
      </c>
      <c r="X57" s="41">
        <f t="shared" si="6"/>
        <v>341997.58522000571</v>
      </c>
      <c r="Y57" s="42">
        <f t="shared" si="7"/>
        <v>0.22915346946687876</v>
      </c>
    </row>
    <row r="58" spans="2:25" x14ac:dyDescent="0.15">
      <c r="B58" s="35">
        <v>50</v>
      </c>
      <c r="C58" s="81">
        <f t="shared" si="0"/>
        <v>255718.82245701883</v>
      </c>
      <c r="D58" s="81"/>
      <c r="E58" s="35">
        <v>2019</v>
      </c>
      <c r="F58" s="8">
        <v>43497</v>
      </c>
      <c r="G58" s="35" t="s">
        <v>4</v>
      </c>
      <c r="H58" s="82">
        <v>1.1476</v>
      </c>
      <c r="I58" s="82"/>
      <c r="J58" s="35">
        <v>29</v>
      </c>
      <c r="K58" s="83">
        <f t="shared" si="4"/>
        <v>7671.5646737105644</v>
      </c>
      <c r="L58" s="84"/>
      <c r="M58" s="6">
        <f>IF(J58="","",(K58/J58)/LOOKUP(RIGHT($D$2,3),定数!$A$6:$A$13,定数!$B$6:$B$13))</f>
        <v>2.2044726073880931</v>
      </c>
      <c r="N58" s="35">
        <v>2019</v>
      </c>
      <c r="O58" s="8">
        <v>43500</v>
      </c>
      <c r="P58" s="82">
        <v>1.1447000000000001</v>
      </c>
      <c r="Q58" s="82"/>
      <c r="R58" s="85">
        <f>IF(P58="","",T58*M58*LOOKUP(RIGHT($D$2,3),定数!$A$6:$A$13,定数!$B$6:$B$13))</f>
        <v>-7671.564673710307</v>
      </c>
      <c r="S58" s="85"/>
      <c r="T58" s="86">
        <f t="shared" si="5"/>
        <v>-28.999999999999027</v>
      </c>
      <c r="U58" s="86"/>
      <c r="V58" t="str">
        <f t="shared" si="8"/>
        <v/>
      </c>
      <c r="W58">
        <f t="shared" si="2"/>
        <v>2</v>
      </c>
      <c r="X58" s="41">
        <f t="shared" si="6"/>
        <v>341997.58522000571</v>
      </c>
      <c r="Y58" s="42">
        <f t="shared" si="7"/>
        <v>0.25227886538287714</v>
      </c>
    </row>
    <row r="59" spans="2:25" x14ac:dyDescent="0.15">
      <c r="B59" s="35">
        <v>51</v>
      </c>
      <c r="C59" s="81">
        <f t="shared" si="0"/>
        <v>248047.25778330854</v>
      </c>
      <c r="D59" s="81"/>
      <c r="E59" s="35">
        <v>2019</v>
      </c>
      <c r="F59" s="8">
        <v>43501</v>
      </c>
      <c r="G59" s="35" t="s">
        <v>3</v>
      </c>
      <c r="H59" s="82">
        <v>1.1416999999999999</v>
      </c>
      <c r="I59" s="82"/>
      <c r="J59" s="35">
        <v>10</v>
      </c>
      <c r="K59" s="83">
        <f t="shared" si="4"/>
        <v>7441.4177334992555</v>
      </c>
      <c r="L59" s="84"/>
      <c r="M59" s="6">
        <f>IF(J59="","",(K59/J59)/LOOKUP(RIGHT($D$2,3),定数!$A$6:$A$13,定数!$B$6:$B$13))</f>
        <v>6.2011814445827129</v>
      </c>
      <c r="N59" s="35">
        <v>2019</v>
      </c>
      <c r="O59" s="8">
        <v>43501</v>
      </c>
      <c r="P59" s="82">
        <v>1.1428</v>
      </c>
      <c r="Q59" s="82"/>
      <c r="R59" s="85">
        <f>IF(P59="","",T59*M59*LOOKUP(RIGHT($D$2,3),定数!$A$6:$A$13,定数!$B$6:$B$13))</f>
        <v>-8185.5595068499315</v>
      </c>
      <c r="S59" s="85"/>
      <c r="T59" s="86">
        <f t="shared" si="5"/>
        <v>-11.000000000001009</v>
      </c>
      <c r="U59" s="86"/>
      <c r="V59" t="str">
        <f t="shared" si="8"/>
        <v/>
      </c>
      <c r="W59">
        <f t="shared" si="2"/>
        <v>3</v>
      </c>
      <c r="X59" s="41">
        <f t="shared" si="6"/>
        <v>341997.58522000571</v>
      </c>
      <c r="Y59" s="42">
        <f t="shared" si="7"/>
        <v>0.27471049942139003</v>
      </c>
    </row>
    <row r="60" spans="2:25" x14ac:dyDescent="0.15">
      <c r="B60" s="35">
        <v>52</v>
      </c>
      <c r="C60" s="81">
        <f t="shared" si="0"/>
        <v>239861.6982764586</v>
      </c>
      <c r="D60" s="81"/>
      <c r="E60" s="35">
        <v>2019</v>
      </c>
      <c r="F60" s="8">
        <v>43508</v>
      </c>
      <c r="G60" s="35" t="s">
        <v>4</v>
      </c>
      <c r="H60" s="82">
        <v>1.1286</v>
      </c>
      <c r="I60" s="82"/>
      <c r="J60" s="35">
        <v>12</v>
      </c>
      <c r="K60" s="83">
        <f t="shared" si="4"/>
        <v>7195.8509482937579</v>
      </c>
      <c r="L60" s="84"/>
      <c r="M60" s="6">
        <f>IF(J60="","",(K60/J60)/LOOKUP(RIGHT($D$2,3),定数!$A$6:$A$13,定数!$B$6:$B$13))</f>
        <v>4.9971187140928874</v>
      </c>
      <c r="N60" s="35">
        <v>2019</v>
      </c>
      <c r="O60" s="8">
        <v>43508</v>
      </c>
      <c r="P60" s="82">
        <v>1.131</v>
      </c>
      <c r="Q60" s="82"/>
      <c r="R60" s="85">
        <f>IF(P60="","",T60*M60*LOOKUP(RIGHT($D$2,3),定数!$A$6:$A$13,定数!$B$6:$B$13))</f>
        <v>14391.701896587263</v>
      </c>
      <c r="S60" s="85"/>
      <c r="T60" s="86">
        <f t="shared" si="5"/>
        <v>23.999999999999577</v>
      </c>
      <c r="U60" s="86"/>
      <c r="V60" t="str">
        <f t="shared" si="8"/>
        <v/>
      </c>
      <c r="W60">
        <f t="shared" si="2"/>
        <v>0</v>
      </c>
      <c r="X60" s="41">
        <f t="shared" si="6"/>
        <v>341997.58522000571</v>
      </c>
      <c r="Y60" s="42">
        <f t="shared" si="7"/>
        <v>0.29864505294048638</v>
      </c>
    </row>
    <row r="61" spans="2:25" x14ac:dyDescent="0.15">
      <c r="B61" s="35">
        <v>53</v>
      </c>
      <c r="C61" s="81">
        <f t="shared" si="0"/>
        <v>254253.40017304587</v>
      </c>
      <c r="D61" s="81"/>
      <c r="E61" s="35">
        <v>2019</v>
      </c>
      <c r="F61" s="8">
        <v>43518</v>
      </c>
      <c r="G61" s="35" t="s">
        <v>4</v>
      </c>
      <c r="H61" s="82">
        <v>1.1345000000000001</v>
      </c>
      <c r="I61" s="82"/>
      <c r="J61" s="35">
        <v>10</v>
      </c>
      <c r="K61" s="83">
        <f t="shared" si="4"/>
        <v>7627.6020051913756</v>
      </c>
      <c r="L61" s="84"/>
      <c r="M61" s="6">
        <f>IF(J61="","",(K61/J61)/LOOKUP(RIGHT($D$2,3),定数!$A$6:$A$13,定数!$B$6:$B$13))</f>
        <v>6.3563350043261462</v>
      </c>
      <c r="N61" s="35">
        <v>2019</v>
      </c>
      <c r="O61" s="8">
        <v>43518</v>
      </c>
      <c r="P61" s="82">
        <v>1.1334</v>
      </c>
      <c r="Q61" s="82"/>
      <c r="R61" s="85">
        <f>IF(P61="","",T61*M61*LOOKUP(RIGHT($D$2,3),定数!$A$6:$A$13,定数!$B$6:$B$13))</f>
        <v>-8390.3622057112825</v>
      </c>
      <c r="S61" s="85"/>
      <c r="T61" s="86">
        <f t="shared" si="5"/>
        <v>-11.000000000001009</v>
      </c>
      <c r="U61" s="86"/>
      <c r="V61" t="str">
        <f t="shared" si="8"/>
        <v/>
      </c>
      <c r="W61">
        <f t="shared" si="2"/>
        <v>1</v>
      </c>
      <c r="X61" s="41">
        <f t="shared" si="6"/>
        <v>341997.58522000571</v>
      </c>
      <c r="Y61" s="42">
        <f t="shared" si="7"/>
        <v>0.25656375611691629</v>
      </c>
    </row>
    <row r="62" spans="2:25" x14ac:dyDescent="0.15">
      <c r="B62" s="35">
        <v>54</v>
      </c>
      <c r="C62" s="81">
        <f t="shared" si="0"/>
        <v>245863.03796733459</v>
      </c>
      <c r="D62" s="81"/>
      <c r="E62" s="35">
        <v>2019</v>
      </c>
      <c r="F62" s="8">
        <v>43521</v>
      </c>
      <c r="G62" s="35" t="s">
        <v>4</v>
      </c>
      <c r="H62" s="82">
        <v>1.1358999999999999</v>
      </c>
      <c r="I62" s="82"/>
      <c r="J62" s="35">
        <v>11</v>
      </c>
      <c r="K62" s="83">
        <f t="shared" si="4"/>
        <v>7375.8911390200374</v>
      </c>
      <c r="L62" s="84"/>
      <c r="M62" s="6">
        <f>IF(J62="","",(K62/J62)/LOOKUP(RIGHT($D$2,3),定数!$A$6:$A$13,定数!$B$6:$B$13))</f>
        <v>5.5877963174394223</v>
      </c>
      <c r="N62" s="35">
        <v>2019</v>
      </c>
      <c r="O62" s="8">
        <v>43521</v>
      </c>
      <c r="P62" s="82">
        <v>1.1347</v>
      </c>
      <c r="Q62" s="82"/>
      <c r="R62" s="85">
        <f>IF(P62="","",T62*M62*LOOKUP(RIGHT($D$2,3),定数!$A$6:$A$13,定数!$B$6:$B$13))</f>
        <v>-8046.4266971118823</v>
      </c>
      <c r="S62" s="85"/>
      <c r="T62" s="86">
        <f t="shared" si="5"/>
        <v>-11.999999999998678</v>
      </c>
      <c r="U62" s="86"/>
      <c r="V62" t="str">
        <f t="shared" si="8"/>
        <v/>
      </c>
      <c r="W62">
        <f t="shared" si="2"/>
        <v>2</v>
      </c>
      <c r="X62" s="41">
        <f t="shared" si="6"/>
        <v>341997.58522000571</v>
      </c>
      <c r="Y62" s="42">
        <f t="shared" si="7"/>
        <v>0.28109715216506026</v>
      </c>
    </row>
    <row r="63" spans="2:25" x14ac:dyDescent="0.15">
      <c r="B63" s="35">
        <v>55</v>
      </c>
      <c r="C63" s="81">
        <f t="shared" si="0"/>
        <v>237816.6112702227</v>
      </c>
      <c r="D63" s="81"/>
      <c r="E63" s="35">
        <v>2019</v>
      </c>
      <c r="F63" s="8">
        <v>43521</v>
      </c>
      <c r="G63" s="35" t="s">
        <v>3</v>
      </c>
      <c r="H63" s="82">
        <v>1.1341000000000001</v>
      </c>
      <c r="I63" s="82"/>
      <c r="J63" s="35">
        <v>11</v>
      </c>
      <c r="K63" s="83">
        <f t="shared" si="4"/>
        <v>7134.4983381066804</v>
      </c>
      <c r="L63" s="84"/>
      <c r="M63" s="6">
        <f>IF(J63="","",(K63/J63)/LOOKUP(RIGHT($D$2,3),定数!$A$6:$A$13,定数!$B$6:$B$13))</f>
        <v>5.4049229834141519</v>
      </c>
      <c r="N63" s="35">
        <v>2019</v>
      </c>
      <c r="O63" s="8">
        <v>43521</v>
      </c>
      <c r="P63" s="82">
        <v>1.1353</v>
      </c>
      <c r="Q63" s="82"/>
      <c r="R63" s="85">
        <f>IF(P63="","",T63*M63*LOOKUP(RIGHT($D$2,3),定数!$A$6:$A$13,定数!$B$6:$B$13))</f>
        <v>-7783.0890961155219</v>
      </c>
      <c r="S63" s="85"/>
      <c r="T63" s="86">
        <f t="shared" si="5"/>
        <v>-11.999999999998678</v>
      </c>
      <c r="U63" s="86"/>
      <c r="V63" t="str">
        <f t="shared" si="8"/>
        <v/>
      </c>
      <c r="W63">
        <f t="shared" si="2"/>
        <v>3</v>
      </c>
      <c r="X63" s="41">
        <f t="shared" si="6"/>
        <v>341997.58522000571</v>
      </c>
      <c r="Y63" s="42">
        <f t="shared" si="7"/>
        <v>0.3046248817305649</v>
      </c>
    </row>
    <row r="64" spans="2:25" x14ac:dyDescent="0.15">
      <c r="B64" s="35">
        <v>56</v>
      </c>
      <c r="C64" s="81">
        <f t="shared" si="0"/>
        <v>230033.52217410717</v>
      </c>
      <c r="D64" s="81"/>
      <c r="E64" s="35">
        <v>2019</v>
      </c>
      <c r="F64" s="8">
        <v>43522</v>
      </c>
      <c r="G64" s="35" t="s">
        <v>4</v>
      </c>
      <c r="H64" s="82">
        <v>1.1365000000000001</v>
      </c>
      <c r="I64" s="82"/>
      <c r="J64" s="35">
        <v>10</v>
      </c>
      <c r="K64" s="83">
        <f t="shared" si="4"/>
        <v>6901.0056652232151</v>
      </c>
      <c r="L64" s="84"/>
      <c r="M64" s="6">
        <f>IF(J64="","",(K64/J64)/LOOKUP(RIGHT($D$2,3),定数!$A$6:$A$13,定数!$B$6:$B$13))</f>
        <v>5.7508380543526796</v>
      </c>
      <c r="N64" s="35">
        <v>2019</v>
      </c>
      <c r="O64" s="8">
        <v>43522</v>
      </c>
      <c r="P64" s="82">
        <v>1.1354</v>
      </c>
      <c r="Q64" s="82"/>
      <c r="R64" s="85">
        <f>IF(P64="","",T64*M64*LOOKUP(RIGHT($D$2,3),定数!$A$6:$A$13,定数!$B$6:$B$13))</f>
        <v>-7591.1062317462338</v>
      </c>
      <c r="S64" s="85"/>
      <c r="T64" s="86">
        <f t="shared" si="5"/>
        <v>-11.000000000001009</v>
      </c>
      <c r="U64" s="86"/>
      <c r="V64" t="str">
        <f t="shared" si="8"/>
        <v/>
      </c>
      <c r="W64">
        <f t="shared" si="2"/>
        <v>4</v>
      </c>
      <c r="X64" s="41">
        <f t="shared" si="6"/>
        <v>341997.58522000571</v>
      </c>
      <c r="Y64" s="42">
        <f t="shared" si="7"/>
        <v>0.32738261287392567</v>
      </c>
    </row>
    <row r="65" spans="2:25" x14ac:dyDescent="0.15">
      <c r="B65" s="35">
        <v>57</v>
      </c>
      <c r="C65" s="81">
        <f t="shared" si="0"/>
        <v>222442.41594236094</v>
      </c>
      <c r="D65" s="81"/>
      <c r="E65" s="35">
        <v>2019</v>
      </c>
      <c r="F65" s="8">
        <v>43523</v>
      </c>
      <c r="G65" s="35" t="s">
        <v>3</v>
      </c>
      <c r="H65" s="82">
        <v>1.1377999999999999</v>
      </c>
      <c r="I65" s="82"/>
      <c r="J65" s="35">
        <v>13</v>
      </c>
      <c r="K65" s="83">
        <f t="shared" si="4"/>
        <v>6673.2724782708283</v>
      </c>
      <c r="L65" s="84"/>
      <c r="M65" s="6">
        <f>IF(J65="","",(K65/J65)/LOOKUP(RIGHT($D$2,3),定数!$A$6:$A$13,定数!$B$6:$B$13))</f>
        <v>4.2777387681223251</v>
      </c>
      <c r="N65" s="35">
        <v>2019</v>
      </c>
      <c r="O65" s="8">
        <v>43523</v>
      </c>
      <c r="P65" s="82">
        <v>1.1392</v>
      </c>
      <c r="Q65" s="82"/>
      <c r="R65" s="85">
        <f>IF(P65="","",T65*M65*LOOKUP(RIGHT($D$2,3),定数!$A$6:$A$13,定数!$B$6:$B$13))</f>
        <v>-7186.6011304458543</v>
      </c>
      <c r="S65" s="85"/>
      <c r="T65" s="86">
        <f t="shared" si="5"/>
        <v>-14.000000000000679</v>
      </c>
      <c r="U65" s="86"/>
      <c r="V65" t="str">
        <f t="shared" si="8"/>
        <v/>
      </c>
      <c r="W65">
        <f t="shared" si="2"/>
        <v>5</v>
      </c>
      <c r="X65" s="41">
        <f t="shared" si="6"/>
        <v>341997.58522000571</v>
      </c>
      <c r="Y65" s="42">
        <f t="shared" si="7"/>
        <v>0.34957898664908815</v>
      </c>
    </row>
    <row r="66" spans="2:25" x14ac:dyDescent="0.15">
      <c r="B66" s="35">
        <v>58</v>
      </c>
      <c r="C66" s="81">
        <f t="shared" si="0"/>
        <v>215255.81481191507</v>
      </c>
      <c r="D66" s="81"/>
      <c r="E66" s="35">
        <v>2019</v>
      </c>
      <c r="F66" s="8">
        <v>43523</v>
      </c>
      <c r="G66" s="35" t="s">
        <v>3</v>
      </c>
      <c r="H66" s="82">
        <v>1.1367</v>
      </c>
      <c r="I66" s="82"/>
      <c r="J66" s="35">
        <v>26</v>
      </c>
      <c r="K66" s="83">
        <f t="shared" si="4"/>
        <v>6457.6744443574516</v>
      </c>
      <c r="L66" s="84"/>
      <c r="M66" s="6">
        <f>IF(J66="","",(K66/J66)/LOOKUP(RIGHT($D$2,3),定数!$A$6:$A$13,定数!$B$6:$B$13))</f>
        <v>2.069767450114568</v>
      </c>
      <c r="N66" s="35">
        <v>2019</v>
      </c>
      <c r="O66" s="8">
        <v>43524</v>
      </c>
      <c r="P66" s="82">
        <v>1.1394</v>
      </c>
      <c r="Q66" s="82"/>
      <c r="R66" s="85">
        <f>IF(P66="","",T66*M66*LOOKUP(RIGHT($D$2,3),定数!$A$6:$A$13,定数!$B$6:$B$13))</f>
        <v>-6706.0465383710134</v>
      </c>
      <c r="S66" s="85"/>
      <c r="T66" s="86">
        <f t="shared" si="5"/>
        <v>-26.999999999999247</v>
      </c>
      <c r="U66" s="86"/>
      <c r="V66" t="str">
        <f t="shared" si="8"/>
        <v/>
      </c>
      <c r="W66">
        <f t="shared" si="2"/>
        <v>6</v>
      </c>
      <c r="X66" s="41">
        <f t="shared" si="6"/>
        <v>341997.58522000571</v>
      </c>
      <c r="Y66" s="42">
        <f t="shared" si="7"/>
        <v>0.37059258861888789</v>
      </c>
    </row>
    <row r="67" spans="2:25" x14ac:dyDescent="0.15">
      <c r="B67" s="35">
        <v>59</v>
      </c>
      <c r="C67" s="81">
        <f t="shared" si="0"/>
        <v>208549.76827354406</v>
      </c>
      <c r="D67" s="81"/>
      <c r="E67" s="35">
        <v>2019</v>
      </c>
      <c r="F67" s="8">
        <v>43525</v>
      </c>
      <c r="G67" s="35" t="s">
        <v>3</v>
      </c>
      <c r="H67" s="82">
        <v>1.1361000000000001</v>
      </c>
      <c r="I67" s="82"/>
      <c r="J67" s="35">
        <v>5</v>
      </c>
      <c r="K67" s="83">
        <f t="shared" si="4"/>
        <v>6256.4930482063219</v>
      </c>
      <c r="L67" s="84"/>
      <c r="M67" s="6">
        <f>IF(J67="","",(K67/J67)/LOOKUP(RIGHT($D$2,3),定数!$A$6:$A$13,定数!$B$6:$B$13))</f>
        <v>10.427488413677203</v>
      </c>
      <c r="N67" s="35">
        <v>2019</v>
      </c>
      <c r="O67" s="8">
        <v>43525</v>
      </c>
      <c r="P67" s="82">
        <v>1.1372</v>
      </c>
      <c r="Q67" s="82"/>
      <c r="R67" s="85">
        <f>IF(P67="","",T67*M67*LOOKUP(RIGHT($D$2,3),定数!$A$6:$A$13,定数!$B$6:$B$13))</f>
        <v>-13764.284706052393</v>
      </c>
      <c r="S67" s="85"/>
      <c r="T67" s="86">
        <f t="shared" si="5"/>
        <v>-10.999999999998789</v>
      </c>
      <c r="U67" s="86"/>
      <c r="V67" t="str">
        <f t="shared" si="8"/>
        <v/>
      </c>
      <c r="W67">
        <f t="shared" si="2"/>
        <v>7</v>
      </c>
      <c r="X67" s="41">
        <f t="shared" si="6"/>
        <v>341997.58522000571</v>
      </c>
      <c r="Y67" s="42">
        <f t="shared" si="7"/>
        <v>0.39020105028114505</v>
      </c>
    </row>
    <row r="68" spans="2:25" x14ac:dyDescent="0.15">
      <c r="B68" s="35">
        <v>60</v>
      </c>
      <c r="C68" s="81">
        <f t="shared" si="0"/>
        <v>194785.48356749167</v>
      </c>
      <c r="D68" s="81"/>
      <c r="E68" s="35">
        <v>2019</v>
      </c>
      <c r="F68" s="8">
        <v>43530</v>
      </c>
      <c r="G68" s="35" t="s">
        <v>4</v>
      </c>
      <c r="H68" s="82">
        <v>1.1315</v>
      </c>
      <c r="I68" s="82"/>
      <c r="J68" s="35">
        <v>25</v>
      </c>
      <c r="K68" s="83">
        <f t="shared" si="4"/>
        <v>5843.5645070247501</v>
      </c>
      <c r="L68" s="84"/>
      <c r="M68" s="6">
        <f>IF(J68="","",(K68/J68)/LOOKUP(RIGHT($D$2,3),定数!$A$6:$A$13,定数!$B$6:$B$13))</f>
        <v>1.9478548356749168</v>
      </c>
      <c r="N68" s="35">
        <v>2019</v>
      </c>
      <c r="O68" s="8">
        <v>43531</v>
      </c>
      <c r="P68" s="82">
        <v>1.1289</v>
      </c>
      <c r="Q68" s="82"/>
      <c r="R68" s="85">
        <f>IF(P68="","",T68*M68*LOOKUP(RIGHT($D$2,3),定数!$A$6:$A$13,定数!$B$6:$B$13))</f>
        <v>-6077.3070873055904</v>
      </c>
      <c r="S68" s="85"/>
      <c r="T68" s="86">
        <f t="shared" si="5"/>
        <v>-25.999999999999357</v>
      </c>
      <c r="U68" s="86"/>
      <c r="V68" t="str">
        <f t="shared" si="8"/>
        <v/>
      </c>
      <c r="W68">
        <f t="shared" si="2"/>
        <v>8</v>
      </c>
      <c r="X68" s="41">
        <f t="shared" si="6"/>
        <v>341997.58522000571</v>
      </c>
      <c r="Y68" s="42">
        <f t="shared" si="7"/>
        <v>0.43044778096258507</v>
      </c>
    </row>
    <row r="69" spans="2:25" x14ac:dyDescent="0.15">
      <c r="B69" s="35">
        <v>61</v>
      </c>
      <c r="C69" s="81">
        <f t="shared" si="0"/>
        <v>188708.17648018608</v>
      </c>
      <c r="D69" s="81"/>
      <c r="E69" s="35">
        <v>2019</v>
      </c>
      <c r="F69" s="8">
        <v>43538</v>
      </c>
      <c r="G69" s="35" t="s">
        <v>4</v>
      </c>
      <c r="H69" s="82">
        <v>1.1328</v>
      </c>
      <c r="I69" s="82"/>
      <c r="J69" s="35">
        <v>5</v>
      </c>
      <c r="K69" s="83">
        <f t="shared" si="4"/>
        <v>5661.2452944055822</v>
      </c>
      <c r="L69" s="84"/>
      <c r="M69" s="6">
        <f>IF(J69="","",(K69/J69)/LOOKUP(RIGHT($D$2,3),定数!$A$6:$A$13,定数!$B$6:$B$13))</f>
        <v>9.4354088240093041</v>
      </c>
      <c r="N69" s="35">
        <v>2019</v>
      </c>
      <c r="O69" s="8">
        <v>43538</v>
      </c>
      <c r="P69" s="82">
        <v>1.1322000000000001</v>
      </c>
      <c r="Q69" s="82"/>
      <c r="R69" s="85">
        <f>IF(P69="","",T69*M69*LOOKUP(RIGHT($D$2,3),定数!$A$6:$A$13,定数!$B$6:$B$13))</f>
        <v>-6793.4943532859515</v>
      </c>
      <c r="S69" s="85"/>
      <c r="T69" s="86">
        <f t="shared" si="5"/>
        <v>-5.9999999999993392</v>
      </c>
      <c r="U69" s="86"/>
      <c r="V69" t="str">
        <f t="shared" si="8"/>
        <v/>
      </c>
      <c r="W69">
        <f t="shared" si="2"/>
        <v>9</v>
      </c>
      <c r="X69" s="41">
        <f t="shared" si="6"/>
        <v>341997.58522000571</v>
      </c>
      <c r="Y69" s="42">
        <f t="shared" si="7"/>
        <v>0.44821781019655194</v>
      </c>
    </row>
    <row r="70" spans="2:25" x14ac:dyDescent="0.15">
      <c r="B70" s="35">
        <v>62</v>
      </c>
      <c r="C70" s="81">
        <f t="shared" si="0"/>
        <v>181914.68212690012</v>
      </c>
      <c r="D70" s="81"/>
      <c r="E70" s="35">
        <v>2019</v>
      </c>
      <c r="F70" s="8">
        <v>43539</v>
      </c>
      <c r="G70" s="35" t="s">
        <v>4</v>
      </c>
      <c r="H70" s="82">
        <v>1.1325000000000001</v>
      </c>
      <c r="I70" s="82"/>
      <c r="J70" s="35">
        <v>13</v>
      </c>
      <c r="K70" s="83">
        <f t="shared" si="4"/>
        <v>5457.4404638070037</v>
      </c>
      <c r="L70" s="84"/>
      <c r="M70" s="6">
        <f>IF(J70="","",(K70/J70)/LOOKUP(RIGHT($D$2,3),定数!$A$6:$A$13,定数!$B$6:$B$13))</f>
        <v>3.498359271671156</v>
      </c>
      <c r="N70" s="35">
        <v>2019</v>
      </c>
      <c r="O70" s="8">
        <v>43539</v>
      </c>
      <c r="P70" s="82">
        <v>1.1312</v>
      </c>
      <c r="Q70" s="82"/>
      <c r="R70" s="85">
        <f>IF(P70="","",T70*M70*LOOKUP(RIGHT($D$2,3),定数!$A$6:$A$13,定数!$B$6:$B$13))</f>
        <v>-5457.4404638073347</v>
      </c>
      <c r="S70" s="85"/>
      <c r="T70" s="86">
        <f t="shared" si="5"/>
        <v>-13.000000000000789</v>
      </c>
      <c r="U70" s="86"/>
      <c r="V70" t="str">
        <f t="shared" si="8"/>
        <v/>
      </c>
      <c r="W70">
        <f t="shared" si="2"/>
        <v>10</v>
      </c>
      <c r="X70" s="41">
        <f t="shared" si="6"/>
        <v>341997.58522000571</v>
      </c>
      <c r="Y70" s="42">
        <f t="shared" si="7"/>
        <v>0.46808196902947397</v>
      </c>
    </row>
    <row r="71" spans="2:25" x14ac:dyDescent="0.15">
      <c r="B71" s="35">
        <v>63</v>
      </c>
      <c r="C71" s="81">
        <f t="shared" si="0"/>
        <v>176457.24166309278</v>
      </c>
      <c r="D71" s="81"/>
      <c r="E71" s="35">
        <v>2019</v>
      </c>
      <c r="F71" s="8">
        <v>43544</v>
      </c>
      <c r="G71" s="35" t="s">
        <v>3</v>
      </c>
      <c r="H71" s="82">
        <v>1.1343000000000001</v>
      </c>
      <c r="I71" s="82"/>
      <c r="J71" s="35">
        <v>5</v>
      </c>
      <c r="K71" s="83">
        <f t="shared" si="4"/>
        <v>5293.717249892783</v>
      </c>
      <c r="L71" s="84"/>
      <c r="M71" s="6">
        <f>IF(J71="","",(K71/J71)/LOOKUP(RIGHT($D$2,3),定数!$A$6:$A$13,定数!$B$6:$B$13))</f>
        <v>8.8228620831546376</v>
      </c>
      <c r="N71" s="35">
        <v>2019</v>
      </c>
      <c r="O71" s="8">
        <v>43544</v>
      </c>
      <c r="P71" s="82">
        <v>1.1349</v>
      </c>
      <c r="Q71" s="82"/>
      <c r="R71" s="85">
        <f>IF(P71="","",T71*M71*LOOKUP(RIGHT($D$2,3),定数!$A$6:$A$13,定数!$B$6:$B$13))</f>
        <v>-6352.4606998706395</v>
      </c>
      <c r="S71" s="85"/>
      <c r="T71" s="86">
        <f t="shared" si="5"/>
        <v>-5.9999999999993392</v>
      </c>
      <c r="U71" s="86"/>
      <c r="V71" t="str">
        <f t="shared" si="8"/>
        <v/>
      </c>
      <c r="W71">
        <f t="shared" si="2"/>
        <v>11</v>
      </c>
      <c r="X71" s="41">
        <f t="shared" si="6"/>
        <v>341997.58522000571</v>
      </c>
      <c r="Y71" s="42">
        <f t="shared" si="7"/>
        <v>0.48403950995859069</v>
      </c>
    </row>
    <row r="72" spans="2:25" x14ac:dyDescent="0.15">
      <c r="B72" s="35">
        <v>64</v>
      </c>
      <c r="C72" s="81">
        <f t="shared" si="0"/>
        <v>170104.78096322215</v>
      </c>
      <c r="D72" s="81"/>
      <c r="E72" s="35">
        <v>2019</v>
      </c>
      <c r="F72" s="8">
        <v>43549</v>
      </c>
      <c r="G72" s="35" t="s">
        <v>4</v>
      </c>
      <c r="H72" s="82">
        <v>1.1312</v>
      </c>
      <c r="I72" s="82"/>
      <c r="J72" s="35">
        <v>17</v>
      </c>
      <c r="K72" s="83">
        <f t="shared" si="4"/>
        <v>5103.1434288966639</v>
      </c>
      <c r="L72" s="84"/>
      <c r="M72" s="6">
        <f>IF(J72="","",(K72/J72)/LOOKUP(RIGHT($D$2,3),定数!$A$6:$A$13,定数!$B$6:$B$13))</f>
        <v>2.5015408965179726</v>
      </c>
      <c r="N72" s="35">
        <v>2019</v>
      </c>
      <c r="O72" s="8">
        <v>43550</v>
      </c>
      <c r="P72" s="82">
        <v>1.1294</v>
      </c>
      <c r="Q72" s="82"/>
      <c r="R72" s="85">
        <f>IF(P72="","",T72*M72*LOOKUP(RIGHT($D$2,3),定数!$A$6:$A$13,定数!$B$6:$B$13))</f>
        <v>-5403.3283364788922</v>
      </c>
      <c r="S72" s="85"/>
      <c r="T72" s="86">
        <f t="shared" si="5"/>
        <v>-18.000000000000238</v>
      </c>
      <c r="U72" s="86"/>
      <c r="V72" t="str">
        <f t="shared" si="8"/>
        <v/>
      </c>
      <c r="W72">
        <f t="shared" si="2"/>
        <v>12</v>
      </c>
      <c r="X72" s="41">
        <f t="shared" si="6"/>
        <v>341997.58522000571</v>
      </c>
      <c r="Y72" s="42">
        <f t="shared" si="7"/>
        <v>0.50261408760007931</v>
      </c>
    </row>
    <row r="73" spans="2:25" x14ac:dyDescent="0.15">
      <c r="B73" s="35">
        <v>65</v>
      </c>
      <c r="C73" s="81">
        <f t="shared" si="0"/>
        <v>164701.45262674327</v>
      </c>
      <c r="D73" s="81"/>
      <c r="E73" s="35">
        <v>2019</v>
      </c>
      <c r="F73" s="8">
        <v>43550</v>
      </c>
      <c r="G73" s="35" t="s">
        <v>4</v>
      </c>
      <c r="H73" s="82">
        <v>1.1316999999999999</v>
      </c>
      <c r="I73" s="82"/>
      <c r="J73" s="35">
        <v>3</v>
      </c>
      <c r="K73" s="83">
        <f t="shared" si="4"/>
        <v>4941.0435788022978</v>
      </c>
      <c r="L73" s="84"/>
      <c r="M73" s="6">
        <f>IF(J73="","",(K73/J73)/LOOKUP(RIGHT($D$2,3),定数!$A$6:$A$13,定数!$B$6:$B$13))</f>
        <v>13.725121052228605</v>
      </c>
      <c r="N73" s="35">
        <v>2019</v>
      </c>
      <c r="O73" s="8">
        <v>43550</v>
      </c>
      <c r="P73" s="82">
        <v>1.1314</v>
      </c>
      <c r="Q73" s="82"/>
      <c r="R73" s="85">
        <f>IF(P73="","",T73*M73*LOOKUP(RIGHT($D$2,3),定数!$A$6:$A$13,定数!$B$6:$B$13))</f>
        <v>-4941.043578801753</v>
      </c>
      <c r="S73" s="85"/>
      <c r="T73" s="86">
        <f t="shared" si="5"/>
        <v>-2.9999999999996696</v>
      </c>
      <c r="U73" s="86"/>
      <c r="V73" t="str">
        <f t="shared" si="8"/>
        <v/>
      </c>
      <c r="W73">
        <f t="shared" si="2"/>
        <v>13</v>
      </c>
      <c r="X73" s="41">
        <f t="shared" si="6"/>
        <v>341997.58522000571</v>
      </c>
      <c r="Y73" s="42">
        <f t="shared" si="7"/>
        <v>0.51841340481748888</v>
      </c>
    </row>
    <row r="74" spans="2:25" x14ac:dyDescent="0.15">
      <c r="B74" s="35">
        <v>66</v>
      </c>
      <c r="C74" s="81">
        <f t="shared" ref="C74:C108" si="9">IF(R73="","",C73+R73)</f>
        <v>159760.4090479415</v>
      </c>
      <c r="D74" s="81"/>
      <c r="E74" s="35">
        <v>2019</v>
      </c>
      <c r="F74" s="8">
        <v>43553</v>
      </c>
      <c r="G74" s="35" t="s">
        <v>4</v>
      </c>
      <c r="H74" s="82">
        <v>1.1235999999999999</v>
      </c>
      <c r="I74" s="82"/>
      <c r="J74" s="35">
        <v>7</v>
      </c>
      <c r="K74" s="83">
        <f t="shared" si="4"/>
        <v>4792.8122714382453</v>
      </c>
      <c r="L74" s="84"/>
      <c r="M74" s="6">
        <f>IF(J74="","",(K74/J74)/LOOKUP(RIGHT($D$2,3),定数!$A$6:$A$13,定数!$B$6:$B$13))</f>
        <v>5.7057288945693392</v>
      </c>
      <c r="N74" s="35">
        <v>2019</v>
      </c>
      <c r="O74" s="8">
        <v>43553</v>
      </c>
      <c r="P74" s="82">
        <v>1.1229</v>
      </c>
      <c r="Q74" s="82"/>
      <c r="R74" s="85">
        <f>IF(P74="","",T74*M74*LOOKUP(RIGHT($D$2,3),定数!$A$6:$A$13,定数!$B$6:$B$13))</f>
        <v>-4792.8122714377168</v>
      </c>
      <c r="S74" s="85"/>
      <c r="T74" s="86">
        <f t="shared" si="5"/>
        <v>-6.9999999999992291</v>
      </c>
      <c r="U74" s="86"/>
      <c r="V74" t="str">
        <f t="shared" si="8"/>
        <v/>
      </c>
      <c r="W74">
        <f t="shared" si="8"/>
        <v>14</v>
      </c>
      <c r="X74" s="41">
        <f t="shared" si="6"/>
        <v>341997.58522000571</v>
      </c>
      <c r="Y74" s="42">
        <f t="shared" si="7"/>
        <v>0.53286100267296255</v>
      </c>
    </row>
    <row r="75" spans="2:25" x14ac:dyDescent="0.15">
      <c r="B75" s="35">
        <v>67</v>
      </c>
      <c r="C75" s="81">
        <f t="shared" si="9"/>
        <v>154967.59677650378</v>
      </c>
      <c r="D75" s="81"/>
      <c r="E75" s="35">
        <v>2019</v>
      </c>
      <c r="F75" s="8">
        <v>43557</v>
      </c>
      <c r="G75" s="35" t="s">
        <v>3</v>
      </c>
      <c r="H75" s="82">
        <v>1.1202000000000001</v>
      </c>
      <c r="I75" s="82"/>
      <c r="J75" s="35">
        <v>4</v>
      </c>
      <c r="K75" s="83">
        <f t="shared" ref="K75:K108" si="10">IF(J75="","",C75*0.03)</f>
        <v>4649.027903295113</v>
      </c>
      <c r="L75" s="84"/>
      <c r="M75" s="6">
        <f>IF(J75="","",(K75/J75)/LOOKUP(RIGHT($D$2,3),定数!$A$6:$A$13,定数!$B$6:$B$13))</f>
        <v>9.6854747985314855</v>
      </c>
      <c r="N75" s="35">
        <v>2019</v>
      </c>
      <c r="O75" s="8">
        <v>43557</v>
      </c>
      <c r="P75" s="82">
        <v>1.1195999999999999</v>
      </c>
      <c r="Q75" s="82"/>
      <c r="R75" s="85">
        <f>IF(P75="","",T75*M75*LOOKUP(RIGHT($D$2,3),定数!$A$6:$A$13,定数!$B$6:$B$13))</f>
        <v>6973.5418549444821</v>
      </c>
      <c r="S75" s="85"/>
      <c r="T75" s="86">
        <f t="shared" si="5"/>
        <v>6.0000000000015596</v>
      </c>
      <c r="U75" s="86"/>
      <c r="V75" t="str">
        <f t="shared" ref="V75:W90" si="11">IF(S75&lt;&gt;"",IF(S75&lt;0,1+V74,0),"")</f>
        <v/>
      </c>
      <c r="W75">
        <f t="shared" si="11"/>
        <v>0</v>
      </c>
      <c r="X75" s="41">
        <f t="shared" si="6"/>
        <v>341997.58522000571</v>
      </c>
      <c r="Y75" s="42">
        <f t="shared" si="7"/>
        <v>0.54687517259277219</v>
      </c>
    </row>
    <row r="76" spans="2:25" x14ac:dyDescent="0.15">
      <c r="B76" s="35">
        <v>68</v>
      </c>
      <c r="C76" s="81">
        <f t="shared" si="9"/>
        <v>161941.13863144827</v>
      </c>
      <c r="D76" s="81"/>
      <c r="E76" s="35">
        <v>2019</v>
      </c>
      <c r="F76" s="8">
        <v>43559</v>
      </c>
      <c r="G76" s="35" t="s">
        <v>3</v>
      </c>
      <c r="H76" s="82">
        <v>1.1213</v>
      </c>
      <c r="I76" s="82"/>
      <c r="J76" s="35">
        <v>10</v>
      </c>
      <c r="K76" s="83">
        <f t="shared" si="10"/>
        <v>4858.2341589434482</v>
      </c>
      <c r="L76" s="84"/>
      <c r="M76" s="6">
        <f>IF(J76="","",(K76/J76)/LOOKUP(RIGHT($D$2,3),定数!$A$6:$A$13,定数!$B$6:$B$13))</f>
        <v>4.0485284657862071</v>
      </c>
      <c r="N76" s="35">
        <v>2019</v>
      </c>
      <c r="O76" s="8">
        <v>43559</v>
      </c>
      <c r="P76" s="82">
        <v>1.1224000000000001</v>
      </c>
      <c r="Q76" s="82"/>
      <c r="R76" s="85">
        <f>IF(P76="","",T76*M76*LOOKUP(RIGHT($D$2,3),定数!$A$6:$A$13,定数!$B$6:$B$13))</f>
        <v>-5344.0575748382835</v>
      </c>
      <c r="S76" s="85"/>
      <c r="T76" s="86">
        <f t="shared" ref="T76:T108" si="12">IF(P76="","",IF(G76="買",(P76-H76),(H76-P76))*IF(RIGHT($D$2,3)="JPY",100,10000))</f>
        <v>-11.000000000001009</v>
      </c>
      <c r="U76" s="86"/>
      <c r="V76" t="str">
        <f t="shared" si="11"/>
        <v/>
      </c>
      <c r="W76">
        <f t="shared" si="11"/>
        <v>1</v>
      </c>
      <c r="X76" s="41">
        <f t="shared" ref="X76:X108" si="13">IF(C76&lt;&gt;"",MAX(X75,C76),"")</f>
        <v>341997.58522000571</v>
      </c>
      <c r="Y76" s="42">
        <f t="shared" ref="Y76:Y108" si="14">IF(X76&lt;&gt;"",1-(C76/X76),"")</f>
        <v>0.52648455535944161</v>
      </c>
    </row>
    <row r="77" spans="2:25" x14ac:dyDescent="0.15">
      <c r="B77" s="35">
        <v>69</v>
      </c>
      <c r="C77" s="81">
        <f t="shared" si="9"/>
        <v>156597.08105660998</v>
      </c>
      <c r="D77" s="81"/>
      <c r="E77" s="35">
        <v>2019</v>
      </c>
      <c r="F77" s="8">
        <v>43560</v>
      </c>
      <c r="G77" s="35" t="s">
        <v>4</v>
      </c>
      <c r="H77" s="82">
        <v>1.1231</v>
      </c>
      <c r="I77" s="82"/>
      <c r="J77" s="35">
        <v>6</v>
      </c>
      <c r="K77" s="83">
        <f t="shared" si="10"/>
        <v>4697.9124316982989</v>
      </c>
      <c r="L77" s="84"/>
      <c r="M77" s="6">
        <f>IF(J77="","",(K77/J77)/LOOKUP(RIGHT($D$2,3),定数!$A$6:$A$13,定数!$B$6:$B$13))</f>
        <v>6.524878377358748</v>
      </c>
      <c r="N77" s="35">
        <v>2019</v>
      </c>
      <c r="O77" s="8">
        <v>43560</v>
      </c>
      <c r="P77" s="82">
        <v>1.1224000000000001</v>
      </c>
      <c r="Q77" s="82"/>
      <c r="R77" s="85">
        <f>IF(P77="","",T77*M77*LOOKUP(RIGHT($D$2,3),定数!$A$6:$A$13,定数!$B$6:$B$13))</f>
        <v>-5480.8978369807446</v>
      </c>
      <c r="S77" s="85"/>
      <c r="T77" s="86">
        <f t="shared" si="12"/>
        <v>-6.9999999999992291</v>
      </c>
      <c r="U77" s="86"/>
      <c r="V77" t="str">
        <f t="shared" si="11"/>
        <v/>
      </c>
      <c r="W77">
        <f t="shared" si="11"/>
        <v>2</v>
      </c>
      <c r="X77" s="41">
        <f t="shared" si="13"/>
        <v>341997.58522000571</v>
      </c>
      <c r="Y77" s="42">
        <f t="shared" si="14"/>
        <v>0.54211056503258148</v>
      </c>
    </row>
    <row r="78" spans="2:25" x14ac:dyDescent="0.15">
      <c r="B78" s="35">
        <v>70</v>
      </c>
      <c r="C78" s="81">
        <f t="shared" si="9"/>
        <v>151116.18321962922</v>
      </c>
      <c r="D78" s="81"/>
      <c r="E78" s="35">
        <v>2019</v>
      </c>
      <c r="F78" s="8">
        <v>43563</v>
      </c>
      <c r="G78" s="35" t="s">
        <v>4</v>
      </c>
      <c r="H78" s="82">
        <v>1.1229</v>
      </c>
      <c r="I78" s="82"/>
      <c r="J78" s="35">
        <v>8</v>
      </c>
      <c r="K78" s="83">
        <f t="shared" si="10"/>
        <v>4533.4854965888762</v>
      </c>
      <c r="L78" s="84"/>
      <c r="M78" s="6">
        <f>IF(J78="","",(K78/J78)/LOOKUP(RIGHT($D$2,3),定数!$A$6:$A$13,定数!$B$6:$B$13))</f>
        <v>4.7223807256134132</v>
      </c>
      <c r="N78" s="35">
        <v>2019</v>
      </c>
      <c r="O78" s="8">
        <v>43563</v>
      </c>
      <c r="P78" s="82">
        <v>1.1246</v>
      </c>
      <c r="Q78" s="82"/>
      <c r="R78" s="85">
        <f>IF(P78="","",T78*M78*LOOKUP(RIGHT($D$2,3),定数!$A$6:$A$13,定数!$B$6:$B$13))</f>
        <v>9633.656680251559</v>
      </c>
      <c r="S78" s="85"/>
      <c r="T78" s="86">
        <f t="shared" si="12"/>
        <v>17.000000000000348</v>
      </c>
      <c r="U78" s="86"/>
      <c r="V78" t="str">
        <f t="shared" si="11"/>
        <v/>
      </c>
      <c r="W78">
        <f t="shared" si="11"/>
        <v>0</v>
      </c>
      <c r="X78" s="41">
        <f t="shared" si="13"/>
        <v>341997.58522000571</v>
      </c>
      <c r="Y78" s="42">
        <f t="shared" si="14"/>
        <v>0.55813669525643939</v>
      </c>
    </row>
    <row r="79" spans="2:25" x14ac:dyDescent="0.15">
      <c r="B79" s="35">
        <v>71</v>
      </c>
      <c r="C79" s="81">
        <f t="shared" si="9"/>
        <v>160749.83989988078</v>
      </c>
      <c r="D79" s="81"/>
      <c r="E79" s="35">
        <v>2019</v>
      </c>
      <c r="F79" s="8">
        <v>43565</v>
      </c>
      <c r="G79" s="35" t="s">
        <v>4</v>
      </c>
      <c r="H79" s="82">
        <v>1.1276999999999999</v>
      </c>
      <c r="I79" s="82"/>
      <c r="J79" s="35">
        <v>14</v>
      </c>
      <c r="K79" s="83">
        <f t="shared" si="10"/>
        <v>4822.4951969964231</v>
      </c>
      <c r="L79" s="84"/>
      <c r="M79" s="6">
        <f>IF(J79="","",(K79/J79)/LOOKUP(RIGHT($D$2,3),定数!$A$6:$A$13,定数!$B$6:$B$13))</f>
        <v>2.8705328553550138</v>
      </c>
      <c r="N79" s="35">
        <v>2019</v>
      </c>
      <c r="O79" s="8">
        <v>43566</v>
      </c>
      <c r="P79" s="82">
        <v>1.1262000000000001</v>
      </c>
      <c r="Q79" s="82"/>
      <c r="R79" s="85">
        <f>IF(P79="","",T79*M79*LOOKUP(RIGHT($D$2,3),定数!$A$6:$A$13,定数!$B$6:$B$13))</f>
        <v>-5166.9591396384558</v>
      </c>
      <c r="S79" s="85"/>
      <c r="T79" s="86">
        <f t="shared" si="12"/>
        <v>-14.999999999998348</v>
      </c>
      <c r="U79" s="86"/>
      <c r="V79" t="str">
        <f t="shared" si="11"/>
        <v/>
      </c>
      <c r="W79">
        <f t="shared" si="11"/>
        <v>1</v>
      </c>
      <c r="X79" s="41">
        <f t="shared" si="13"/>
        <v>341997.58522000571</v>
      </c>
      <c r="Y79" s="42">
        <f t="shared" si="14"/>
        <v>0.52996790957903683</v>
      </c>
    </row>
    <row r="80" spans="2:25" x14ac:dyDescent="0.15">
      <c r="B80" s="35">
        <v>72</v>
      </c>
      <c r="C80" s="81">
        <f t="shared" si="9"/>
        <v>155582.88076024232</v>
      </c>
      <c r="D80" s="81"/>
      <c r="E80" s="35">
        <v>2018</v>
      </c>
      <c r="F80" s="8">
        <v>43572</v>
      </c>
      <c r="G80" s="35" t="s">
        <v>4</v>
      </c>
      <c r="H80" s="82">
        <v>1.1312</v>
      </c>
      <c r="I80" s="82"/>
      <c r="J80" s="35">
        <v>7</v>
      </c>
      <c r="K80" s="83">
        <f t="shared" si="10"/>
        <v>4667.4864228072693</v>
      </c>
      <c r="L80" s="84"/>
      <c r="M80" s="6">
        <f>IF(J80="","",(K80/J80)/LOOKUP(RIGHT($D$2,3),定数!$A$6:$A$13,定数!$B$6:$B$13))</f>
        <v>5.5565314557229391</v>
      </c>
      <c r="N80" s="35">
        <v>2019</v>
      </c>
      <c r="O80" s="8">
        <v>43572</v>
      </c>
      <c r="P80" s="82">
        <v>1.1304000000000001</v>
      </c>
      <c r="Q80" s="82"/>
      <c r="R80" s="85">
        <f>IF(P80="","",T80*M80*LOOKUP(RIGHT($D$2,3),定数!$A$6:$A$13,定数!$B$6:$B$13))</f>
        <v>-5334.2701974934344</v>
      </c>
      <c r="S80" s="85"/>
      <c r="T80" s="86">
        <f t="shared" si="12"/>
        <v>-7.9999999999991189</v>
      </c>
      <c r="U80" s="86"/>
      <c r="V80" t="str">
        <f t="shared" si="11"/>
        <v/>
      </c>
      <c r="W80">
        <f t="shared" si="11"/>
        <v>2</v>
      </c>
      <c r="X80" s="41">
        <f t="shared" si="13"/>
        <v>341997.58522000571</v>
      </c>
      <c r="Y80" s="42">
        <f t="shared" si="14"/>
        <v>0.54507608391399476</v>
      </c>
    </row>
    <row r="81" spans="2:25" x14ac:dyDescent="0.15">
      <c r="B81" s="35">
        <v>73</v>
      </c>
      <c r="C81" s="81">
        <f t="shared" si="9"/>
        <v>150248.61056274889</v>
      </c>
      <c r="D81" s="81"/>
      <c r="E81" s="35">
        <v>2019</v>
      </c>
      <c r="F81" s="8">
        <v>43572</v>
      </c>
      <c r="G81" s="35" t="s">
        <v>3</v>
      </c>
      <c r="H81" s="82">
        <v>1.1294</v>
      </c>
      <c r="I81" s="82"/>
      <c r="J81" s="35">
        <v>7</v>
      </c>
      <c r="K81" s="83">
        <f t="shared" si="10"/>
        <v>4507.4583168824665</v>
      </c>
      <c r="L81" s="84"/>
      <c r="M81" s="6">
        <f>IF(J81="","",(K81/J81)/LOOKUP(RIGHT($D$2,3),定数!$A$6:$A$13,定数!$B$6:$B$13))</f>
        <v>5.3660218058124602</v>
      </c>
      <c r="N81" s="35">
        <v>2019</v>
      </c>
      <c r="O81" s="8">
        <v>43573</v>
      </c>
      <c r="P81" s="82">
        <v>1.1301000000000001</v>
      </c>
      <c r="Q81" s="82"/>
      <c r="R81" s="85">
        <f>IF(P81="","",T81*M81*LOOKUP(RIGHT($D$2,3),定数!$A$6:$A$13,定数!$B$6:$B$13))</f>
        <v>-4507.4583168833997</v>
      </c>
      <c r="S81" s="85"/>
      <c r="T81" s="86">
        <f t="shared" si="12"/>
        <v>-7.0000000000014495</v>
      </c>
      <c r="U81" s="86"/>
      <c r="V81" t="str">
        <f t="shared" si="11"/>
        <v/>
      </c>
      <c r="W81">
        <f t="shared" si="11"/>
        <v>3</v>
      </c>
      <c r="X81" s="41">
        <f t="shared" si="13"/>
        <v>341997.58522000571</v>
      </c>
      <c r="Y81" s="42">
        <f t="shared" si="14"/>
        <v>0.5606734753226561</v>
      </c>
    </row>
    <row r="82" spans="2:25" x14ac:dyDescent="0.15">
      <c r="B82" s="35">
        <v>74</v>
      </c>
      <c r="C82" s="81">
        <f t="shared" si="9"/>
        <v>145741.15224586549</v>
      </c>
      <c r="D82" s="81"/>
      <c r="E82" s="35">
        <v>2019</v>
      </c>
      <c r="F82" s="8">
        <v>43577</v>
      </c>
      <c r="G82" s="35" t="s">
        <v>4</v>
      </c>
      <c r="H82" s="82">
        <v>1.1247</v>
      </c>
      <c r="I82" s="82"/>
      <c r="J82" s="35">
        <v>4</v>
      </c>
      <c r="K82" s="83">
        <f t="shared" si="10"/>
        <v>4372.2345673759646</v>
      </c>
      <c r="L82" s="84"/>
      <c r="M82" s="6">
        <f>IF(J82="","",(K82/J82)/LOOKUP(RIGHT($D$2,3),定数!$A$6:$A$13,定数!$B$6:$B$13))</f>
        <v>9.1088220153665933</v>
      </c>
      <c r="N82" s="35">
        <v>2019</v>
      </c>
      <c r="O82" s="8">
        <v>43577</v>
      </c>
      <c r="P82" s="82">
        <v>1.1255999999999999</v>
      </c>
      <c r="Q82" s="82"/>
      <c r="R82" s="85">
        <f>IF(P82="","",T82*M82*LOOKUP(RIGHT($D$2,3),定数!$A$6:$A$13,定数!$B$6:$B$13))</f>
        <v>9837.5277765948376</v>
      </c>
      <c r="S82" s="85"/>
      <c r="T82" s="86">
        <f t="shared" si="12"/>
        <v>8.9999999999990088</v>
      </c>
      <c r="U82" s="86"/>
      <c r="V82" t="str">
        <f t="shared" si="11"/>
        <v/>
      </c>
      <c r="W82">
        <f t="shared" si="11"/>
        <v>0</v>
      </c>
      <c r="X82" s="41">
        <f t="shared" si="13"/>
        <v>341997.58522000571</v>
      </c>
      <c r="Y82" s="42">
        <f t="shared" si="14"/>
        <v>0.57385327106297912</v>
      </c>
    </row>
    <row r="83" spans="2:25" x14ac:dyDescent="0.15">
      <c r="B83" s="35">
        <v>75</v>
      </c>
      <c r="C83" s="81">
        <f t="shared" si="9"/>
        <v>155578.68002246032</v>
      </c>
      <c r="D83" s="81"/>
      <c r="E83" s="35">
        <v>2019</v>
      </c>
      <c r="F83" s="8">
        <v>43580</v>
      </c>
      <c r="G83" s="35" t="s">
        <v>3</v>
      </c>
      <c r="H83" s="82">
        <v>1.1149</v>
      </c>
      <c r="I83" s="82"/>
      <c r="J83" s="35">
        <v>11</v>
      </c>
      <c r="K83" s="83">
        <f t="shared" si="10"/>
        <v>4667.3604006738096</v>
      </c>
      <c r="L83" s="84"/>
      <c r="M83" s="6">
        <f>IF(J83="","",(K83/J83)/LOOKUP(RIGHT($D$2,3),定数!$A$6:$A$13,定数!$B$6:$B$13))</f>
        <v>3.5358790914195528</v>
      </c>
      <c r="N83" s="35">
        <v>2019</v>
      </c>
      <c r="O83" s="8">
        <v>43580</v>
      </c>
      <c r="P83" s="82">
        <v>1.1128</v>
      </c>
      <c r="Q83" s="82"/>
      <c r="R83" s="85">
        <f>IF(P83="","",T83*M83*LOOKUP(RIGHT($D$2,3),定数!$A$6:$A$13,定数!$B$6:$B$13))</f>
        <v>8910.4153103772333</v>
      </c>
      <c r="S83" s="85"/>
      <c r="T83" s="86">
        <f t="shared" si="12"/>
        <v>20.999999999999908</v>
      </c>
      <c r="U83" s="86"/>
      <c r="V83" t="str">
        <f t="shared" si="11"/>
        <v/>
      </c>
      <c r="W83">
        <f t="shared" si="11"/>
        <v>0</v>
      </c>
      <c r="X83" s="41">
        <f t="shared" si="13"/>
        <v>341997.58522000571</v>
      </c>
      <c r="Y83" s="42">
        <f t="shared" si="14"/>
        <v>0.54508836685973328</v>
      </c>
    </row>
    <row r="84" spans="2:25" x14ac:dyDescent="0.15">
      <c r="B84" s="35">
        <v>76</v>
      </c>
      <c r="C84" s="81">
        <f t="shared" si="9"/>
        <v>164489.09533283755</v>
      </c>
      <c r="D84" s="81"/>
      <c r="E84" s="35">
        <v>2019</v>
      </c>
      <c r="F84" s="8">
        <v>43581</v>
      </c>
      <c r="G84" s="35" t="s">
        <v>4</v>
      </c>
      <c r="H84" s="82">
        <v>1.1144000000000001</v>
      </c>
      <c r="I84" s="82"/>
      <c r="J84" s="35">
        <v>15</v>
      </c>
      <c r="K84" s="83">
        <f t="shared" si="10"/>
        <v>4934.6728599851258</v>
      </c>
      <c r="L84" s="84"/>
      <c r="M84" s="6">
        <f>IF(J84="","",(K84/J84)/LOOKUP(RIGHT($D$2,3),定数!$A$6:$A$13,定数!$B$6:$B$13))</f>
        <v>2.7414849222139588</v>
      </c>
      <c r="N84" s="35">
        <v>2019</v>
      </c>
      <c r="O84" s="8">
        <v>43581</v>
      </c>
      <c r="P84" s="82">
        <v>1.1129</v>
      </c>
      <c r="Q84" s="82"/>
      <c r="R84" s="85">
        <f>IF(P84="","",T84*M84*LOOKUP(RIGHT($D$2,3),定数!$A$6:$A$13,定数!$B$6:$B$13))</f>
        <v>-4934.6728599853132</v>
      </c>
      <c r="S84" s="85"/>
      <c r="T84" s="86">
        <f t="shared" si="12"/>
        <v>-15.000000000000568</v>
      </c>
      <c r="U84" s="86"/>
      <c r="V84" t="str">
        <f t="shared" si="11"/>
        <v/>
      </c>
      <c r="W84">
        <f t="shared" si="11"/>
        <v>1</v>
      </c>
      <c r="X84" s="41">
        <f t="shared" si="13"/>
        <v>341997.58522000571</v>
      </c>
      <c r="Y84" s="42">
        <f t="shared" si="14"/>
        <v>0.51903433696170009</v>
      </c>
    </row>
    <row r="85" spans="2:25" x14ac:dyDescent="0.15">
      <c r="B85" s="35">
        <v>77</v>
      </c>
      <c r="C85" s="81">
        <f t="shared" si="9"/>
        <v>159554.42247285222</v>
      </c>
      <c r="D85" s="81"/>
      <c r="E85" s="35">
        <v>2019</v>
      </c>
      <c r="F85" s="8">
        <v>43591</v>
      </c>
      <c r="G85" s="35" t="s">
        <v>4</v>
      </c>
      <c r="H85" s="82">
        <v>1.1193</v>
      </c>
      <c r="I85" s="82"/>
      <c r="J85" s="35">
        <v>7</v>
      </c>
      <c r="K85" s="83">
        <f t="shared" si="10"/>
        <v>4786.6326741855664</v>
      </c>
      <c r="L85" s="84"/>
      <c r="M85" s="6">
        <f>IF(J85="","",(K85/J85)/LOOKUP(RIGHT($D$2,3),定数!$A$6:$A$13,定数!$B$6:$B$13))</f>
        <v>5.6983722311732938</v>
      </c>
      <c r="N85" s="35">
        <v>2019</v>
      </c>
      <c r="O85" s="8">
        <v>43591</v>
      </c>
      <c r="P85" s="82">
        <v>1.1185</v>
      </c>
      <c r="Q85" s="82"/>
      <c r="R85" s="85">
        <f>IF(P85="","",T85*M85*LOOKUP(RIGHT($D$2,3),定数!$A$6:$A$13,定数!$B$6:$B$13))</f>
        <v>-5470.437341925759</v>
      </c>
      <c r="S85" s="85"/>
      <c r="T85" s="86">
        <f t="shared" si="12"/>
        <v>-7.9999999999991189</v>
      </c>
      <c r="U85" s="86"/>
      <c r="V85" t="str">
        <f t="shared" si="11"/>
        <v/>
      </c>
      <c r="W85">
        <f t="shared" si="11"/>
        <v>2</v>
      </c>
      <c r="X85" s="41">
        <f t="shared" si="13"/>
        <v>341997.58522000571</v>
      </c>
      <c r="Y85" s="42">
        <f t="shared" si="14"/>
        <v>0.53346330685284959</v>
      </c>
    </row>
    <row r="86" spans="2:25" x14ac:dyDescent="0.15">
      <c r="B86" s="35">
        <v>78</v>
      </c>
      <c r="C86" s="81">
        <f t="shared" si="9"/>
        <v>154083.98513092648</v>
      </c>
      <c r="D86" s="81"/>
      <c r="E86" s="35">
        <v>2019</v>
      </c>
      <c r="F86" s="8">
        <v>43591</v>
      </c>
      <c r="G86" s="35" t="s">
        <v>4</v>
      </c>
      <c r="H86" s="82">
        <v>1.1197999999999999</v>
      </c>
      <c r="I86" s="82"/>
      <c r="J86" s="35">
        <v>9</v>
      </c>
      <c r="K86" s="83">
        <f t="shared" si="10"/>
        <v>4622.5195539277938</v>
      </c>
      <c r="L86" s="84"/>
      <c r="M86" s="6">
        <f>IF(J86="","",(K86/J86)/LOOKUP(RIGHT($D$2,3),定数!$A$6:$A$13,定数!$B$6:$B$13))</f>
        <v>4.2801106980812902</v>
      </c>
      <c r="N86" s="35">
        <v>2019</v>
      </c>
      <c r="O86" s="8">
        <v>43592</v>
      </c>
      <c r="P86" s="82">
        <v>1.1214999999999999</v>
      </c>
      <c r="Q86" s="82"/>
      <c r="R86" s="85">
        <f>IF(P86="","",T86*M86*LOOKUP(RIGHT($D$2,3),定数!$A$6:$A$13,定数!$B$6:$B$13))</f>
        <v>8731.4258240860108</v>
      </c>
      <c r="S86" s="85"/>
      <c r="T86" s="86">
        <f t="shared" si="12"/>
        <v>17.000000000000348</v>
      </c>
      <c r="U86" s="86"/>
      <c r="V86" t="str">
        <f t="shared" si="11"/>
        <v/>
      </c>
      <c r="W86">
        <f t="shared" si="11"/>
        <v>0</v>
      </c>
      <c r="X86" s="41">
        <f t="shared" si="13"/>
        <v>341997.58522000571</v>
      </c>
      <c r="Y86" s="42">
        <f t="shared" si="14"/>
        <v>0.54945885061789301</v>
      </c>
    </row>
    <row r="87" spans="2:25" x14ac:dyDescent="0.15">
      <c r="B87" s="35">
        <v>79</v>
      </c>
      <c r="C87" s="81">
        <f t="shared" si="9"/>
        <v>162815.41095501248</v>
      </c>
      <c r="D87" s="81"/>
      <c r="E87" s="35">
        <v>2019</v>
      </c>
      <c r="F87" s="8">
        <v>43593</v>
      </c>
      <c r="G87" s="35" t="s">
        <v>4</v>
      </c>
      <c r="H87" s="82">
        <v>1.121</v>
      </c>
      <c r="I87" s="82"/>
      <c r="J87" s="35">
        <v>14</v>
      </c>
      <c r="K87" s="83">
        <f t="shared" si="10"/>
        <v>4884.4623286503747</v>
      </c>
      <c r="L87" s="84"/>
      <c r="M87" s="6">
        <f>IF(J87="","",(K87/J87)/LOOKUP(RIGHT($D$2,3),定数!$A$6:$A$13,定数!$B$6:$B$13))</f>
        <v>2.90741805276808</v>
      </c>
      <c r="N87" s="35">
        <v>2019</v>
      </c>
      <c r="O87" s="8">
        <v>43593</v>
      </c>
      <c r="P87" s="82">
        <v>1.1195999999999999</v>
      </c>
      <c r="Q87" s="82"/>
      <c r="R87" s="85">
        <f>IF(P87="","",T87*M87*LOOKUP(RIGHT($D$2,3),定数!$A$6:$A$13,定数!$B$6:$B$13))</f>
        <v>-4884.4623286506112</v>
      </c>
      <c r="S87" s="85"/>
      <c r="T87" s="86">
        <f t="shared" si="12"/>
        <v>-14.000000000000679</v>
      </c>
      <c r="U87" s="86"/>
      <c r="V87" t="str">
        <f t="shared" si="11"/>
        <v/>
      </c>
      <c r="W87">
        <f t="shared" si="11"/>
        <v>1</v>
      </c>
      <c r="X87" s="41">
        <f t="shared" si="13"/>
        <v>341997.58522000571</v>
      </c>
      <c r="Y87" s="42">
        <f t="shared" si="14"/>
        <v>0.52392818548623965</v>
      </c>
    </row>
    <row r="88" spans="2:25" x14ac:dyDescent="0.15">
      <c r="B88" s="35">
        <v>80</v>
      </c>
      <c r="C88" s="81">
        <f t="shared" si="9"/>
        <v>157930.94862636187</v>
      </c>
      <c r="D88" s="81"/>
      <c r="E88" s="35">
        <v>2019</v>
      </c>
      <c r="F88" s="8">
        <v>43593</v>
      </c>
      <c r="G88" s="35" t="s">
        <v>4</v>
      </c>
      <c r="H88" s="82">
        <v>1.1205000000000001</v>
      </c>
      <c r="I88" s="82"/>
      <c r="J88" s="35">
        <v>13</v>
      </c>
      <c r="K88" s="83">
        <f t="shared" si="10"/>
        <v>4737.928458790856</v>
      </c>
      <c r="L88" s="84"/>
      <c r="M88" s="6">
        <f>IF(J88="","",(K88/J88)/LOOKUP(RIGHT($D$2,3),定数!$A$6:$A$13,定数!$B$6:$B$13))</f>
        <v>3.0371336274300358</v>
      </c>
      <c r="N88" s="35">
        <v>2019</v>
      </c>
      <c r="O88" s="8">
        <v>43593</v>
      </c>
      <c r="P88" s="82">
        <v>1.1191</v>
      </c>
      <c r="Q88" s="82"/>
      <c r="R88" s="85">
        <f>IF(P88="","",T88*M88*LOOKUP(RIGHT($D$2,3),定数!$A$6:$A$13,定数!$B$6:$B$13))</f>
        <v>-5102.3844940827075</v>
      </c>
      <c r="S88" s="85"/>
      <c r="T88" s="86">
        <f t="shared" si="12"/>
        <v>-14.000000000000679</v>
      </c>
      <c r="U88" s="86"/>
      <c r="V88" t="str">
        <f t="shared" si="11"/>
        <v/>
      </c>
      <c r="W88">
        <f t="shared" si="11"/>
        <v>2</v>
      </c>
      <c r="X88" s="41">
        <f t="shared" si="13"/>
        <v>341997.58522000571</v>
      </c>
      <c r="Y88" s="42">
        <f t="shared" si="14"/>
        <v>0.53821033992165324</v>
      </c>
    </row>
    <row r="89" spans="2:25" x14ac:dyDescent="0.15">
      <c r="B89" s="35">
        <v>81</v>
      </c>
      <c r="C89" s="81">
        <f t="shared" si="9"/>
        <v>152828.56413227916</v>
      </c>
      <c r="D89" s="81"/>
      <c r="E89" s="35">
        <v>2019</v>
      </c>
      <c r="F89" s="8">
        <v>43594</v>
      </c>
      <c r="G89" s="35" t="s">
        <v>3</v>
      </c>
      <c r="H89" s="82">
        <v>1.1189</v>
      </c>
      <c r="I89" s="82"/>
      <c r="J89" s="35">
        <v>5</v>
      </c>
      <c r="K89" s="83">
        <f t="shared" si="10"/>
        <v>4584.8569239683748</v>
      </c>
      <c r="L89" s="84"/>
      <c r="M89" s="6">
        <f>IF(J89="","",(K89/J89)/LOOKUP(RIGHT($D$2,3),定数!$A$6:$A$13,定数!$B$6:$B$13))</f>
        <v>7.6414282066139574</v>
      </c>
      <c r="N89" s="35">
        <v>2019</v>
      </c>
      <c r="O89" s="8">
        <v>43594</v>
      </c>
      <c r="P89" s="82">
        <v>1.1194</v>
      </c>
      <c r="Q89" s="82"/>
      <c r="R89" s="85">
        <f>IF(P89="","",T89*M89*LOOKUP(RIGHT($D$2,3),定数!$A$6:$A$13,定数!$B$6:$B$13))</f>
        <v>-4584.85692396787</v>
      </c>
      <c r="S89" s="85"/>
      <c r="T89" s="86">
        <f t="shared" si="12"/>
        <v>-4.9999999999994493</v>
      </c>
      <c r="U89" s="86"/>
      <c r="V89" t="str">
        <f t="shared" si="11"/>
        <v/>
      </c>
      <c r="W89">
        <f t="shared" si="11"/>
        <v>3</v>
      </c>
      <c r="X89" s="41">
        <f t="shared" si="13"/>
        <v>341997.58522000571</v>
      </c>
      <c r="Y89" s="42">
        <f t="shared" si="14"/>
        <v>0.55312969817033908</v>
      </c>
    </row>
    <row r="90" spans="2:25" x14ac:dyDescent="0.15">
      <c r="B90" s="35">
        <v>82</v>
      </c>
      <c r="C90" s="81">
        <f t="shared" si="9"/>
        <v>148243.7072083113</v>
      </c>
      <c r="D90" s="81"/>
      <c r="E90" s="35">
        <v>2019</v>
      </c>
      <c r="F90" s="8">
        <v>43595</v>
      </c>
      <c r="G90" s="35" t="s">
        <v>4</v>
      </c>
      <c r="H90" s="82">
        <v>1.1229</v>
      </c>
      <c r="I90" s="82"/>
      <c r="J90" s="35">
        <v>12</v>
      </c>
      <c r="K90" s="83">
        <f t="shared" si="10"/>
        <v>4447.3112162493389</v>
      </c>
      <c r="L90" s="84"/>
      <c r="M90" s="6">
        <f>IF(J90="","",(K90/J90)/LOOKUP(RIGHT($D$2,3),定数!$A$6:$A$13,定数!$B$6:$B$13))</f>
        <v>3.0884105668398187</v>
      </c>
      <c r="N90" s="35">
        <v>2019</v>
      </c>
      <c r="O90" s="8">
        <v>43595</v>
      </c>
      <c r="P90" s="82">
        <v>1.1251</v>
      </c>
      <c r="Q90" s="82"/>
      <c r="R90" s="85">
        <f>IF(P90="","",T90*M90*LOOKUP(RIGHT($D$2,3),定数!$A$6:$A$13,定数!$B$6:$B$13))</f>
        <v>8153.4038964570464</v>
      </c>
      <c r="S90" s="85"/>
      <c r="T90" s="86">
        <f t="shared" si="12"/>
        <v>21.999999999999797</v>
      </c>
      <c r="U90" s="86"/>
      <c r="V90" t="str">
        <f t="shared" si="11"/>
        <v/>
      </c>
      <c r="W90">
        <f t="shared" si="11"/>
        <v>0</v>
      </c>
      <c r="X90" s="41">
        <f t="shared" si="13"/>
        <v>341997.58522000571</v>
      </c>
      <c r="Y90" s="42">
        <f t="shared" si="14"/>
        <v>0.56653580722522734</v>
      </c>
    </row>
    <row r="91" spans="2:25" x14ac:dyDescent="0.15">
      <c r="B91" s="35">
        <v>83</v>
      </c>
      <c r="C91" s="81">
        <f t="shared" si="9"/>
        <v>156397.11110476835</v>
      </c>
      <c r="D91" s="81"/>
      <c r="E91" s="35">
        <v>2019</v>
      </c>
      <c r="F91" s="8">
        <v>43595</v>
      </c>
      <c r="G91" s="35" t="s">
        <v>4</v>
      </c>
      <c r="H91" s="82">
        <v>1.1234</v>
      </c>
      <c r="I91" s="82"/>
      <c r="J91" s="35">
        <v>11</v>
      </c>
      <c r="K91" s="83">
        <f t="shared" si="10"/>
        <v>4691.9133331430503</v>
      </c>
      <c r="L91" s="84"/>
      <c r="M91" s="6">
        <f>IF(J91="","",(K91/J91)/LOOKUP(RIGHT($D$2,3),定数!$A$6:$A$13,定数!$B$6:$B$13))</f>
        <v>3.5544797978356444</v>
      </c>
      <c r="N91" s="35">
        <v>2019</v>
      </c>
      <c r="O91" s="8">
        <v>43598</v>
      </c>
      <c r="P91" s="82">
        <v>1.1222000000000001</v>
      </c>
      <c r="Q91" s="82"/>
      <c r="R91" s="85">
        <f>IF(P91="","",T91*M91*LOOKUP(RIGHT($D$2,3),定数!$A$6:$A$13,定数!$B$6:$B$13))</f>
        <v>-5118.4509088827635</v>
      </c>
      <c r="S91" s="85"/>
      <c r="T91" s="86">
        <f t="shared" si="12"/>
        <v>-11.999999999998678</v>
      </c>
      <c r="U91" s="86"/>
      <c r="V91" t="str">
        <f t="shared" ref="V91:W106" si="15">IF(S91&lt;&gt;"",IF(S91&lt;0,1+V90,0),"")</f>
        <v/>
      </c>
      <c r="W91">
        <f t="shared" si="15"/>
        <v>1</v>
      </c>
      <c r="X91" s="41">
        <f t="shared" si="13"/>
        <v>341997.58522000571</v>
      </c>
      <c r="Y91" s="42">
        <f t="shared" si="14"/>
        <v>0.54269527662261496</v>
      </c>
    </row>
    <row r="92" spans="2:25" x14ac:dyDescent="0.15">
      <c r="B92" s="35">
        <v>84</v>
      </c>
      <c r="C92" s="81">
        <f t="shared" si="9"/>
        <v>151278.66019588558</v>
      </c>
      <c r="D92" s="81"/>
      <c r="E92" s="35">
        <v>2019</v>
      </c>
      <c r="F92" s="8">
        <v>43598</v>
      </c>
      <c r="G92" s="35" t="s">
        <v>3</v>
      </c>
      <c r="H92" s="82">
        <v>1.1227</v>
      </c>
      <c r="I92" s="82"/>
      <c r="J92" s="35">
        <v>7</v>
      </c>
      <c r="K92" s="83">
        <f t="shared" si="10"/>
        <v>4538.3598058765674</v>
      </c>
      <c r="L92" s="84"/>
      <c r="M92" s="6">
        <f>IF(J92="","",(K92/J92)/LOOKUP(RIGHT($D$2,3),定数!$A$6:$A$13,定数!$B$6:$B$13))</f>
        <v>5.4028092927101996</v>
      </c>
      <c r="N92" s="35">
        <v>2019</v>
      </c>
      <c r="O92" s="8">
        <v>43598</v>
      </c>
      <c r="P92" s="82">
        <v>1.1234</v>
      </c>
      <c r="Q92" s="82"/>
      <c r="R92" s="85">
        <f>IF(P92="","",T92*M92*LOOKUP(RIGHT($D$2,3),定数!$A$6:$A$13,定数!$B$6:$B$13))</f>
        <v>-4538.3598058760681</v>
      </c>
      <c r="S92" s="85"/>
      <c r="T92" s="86">
        <f t="shared" si="12"/>
        <v>-6.9999999999992291</v>
      </c>
      <c r="U92" s="86"/>
      <c r="V92" t="str">
        <f t="shared" si="15"/>
        <v/>
      </c>
      <c r="W92">
        <f t="shared" si="15"/>
        <v>2</v>
      </c>
      <c r="X92" s="41">
        <f t="shared" si="13"/>
        <v>341997.58522000571</v>
      </c>
      <c r="Y92" s="42">
        <f t="shared" si="14"/>
        <v>0.55766161302405504</v>
      </c>
    </row>
    <row r="93" spans="2:25" x14ac:dyDescent="0.15">
      <c r="B93" s="35">
        <v>85</v>
      </c>
      <c r="C93" s="81">
        <f t="shared" si="9"/>
        <v>146740.30039000951</v>
      </c>
      <c r="D93" s="81"/>
      <c r="E93" s="35">
        <v>2019</v>
      </c>
      <c r="F93" s="8">
        <v>43602</v>
      </c>
      <c r="G93" s="35" t="s">
        <v>3</v>
      </c>
      <c r="H93" s="82">
        <v>1.1161000000000001</v>
      </c>
      <c r="I93" s="82"/>
      <c r="J93" s="35">
        <v>5</v>
      </c>
      <c r="K93" s="83">
        <f t="shared" si="10"/>
        <v>4402.2090117002854</v>
      </c>
      <c r="L93" s="84"/>
      <c r="M93" s="6">
        <f>IF(J93="","",(K93/J93)/LOOKUP(RIGHT($D$2,3),定数!$A$6:$A$13,定数!$B$6:$B$13))</f>
        <v>7.3370150195004751</v>
      </c>
      <c r="N93" s="35">
        <v>2019</v>
      </c>
      <c r="O93" s="8">
        <v>43605</v>
      </c>
      <c r="P93" s="82">
        <v>1.1152</v>
      </c>
      <c r="Q93" s="82"/>
      <c r="R93" s="85">
        <f>IF(P93="","",T93*M93*LOOKUP(RIGHT($D$2,3),定数!$A$6:$A$13,定数!$B$6:$B$13))</f>
        <v>7923.9762210615954</v>
      </c>
      <c r="S93" s="85"/>
      <c r="T93" s="86">
        <f t="shared" si="12"/>
        <v>9.0000000000012292</v>
      </c>
      <c r="U93" s="86"/>
      <c r="V93" t="str">
        <f t="shared" si="15"/>
        <v/>
      </c>
      <c r="W93">
        <f t="shared" si="15"/>
        <v>0</v>
      </c>
      <c r="X93" s="41">
        <f t="shared" si="13"/>
        <v>341997.58522000571</v>
      </c>
      <c r="Y93" s="42">
        <f t="shared" si="14"/>
        <v>0.57093176463333206</v>
      </c>
    </row>
    <row r="94" spans="2:25" x14ac:dyDescent="0.15">
      <c r="B94" s="35">
        <v>86</v>
      </c>
      <c r="C94" s="81">
        <f t="shared" si="9"/>
        <v>154664.27661107111</v>
      </c>
      <c r="D94" s="81"/>
      <c r="E94" s="35">
        <v>2019</v>
      </c>
      <c r="F94" s="8">
        <v>43609</v>
      </c>
      <c r="G94" s="35" t="s">
        <v>72</v>
      </c>
      <c r="H94" s="82">
        <v>1.1198999999999999</v>
      </c>
      <c r="I94" s="82"/>
      <c r="J94" s="35">
        <v>12</v>
      </c>
      <c r="K94" s="83">
        <f t="shared" si="10"/>
        <v>4639.9282983321327</v>
      </c>
      <c r="L94" s="84"/>
      <c r="M94" s="6">
        <f>IF(J94="","",(K94/J94)/LOOKUP(RIGHT($D$2,3),定数!$A$6:$A$13,定数!$B$6:$B$13))</f>
        <v>3.2221724293973142</v>
      </c>
      <c r="N94" s="35">
        <v>2019</v>
      </c>
      <c r="O94" s="8">
        <v>43612</v>
      </c>
      <c r="P94" s="82">
        <v>1.1187</v>
      </c>
      <c r="Q94" s="82"/>
      <c r="R94" s="85">
        <f>IF(P94="","",T94*M94*LOOKUP(RIGHT($D$2,3),定数!$A$6:$A$13,定数!$B$6:$B$13))</f>
        <v>-4639.9282983316216</v>
      </c>
      <c r="S94" s="85"/>
      <c r="T94" s="86">
        <f t="shared" si="12"/>
        <v>-11.999999999998678</v>
      </c>
      <c r="U94" s="86"/>
      <c r="V94" t="str">
        <f t="shared" si="15"/>
        <v/>
      </c>
      <c r="W94">
        <f t="shared" si="15"/>
        <v>1</v>
      </c>
      <c r="X94" s="41">
        <f t="shared" si="13"/>
        <v>341997.58522000571</v>
      </c>
      <c r="Y94" s="42">
        <f t="shared" si="14"/>
        <v>0.54776207992352877</v>
      </c>
    </row>
    <row r="95" spans="2:25" x14ac:dyDescent="0.15">
      <c r="B95" s="35">
        <v>87</v>
      </c>
      <c r="C95" s="81">
        <f t="shared" si="9"/>
        <v>150024.34831273949</v>
      </c>
      <c r="D95" s="81"/>
      <c r="E95" s="35">
        <v>2019</v>
      </c>
      <c r="F95" s="8">
        <v>43612</v>
      </c>
      <c r="G95" s="35" t="s">
        <v>3</v>
      </c>
      <c r="H95" s="82">
        <v>1.1189</v>
      </c>
      <c r="I95" s="82"/>
      <c r="J95" s="35">
        <v>5</v>
      </c>
      <c r="K95" s="83">
        <f t="shared" si="10"/>
        <v>4500.7304493821848</v>
      </c>
      <c r="L95" s="84"/>
      <c r="M95" s="6">
        <f>IF(J95="","",(K95/J95)/LOOKUP(RIGHT($D$2,3),定数!$A$6:$A$13,定数!$B$6:$B$13))</f>
        <v>7.5012174156369742</v>
      </c>
      <c r="N95" s="35">
        <v>2019</v>
      </c>
      <c r="O95" s="8">
        <v>43613</v>
      </c>
      <c r="P95" s="82">
        <v>1.1194</v>
      </c>
      <c r="Q95" s="82"/>
      <c r="R95" s="85">
        <f>IF(P95="","",T95*M95*LOOKUP(RIGHT($D$2,3),定数!$A$6:$A$13,定数!$B$6:$B$13))</f>
        <v>-4500.7304493816891</v>
      </c>
      <c r="S95" s="85"/>
      <c r="T95" s="86">
        <f t="shared" si="12"/>
        <v>-4.9999999999994493</v>
      </c>
      <c r="U95" s="86"/>
      <c r="V95" t="str">
        <f t="shared" si="15"/>
        <v/>
      </c>
      <c r="W95">
        <f t="shared" si="15"/>
        <v>2</v>
      </c>
      <c r="X95" s="41">
        <f t="shared" si="13"/>
        <v>341997.58522000571</v>
      </c>
      <c r="Y95" s="42">
        <f t="shared" si="14"/>
        <v>0.56132921752582132</v>
      </c>
    </row>
    <row r="96" spans="2:25" x14ac:dyDescent="0.15">
      <c r="B96" s="35">
        <v>88</v>
      </c>
      <c r="C96" s="81">
        <f t="shared" si="9"/>
        <v>145523.61786335779</v>
      </c>
      <c r="D96" s="81"/>
      <c r="E96" s="35">
        <v>2019</v>
      </c>
      <c r="F96" s="8">
        <v>43614</v>
      </c>
      <c r="G96" s="35" t="s">
        <v>3</v>
      </c>
      <c r="H96" s="82">
        <v>1.1133</v>
      </c>
      <c r="I96" s="82"/>
      <c r="J96" s="35">
        <v>18</v>
      </c>
      <c r="K96" s="83">
        <f t="shared" si="10"/>
        <v>4365.7085359007333</v>
      </c>
      <c r="L96" s="84"/>
      <c r="M96" s="6">
        <f>IF(J96="","",(K96/J96)/LOOKUP(RIGHT($D$2,3),定数!$A$6:$A$13,定数!$B$6:$B$13))</f>
        <v>2.0211613592133024</v>
      </c>
      <c r="N96" s="35">
        <v>2019</v>
      </c>
      <c r="O96" s="8">
        <v>43616</v>
      </c>
      <c r="P96" s="82">
        <v>1.1152</v>
      </c>
      <c r="Q96" s="82"/>
      <c r="R96" s="85">
        <f>IF(P96="","",T96*M96*LOOKUP(RIGHT($D$2,3),定数!$A$6:$A$13,定数!$B$6:$B$13))</f>
        <v>-4608.247899006361</v>
      </c>
      <c r="S96" s="85"/>
      <c r="T96" s="86">
        <f t="shared" si="12"/>
        <v>-19.000000000000128</v>
      </c>
      <c r="U96" s="86"/>
      <c r="V96" t="str">
        <f t="shared" si="15"/>
        <v/>
      </c>
      <c r="W96">
        <f t="shared" si="15"/>
        <v>3</v>
      </c>
      <c r="X96" s="41">
        <f t="shared" si="13"/>
        <v>341997.58522000571</v>
      </c>
      <c r="Y96" s="42">
        <f t="shared" si="14"/>
        <v>0.57448934100004534</v>
      </c>
    </row>
    <row r="97" spans="2:25" x14ac:dyDescent="0.15">
      <c r="B97" s="35">
        <v>89</v>
      </c>
      <c r="C97" s="81">
        <f t="shared" si="9"/>
        <v>140915.36996435144</v>
      </c>
      <c r="D97" s="81"/>
      <c r="E97" s="35">
        <v>2019</v>
      </c>
      <c r="F97" s="8">
        <v>43619</v>
      </c>
      <c r="G97" s="35" t="s">
        <v>4</v>
      </c>
      <c r="H97" s="82">
        <v>1.1169</v>
      </c>
      <c r="I97" s="82"/>
      <c r="J97" s="35">
        <v>9</v>
      </c>
      <c r="K97" s="83">
        <f t="shared" si="10"/>
        <v>4227.4610989305429</v>
      </c>
      <c r="L97" s="84"/>
      <c r="M97" s="6">
        <f>IF(J97="","",(K97/J97)/LOOKUP(RIGHT($D$2,3),定数!$A$6:$A$13,定数!$B$6:$B$13))</f>
        <v>3.9143158323430951</v>
      </c>
      <c r="N97" s="35">
        <v>2019</v>
      </c>
      <c r="O97" s="8">
        <v>43619</v>
      </c>
      <c r="P97" s="82">
        <v>1.1187</v>
      </c>
      <c r="Q97" s="82"/>
      <c r="R97" s="85">
        <f>IF(P97="","",T97*M97*LOOKUP(RIGHT($D$2,3),定数!$A$6:$A$13,定数!$B$6:$B$13))</f>
        <v>8454.9221978611968</v>
      </c>
      <c r="S97" s="85"/>
      <c r="T97" s="86">
        <f t="shared" si="12"/>
        <v>18.000000000000238</v>
      </c>
      <c r="U97" s="86"/>
      <c r="V97" t="str">
        <f t="shared" si="15"/>
        <v/>
      </c>
      <c r="W97">
        <f t="shared" si="15"/>
        <v>0</v>
      </c>
      <c r="X97" s="41">
        <f t="shared" si="13"/>
        <v>341997.58522000571</v>
      </c>
      <c r="Y97" s="42">
        <f t="shared" si="14"/>
        <v>0.58796384520171063</v>
      </c>
    </row>
    <row r="98" spans="2:25" x14ac:dyDescent="0.15">
      <c r="B98" s="35">
        <v>90</v>
      </c>
      <c r="C98" s="81">
        <f t="shared" si="9"/>
        <v>149370.29216221263</v>
      </c>
      <c r="D98" s="81"/>
      <c r="E98" s="35">
        <v>2019</v>
      </c>
      <c r="F98" s="8">
        <v>43627</v>
      </c>
      <c r="G98" s="35" t="s">
        <v>3</v>
      </c>
      <c r="H98" s="82">
        <v>1.1309</v>
      </c>
      <c r="I98" s="82"/>
      <c r="J98" s="35">
        <v>14</v>
      </c>
      <c r="K98" s="83">
        <f t="shared" si="10"/>
        <v>4481.1087648663788</v>
      </c>
      <c r="L98" s="84"/>
      <c r="M98" s="6">
        <f>IF(J98="","",(K98/J98)/LOOKUP(RIGHT($D$2,3),定数!$A$6:$A$13,定数!$B$6:$B$13))</f>
        <v>2.6673266457537967</v>
      </c>
      <c r="N98" s="35">
        <v>2019</v>
      </c>
      <c r="O98" s="8">
        <v>43627</v>
      </c>
      <c r="P98" s="82">
        <v>1.1323000000000001</v>
      </c>
      <c r="Q98" s="82"/>
      <c r="R98" s="85">
        <f>IF(P98="","",T98*M98*LOOKUP(RIGHT($D$2,3),定数!$A$6:$A$13,定数!$B$6:$B$13))</f>
        <v>-4481.1087648665962</v>
      </c>
      <c r="S98" s="85"/>
      <c r="T98" s="86">
        <f t="shared" si="12"/>
        <v>-14.000000000000679</v>
      </c>
      <c r="U98" s="86"/>
      <c r="V98" t="str">
        <f t="shared" si="15"/>
        <v/>
      </c>
      <c r="W98">
        <f t="shared" si="15"/>
        <v>1</v>
      </c>
      <c r="X98" s="41">
        <f t="shared" si="13"/>
        <v>341997.58522000571</v>
      </c>
      <c r="Y98" s="42">
        <f t="shared" si="14"/>
        <v>0.56324167591381302</v>
      </c>
    </row>
    <row r="99" spans="2:25" x14ac:dyDescent="0.15">
      <c r="B99" s="35">
        <v>91</v>
      </c>
      <c r="C99" s="81">
        <f t="shared" si="9"/>
        <v>144889.18339734603</v>
      </c>
      <c r="D99" s="81"/>
      <c r="E99" s="35">
        <v>2019</v>
      </c>
      <c r="F99" s="8">
        <v>43629</v>
      </c>
      <c r="G99" s="35" t="s">
        <v>3</v>
      </c>
      <c r="H99" s="82">
        <v>1.1274</v>
      </c>
      <c r="I99" s="82"/>
      <c r="J99" s="35">
        <v>9</v>
      </c>
      <c r="K99" s="83">
        <f t="shared" si="10"/>
        <v>4346.6755019203811</v>
      </c>
      <c r="L99" s="84"/>
      <c r="M99" s="6">
        <f>IF(J99="","",(K99/J99)/LOOKUP(RIGHT($D$2,3),定数!$A$6:$A$13,定数!$B$6:$B$13))</f>
        <v>4.0246995388151676</v>
      </c>
      <c r="N99" s="35">
        <v>2019</v>
      </c>
      <c r="O99" s="8">
        <v>43630</v>
      </c>
      <c r="P99" s="82">
        <v>1.1283000000000001</v>
      </c>
      <c r="Q99" s="82"/>
      <c r="R99" s="85">
        <f>IF(P99="","",T99*M99*LOOKUP(RIGHT($D$2,3),定数!$A$6:$A$13,定数!$B$6:$B$13))</f>
        <v>-4346.675501920975</v>
      </c>
      <c r="S99" s="85"/>
      <c r="T99" s="86">
        <f t="shared" si="12"/>
        <v>-9.0000000000012292</v>
      </c>
      <c r="U99" s="86"/>
      <c r="V99" t="str">
        <f t="shared" si="15"/>
        <v/>
      </c>
      <c r="W99">
        <f t="shared" si="15"/>
        <v>2</v>
      </c>
      <c r="X99" s="41">
        <f t="shared" si="13"/>
        <v>341997.58522000571</v>
      </c>
      <c r="Y99" s="42">
        <f t="shared" si="14"/>
        <v>0.5763444256363992</v>
      </c>
    </row>
    <row r="100" spans="2:25" x14ac:dyDescent="0.15">
      <c r="B100" s="35">
        <v>92</v>
      </c>
      <c r="C100" s="81">
        <f t="shared" si="9"/>
        <v>140542.50789542505</v>
      </c>
      <c r="D100" s="81"/>
      <c r="E100" s="35">
        <v>2019</v>
      </c>
      <c r="F100" s="8">
        <v>43630</v>
      </c>
      <c r="G100" s="35" t="s">
        <v>3</v>
      </c>
      <c r="H100" s="82">
        <v>1.1272</v>
      </c>
      <c r="I100" s="82"/>
      <c r="J100" s="35">
        <v>6</v>
      </c>
      <c r="K100" s="83">
        <f t="shared" si="10"/>
        <v>4216.2752368627516</v>
      </c>
      <c r="L100" s="84"/>
      <c r="M100" s="6">
        <f>IF(J100="","",(K100/J100)/LOOKUP(RIGHT($D$2,3),定数!$A$6:$A$13,定数!$B$6:$B$13))</f>
        <v>5.8559378289760433</v>
      </c>
      <c r="N100" s="35">
        <v>2019</v>
      </c>
      <c r="O100" s="8">
        <v>43630</v>
      </c>
      <c r="P100" s="82">
        <v>1.1277999999999999</v>
      </c>
      <c r="Q100" s="82"/>
      <c r="R100" s="85">
        <f>IF(P100="","",T100*M100*LOOKUP(RIGHT($D$2,3),定数!$A$6:$A$13,定数!$B$6:$B$13))</f>
        <v>-4216.2752368622869</v>
      </c>
      <c r="S100" s="85"/>
      <c r="T100" s="86">
        <f t="shared" si="12"/>
        <v>-5.9999999999993392</v>
      </c>
      <c r="U100" s="86"/>
      <c r="V100" t="str">
        <f t="shared" si="15"/>
        <v/>
      </c>
      <c r="W100">
        <f t="shared" si="15"/>
        <v>3</v>
      </c>
      <c r="X100" s="41">
        <f t="shared" si="13"/>
        <v>341997.58522000571</v>
      </c>
      <c r="Y100" s="42">
        <f t="shared" si="14"/>
        <v>0.58905409286730892</v>
      </c>
    </row>
    <row r="101" spans="2:25" x14ac:dyDescent="0.15">
      <c r="B101" s="35">
        <v>93</v>
      </c>
      <c r="C101" s="81">
        <f t="shared" si="9"/>
        <v>136326.23265856277</v>
      </c>
      <c r="D101" s="81"/>
      <c r="E101" s="35">
        <v>2019</v>
      </c>
      <c r="F101" s="8">
        <v>43634</v>
      </c>
      <c r="G101" s="35" t="s">
        <v>4</v>
      </c>
      <c r="H101" s="82">
        <v>1.1226</v>
      </c>
      <c r="I101" s="82"/>
      <c r="J101" s="35">
        <v>4</v>
      </c>
      <c r="K101" s="83">
        <f t="shared" si="10"/>
        <v>4089.7869797568833</v>
      </c>
      <c r="L101" s="84"/>
      <c r="M101" s="6">
        <f>IF(J101="","",(K101/J101)/LOOKUP(RIGHT($D$2,3),定数!$A$6:$A$13,定数!$B$6:$B$13))</f>
        <v>8.5203895411601742</v>
      </c>
      <c r="N101" s="35">
        <v>2019</v>
      </c>
      <c r="O101" s="8">
        <v>43634</v>
      </c>
      <c r="P101" s="82">
        <v>1.1234</v>
      </c>
      <c r="Q101" s="82"/>
      <c r="R101" s="85">
        <f>IF(P101="","",T101*M101*LOOKUP(RIGHT($D$2,3),定数!$A$6:$A$13,定数!$B$6:$B$13))</f>
        <v>8179.5739595128671</v>
      </c>
      <c r="S101" s="85"/>
      <c r="T101" s="86">
        <f t="shared" si="12"/>
        <v>7.9999999999991189</v>
      </c>
      <c r="U101" s="86"/>
      <c r="V101" t="str">
        <f t="shared" si="15"/>
        <v/>
      </c>
      <c r="W101">
        <f t="shared" si="15"/>
        <v>0</v>
      </c>
      <c r="X101" s="41">
        <f t="shared" si="13"/>
        <v>341997.58522000571</v>
      </c>
      <c r="Y101" s="42">
        <f t="shared" si="14"/>
        <v>0.60138247008128831</v>
      </c>
    </row>
    <row r="102" spans="2:25" x14ac:dyDescent="0.15">
      <c r="B102" s="35">
        <v>94</v>
      </c>
      <c r="C102" s="81">
        <f t="shared" si="9"/>
        <v>144505.80661807564</v>
      </c>
      <c r="D102" s="81"/>
      <c r="E102" s="35">
        <v>2019</v>
      </c>
      <c r="F102" s="8">
        <v>43635</v>
      </c>
      <c r="G102" s="35" t="s">
        <v>4</v>
      </c>
      <c r="H102" s="82">
        <v>1.1214999999999999</v>
      </c>
      <c r="I102" s="82"/>
      <c r="J102" s="35">
        <v>11</v>
      </c>
      <c r="K102" s="83">
        <f t="shared" si="10"/>
        <v>4335.1741985422696</v>
      </c>
      <c r="L102" s="84"/>
      <c r="M102" s="6">
        <f>IF(J102="","",(K102/J102)/LOOKUP(RIGHT($D$2,3),定数!$A$6:$A$13,定数!$B$6:$B$13))</f>
        <v>3.2842228776835376</v>
      </c>
      <c r="N102" s="35">
        <v>2019</v>
      </c>
      <c r="O102" s="8">
        <v>43635</v>
      </c>
      <c r="P102" s="82">
        <v>1.1236999999999999</v>
      </c>
      <c r="Q102" s="82"/>
      <c r="R102" s="85">
        <f>IF(P102="","",T102*M102*LOOKUP(RIGHT($D$2,3),定数!$A$6:$A$13,定数!$B$6:$B$13))</f>
        <v>8670.3483970844591</v>
      </c>
      <c r="S102" s="85"/>
      <c r="T102" s="86">
        <f t="shared" si="12"/>
        <v>21.999999999999797</v>
      </c>
      <c r="U102" s="86"/>
      <c r="V102" t="str">
        <f t="shared" si="15"/>
        <v/>
      </c>
      <c r="W102">
        <f t="shared" si="15"/>
        <v>0</v>
      </c>
      <c r="X102" s="41">
        <f t="shared" si="13"/>
        <v>341997.58522000571</v>
      </c>
      <c r="Y102" s="42">
        <f t="shared" si="14"/>
        <v>0.57746541828616826</v>
      </c>
    </row>
    <row r="103" spans="2:25" x14ac:dyDescent="0.15">
      <c r="B103" s="35">
        <v>95</v>
      </c>
      <c r="C103" s="81">
        <f t="shared" si="9"/>
        <v>153176.1550151601</v>
      </c>
      <c r="D103" s="81"/>
      <c r="E103" s="35">
        <v>2019</v>
      </c>
      <c r="F103" s="8">
        <v>43637</v>
      </c>
      <c r="G103" s="35" t="s">
        <v>4</v>
      </c>
      <c r="H103" s="82">
        <v>1.1331</v>
      </c>
      <c r="I103" s="82"/>
      <c r="J103" s="35">
        <v>23</v>
      </c>
      <c r="K103" s="83">
        <f t="shared" si="10"/>
        <v>4595.2846504548024</v>
      </c>
      <c r="L103" s="84"/>
      <c r="M103" s="6">
        <f>IF(J103="","",(K103/J103)/LOOKUP(RIGHT($D$2,3),定数!$A$6:$A$13,定数!$B$6:$B$13))</f>
        <v>1.6649582066865227</v>
      </c>
      <c r="N103" s="35">
        <v>2019</v>
      </c>
      <c r="O103" s="8">
        <v>43639</v>
      </c>
      <c r="P103" s="82">
        <v>1.1374</v>
      </c>
      <c r="Q103" s="82"/>
      <c r="R103" s="85">
        <f>IF(P103="","",T103*M103*LOOKUP(RIGHT($D$2,3),定数!$A$6:$A$13,定数!$B$6:$B$13))</f>
        <v>8591.1843465023976</v>
      </c>
      <c r="S103" s="85"/>
      <c r="T103" s="86">
        <f t="shared" si="12"/>
        <v>42.999999999999702</v>
      </c>
      <c r="U103" s="86"/>
      <c r="V103" t="str">
        <f t="shared" si="15"/>
        <v/>
      </c>
      <c r="W103">
        <f t="shared" si="15"/>
        <v>0</v>
      </c>
      <c r="X103" s="41">
        <f t="shared" si="13"/>
        <v>341997.58522000571</v>
      </c>
      <c r="Y103" s="42">
        <f t="shared" si="14"/>
        <v>0.55211334338333851</v>
      </c>
    </row>
    <row r="104" spans="2:25" x14ac:dyDescent="0.15">
      <c r="B104" s="35">
        <v>96</v>
      </c>
      <c r="C104" s="81">
        <f t="shared" si="9"/>
        <v>161767.33936166248</v>
      </c>
      <c r="D104" s="81"/>
      <c r="E104" s="35">
        <v>2019</v>
      </c>
      <c r="F104" s="8">
        <v>43642</v>
      </c>
      <c r="G104" s="35" t="s">
        <v>3</v>
      </c>
      <c r="H104" s="82">
        <v>1.1353</v>
      </c>
      <c r="I104" s="82"/>
      <c r="J104" s="35">
        <v>13</v>
      </c>
      <c r="K104" s="83">
        <f t="shared" si="10"/>
        <v>4853.0201808498741</v>
      </c>
      <c r="L104" s="84"/>
      <c r="M104" s="6">
        <f>IF(J104="","",(K104/J104)/LOOKUP(RIGHT($D$2,3),定数!$A$6:$A$13,定数!$B$6:$B$13))</f>
        <v>3.1109103723396627</v>
      </c>
      <c r="N104" s="35">
        <v>2019</v>
      </c>
      <c r="O104" s="8">
        <v>43642</v>
      </c>
      <c r="P104" s="82">
        <v>1.1367</v>
      </c>
      <c r="Q104" s="82"/>
      <c r="R104" s="85">
        <f>IF(P104="","",T104*M104*LOOKUP(RIGHT($D$2,3),定数!$A$6:$A$13,定数!$B$6:$B$13))</f>
        <v>-5226.3294255308865</v>
      </c>
      <c r="S104" s="85"/>
      <c r="T104" s="86">
        <f t="shared" si="12"/>
        <v>-14.000000000000679</v>
      </c>
      <c r="U104" s="86"/>
      <c r="V104" t="str">
        <f t="shared" si="15"/>
        <v/>
      </c>
      <c r="W104">
        <f t="shared" si="15"/>
        <v>1</v>
      </c>
      <c r="X104" s="41">
        <f t="shared" si="13"/>
        <v>341997.58522000571</v>
      </c>
      <c r="Y104" s="42">
        <f t="shared" si="14"/>
        <v>0.52699274394701301</v>
      </c>
    </row>
    <row r="105" spans="2:25" x14ac:dyDescent="0.15">
      <c r="B105" s="35">
        <v>97</v>
      </c>
      <c r="C105" s="81">
        <f t="shared" si="9"/>
        <v>156541.0099361316</v>
      </c>
      <c r="D105" s="81"/>
      <c r="E105" s="35">
        <v>2019</v>
      </c>
      <c r="F105" s="8">
        <v>43648</v>
      </c>
      <c r="G105" s="35" t="s">
        <v>4</v>
      </c>
      <c r="H105" s="82">
        <v>1.1302000000000001</v>
      </c>
      <c r="I105" s="82"/>
      <c r="J105" s="35">
        <v>11</v>
      </c>
      <c r="K105" s="83">
        <f t="shared" si="10"/>
        <v>4696.2302980839477</v>
      </c>
      <c r="L105" s="84"/>
      <c r="M105" s="6">
        <f>IF(J105="","",(K105/J105)/LOOKUP(RIGHT($D$2,3),定数!$A$6:$A$13,定数!$B$6:$B$13))</f>
        <v>3.5577502258211724</v>
      </c>
      <c r="N105" s="35">
        <v>2019</v>
      </c>
      <c r="O105" s="8">
        <v>43648</v>
      </c>
      <c r="P105" s="82">
        <v>1.129</v>
      </c>
      <c r="Q105" s="82"/>
      <c r="R105" s="85">
        <f>IF(P105="","",T105*M105*LOOKUP(RIGHT($D$2,3),定数!$A$6:$A$13,定数!$B$6:$B$13))</f>
        <v>-5123.1603251828719</v>
      </c>
      <c r="S105" s="85"/>
      <c r="T105" s="86">
        <f t="shared" si="12"/>
        <v>-12.000000000000899</v>
      </c>
      <c r="U105" s="86"/>
      <c r="V105" t="str">
        <f t="shared" si="15"/>
        <v/>
      </c>
      <c r="W105">
        <f t="shared" si="15"/>
        <v>2</v>
      </c>
      <c r="X105" s="41">
        <f t="shared" si="13"/>
        <v>341997.58522000571</v>
      </c>
      <c r="Y105" s="42">
        <f t="shared" si="14"/>
        <v>0.54227451683487948</v>
      </c>
    </row>
    <row r="106" spans="2:25" x14ac:dyDescent="0.15">
      <c r="B106" s="35">
        <v>98</v>
      </c>
      <c r="C106" s="81">
        <f t="shared" si="9"/>
        <v>151417.84961094873</v>
      </c>
      <c r="D106" s="81"/>
      <c r="E106" s="35">
        <v>2019</v>
      </c>
      <c r="F106" s="8">
        <v>43651</v>
      </c>
      <c r="G106" s="35" t="s">
        <v>3</v>
      </c>
      <c r="H106" s="82">
        <v>1.1278999999999999</v>
      </c>
      <c r="I106" s="82"/>
      <c r="J106" s="35">
        <v>3</v>
      </c>
      <c r="K106" s="83">
        <f t="shared" si="10"/>
        <v>4542.5354883284617</v>
      </c>
      <c r="L106" s="84"/>
      <c r="M106" s="6">
        <f>IF(J106="","",(K106/J106)/LOOKUP(RIGHT($D$2,3),定数!$A$6:$A$13,定数!$B$6:$B$13))</f>
        <v>12.618154134245726</v>
      </c>
      <c r="N106" s="35">
        <v>2019</v>
      </c>
      <c r="O106" s="8">
        <v>43651</v>
      </c>
      <c r="P106" s="82">
        <v>1.1274</v>
      </c>
      <c r="Q106" s="82"/>
      <c r="R106" s="85">
        <f>IF(P106="","",T106*M106*LOOKUP(RIGHT($D$2,3),定数!$A$6:$A$13,定数!$B$6:$B$13))</f>
        <v>7570.8924805466022</v>
      </c>
      <c r="S106" s="85"/>
      <c r="T106" s="86">
        <f t="shared" si="12"/>
        <v>4.9999999999994493</v>
      </c>
      <c r="U106" s="86"/>
      <c r="V106" t="str">
        <f t="shared" si="15"/>
        <v/>
      </c>
      <c r="W106">
        <f t="shared" si="15"/>
        <v>0</v>
      </c>
      <c r="X106" s="41">
        <f t="shared" si="13"/>
        <v>341997.58522000571</v>
      </c>
      <c r="Y106" s="42">
        <f t="shared" si="14"/>
        <v>0.55725462355664823</v>
      </c>
    </row>
    <row r="107" spans="2:25" x14ac:dyDescent="0.15">
      <c r="B107" s="35">
        <v>99</v>
      </c>
      <c r="C107" s="81">
        <f t="shared" si="9"/>
        <v>158988.74209149534</v>
      </c>
      <c r="D107" s="81"/>
      <c r="E107" s="35">
        <v>2019</v>
      </c>
      <c r="F107" s="8">
        <v>43654</v>
      </c>
      <c r="G107" s="35" t="s">
        <v>3</v>
      </c>
      <c r="H107" s="82">
        <v>1.1212</v>
      </c>
      <c r="I107" s="82"/>
      <c r="J107" s="35">
        <v>7</v>
      </c>
      <c r="K107" s="83">
        <f t="shared" si="10"/>
        <v>4769.6622627448596</v>
      </c>
      <c r="L107" s="84"/>
      <c r="M107" s="6">
        <f>IF(J107="","",(K107/J107)/LOOKUP(RIGHT($D$2,3),定数!$A$6:$A$13,定数!$B$6:$B$13))</f>
        <v>5.6781693604105472</v>
      </c>
      <c r="N107" s="35">
        <v>2019</v>
      </c>
      <c r="O107" s="8">
        <v>43655</v>
      </c>
      <c r="P107" s="82">
        <v>1.1201000000000001</v>
      </c>
      <c r="Q107" s="82"/>
      <c r="R107" s="85">
        <f>IF(P107="","",T107*M107*LOOKUP(RIGHT($D$2,3),定数!$A$6:$A$13,定数!$B$6:$B$13))</f>
        <v>7495.1835557410968</v>
      </c>
      <c r="S107" s="85"/>
      <c r="T107" s="86">
        <f t="shared" si="12"/>
        <v>10.999999999998789</v>
      </c>
      <c r="U107" s="86"/>
      <c r="V107" t="str">
        <f>IF(S107&lt;&gt;"",IF(S107&lt;0,1+V106,0),"")</f>
        <v/>
      </c>
      <c r="W107">
        <f>IF(T107&lt;&gt;"",IF(T107&lt;0,1+W106,0),"")</f>
        <v>0</v>
      </c>
      <c r="X107" s="41">
        <f t="shared" si="13"/>
        <v>341997.58522000571</v>
      </c>
      <c r="Y107" s="42">
        <f t="shared" si="14"/>
        <v>0.53511735473448296</v>
      </c>
    </row>
    <row r="108" spans="2:25" x14ac:dyDescent="0.15">
      <c r="B108" s="35">
        <v>100</v>
      </c>
      <c r="C108" s="81">
        <f t="shared" si="9"/>
        <v>166483.92564723644</v>
      </c>
      <c r="D108" s="81"/>
      <c r="E108" s="35">
        <v>2019</v>
      </c>
      <c r="F108" s="8">
        <v>43655</v>
      </c>
      <c r="G108" s="35" t="s">
        <v>3</v>
      </c>
      <c r="H108" s="82">
        <v>1.1203000000000001</v>
      </c>
      <c r="I108" s="82"/>
      <c r="J108" s="35">
        <v>8</v>
      </c>
      <c r="K108" s="83">
        <f t="shared" si="10"/>
        <v>4994.5177694170925</v>
      </c>
      <c r="L108" s="84"/>
      <c r="M108" s="6">
        <f>IF(J108="","",(K108/J108)/LOOKUP(RIGHT($D$2,3),定数!$A$6:$A$13,定数!$B$6:$B$13))</f>
        <v>5.2026226764761381</v>
      </c>
      <c r="N108" s="35">
        <v>2019</v>
      </c>
      <c r="O108" s="8">
        <v>43656</v>
      </c>
      <c r="P108" s="82">
        <v>1.1212</v>
      </c>
      <c r="Q108" s="82"/>
      <c r="R108" s="85">
        <f>IF(P108="","",T108*M108*LOOKUP(RIGHT($D$2,3),定数!$A$6:$A$13,定数!$B$6:$B$13))</f>
        <v>-5618.8324905936106</v>
      </c>
      <c r="S108" s="85"/>
      <c r="T108" s="86">
        <f t="shared" si="12"/>
        <v>-8.9999999999990088</v>
      </c>
      <c r="U108" s="86"/>
      <c r="V108" t="str">
        <f>IF(S108&lt;&gt;"",IF(S108&lt;0,1+V107,0),"")</f>
        <v/>
      </c>
      <c r="W108">
        <f>IF(T108&lt;&gt;"",IF(T108&lt;0,1+W107,0),"")</f>
        <v>1</v>
      </c>
      <c r="X108" s="41">
        <f t="shared" si="13"/>
        <v>341997.58522000571</v>
      </c>
      <c r="Y108" s="42">
        <f t="shared" si="14"/>
        <v>0.51320145860053956</v>
      </c>
    </row>
    <row r="109" spans="2:25" x14ac:dyDescent="0.15">
      <c r="B109" s="1"/>
      <c r="C109" s="1"/>
      <c r="D109" s="1"/>
      <c r="E109" s="1"/>
      <c r="F109" s="1"/>
      <c r="G109" s="1"/>
      <c r="H109" s="1"/>
      <c r="I109" s="1"/>
      <c r="J109" s="1"/>
      <c r="K109" s="1"/>
      <c r="L109" s="1"/>
      <c r="M109" s="1"/>
      <c r="N109" s="1"/>
      <c r="O109" s="1"/>
      <c r="P109" s="1"/>
      <c r="Q109" s="1"/>
      <c r="R109" s="1"/>
    </row>
  </sheetData>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46">
    <cfRule type="cellIs" dxfId="15" priority="5" stopIfTrue="1" operator="equal">
      <formula>"買"</formula>
    </cfRule>
    <cfRule type="cellIs" dxfId="14" priority="6" stopIfTrue="1" operator="equal">
      <formula>"売"</formula>
    </cfRule>
  </conditionalFormatting>
  <conditionalFormatting sqref="G9:G11 G14:G45 G47:G108">
    <cfRule type="cellIs" dxfId="13" priority="7" stopIfTrue="1" operator="equal">
      <formula>"買"</formula>
    </cfRule>
    <cfRule type="cellIs" dxfId="12" priority="8" stopIfTrue="1" operator="equal">
      <formula>"売"</formula>
    </cfRule>
  </conditionalFormatting>
  <conditionalFormatting sqref="G12">
    <cfRule type="cellIs" dxfId="11" priority="3" stopIfTrue="1" operator="equal">
      <formula>"買"</formula>
    </cfRule>
    <cfRule type="cellIs" dxfId="10" priority="4" stopIfTrue="1" operator="equal">
      <formula>"売"</formula>
    </cfRule>
  </conditionalFormatting>
  <conditionalFormatting sqref="G13">
    <cfRule type="cellIs" dxfId="9" priority="1" stopIfTrue="1" operator="equal">
      <formula>"買"</formula>
    </cfRule>
    <cfRule type="cellIs" dxfId="8" priority="2" stopIfTrue="1" operator="equal">
      <formula>"売"</formula>
    </cfRule>
  </conditionalFormatting>
  <dataValidations count="1">
    <dataValidation type="list" allowBlank="1" showInputMessage="1" showErrorMessage="1" sqref="G9:G108" xr:uid="{00000000-0002-0000-0300-000000000000}">
      <formula1>"買,売"</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67:A368"/>
  <sheetViews>
    <sheetView topLeftCell="A663" workbookViewId="0">
      <selection activeCell="A686" sqref="A686"/>
    </sheetView>
  </sheetViews>
  <sheetFormatPr defaultRowHeight="14.25" x14ac:dyDescent="0.15"/>
  <cols>
    <col min="1" max="1" width="7.375" style="34" customWidth="1"/>
    <col min="2" max="2" width="8.125" customWidth="1"/>
  </cols>
  <sheetData>
    <row r="367" spans="1:1" x14ac:dyDescent="0.15">
      <c r="A367" s="45" t="s">
        <v>69</v>
      </c>
    </row>
    <row r="368" spans="1:1" x14ac:dyDescent="0.15">
      <c r="A368" s="45" t="s">
        <v>70</v>
      </c>
    </row>
  </sheetData>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9"/>
  <sheetViews>
    <sheetView tabSelected="1" zoomScale="145" zoomScaleNormal="145" zoomScaleSheetLayoutView="100" workbookViewId="0">
      <selection activeCell="A2" sqref="A2:J9"/>
    </sheetView>
  </sheetViews>
  <sheetFormatPr defaultRowHeight="13.5" x14ac:dyDescent="0.15"/>
  <sheetData>
    <row r="1" spans="1:10" x14ac:dyDescent="0.15">
      <c r="A1" t="s">
        <v>0</v>
      </c>
    </row>
    <row r="2" spans="1:10" x14ac:dyDescent="0.15">
      <c r="A2" s="87" t="s">
        <v>76</v>
      </c>
      <c r="B2" s="88"/>
      <c r="C2" s="88"/>
      <c r="D2" s="88"/>
      <c r="E2" s="88"/>
      <c r="F2" s="88"/>
      <c r="G2" s="88"/>
      <c r="H2" s="88"/>
      <c r="I2" s="88"/>
      <c r="J2" s="88"/>
    </row>
    <row r="3" spans="1:10" x14ac:dyDescent="0.15">
      <c r="A3" s="88"/>
      <c r="B3" s="88"/>
      <c r="C3" s="88"/>
      <c r="D3" s="88"/>
      <c r="E3" s="88"/>
      <c r="F3" s="88"/>
      <c r="G3" s="88"/>
      <c r="H3" s="88"/>
      <c r="I3" s="88"/>
      <c r="J3" s="88"/>
    </row>
    <row r="4" spans="1:10" x14ac:dyDescent="0.15">
      <c r="A4" s="88"/>
      <c r="B4" s="88"/>
      <c r="C4" s="88"/>
      <c r="D4" s="88"/>
      <c r="E4" s="88"/>
      <c r="F4" s="88"/>
      <c r="G4" s="88"/>
      <c r="H4" s="88"/>
      <c r="I4" s="88"/>
      <c r="J4" s="88"/>
    </row>
    <row r="5" spans="1:10" x14ac:dyDescent="0.15">
      <c r="A5" s="88"/>
      <c r="B5" s="88"/>
      <c r="C5" s="88"/>
      <c r="D5" s="88"/>
      <c r="E5" s="88"/>
      <c r="F5" s="88"/>
      <c r="G5" s="88"/>
      <c r="H5" s="88"/>
      <c r="I5" s="88"/>
      <c r="J5" s="88"/>
    </row>
    <row r="6" spans="1:10" x14ac:dyDescent="0.15">
      <c r="A6" s="88"/>
      <c r="B6" s="88"/>
      <c r="C6" s="88"/>
      <c r="D6" s="88"/>
      <c r="E6" s="88"/>
      <c r="F6" s="88"/>
      <c r="G6" s="88"/>
      <c r="H6" s="88"/>
      <c r="I6" s="88"/>
      <c r="J6" s="88"/>
    </row>
    <row r="7" spans="1:10" x14ac:dyDescent="0.15">
      <c r="A7" s="88"/>
      <c r="B7" s="88"/>
      <c r="C7" s="88"/>
      <c r="D7" s="88"/>
      <c r="E7" s="88"/>
      <c r="F7" s="88"/>
      <c r="G7" s="88"/>
      <c r="H7" s="88"/>
      <c r="I7" s="88"/>
      <c r="J7" s="88"/>
    </row>
    <row r="8" spans="1:10" x14ac:dyDescent="0.15">
      <c r="A8" s="88"/>
      <c r="B8" s="88"/>
      <c r="C8" s="88"/>
      <c r="D8" s="88"/>
      <c r="E8" s="88"/>
      <c r="F8" s="88"/>
      <c r="G8" s="88"/>
      <c r="H8" s="88"/>
      <c r="I8" s="88"/>
      <c r="J8" s="88"/>
    </row>
    <row r="9" spans="1:10" x14ac:dyDescent="0.15">
      <c r="A9" s="88"/>
      <c r="B9" s="88"/>
      <c r="C9" s="88"/>
      <c r="D9" s="88"/>
      <c r="E9" s="88"/>
      <c r="F9" s="88"/>
      <c r="G9" s="88"/>
      <c r="H9" s="88"/>
      <c r="I9" s="88"/>
      <c r="J9" s="88"/>
    </row>
    <row r="11" spans="1:10" x14ac:dyDescent="0.15">
      <c r="A11" t="s">
        <v>1</v>
      </c>
    </row>
    <row r="12" spans="1:10" x14ac:dyDescent="0.15">
      <c r="A12" s="89" t="s">
        <v>75</v>
      </c>
      <c r="B12" s="90"/>
      <c r="C12" s="90"/>
      <c r="D12" s="90"/>
      <c r="E12" s="90"/>
      <c r="F12" s="90"/>
      <c r="G12" s="90"/>
      <c r="H12" s="90"/>
      <c r="I12" s="90"/>
      <c r="J12" s="90"/>
    </row>
    <row r="13" spans="1:10" x14ac:dyDescent="0.15">
      <c r="A13" s="90"/>
      <c r="B13" s="90"/>
      <c r="C13" s="90"/>
      <c r="D13" s="90"/>
      <c r="E13" s="90"/>
      <c r="F13" s="90"/>
      <c r="G13" s="90"/>
      <c r="H13" s="90"/>
      <c r="I13" s="90"/>
      <c r="J13" s="90"/>
    </row>
    <row r="14" spans="1:10" x14ac:dyDescent="0.15">
      <c r="A14" s="90"/>
      <c r="B14" s="90"/>
      <c r="C14" s="90"/>
      <c r="D14" s="90"/>
      <c r="E14" s="90"/>
      <c r="F14" s="90"/>
      <c r="G14" s="90"/>
      <c r="H14" s="90"/>
      <c r="I14" s="90"/>
      <c r="J14" s="90"/>
    </row>
    <row r="15" spans="1:10" x14ac:dyDescent="0.15">
      <c r="A15" s="90"/>
      <c r="B15" s="90"/>
      <c r="C15" s="90"/>
      <c r="D15" s="90"/>
      <c r="E15" s="90"/>
      <c r="F15" s="90"/>
      <c r="G15" s="90"/>
      <c r="H15" s="90"/>
      <c r="I15" s="90"/>
      <c r="J15" s="90"/>
    </row>
    <row r="16" spans="1:10" x14ac:dyDescent="0.15">
      <c r="A16" s="90"/>
      <c r="B16" s="90"/>
      <c r="C16" s="90"/>
      <c r="D16" s="90"/>
      <c r="E16" s="90"/>
      <c r="F16" s="90"/>
      <c r="G16" s="90"/>
      <c r="H16" s="90"/>
      <c r="I16" s="90"/>
      <c r="J16" s="90"/>
    </row>
    <row r="17" spans="1:10" x14ac:dyDescent="0.15">
      <c r="A17" s="90"/>
      <c r="B17" s="90"/>
      <c r="C17" s="90"/>
      <c r="D17" s="90"/>
      <c r="E17" s="90"/>
      <c r="F17" s="90"/>
      <c r="G17" s="90"/>
      <c r="H17" s="90"/>
      <c r="I17" s="90"/>
      <c r="J17" s="90"/>
    </row>
    <row r="18" spans="1:10" x14ac:dyDescent="0.15">
      <c r="A18" s="90"/>
      <c r="B18" s="90"/>
      <c r="C18" s="90"/>
      <c r="D18" s="90"/>
      <c r="E18" s="90"/>
      <c r="F18" s="90"/>
      <c r="G18" s="90"/>
      <c r="H18" s="90"/>
      <c r="I18" s="90"/>
      <c r="J18" s="90"/>
    </row>
    <row r="19" spans="1:10" x14ac:dyDescent="0.15">
      <c r="A19" s="90"/>
      <c r="B19" s="90"/>
      <c r="C19" s="90"/>
      <c r="D19" s="90"/>
      <c r="E19" s="90"/>
      <c r="F19" s="90"/>
      <c r="G19" s="90"/>
      <c r="H19" s="90"/>
      <c r="I19" s="90"/>
      <c r="J19" s="90"/>
    </row>
    <row r="21" spans="1:10" x14ac:dyDescent="0.15">
      <c r="A21" t="s">
        <v>2</v>
      </c>
    </row>
    <row r="22" spans="1:10" x14ac:dyDescent="0.15">
      <c r="A22" s="89" t="s">
        <v>74</v>
      </c>
      <c r="B22" s="89"/>
      <c r="C22" s="89"/>
      <c r="D22" s="89"/>
      <c r="E22" s="89"/>
      <c r="F22" s="89"/>
      <c r="G22" s="89"/>
      <c r="H22" s="89"/>
      <c r="I22" s="89"/>
      <c r="J22" s="89"/>
    </row>
    <row r="23" spans="1:10" x14ac:dyDescent="0.15">
      <c r="A23" s="89"/>
      <c r="B23" s="89"/>
      <c r="C23" s="89"/>
      <c r="D23" s="89"/>
      <c r="E23" s="89"/>
      <c r="F23" s="89"/>
      <c r="G23" s="89"/>
      <c r="H23" s="89"/>
      <c r="I23" s="89"/>
      <c r="J23" s="89"/>
    </row>
    <row r="24" spans="1:10" x14ac:dyDescent="0.15">
      <c r="A24" s="89"/>
      <c r="B24" s="89"/>
      <c r="C24" s="89"/>
      <c r="D24" s="89"/>
      <c r="E24" s="89"/>
      <c r="F24" s="89"/>
      <c r="G24" s="89"/>
      <c r="H24" s="89"/>
      <c r="I24" s="89"/>
      <c r="J24" s="89"/>
    </row>
    <row r="25" spans="1:10" x14ac:dyDescent="0.15">
      <c r="A25" s="89"/>
      <c r="B25" s="89"/>
      <c r="C25" s="89"/>
      <c r="D25" s="89"/>
      <c r="E25" s="89"/>
      <c r="F25" s="89"/>
      <c r="G25" s="89"/>
      <c r="H25" s="89"/>
      <c r="I25" s="89"/>
      <c r="J25" s="89"/>
    </row>
    <row r="26" spans="1:10" x14ac:dyDescent="0.15">
      <c r="A26" s="89"/>
      <c r="B26" s="89"/>
      <c r="C26" s="89"/>
      <c r="D26" s="89"/>
      <c r="E26" s="89"/>
      <c r="F26" s="89"/>
      <c r="G26" s="89"/>
      <c r="H26" s="89"/>
      <c r="I26" s="89"/>
      <c r="J26" s="89"/>
    </row>
    <row r="27" spans="1:10" x14ac:dyDescent="0.15">
      <c r="A27" s="89"/>
      <c r="B27" s="89"/>
      <c r="C27" s="89"/>
      <c r="D27" s="89"/>
      <c r="E27" s="89"/>
      <c r="F27" s="89"/>
      <c r="G27" s="89"/>
      <c r="H27" s="89"/>
      <c r="I27" s="89"/>
      <c r="J27" s="89"/>
    </row>
    <row r="28" spans="1:10" x14ac:dyDescent="0.15">
      <c r="A28" s="89"/>
      <c r="B28" s="89"/>
      <c r="C28" s="89"/>
      <c r="D28" s="89"/>
      <c r="E28" s="89"/>
      <c r="F28" s="89"/>
      <c r="G28" s="89"/>
      <c r="H28" s="89"/>
      <c r="I28" s="89"/>
      <c r="J28" s="89"/>
    </row>
    <row r="29" spans="1:10" x14ac:dyDescent="0.15">
      <c r="A29" s="89"/>
      <c r="B29" s="89"/>
      <c r="C29" s="89"/>
      <c r="D29" s="89"/>
      <c r="E29" s="89"/>
      <c r="F29" s="89"/>
      <c r="G29" s="89"/>
      <c r="H29" s="89"/>
      <c r="I29" s="89"/>
      <c r="J29" s="89"/>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12"/>
  <sheetViews>
    <sheetView zoomScaleSheetLayoutView="100" workbookViewId="0">
      <selection activeCell="I7" sqref="I7"/>
    </sheetView>
  </sheetViews>
  <sheetFormatPr defaultColWidth="8.875" defaultRowHeight="17.25" x14ac:dyDescent="0.15"/>
  <cols>
    <col min="1" max="1" width="3.125" style="26" customWidth="1"/>
    <col min="2" max="2" width="13.25" style="23" customWidth="1"/>
    <col min="3" max="3" width="15.75" style="25" customWidth="1"/>
    <col min="4" max="4" width="13" style="25" customWidth="1"/>
    <col min="5" max="5" width="15.875" style="31" customWidth="1"/>
    <col min="6" max="6" width="15.875" style="25" customWidth="1"/>
    <col min="7" max="7" width="15.875" style="31" customWidth="1"/>
    <col min="8" max="8" width="15.875" style="25" customWidth="1"/>
    <col min="9" max="9" width="15.875" style="31" customWidth="1"/>
    <col min="10" max="16384" width="8.875" style="26"/>
  </cols>
  <sheetData>
    <row r="2" spans="2:9" x14ac:dyDescent="0.15">
      <c r="B2" s="24" t="s">
        <v>39</v>
      </c>
      <c r="C2" s="26"/>
    </row>
    <row r="4" spans="2:9" x14ac:dyDescent="0.15">
      <c r="B4" s="29" t="s">
        <v>42</v>
      </c>
      <c r="C4" s="29" t="s">
        <v>40</v>
      </c>
      <c r="D4" s="29" t="s">
        <v>45</v>
      </c>
      <c r="E4" s="30" t="s">
        <v>41</v>
      </c>
      <c r="F4" s="29" t="s">
        <v>46</v>
      </c>
      <c r="G4" s="30" t="s">
        <v>41</v>
      </c>
      <c r="H4" s="29" t="s">
        <v>47</v>
      </c>
      <c r="I4" s="30" t="s">
        <v>41</v>
      </c>
    </row>
    <row r="5" spans="2:9" x14ac:dyDescent="0.15">
      <c r="B5" s="27" t="s">
        <v>43</v>
      </c>
      <c r="C5" s="28" t="s">
        <v>73</v>
      </c>
      <c r="D5" s="28">
        <v>100</v>
      </c>
      <c r="E5" s="32">
        <v>43645</v>
      </c>
      <c r="F5" s="28">
        <v>100</v>
      </c>
      <c r="G5" s="32">
        <v>43738</v>
      </c>
      <c r="H5" s="28">
        <v>100</v>
      </c>
      <c r="I5" s="32">
        <v>43650</v>
      </c>
    </row>
    <row r="6" spans="2:9" x14ac:dyDescent="0.15">
      <c r="B6" s="27" t="s">
        <v>43</v>
      </c>
      <c r="C6" s="28" t="s">
        <v>44</v>
      </c>
      <c r="D6" s="28">
        <v>48</v>
      </c>
      <c r="E6" s="32">
        <v>43654</v>
      </c>
      <c r="F6" s="28">
        <v>100</v>
      </c>
      <c r="G6" s="46">
        <v>43656</v>
      </c>
      <c r="H6" s="28">
        <v>100</v>
      </c>
      <c r="I6" s="32">
        <v>43662</v>
      </c>
    </row>
    <row r="7" spans="2:9" x14ac:dyDescent="0.15">
      <c r="B7" s="27" t="s">
        <v>43</v>
      </c>
      <c r="C7" s="28"/>
      <c r="D7" s="28"/>
      <c r="E7" s="33"/>
      <c r="F7" s="28"/>
      <c r="G7" s="33"/>
      <c r="H7" s="28"/>
      <c r="I7" s="33"/>
    </row>
    <row r="8" spans="2:9" x14ac:dyDescent="0.15">
      <c r="B8" s="27" t="s">
        <v>43</v>
      </c>
      <c r="C8" s="28"/>
      <c r="D8" s="28"/>
      <c r="E8" s="33"/>
      <c r="F8" s="28"/>
      <c r="G8" s="33"/>
      <c r="H8" s="28"/>
      <c r="I8" s="33"/>
    </row>
    <row r="9" spans="2:9" x14ac:dyDescent="0.15">
      <c r="B9" s="27" t="s">
        <v>43</v>
      </c>
      <c r="C9" s="28"/>
      <c r="D9" s="28"/>
      <c r="E9" s="33"/>
      <c r="F9" s="28"/>
      <c r="G9" s="33"/>
      <c r="H9" s="28"/>
      <c r="I9" s="33"/>
    </row>
    <row r="10" spans="2:9" x14ac:dyDescent="0.15">
      <c r="B10" s="27" t="s">
        <v>43</v>
      </c>
      <c r="C10" s="28"/>
      <c r="D10" s="28"/>
      <c r="E10" s="33"/>
      <c r="F10" s="28"/>
      <c r="G10" s="33"/>
      <c r="H10" s="28"/>
      <c r="I10" s="33"/>
    </row>
    <row r="11" spans="2:9" x14ac:dyDescent="0.15">
      <c r="B11" s="27" t="s">
        <v>43</v>
      </c>
      <c r="C11" s="28"/>
      <c r="D11" s="28"/>
      <c r="E11" s="33"/>
      <c r="F11" s="28"/>
      <c r="G11" s="33"/>
      <c r="H11" s="28"/>
      <c r="I11" s="33"/>
    </row>
    <row r="12" spans="2:9" x14ac:dyDescent="0.15">
      <c r="B12" s="27" t="s">
        <v>43</v>
      </c>
      <c r="C12" s="28"/>
      <c r="D12" s="28"/>
      <c r="E12" s="33"/>
      <c r="F12" s="28"/>
      <c r="G12" s="33"/>
      <c r="H12" s="28"/>
      <c r="I12" s="33"/>
    </row>
  </sheetData>
  <phoneticPr fontId="2"/>
  <pageMargins left="0.75" right="0.75" top="1" bottom="1" header="0.51111111111111107" footer="0.51111111111111107"/>
  <pageSetup paperSize="9" firstPageNumber="429496319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V109"/>
  <sheetViews>
    <sheetView zoomScale="115" zoomScaleNormal="115" workbookViewId="0">
      <pane ySplit="8" topLeftCell="A9" activePane="bottomLeft" state="frozen"/>
      <selection pane="bottomLeft" activeCell="C7" sqref="C7:D8"/>
    </sheetView>
  </sheetViews>
  <sheetFormatPr defaultRowHeight="13.5" x14ac:dyDescent="0.15"/>
  <cols>
    <col min="1" max="1" width="2.875" customWidth="1"/>
    <col min="2" max="18" width="6.625" customWidth="1"/>
    <col min="22" max="22" width="10.875" style="22" bestFit="1" customWidth="1"/>
  </cols>
  <sheetData>
    <row r="2" spans="2:21" x14ac:dyDescent="0.15">
      <c r="B2" s="47" t="s">
        <v>5</v>
      </c>
      <c r="C2" s="47"/>
      <c r="D2" s="50"/>
      <c r="E2" s="50"/>
      <c r="F2" s="47" t="s">
        <v>6</v>
      </c>
      <c r="G2" s="47"/>
      <c r="H2" s="50" t="s">
        <v>36</v>
      </c>
      <c r="I2" s="50"/>
      <c r="J2" s="47" t="s">
        <v>7</v>
      </c>
      <c r="K2" s="47"/>
      <c r="L2" s="53">
        <f>C9</f>
        <v>1000000</v>
      </c>
      <c r="M2" s="50"/>
      <c r="N2" s="47" t="s">
        <v>8</v>
      </c>
      <c r="O2" s="47"/>
      <c r="P2" s="53" t="e">
        <f>C108+R108</f>
        <v>#VALUE!</v>
      </c>
      <c r="Q2" s="50"/>
      <c r="R2" s="1"/>
      <c r="S2" s="1"/>
      <c r="T2" s="1"/>
    </row>
    <row r="3" spans="2:21" ht="57" customHeight="1" x14ac:dyDescent="0.15">
      <c r="B3" s="47" t="s">
        <v>9</v>
      </c>
      <c r="C3" s="47"/>
      <c r="D3" s="54" t="s">
        <v>38</v>
      </c>
      <c r="E3" s="54"/>
      <c r="F3" s="54"/>
      <c r="G3" s="54"/>
      <c r="H3" s="54"/>
      <c r="I3" s="54"/>
      <c r="J3" s="47" t="s">
        <v>10</v>
      </c>
      <c r="K3" s="47"/>
      <c r="L3" s="54" t="s">
        <v>35</v>
      </c>
      <c r="M3" s="55"/>
      <c r="N3" s="55"/>
      <c r="O3" s="55"/>
      <c r="P3" s="55"/>
      <c r="Q3" s="55"/>
      <c r="R3" s="1"/>
      <c r="S3" s="1"/>
    </row>
    <row r="4" spans="2:21" x14ac:dyDescent="0.15">
      <c r="B4" s="47" t="s">
        <v>11</v>
      </c>
      <c r="C4" s="47"/>
      <c r="D4" s="48">
        <f>SUM($R$9:$S$993)</f>
        <v>153684.21052631587</v>
      </c>
      <c r="E4" s="48"/>
      <c r="F4" s="47" t="s">
        <v>12</v>
      </c>
      <c r="G4" s="47"/>
      <c r="H4" s="49">
        <f>SUM($T$9:$U$108)</f>
        <v>292.00000000000017</v>
      </c>
      <c r="I4" s="50"/>
      <c r="J4" s="56" t="s">
        <v>13</v>
      </c>
      <c r="K4" s="56"/>
      <c r="L4" s="53">
        <f>MAX($C$9:$D$990)-C9</f>
        <v>153684.21052631596</v>
      </c>
      <c r="M4" s="53"/>
      <c r="N4" s="56" t="s">
        <v>14</v>
      </c>
      <c r="O4" s="56"/>
      <c r="P4" s="48">
        <f>MIN($C$9:$D$990)-C9</f>
        <v>0</v>
      </c>
      <c r="Q4" s="48"/>
      <c r="R4" s="1"/>
      <c r="S4" s="1"/>
      <c r="T4" s="1"/>
    </row>
    <row r="5" spans="2:21" x14ac:dyDescent="0.15">
      <c r="B5" s="21" t="s">
        <v>15</v>
      </c>
      <c r="C5" s="2">
        <f>COUNTIF($R$9:$R$990,"&gt;0")</f>
        <v>1</v>
      </c>
      <c r="D5" s="20" t="s">
        <v>16</v>
      </c>
      <c r="E5" s="15">
        <f>COUNTIF($R$9:$R$990,"&lt;0")</f>
        <v>0</v>
      </c>
      <c r="F5" s="20" t="s">
        <v>17</v>
      </c>
      <c r="G5" s="2">
        <f>COUNTIF($R$9:$R$990,"=0")</f>
        <v>0</v>
      </c>
      <c r="H5" s="20" t="s">
        <v>18</v>
      </c>
      <c r="I5" s="3">
        <f>C5/SUM(C5,E5,G5)</f>
        <v>1</v>
      </c>
      <c r="J5" s="58" t="s">
        <v>19</v>
      </c>
      <c r="K5" s="47"/>
      <c r="L5" s="59"/>
      <c r="M5" s="60"/>
      <c r="N5" s="17" t="s">
        <v>20</v>
      </c>
      <c r="O5" s="9"/>
      <c r="P5" s="59"/>
      <c r="Q5" s="60"/>
      <c r="R5" s="1"/>
      <c r="S5" s="1"/>
      <c r="T5" s="1"/>
    </row>
    <row r="6" spans="2:21" x14ac:dyDescent="0.15">
      <c r="B6" s="11"/>
      <c r="C6" s="13"/>
      <c r="D6" s="14"/>
      <c r="E6" s="10"/>
      <c r="F6" s="11"/>
      <c r="G6" s="10"/>
      <c r="H6" s="11"/>
      <c r="I6" s="16"/>
      <c r="J6" s="11"/>
      <c r="K6" s="11"/>
      <c r="L6" s="10"/>
      <c r="M6" s="10"/>
      <c r="N6" s="12"/>
      <c r="O6" s="12"/>
      <c r="P6" s="10"/>
      <c r="Q6" s="7"/>
      <c r="R6" s="1"/>
      <c r="S6" s="1"/>
      <c r="T6" s="1"/>
    </row>
    <row r="7" spans="2:21" x14ac:dyDescent="0.15">
      <c r="B7" s="68" t="s">
        <v>21</v>
      </c>
      <c r="C7" s="70" t="s">
        <v>22</v>
      </c>
      <c r="D7" s="71"/>
      <c r="E7" s="74" t="s">
        <v>23</v>
      </c>
      <c r="F7" s="75"/>
      <c r="G7" s="75"/>
      <c r="H7" s="75"/>
      <c r="I7" s="63"/>
      <c r="J7" s="76" t="s">
        <v>24</v>
      </c>
      <c r="K7" s="77"/>
      <c r="L7" s="65"/>
      <c r="M7" s="78" t="s">
        <v>25</v>
      </c>
      <c r="N7" s="79" t="s">
        <v>26</v>
      </c>
      <c r="O7" s="80"/>
      <c r="P7" s="80"/>
      <c r="Q7" s="67"/>
      <c r="R7" s="61" t="s">
        <v>27</v>
      </c>
      <c r="S7" s="61"/>
      <c r="T7" s="61"/>
      <c r="U7" s="61"/>
    </row>
    <row r="8" spans="2:21" x14ac:dyDescent="0.15">
      <c r="B8" s="69"/>
      <c r="C8" s="72"/>
      <c r="D8" s="73"/>
      <c r="E8" s="18" t="s">
        <v>28</v>
      </c>
      <c r="F8" s="18" t="s">
        <v>29</v>
      </c>
      <c r="G8" s="18" t="s">
        <v>30</v>
      </c>
      <c r="H8" s="62" t="s">
        <v>31</v>
      </c>
      <c r="I8" s="63"/>
      <c r="J8" s="4" t="s">
        <v>32</v>
      </c>
      <c r="K8" s="64" t="s">
        <v>33</v>
      </c>
      <c r="L8" s="65"/>
      <c r="M8" s="78"/>
      <c r="N8" s="5" t="s">
        <v>28</v>
      </c>
      <c r="O8" s="5" t="s">
        <v>29</v>
      </c>
      <c r="P8" s="66" t="s">
        <v>31</v>
      </c>
      <c r="Q8" s="67"/>
      <c r="R8" s="61" t="s">
        <v>34</v>
      </c>
      <c r="S8" s="61"/>
      <c r="T8" s="61" t="s">
        <v>32</v>
      </c>
      <c r="U8" s="61"/>
    </row>
    <row r="9" spans="2:21" x14ac:dyDescent="0.15">
      <c r="B9" s="19">
        <v>1</v>
      </c>
      <c r="C9" s="81">
        <v>1000000</v>
      </c>
      <c r="D9" s="81"/>
      <c r="E9" s="19">
        <v>2001</v>
      </c>
      <c r="F9" s="8">
        <v>42111</v>
      </c>
      <c r="G9" s="19" t="s">
        <v>4</v>
      </c>
      <c r="H9" s="82">
        <v>105.33</v>
      </c>
      <c r="I9" s="82"/>
      <c r="J9" s="19">
        <v>57</v>
      </c>
      <c r="K9" s="81">
        <f t="shared" ref="K9:K72" si="0">IF(F9="","",C9*0.03)</f>
        <v>30000</v>
      </c>
      <c r="L9" s="81"/>
      <c r="M9" s="6">
        <f>IF(J9="","",(K9/J9)/1000)</f>
        <v>0.52631578947368418</v>
      </c>
      <c r="N9" s="19">
        <v>2001</v>
      </c>
      <c r="O9" s="8">
        <v>42111</v>
      </c>
      <c r="P9" s="82">
        <v>108.25</v>
      </c>
      <c r="Q9" s="82"/>
      <c r="R9" s="85">
        <f>IF(O9="","",(IF(G9="売",H9-P9,P9-H9))*M9*100000)</f>
        <v>153684.21052631587</v>
      </c>
      <c r="S9" s="85"/>
      <c r="T9" s="86">
        <f>IF(O9="","",IF(R9&lt;0,J9*(-1),IF(G9="買",(P9-H9)*100,(H9-P9)*100)))</f>
        <v>292.00000000000017</v>
      </c>
      <c r="U9" s="86"/>
    </row>
    <row r="10" spans="2:21" x14ac:dyDescent="0.15">
      <c r="B10" s="19">
        <v>2</v>
      </c>
      <c r="C10" s="81">
        <f t="shared" ref="C10:C73" si="1">IF(R9="","",C9+R9)</f>
        <v>1153684.210526316</v>
      </c>
      <c r="D10" s="81"/>
      <c r="E10" s="19"/>
      <c r="F10" s="8"/>
      <c r="G10" s="19" t="s">
        <v>4</v>
      </c>
      <c r="H10" s="82"/>
      <c r="I10" s="82"/>
      <c r="J10" s="19"/>
      <c r="K10" s="81" t="str">
        <f t="shared" si="0"/>
        <v/>
      </c>
      <c r="L10" s="81"/>
      <c r="M10" s="6" t="str">
        <f t="shared" ref="M10:M73" si="2">IF(J10="","",(K10/J10)/1000)</f>
        <v/>
      </c>
      <c r="N10" s="19"/>
      <c r="O10" s="8"/>
      <c r="P10" s="82"/>
      <c r="Q10" s="82"/>
      <c r="R10" s="85" t="str">
        <f t="shared" ref="R10:R73" si="3">IF(O10="","",(IF(G10="売",H10-P10,P10-H10))*M10*100000)</f>
        <v/>
      </c>
      <c r="S10" s="85"/>
      <c r="T10" s="86" t="str">
        <f t="shared" ref="T10:T73" si="4">IF(O10="","",IF(R10&lt;0,J10*(-1),IF(G10="買",(P10-H10)*100,(H10-P10)*100)))</f>
        <v/>
      </c>
      <c r="U10" s="86"/>
    </row>
    <row r="11" spans="2:21" x14ac:dyDescent="0.15">
      <c r="B11" s="19">
        <v>3</v>
      </c>
      <c r="C11" s="81" t="str">
        <f t="shared" si="1"/>
        <v/>
      </c>
      <c r="D11" s="81"/>
      <c r="E11" s="19"/>
      <c r="F11" s="8"/>
      <c r="G11" s="19" t="s">
        <v>4</v>
      </c>
      <c r="H11" s="82"/>
      <c r="I11" s="82"/>
      <c r="J11" s="19"/>
      <c r="K11" s="81" t="str">
        <f t="shared" si="0"/>
        <v/>
      </c>
      <c r="L11" s="81"/>
      <c r="M11" s="6" t="str">
        <f t="shared" si="2"/>
        <v/>
      </c>
      <c r="N11" s="19"/>
      <c r="O11" s="8"/>
      <c r="P11" s="82"/>
      <c r="Q11" s="82"/>
      <c r="R11" s="85" t="str">
        <f t="shared" si="3"/>
        <v/>
      </c>
      <c r="S11" s="85"/>
      <c r="T11" s="86" t="str">
        <f t="shared" si="4"/>
        <v/>
      </c>
      <c r="U11" s="86"/>
    </row>
    <row r="12" spans="2:21" x14ac:dyDescent="0.15">
      <c r="B12" s="19">
        <v>4</v>
      </c>
      <c r="C12" s="81" t="str">
        <f t="shared" si="1"/>
        <v/>
      </c>
      <c r="D12" s="81"/>
      <c r="E12" s="19"/>
      <c r="F12" s="8"/>
      <c r="G12" s="19" t="s">
        <v>3</v>
      </c>
      <c r="H12" s="82"/>
      <c r="I12" s="82"/>
      <c r="J12" s="19"/>
      <c r="K12" s="81" t="str">
        <f t="shared" si="0"/>
        <v/>
      </c>
      <c r="L12" s="81"/>
      <c r="M12" s="6" t="str">
        <f t="shared" si="2"/>
        <v/>
      </c>
      <c r="N12" s="19"/>
      <c r="O12" s="8"/>
      <c r="P12" s="82"/>
      <c r="Q12" s="82"/>
      <c r="R12" s="85" t="str">
        <f t="shared" si="3"/>
        <v/>
      </c>
      <c r="S12" s="85"/>
      <c r="T12" s="86" t="str">
        <f t="shared" si="4"/>
        <v/>
      </c>
      <c r="U12" s="86"/>
    </row>
    <row r="13" spans="2:21" x14ac:dyDescent="0.15">
      <c r="B13" s="19">
        <v>5</v>
      </c>
      <c r="C13" s="81" t="str">
        <f t="shared" si="1"/>
        <v/>
      </c>
      <c r="D13" s="81"/>
      <c r="E13" s="19"/>
      <c r="F13" s="8"/>
      <c r="G13" s="19" t="s">
        <v>3</v>
      </c>
      <c r="H13" s="82"/>
      <c r="I13" s="82"/>
      <c r="J13" s="19"/>
      <c r="K13" s="81" t="str">
        <f t="shared" si="0"/>
        <v/>
      </c>
      <c r="L13" s="81"/>
      <c r="M13" s="6" t="str">
        <f t="shared" si="2"/>
        <v/>
      </c>
      <c r="N13" s="19"/>
      <c r="O13" s="8"/>
      <c r="P13" s="82"/>
      <c r="Q13" s="82"/>
      <c r="R13" s="85" t="str">
        <f t="shared" si="3"/>
        <v/>
      </c>
      <c r="S13" s="85"/>
      <c r="T13" s="86" t="str">
        <f t="shared" si="4"/>
        <v/>
      </c>
      <c r="U13" s="86"/>
    </row>
    <row r="14" spans="2:21" x14ac:dyDescent="0.15">
      <c r="B14" s="19">
        <v>6</v>
      </c>
      <c r="C14" s="81" t="str">
        <f t="shared" si="1"/>
        <v/>
      </c>
      <c r="D14" s="81"/>
      <c r="E14" s="19"/>
      <c r="F14" s="8"/>
      <c r="G14" s="19" t="s">
        <v>4</v>
      </c>
      <c r="H14" s="82"/>
      <c r="I14" s="82"/>
      <c r="J14" s="19"/>
      <c r="K14" s="81" t="str">
        <f t="shared" si="0"/>
        <v/>
      </c>
      <c r="L14" s="81"/>
      <c r="M14" s="6" t="str">
        <f t="shared" si="2"/>
        <v/>
      </c>
      <c r="N14" s="19"/>
      <c r="O14" s="8"/>
      <c r="P14" s="82"/>
      <c r="Q14" s="82"/>
      <c r="R14" s="85" t="str">
        <f t="shared" si="3"/>
        <v/>
      </c>
      <c r="S14" s="85"/>
      <c r="T14" s="86" t="str">
        <f t="shared" si="4"/>
        <v/>
      </c>
      <c r="U14" s="86"/>
    </row>
    <row r="15" spans="2:21" x14ac:dyDescent="0.15">
      <c r="B15" s="19">
        <v>7</v>
      </c>
      <c r="C15" s="81" t="str">
        <f t="shared" si="1"/>
        <v/>
      </c>
      <c r="D15" s="81"/>
      <c r="E15" s="19"/>
      <c r="F15" s="8"/>
      <c r="G15" s="19" t="s">
        <v>4</v>
      </c>
      <c r="H15" s="82"/>
      <c r="I15" s="82"/>
      <c r="J15" s="19"/>
      <c r="K15" s="81" t="str">
        <f t="shared" si="0"/>
        <v/>
      </c>
      <c r="L15" s="81"/>
      <c r="M15" s="6" t="str">
        <f t="shared" si="2"/>
        <v/>
      </c>
      <c r="N15" s="19"/>
      <c r="O15" s="8"/>
      <c r="P15" s="82"/>
      <c r="Q15" s="82"/>
      <c r="R15" s="85" t="str">
        <f t="shared" si="3"/>
        <v/>
      </c>
      <c r="S15" s="85"/>
      <c r="T15" s="86" t="str">
        <f t="shared" si="4"/>
        <v/>
      </c>
      <c r="U15" s="86"/>
    </row>
    <row r="16" spans="2:21" x14ac:dyDescent="0.15">
      <c r="B16" s="19">
        <v>8</v>
      </c>
      <c r="C16" s="81" t="str">
        <f t="shared" si="1"/>
        <v/>
      </c>
      <c r="D16" s="81"/>
      <c r="E16" s="19"/>
      <c r="F16" s="8"/>
      <c r="G16" s="19" t="s">
        <v>4</v>
      </c>
      <c r="H16" s="82"/>
      <c r="I16" s="82"/>
      <c r="J16" s="19"/>
      <c r="K16" s="81" t="str">
        <f t="shared" si="0"/>
        <v/>
      </c>
      <c r="L16" s="81"/>
      <c r="M16" s="6" t="str">
        <f t="shared" si="2"/>
        <v/>
      </c>
      <c r="N16" s="19"/>
      <c r="O16" s="8"/>
      <c r="P16" s="82"/>
      <c r="Q16" s="82"/>
      <c r="R16" s="85" t="str">
        <f t="shared" si="3"/>
        <v/>
      </c>
      <c r="S16" s="85"/>
      <c r="T16" s="86" t="str">
        <f t="shared" si="4"/>
        <v/>
      </c>
      <c r="U16" s="86"/>
    </row>
    <row r="17" spans="2:21" x14ac:dyDescent="0.15">
      <c r="B17" s="19">
        <v>9</v>
      </c>
      <c r="C17" s="81" t="str">
        <f t="shared" si="1"/>
        <v/>
      </c>
      <c r="D17" s="81"/>
      <c r="E17" s="19"/>
      <c r="F17" s="8"/>
      <c r="G17" s="19" t="s">
        <v>4</v>
      </c>
      <c r="H17" s="82"/>
      <c r="I17" s="82"/>
      <c r="J17" s="19"/>
      <c r="K17" s="81" t="str">
        <f t="shared" si="0"/>
        <v/>
      </c>
      <c r="L17" s="81"/>
      <c r="M17" s="6" t="str">
        <f t="shared" si="2"/>
        <v/>
      </c>
      <c r="N17" s="19"/>
      <c r="O17" s="8"/>
      <c r="P17" s="82"/>
      <c r="Q17" s="82"/>
      <c r="R17" s="85" t="str">
        <f t="shared" si="3"/>
        <v/>
      </c>
      <c r="S17" s="85"/>
      <c r="T17" s="86" t="str">
        <f t="shared" si="4"/>
        <v/>
      </c>
      <c r="U17" s="86"/>
    </row>
    <row r="18" spans="2:21" x14ac:dyDescent="0.15">
      <c r="B18" s="19">
        <v>10</v>
      </c>
      <c r="C18" s="81" t="str">
        <f t="shared" si="1"/>
        <v/>
      </c>
      <c r="D18" s="81"/>
      <c r="E18" s="19"/>
      <c r="F18" s="8"/>
      <c r="G18" s="19" t="s">
        <v>4</v>
      </c>
      <c r="H18" s="82"/>
      <c r="I18" s="82"/>
      <c r="J18" s="19"/>
      <c r="K18" s="81" t="str">
        <f t="shared" si="0"/>
        <v/>
      </c>
      <c r="L18" s="81"/>
      <c r="M18" s="6" t="str">
        <f t="shared" si="2"/>
        <v/>
      </c>
      <c r="N18" s="19"/>
      <c r="O18" s="8"/>
      <c r="P18" s="82"/>
      <c r="Q18" s="82"/>
      <c r="R18" s="85" t="str">
        <f t="shared" si="3"/>
        <v/>
      </c>
      <c r="S18" s="85"/>
      <c r="T18" s="86" t="str">
        <f t="shared" si="4"/>
        <v/>
      </c>
      <c r="U18" s="86"/>
    </row>
    <row r="19" spans="2:21" x14ac:dyDescent="0.15">
      <c r="B19" s="19">
        <v>11</v>
      </c>
      <c r="C19" s="81" t="str">
        <f t="shared" si="1"/>
        <v/>
      </c>
      <c r="D19" s="81"/>
      <c r="E19" s="19"/>
      <c r="F19" s="8"/>
      <c r="G19" s="19" t="s">
        <v>4</v>
      </c>
      <c r="H19" s="82"/>
      <c r="I19" s="82"/>
      <c r="J19" s="19"/>
      <c r="K19" s="81" t="str">
        <f t="shared" si="0"/>
        <v/>
      </c>
      <c r="L19" s="81"/>
      <c r="M19" s="6" t="str">
        <f t="shared" si="2"/>
        <v/>
      </c>
      <c r="N19" s="19"/>
      <c r="O19" s="8"/>
      <c r="P19" s="82"/>
      <c r="Q19" s="82"/>
      <c r="R19" s="85" t="str">
        <f t="shared" si="3"/>
        <v/>
      </c>
      <c r="S19" s="85"/>
      <c r="T19" s="86" t="str">
        <f t="shared" si="4"/>
        <v/>
      </c>
      <c r="U19" s="86"/>
    </row>
    <row r="20" spans="2:21" x14ac:dyDescent="0.15">
      <c r="B20" s="19">
        <v>12</v>
      </c>
      <c r="C20" s="81" t="str">
        <f t="shared" si="1"/>
        <v/>
      </c>
      <c r="D20" s="81"/>
      <c r="E20" s="19"/>
      <c r="F20" s="8"/>
      <c r="G20" s="19" t="s">
        <v>4</v>
      </c>
      <c r="H20" s="82"/>
      <c r="I20" s="82"/>
      <c r="J20" s="19"/>
      <c r="K20" s="81" t="str">
        <f t="shared" si="0"/>
        <v/>
      </c>
      <c r="L20" s="81"/>
      <c r="M20" s="6" t="str">
        <f t="shared" si="2"/>
        <v/>
      </c>
      <c r="N20" s="19"/>
      <c r="O20" s="8"/>
      <c r="P20" s="82"/>
      <c r="Q20" s="82"/>
      <c r="R20" s="85" t="str">
        <f t="shared" si="3"/>
        <v/>
      </c>
      <c r="S20" s="85"/>
      <c r="T20" s="86" t="str">
        <f t="shared" si="4"/>
        <v/>
      </c>
      <c r="U20" s="86"/>
    </row>
    <row r="21" spans="2:21" x14ac:dyDescent="0.15">
      <c r="B21" s="19">
        <v>13</v>
      </c>
      <c r="C21" s="81" t="str">
        <f t="shared" si="1"/>
        <v/>
      </c>
      <c r="D21" s="81"/>
      <c r="E21" s="19"/>
      <c r="F21" s="8"/>
      <c r="G21" s="19" t="s">
        <v>4</v>
      </c>
      <c r="H21" s="82"/>
      <c r="I21" s="82"/>
      <c r="J21" s="19"/>
      <c r="K21" s="81" t="str">
        <f t="shared" si="0"/>
        <v/>
      </c>
      <c r="L21" s="81"/>
      <c r="M21" s="6" t="str">
        <f t="shared" si="2"/>
        <v/>
      </c>
      <c r="N21" s="19"/>
      <c r="O21" s="8"/>
      <c r="P21" s="82"/>
      <c r="Q21" s="82"/>
      <c r="R21" s="85" t="str">
        <f t="shared" si="3"/>
        <v/>
      </c>
      <c r="S21" s="85"/>
      <c r="T21" s="86" t="str">
        <f t="shared" si="4"/>
        <v/>
      </c>
      <c r="U21" s="86"/>
    </row>
    <row r="22" spans="2:21" x14ac:dyDescent="0.15">
      <c r="B22" s="19">
        <v>14</v>
      </c>
      <c r="C22" s="81" t="str">
        <f t="shared" si="1"/>
        <v/>
      </c>
      <c r="D22" s="81"/>
      <c r="E22" s="19"/>
      <c r="F22" s="8"/>
      <c r="G22" s="19" t="s">
        <v>3</v>
      </c>
      <c r="H22" s="82"/>
      <c r="I22" s="82"/>
      <c r="J22" s="19"/>
      <c r="K22" s="81" t="str">
        <f t="shared" si="0"/>
        <v/>
      </c>
      <c r="L22" s="81"/>
      <c r="M22" s="6" t="str">
        <f t="shared" si="2"/>
        <v/>
      </c>
      <c r="N22" s="19"/>
      <c r="O22" s="8"/>
      <c r="P22" s="82"/>
      <c r="Q22" s="82"/>
      <c r="R22" s="85" t="str">
        <f t="shared" si="3"/>
        <v/>
      </c>
      <c r="S22" s="85"/>
      <c r="T22" s="86" t="str">
        <f t="shared" si="4"/>
        <v/>
      </c>
      <c r="U22" s="86"/>
    </row>
    <row r="23" spans="2:21" x14ac:dyDescent="0.15">
      <c r="B23" s="19">
        <v>15</v>
      </c>
      <c r="C23" s="81" t="str">
        <f t="shared" si="1"/>
        <v/>
      </c>
      <c r="D23" s="81"/>
      <c r="E23" s="19"/>
      <c r="F23" s="8"/>
      <c r="G23" s="19" t="s">
        <v>4</v>
      </c>
      <c r="H23" s="82"/>
      <c r="I23" s="82"/>
      <c r="J23" s="19"/>
      <c r="K23" s="81" t="str">
        <f t="shared" si="0"/>
        <v/>
      </c>
      <c r="L23" s="81"/>
      <c r="M23" s="6" t="str">
        <f t="shared" si="2"/>
        <v/>
      </c>
      <c r="N23" s="19"/>
      <c r="O23" s="8"/>
      <c r="P23" s="82"/>
      <c r="Q23" s="82"/>
      <c r="R23" s="85" t="str">
        <f t="shared" si="3"/>
        <v/>
      </c>
      <c r="S23" s="85"/>
      <c r="T23" s="86" t="str">
        <f t="shared" si="4"/>
        <v/>
      </c>
      <c r="U23" s="86"/>
    </row>
    <row r="24" spans="2:21" x14ac:dyDescent="0.15">
      <c r="B24" s="19">
        <v>16</v>
      </c>
      <c r="C24" s="81" t="str">
        <f t="shared" si="1"/>
        <v/>
      </c>
      <c r="D24" s="81"/>
      <c r="E24" s="19"/>
      <c r="F24" s="8"/>
      <c r="G24" s="19" t="s">
        <v>4</v>
      </c>
      <c r="H24" s="82"/>
      <c r="I24" s="82"/>
      <c r="J24" s="19"/>
      <c r="K24" s="81" t="str">
        <f t="shared" si="0"/>
        <v/>
      </c>
      <c r="L24" s="81"/>
      <c r="M24" s="6" t="str">
        <f t="shared" si="2"/>
        <v/>
      </c>
      <c r="N24" s="19"/>
      <c r="O24" s="8"/>
      <c r="P24" s="82"/>
      <c r="Q24" s="82"/>
      <c r="R24" s="85" t="str">
        <f t="shared" si="3"/>
        <v/>
      </c>
      <c r="S24" s="85"/>
      <c r="T24" s="86" t="str">
        <f t="shared" si="4"/>
        <v/>
      </c>
      <c r="U24" s="86"/>
    </row>
    <row r="25" spans="2:21" x14ac:dyDescent="0.15">
      <c r="B25" s="19">
        <v>17</v>
      </c>
      <c r="C25" s="81" t="str">
        <f t="shared" si="1"/>
        <v/>
      </c>
      <c r="D25" s="81"/>
      <c r="E25" s="19"/>
      <c r="F25" s="8"/>
      <c r="G25" s="19" t="s">
        <v>4</v>
      </c>
      <c r="H25" s="82"/>
      <c r="I25" s="82"/>
      <c r="J25" s="19"/>
      <c r="K25" s="81" t="str">
        <f t="shared" si="0"/>
        <v/>
      </c>
      <c r="L25" s="81"/>
      <c r="M25" s="6" t="str">
        <f t="shared" si="2"/>
        <v/>
      </c>
      <c r="N25" s="19"/>
      <c r="O25" s="8"/>
      <c r="P25" s="82"/>
      <c r="Q25" s="82"/>
      <c r="R25" s="85" t="str">
        <f t="shared" si="3"/>
        <v/>
      </c>
      <c r="S25" s="85"/>
      <c r="T25" s="86" t="str">
        <f t="shared" si="4"/>
        <v/>
      </c>
      <c r="U25" s="86"/>
    </row>
    <row r="26" spans="2:21" x14ac:dyDescent="0.15">
      <c r="B26" s="19">
        <v>18</v>
      </c>
      <c r="C26" s="81" t="str">
        <f t="shared" si="1"/>
        <v/>
      </c>
      <c r="D26" s="81"/>
      <c r="E26" s="19"/>
      <c r="F26" s="8"/>
      <c r="G26" s="19" t="s">
        <v>4</v>
      </c>
      <c r="H26" s="82"/>
      <c r="I26" s="82"/>
      <c r="J26" s="19"/>
      <c r="K26" s="81" t="str">
        <f t="shared" si="0"/>
        <v/>
      </c>
      <c r="L26" s="81"/>
      <c r="M26" s="6" t="str">
        <f t="shared" si="2"/>
        <v/>
      </c>
      <c r="N26" s="19"/>
      <c r="O26" s="8"/>
      <c r="P26" s="82"/>
      <c r="Q26" s="82"/>
      <c r="R26" s="85" t="str">
        <f t="shared" si="3"/>
        <v/>
      </c>
      <c r="S26" s="85"/>
      <c r="T26" s="86" t="str">
        <f t="shared" si="4"/>
        <v/>
      </c>
      <c r="U26" s="86"/>
    </row>
    <row r="27" spans="2:21" x14ac:dyDescent="0.15">
      <c r="B27" s="19">
        <v>19</v>
      </c>
      <c r="C27" s="81" t="str">
        <f t="shared" si="1"/>
        <v/>
      </c>
      <c r="D27" s="81"/>
      <c r="E27" s="19"/>
      <c r="F27" s="8"/>
      <c r="G27" s="19" t="s">
        <v>3</v>
      </c>
      <c r="H27" s="82"/>
      <c r="I27" s="82"/>
      <c r="J27" s="19"/>
      <c r="K27" s="81" t="str">
        <f t="shared" si="0"/>
        <v/>
      </c>
      <c r="L27" s="81"/>
      <c r="M27" s="6" t="str">
        <f t="shared" si="2"/>
        <v/>
      </c>
      <c r="N27" s="19"/>
      <c r="O27" s="8"/>
      <c r="P27" s="82"/>
      <c r="Q27" s="82"/>
      <c r="R27" s="85" t="str">
        <f t="shared" si="3"/>
        <v/>
      </c>
      <c r="S27" s="85"/>
      <c r="T27" s="86" t="str">
        <f t="shared" si="4"/>
        <v/>
      </c>
      <c r="U27" s="86"/>
    </row>
    <row r="28" spans="2:21" x14ac:dyDescent="0.15">
      <c r="B28" s="19">
        <v>20</v>
      </c>
      <c r="C28" s="81" t="str">
        <f t="shared" si="1"/>
        <v/>
      </c>
      <c r="D28" s="81"/>
      <c r="E28" s="19"/>
      <c r="F28" s="8"/>
      <c r="G28" s="19" t="s">
        <v>4</v>
      </c>
      <c r="H28" s="82"/>
      <c r="I28" s="82"/>
      <c r="J28" s="19"/>
      <c r="K28" s="81" t="str">
        <f t="shared" si="0"/>
        <v/>
      </c>
      <c r="L28" s="81"/>
      <c r="M28" s="6" t="str">
        <f t="shared" si="2"/>
        <v/>
      </c>
      <c r="N28" s="19"/>
      <c r="O28" s="8"/>
      <c r="P28" s="82"/>
      <c r="Q28" s="82"/>
      <c r="R28" s="85" t="str">
        <f t="shared" si="3"/>
        <v/>
      </c>
      <c r="S28" s="85"/>
      <c r="T28" s="86" t="str">
        <f t="shared" si="4"/>
        <v/>
      </c>
      <c r="U28" s="86"/>
    </row>
    <row r="29" spans="2:21" x14ac:dyDescent="0.15">
      <c r="B29" s="19">
        <v>21</v>
      </c>
      <c r="C29" s="81" t="str">
        <f t="shared" si="1"/>
        <v/>
      </c>
      <c r="D29" s="81"/>
      <c r="E29" s="19"/>
      <c r="F29" s="8"/>
      <c r="G29" s="19" t="s">
        <v>3</v>
      </c>
      <c r="H29" s="82"/>
      <c r="I29" s="82"/>
      <c r="J29" s="19"/>
      <c r="K29" s="81" t="str">
        <f t="shared" si="0"/>
        <v/>
      </c>
      <c r="L29" s="81"/>
      <c r="M29" s="6" t="str">
        <f t="shared" si="2"/>
        <v/>
      </c>
      <c r="N29" s="19"/>
      <c r="O29" s="8"/>
      <c r="P29" s="82"/>
      <c r="Q29" s="82"/>
      <c r="R29" s="85" t="str">
        <f t="shared" si="3"/>
        <v/>
      </c>
      <c r="S29" s="85"/>
      <c r="T29" s="86" t="str">
        <f t="shared" si="4"/>
        <v/>
      </c>
      <c r="U29" s="86"/>
    </row>
    <row r="30" spans="2:21" x14ac:dyDescent="0.15">
      <c r="B30" s="19">
        <v>22</v>
      </c>
      <c r="C30" s="81" t="str">
        <f t="shared" si="1"/>
        <v/>
      </c>
      <c r="D30" s="81"/>
      <c r="E30" s="19"/>
      <c r="F30" s="8"/>
      <c r="G30" s="19" t="s">
        <v>3</v>
      </c>
      <c r="H30" s="82"/>
      <c r="I30" s="82"/>
      <c r="J30" s="19"/>
      <c r="K30" s="81" t="str">
        <f t="shared" si="0"/>
        <v/>
      </c>
      <c r="L30" s="81"/>
      <c r="M30" s="6" t="str">
        <f t="shared" si="2"/>
        <v/>
      </c>
      <c r="N30" s="19"/>
      <c r="O30" s="8"/>
      <c r="P30" s="82"/>
      <c r="Q30" s="82"/>
      <c r="R30" s="85" t="str">
        <f t="shared" si="3"/>
        <v/>
      </c>
      <c r="S30" s="85"/>
      <c r="T30" s="86" t="str">
        <f t="shared" si="4"/>
        <v/>
      </c>
      <c r="U30" s="86"/>
    </row>
    <row r="31" spans="2:21" x14ac:dyDescent="0.15">
      <c r="B31" s="19">
        <v>23</v>
      </c>
      <c r="C31" s="81" t="str">
        <f t="shared" si="1"/>
        <v/>
      </c>
      <c r="D31" s="81"/>
      <c r="E31" s="19"/>
      <c r="F31" s="8"/>
      <c r="G31" s="19" t="s">
        <v>3</v>
      </c>
      <c r="H31" s="82"/>
      <c r="I31" s="82"/>
      <c r="J31" s="19"/>
      <c r="K31" s="81" t="str">
        <f t="shared" si="0"/>
        <v/>
      </c>
      <c r="L31" s="81"/>
      <c r="M31" s="6" t="str">
        <f t="shared" si="2"/>
        <v/>
      </c>
      <c r="N31" s="19"/>
      <c r="O31" s="8"/>
      <c r="P31" s="82"/>
      <c r="Q31" s="82"/>
      <c r="R31" s="85" t="str">
        <f t="shared" si="3"/>
        <v/>
      </c>
      <c r="S31" s="85"/>
      <c r="T31" s="86" t="str">
        <f t="shared" si="4"/>
        <v/>
      </c>
      <c r="U31" s="86"/>
    </row>
    <row r="32" spans="2:21" x14ac:dyDescent="0.15">
      <c r="B32" s="19">
        <v>24</v>
      </c>
      <c r="C32" s="81" t="str">
        <f t="shared" si="1"/>
        <v/>
      </c>
      <c r="D32" s="81"/>
      <c r="E32" s="19"/>
      <c r="F32" s="8"/>
      <c r="G32" s="19" t="s">
        <v>3</v>
      </c>
      <c r="H32" s="82"/>
      <c r="I32" s="82"/>
      <c r="J32" s="19"/>
      <c r="K32" s="81" t="str">
        <f t="shared" si="0"/>
        <v/>
      </c>
      <c r="L32" s="81"/>
      <c r="M32" s="6" t="str">
        <f t="shared" si="2"/>
        <v/>
      </c>
      <c r="N32" s="19"/>
      <c r="O32" s="8"/>
      <c r="P32" s="82"/>
      <c r="Q32" s="82"/>
      <c r="R32" s="85" t="str">
        <f t="shared" si="3"/>
        <v/>
      </c>
      <c r="S32" s="85"/>
      <c r="T32" s="86" t="str">
        <f t="shared" si="4"/>
        <v/>
      </c>
      <c r="U32" s="86"/>
    </row>
    <row r="33" spans="2:21" x14ac:dyDescent="0.15">
      <c r="B33" s="19">
        <v>25</v>
      </c>
      <c r="C33" s="81" t="str">
        <f t="shared" si="1"/>
        <v/>
      </c>
      <c r="D33" s="81"/>
      <c r="E33" s="19"/>
      <c r="F33" s="8"/>
      <c r="G33" s="19" t="s">
        <v>4</v>
      </c>
      <c r="H33" s="82"/>
      <c r="I33" s="82"/>
      <c r="J33" s="19"/>
      <c r="K33" s="81" t="str">
        <f t="shared" si="0"/>
        <v/>
      </c>
      <c r="L33" s="81"/>
      <c r="M33" s="6" t="str">
        <f t="shared" si="2"/>
        <v/>
      </c>
      <c r="N33" s="19"/>
      <c r="O33" s="8"/>
      <c r="P33" s="82"/>
      <c r="Q33" s="82"/>
      <c r="R33" s="85" t="str">
        <f t="shared" si="3"/>
        <v/>
      </c>
      <c r="S33" s="85"/>
      <c r="T33" s="86" t="str">
        <f t="shared" si="4"/>
        <v/>
      </c>
      <c r="U33" s="86"/>
    </row>
    <row r="34" spans="2:21" x14ac:dyDescent="0.15">
      <c r="B34" s="19">
        <v>26</v>
      </c>
      <c r="C34" s="81" t="str">
        <f t="shared" si="1"/>
        <v/>
      </c>
      <c r="D34" s="81"/>
      <c r="E34" s="19"/>
      <c r="F34" s="8"/>
      <c r="G34" s="19" t="s">
        <v>3</v>
      </c>
      <c r="H34" s="82"/>
      <c r="I34" s="82"/>
      <c r="J34" s="19"/>
      <c r="K34" s="81" t="str">
        <f t="shared" si="0"/>
        <v/>
      </c>
      <c r="L34" s="81"/>
      <c r="M34" s="6" t="str">
        <f t="shared" si="2"/>
        <v/>
      </c>
      <c r="N34" s="19"/>
      <c r="O34" s="8"/>
      <c r="P34" s="82"/>
      <c r="Q34" s="82"/>
      <c r="R34" s="85" t="str">
        <f t="shared" si="3"/>
        <v/>
      </c>
      <c r="S34" s="85"/>
      <c r="T34" s="86" t="str">
        <f t="shared" si="4"/>
        <v/>
      </c>
      <c r="U34" s="86"/>
    </row>
    <row r="35" spans="2:21" x14ac:dyDescent="0.15">
      <c r="B35" s="19">
        <v>27</v>
      </c>
      <c r="C35" s="81" t="str">
        <f t="shared" si="1"/>
        <v/>
      </c>
      <c r="D35" s="81"/>
      <c r="E35" s="19"/>
      <c r="F35" s="8"/>
      <c r="G35" s="19" t="s">
        <v>3</v>
      </c>
      <c r="H35" s="82"/>
      <c r="I35" s="82"/>
      <c r="J35" s="19"/>
      <c r="K35" s="81" t="str">
        <f t="shared" si="0"/>
        <v/>
      </c>
      <c r="L35" s="81"/>
      <c r="M35" s="6" t="str">
        <f t="shared" si="2"/>
        <v/>
      </c>
      <c r="N35" s="19"/>
      <c r="O35" s="8"/>
      <c r="P35" s="82"/>
      <c r="Q35" s="82"/>
      <c r="R35" s="85" t="str">
        <f t="shared" si="3"/>
        <v/>
      </c>
      <c r="S35" s="85"/>
      <c r="T35" s="86" t="str">
        <f t="shared" si="4"/>
        <v/>
      </c>
      <c r="U35" s="86"/>
    </row>
    <row r="36" spans="2:21" x14ac:dyDescent="0.15">
      <c r="B36" s="19">
        <v>28</v>
      </c>
      <c r="C36" s="81" t="str">
        <f t="shared" si="1"/>
        <v/>
      </c>
      <c r="D36" s="81"/>
      <c r="E36" s="19"/>
      <c r="F36" s="8"/>
      <c r="G36" s="19" t="s">
        <v>3</v>
      </c>
      <c r="H36" s="82"/>
      <c r="I36" s="82"/>
      <c r="J36" s="19"/>
      <c r="K36" s="81" t="str">
        <f t="shared" si="0"/>
        <v/>
      </c>
      <c r="L36" s="81"/>
      <c r="M36" s="6" t="str">
        <f t="shared" si="2"/>
        <v/>
      </c>
      <c r="N36" s="19"/>
      <c r="O36" s="8"/>
      <c r="P36" s="82"/>
      <c r="Q36" s="82"/>
      <c r="R36" s="85" t="str">
        <f t="shared" si="3"/>
        <v/>
      </c>
      <c r="S36" s="85"/>
      <c r="T36" s="86" t="str">
        <f t="shared" si="4"/>
        <v/>
      </c>
      <c r="U36" s="86"/>
    </row>
    <row r="37" spans="2:21" x14ac:dyDescent="0.15">
      <c r="B37" s="19">
        <v>29</v>
      </c>
      <c r="C37" s="81" t="str">
        <f t="shared" si="1"/>
        <v/>
      </c>
      <c r="D37" s="81"/>
      <c r="E37" s="19"/>
      <c r="F37" s="8"/>
      <c r="G37" s="19" t="s">
        <v>3</v>
      </c>
      <c r="H37" s="82"/>
      <c r="I37" s="82"/>
      <c r="J37" s="19"/>
      <c r="K37" s="81" t="str">
        <f t="shared" si="0"/>
        <v/>
      </c>
      <c r="L37" s="81"/>
      <c r="M37" s="6" t="str">
        <f t="shared" si="2"/>
        <v/>
      </c>
      <c r="N37" s="19"/>
      <c r="O37" s="8"/>
      <c r="P37" s="82"/>
      <c r="Q37" s="82"/>
      <c r="R37" s="85" t="str">
        <f t="shared" si="3"/>
        <v/>
      </c>
      <c r="S37" s="85"/>
      <c r="T37" s="86" t="str">
        <f t="shared" si="4"/>
        <v/>
      </c>
      <c r="U37" s="86"/>
    </row>
    <row r="38" spans="2:21" x14ac:dyDescent="0.15">
      <c r="B38" s="19">
        <v>30</v>
      </c>
      <c r="C38" s="81" t="str">
        <f t="shared" si="1"/>
        <v/>
      </c>
      <c r="D38" s="81"/>
      <c r="E38" s="19"/>
      <c r="F38" s="8"/>
      <c r="G38" s="19" t="s">
        <v>4</v>
      </c>
      <c r="H38" s="82"/>
      <c r="I38" s="82"/>
      <c r="J38" s="19"/>
      <c r="K38" s="81" t="str">
        <f t="shared" si="0"/>
        <v/>
      </c>
      <c r="L38" s="81"/>
      <c r="M38" s="6" t="str">
        <f t="shared" si="2"/>
        <v/>
      </c>
      <c r="N38" s="19"/>
      <c r="O38" s="8"/>
      <c r="P38" s="82"/>
      <c r="Q38" s="82"/>
      <c r="R38" s="85" t="str">
        <f t="shared" si="3"/>
        <v/>
      </c>
      <c r="S38" s="85"/>
      <c r="T38" s="86" t="str">
        <f t="shared" si="4"/>
        <v/>
      </c>
      <c r="U38" s="86"/>
    </row>
    <row r="39" spans="2:21" x14ac:dyDescent="0.15">
      <c r="B39" s="19">
        <v>31</v>
      </c>
      <c r="C39" s="81" t="str">
        <f t="shared" si="1"/>
        <v/>
      </c>
      <c r="D39" s="81"/>
      <c r="E39" s="19"/>
      <c r="F39" s="8"/>
      <c r="G39" s="19" t="s">
        <v>4</v>
      </c>
      <c r="H39" s="82"/>
      <c r="I39" s="82"/>
      <c r="J39" s="19"/>
      <c r="K39" s="81" t="str">
        <f t="shared" si="0"/>
        <v/>
      </c>
      <c r="L39" s="81"/>
      <c r="M39" s="6" t="str">
        <f t="shared" si="2"/>
        <v/>
      </c>
      <c r="N39" s="19"/>
      <c r="O39" s="8"/>
      <c r="P39" s="82"/>
      <c r="Q39" s="82"/>
      <c r="R39" s="85" t="str">
        <f t="shared" si="3"/>
        <v/>
      </c>
      <c r="S39" s="85"/>
      <c r="T39" s="86" t="str">
        <f t="shared" si="4"/>
        <v/>
      </c>
      <c r="U39" s="86"/>
    </row>
    <row r="40" spans="2:21" x14ac:dyDescent="0.15">
      <c r="B40" s="19">
        <v>32</v>
      </c>
      <c r="C40" s="81" t="str">
        <f t="shared" si="1"/>
        <v/>
      </c>
      <c r="D40" s="81"/>
      <c r="E40" s="19"/>
      <c r="F40" s="8"/>
      <c r="G40" s="19" t="s">
        <v>4</v>
      </c>
      <c r="H40" s="82"/>
      <c r="I40" s="82"/>
      <c r="J40" s="19"/>
      <c r="K40" s="81" t="str">
        <f t="shared" si="0"/>
        <v/>
      </c>
      <c r="L40" s="81"/>
      <c r="M40" s="6" t="str">
        <f t="shared" si="2"/>
        <v/>
      </c>
      <c r="N40" s="19"/>
      <c r="O40" s="8"/>
      <c r="P40" s="82"/>
      <c r="Q40" s="82"/>
      <c r="R40" s="85" t="str">
        <f t="shared" si="3"/>
        <v/>
      </c>
      <c r="S40" s="85"/>
      <c r="T40" s="86" t="str">
        <f t="shared" si="4"/>
        <v/>
      </c>
      <c r="U40" s="86"/>
    </row>
    <row r="41" spans="2:21" x14ac:dyDescent="0.15">
      <c r="B41" s="19">
        <v>33</v>
      </c>
      <c r="C41" s="81" t="str">
        <f t="shared" si="1"/>
        <v/>
      </c>
      <c r="D41" s="81"/>
      <c r="E41" s="19"/>
      <c r="F41" s="8"/>
      <c r="G41" s="19" t="s">
        <v>3</v>
      </c>
      <c r="H41" s="82"/>
      <c r="I41" s="82"/>
      <c r="J41" s="19"/>
      <c r="K41" s="81" t="str">
        <f t="shared" si="0"/>
        <v/>
      </c>
      <c r="L41" s="81"/>
      <c r="M41" s="6" t="str">
        <f t="shared" si="2"/>
        <v/>
      </c>
      <c r="N41" s="19"/>
      <c r="O41" s="8"/>
      <c r="P41" s="82"/>
      <c r="Q41" s="82"/>
      <c r="R41" s="85" t="str">
        <f t="shared" si="3"/>
        <v/>
      </c>
      <c r="S41" s="85"/>
      <c r="T41" s="86" t="str">
        <f t="shared" si="4"/>
        <v/>
      </c>
      <c r="U41" s="86"/>
    </row>
    <row r="42" spans="2:21" x14ac:dyDescent="0.15">
      <c r="B42" s="19">
        <v>34</v>
      </c>
      <c r="C42" s="81" t="str">
        <f t="shared" si="1"/>
        <v/>
      </c>
      <c r="D42" s="81"/>
      <c r="E42" s="19"/>
      <c r="F42" s="8"/>
      <c r="G42" s="19" t="s">
        <v>4</v>
      </c>
      <c r="H42" s="82"/>
      <c r="I42" s="82"/>
      <c r="J42" s="19"/>
      <c r="K42" s="81" t="str">
        <f t="shared" si="0"/>
        <v/>
      </c>
      <c r="L42" s="81"/>
      <c r="M42" s="6" t="str">
        <f t="shared" si="2"/>
        <v/>
      </c>
      <c r="N42" s="19"/>
      <c r="O42" s="8"/>
      <c r="P42" s="82"/>
      <c r="Q42" s="82"/>
      <c r="R42" s="85" t="str">
        <f t="shared" si="3"/>
        <v/>
      </c>
      <c r="S42" s="85"/>
      <c r="T42" s="86" t="str">
        <f t="shared" si="4"/>
        <v/>
      </c>
      <c r="U42" s="86"/>
    </row>
    <row r="43" spans="2:21" x14ac:dyDescent="0.15">
      <c r="B43" s="19">
        <v>35</v>
      </c>
      <c r="C43" s="81" t="str">
        <f t="shared" si="1"/>
        <v/>
      </c>
      <c r="D43" s="81"/>
      <c r="E43" s="19"/>
      <c r="F43" s="8"/>
      <c r="G43" s="19" t="s">
        <v>3</v>
      </c>
      <c r="H43" s="82"/>
      <c r="I43" s="82"/>
      <c r="J43" s="19"/>
      <c r="K43" s="81" t="str">
        <f t="shared" si="0"/>
        <v/>
      </c>
      <c r="L43" s="81"/>
      <c r="M43" s="6" t="str">
        <f t="shared" si="2"/>
        <v/>
      </c>
      <c r="N43" s="19"/>
      <c r="O43" s="8"/>
      <c r="P43" s="82"/>
      <c r="Q43" s="82"/>
      <c r="R43" s="85" t="str">
        <f t="shared" si="3"/>
        <v/>
      </c>
      <c r="S43" s="85"/>
      <c r="T43" s="86" t="str">
        <f t="shared" si="4"/>
        <v/>
      </c>
      <c r="U43" s="86"/>
    </row>
    <row r="44" spans="2:21" x14ac:dyDescent="0.15">
      <c r="B44" s="19">
        <v>36</v>
      </c>
      <c r="C44" s="81" t="str">
        <f t="shared" si="1"/>
        <v/>
      </c>
      <c r="D44" s="81"/>
      <c r="E44" s="19"/>
      <c r="F44" s="8"/>
      <c r="G44" s="19" t="s">
        <v>4</v>
      </c>
      <c r="H44" s="82"/>
      <c r="I44" s="82"/>
      <c r="J44" s="19"/>
      <c r="K44" s="81" t="str">
        <f t="shared" si="0"/>
        <v/>
      </c>
      <c r="L44" s="81"/>
      <c r="M44" s="6" t="str">
        <f t="shared" si="2"/>
        <v/>
      </c>
      <c r="N44" s="19"/>
      <c r="O44" s="8"/>
      <c r="P44" s="82"/>
      <c r="Q44" s="82"/>
      <c r="R44" s="85" t="str">
        <f t="shared" si="3"/>
        <v/>
      </c>
      <c r="S44" s="85"/>
      <c r="T44" s="86" t="str">
        <f t="shared" si="4"/>
        <v/>
      </c>
      <c r="U44" s="86"/>
    </row>
    <row r="45" spans="2:21" x14ac:dyDescent="0.15">
      <c r="B45" s="19">
        <v>37</v>
      </c>
      <c r="C45" s="81" t="str">
        <f t="shared" si="1"/>
        <v/>
      </c>
      <c r="D45" s="81"/>
      <c r="E45" s="19"/>
      <c r="F45" s="8"/>
      <c r="G45" s="19" t="s">
        <v>3</v>
      </c>
      <c r="H45" s="82"/>
      <c r="I45" s="82"/>
      <c r="J45" s="19"/>
      <c r="K45" s="81" t="str">
        <f t="shared" si="0"/>
        <v/>
      </c>
      <c r="L45" s="81"/>
      <c r="M45" s="6" t="str">
        <f t="shared" si="2"/>
        <v/>
      </c>
      <c r="N45" s="19"/>
      <c r="O45" s="8"/>
      <c r="P45" s="82"/>
      <c r="Q45" s="82"/>
      <c r="R45" s="85" t="str">
        <f t="shared" si="3"/>
        <v/>
      </c>
      <c r="S45" s="85"/>
      <c r="T45" s="86" t="str">
        <f t="shared" si="4"/>
        <v/>
      </c>
      <c r="U45" s="86"/>
    </row>
    <row r="46" spans="2:21" x14ac:dyDescent="0.15">
      <c r="B46" s="19">
        <v>38</v>
      </c>
      <c r="C46" s="81" t="str">
        <f t="shared" si="1"/>
        <v/>
      </c>
      <c r="D46" s="81"/>
      <c r="E46" s="19"/>
      <c r="F46" s="8"/>
      <c r="G46" s="19" t="s">
        <v>4</v>
      </c>
      <c r="H46" s="82"/>
      <c r="I46" s="82"/>
      <c r="J46" s="19"/>
      <c r="K46" s="81" t="str">
        <f t="shared" si="0"/>
        <v/>
      </c>
      <c r="L46" s="81"/>
      <c r="M46" s="6" t="str">
        <f t="shared" si="2"/>
        <v/>
      </c>
      <c r="N46" s="19"/>
      <c r="O46" s="8"/>
      <c r="P46" s="82"/>
      <c r="Q46" s="82"/>
      <c r="R46" s="85" t="str">
        <f t="shared" si="3"/>
        <v/>
      </c>
      <c r="S46" s="85"/>
      <c r="T46" s="86" t="str">
        <f t="shared" si="4"/>
        <v/>
      </c>
      <c r="U46" s="86"/>
    </row>
    <row r="47" spans="2:21" x14ac:dyDescent="0.15">
      <c r="B47" s="19">
        <v>39</v>
      </c>
      <c r="C47" s="81" t="str">
        <f t="shared" si="1"/>
        <v/>
      </c>
      <c r="D47" s="81"/>
      <c r="E47" s="19"/>
      <c r="F47" s="8"/>
      <c r="G47" s="19" t="s">
        <v>4</v>
      </c>
      <c r="H47" s="82"/>
      <c r="I47" s="82"/>
      <c r="J47" s="19"/>
      <c r="K47" s="81" t="str">
        <f t="shared" si="0"/>
        <v/>
      </c>
      <c r="L47" s="81"/>
      <c r="M47" s="6" t="str">
        <f t="shared" si="2"/>
        <v/>
      </c>
      <c r="N47" s="19"/>
      <c r="O47" s="8"/>
      <c r="P47" s="82"/>
      <c r="Q47" s="82"/>
      <c r="R47" s="85" t="str">
        <f t="shared" si="3"/>
        <v/>
      </c>
      <c r="S47" s="85"/>
      <c r="T47" s="86" t="str">
        <f t="shared" si="4"/>
        <v/>
      </c>
      <c r="U47" s="86"/>
    </row>
    <row r="48" spans="2:21" x14ac:dyDescent="0.15">
      <c r="B48" s="19">
        <v>40</v>
      </c>
      <c r="C48" s="81" t="str">
        <f t="shared" si="1"/>
        <v/>
      </c>
      <c r="D48" s="81"/>
      <c r="E48" s="19"/>
      <c r="F48" s="8"/>
      <c r="G48" s="19" t="s">
        <v>37</v>
      </c>
      <c r="H48" s="82"/>
      <c r="I48" s="82"/>
      <c r="J48" s="19"/>
      <c r="K48" s="81" t="str">
        <f t="shared" si="0"/>
        <v/>
      </c>
      <c r="L48" s="81"/>
      <c r="M48" s="6" t="str">
        <f t="shared" si="2"/>
        <v/>
      </c>
      <c r="N48" s="19"/>
      <c r="O48" s="8"/>
      <c r="P48" s="82"/>
      <c r="Q48" s="82"/>
      <c r="R48" s="85" t="str">
        <f t="shared" si="3"/>
        <v/>
      </c>
      <c r="S48" s="85"/>
      <c r="T48" s="86" t="str">
        <f t="shared" si="4"/>
        <v/>
      </c>
      <c r="U48" s="86"/>
    </row>
    <row r="49" spans="2:21" x14ac:dyDescent="0.15">
      <c r="B49" s="19">
        <v>41</v>
      </c>
      <c r="C49" s="81" t="str">
        <f t="shared" si="1"/>
        <v/>
      </c>
      <c r="D49" s="81"/>
      <c r="E49" s="19"/>
      <c r="F49" s="8"/>
      <c r="G49" s="19" t="s">
        <v>4</v>
      </c>
      <c r="H49" s="82"/>
      <c r="I49" s="82"/>
      <c r="J49" s="19"/>
      <c r="K49" s="81" t="str">
        <f t="shared" si="0"/>
        <v/>
      </c>
      <c r="L49" s="81"/>
      <c r="M49" s="6" t="str">
        <f t="shared" si="2"/>
        <v/>
      </c>
      <c r="N49" s="19"/>
      <c r="O49" s="8"/>
      <c r="P49" s="82"/>
      <c r="Q49" s="82"/>
      <c r="R49" s="85" t="str">
        <f t="shared" si="3"/>
        <v/>
      </c>
      <c r="S49" s="85"/>
      <c r="T49" s="86" t="str">
        <f t="shared" si="4"/>
        <v/>
      </c>
      <c r="U49" s="86"/>
    </row>
    <row r="50" spans="2:21" x14ac:dyDescent="0.15">
      <c r="B50" s="19">
        <v>42</v>
      </c>
      <c r="C50" s="81" t="str">
        <f t="shared" si="1"/>
        <v/>
      </c>
      <c r="D50" s="81"/>
      <c r="E50" s="19"/>
      <c r="F50" s="8"/>
      <c r="G50" s="19" t="s">
        <v>4</v>
      </c>
      <c r="H50" s="82"/>
      <c r="I50" s="82"/>
      <c r="J50" s="19"/>
      <c r="K50" s="81" t="str">
        <f t="shared" si="0"/>
        <v/>
      </c>
      <c r="L50" s="81"/>
      <c r="M50" s="6" t="str">
        <f t="shared" si="2"/>
        <v/>
      </c>
      <c r="N50" s="19"/>
      <c r="O50" s="8"/>
      <c r="P50" s="82"/>
      <c r="Q50" s="82"/>
      <c r="R50" s="85" t="str">
        <f t="shared" si="3"/>
        <v/>
      </c>
      <c r="S50" s="85"/>
      <c r="T50" s="86" t="str">
        <f t="shared" si="4"/>
        <v/>
      </c>
      <c r="U50" s="86"/>
    </row>
    <row r="51" spans="2:21" x14ac:dyDescent="0.15">
      <c r="B51" s="19">
        <v>43</v>
      </c>
      <c r="C51" s="81" t="str">
        <f t="shared" si="1"/>
        <v/>
      </c>
      <c r="D51" s="81"/>
      <c r="E51" s="19"/>
      <c r="F51" s="8"/>
      <c r="G51" s="19" t="s">
        <v>3</v>
      </c>
      <c r="H51" s="82"/>
      <c r="I51" s="82"/>
      <c r="J51" s="19"/>
      <c r="K51" s="81" t="str">
        <f t="shared" si="0"/>
        <v/>
      </c>
      <c r="L51" s="81"/>
      <c r="M51" s="6" t="str">
        <f t="shared" si="2"/>
        <v/>
      </c>
      <c r="N51" s="19"/>
      <c r="O51" s="8"/>
      <c r="P51" s="82"/>
      <c r="Q51" s="82"/>
      <c r="R51" s="85" t="str">
        <f t="shared" si="3"/>
        <v/>
      </c>
      <c r="S51" s="85"/>
      <c r="T51" s="86" t="str">
        <f t="shared" si="4"/>
        <v/>
      </c>
      <c r="U51" s="86"/>
    </row>
    <row r="52" spans="2:21" x14ac:dyDescent="0.15">
      <c r="B52" s="19">
        <v>44</v>
      </c>
      <c r="C52" s="81" t="str">
        <f t="shared" si="1"/>
        <v/>
      </c>
      <c r="D52" s="81"/>
      <c r="E52" s="19"/>
      <c r="F52" s="8"/>
      <c r="G52" s="19" t="s">
        <v>3</v>
      </c>
      <c r="H52" s="82"/>
      <c r="I52" s="82"/>
      <c r="J52" s="19"/>
      <c r="K52" s="81" t="str">
        <f t="shared" si="0"/>
        <v/>
      </c>
      <c r="L52" s="81"/>
      <c r="M52" s="6" t="str">
        <f t="shared" si="2"/>
        <v/>
      </c>
      <c r="N52" s="19"/>
      <c r="O52" s="8"/>
      <c r="P52" s="82"/>
      <c r="Q52" s="82"/>
      <c r="R52" s="85" t="str">
        <f t="shared" si="3"/>
        <v/>
      </c>
      <c r="S52" s="85"/>
      <c r="T52" s="86" t="str">
        <f t="shared" si="4"/>
        <v/>
      </c>
      <c r="U52" s="86"/>
    </row>
    <row r="53" spans="2:21" x14ac:dyDescent="0.15">
      <c r="B53" s="19">
        <v>45</v>
      </c>
      <c r="C53" s="81" t="str">
        <f t="shared" si="1"/>
        <v/>
      </c>
      <c r="D53" s="81"/>
      <c r="E53" s="19"/>
      <c r="F53" s="8"/>
      <c r="G53" s="19" t="s">
        <v>4</v>
      </c>
      <c r="H53" s="82"/>
      <c r="I53" s="82"/>
      <c r="J53" s="19"/>
      <c r="K53" s="81" t="str">
        <f t="shared" si="0"/>
        <v/>
      </c>
      <c r="L53" s="81"/>
      <c r="M53" s="6" t="str">
        <f t="shared" si="2"/>
        <v/>
      </c>
      <c r="N53" s="19"/>
      <c r="O53" s="8"/>
      <c r="P53" s="82"/>
      <c r="Q53" s="82"/>
      <c r="R53" s="85" t="str">
        <f t="shared" si="3"/>
        <v/>
      </c>
      <c r="S53" s="85"/>
      <c r="T53" s="86" t="str">
        <f t="shared" si="4"/>
        <v/>
      </c>
      <c r="U53" s="86"/>
    </row>
    <row r="54" spans="2:21" x14ac:dyDescent="0.15">
      <c r="B54" s="19">
        <v>46</v>
      </c>
      <c r="C54" s="81" t="str">
        <f t="shared" si="1"/>
        <v/>
      </c>
      <c r="D54" s="81"/>
      <c r="E54" s="19"/>
      <c r="F54" s="8"/>
      <c r="G54" s="19" t="s">
        <v>4</v>
      </c>
      <c r="H54" s="82"/>
      <c r="I54" s="82"/>
      <c r="J54" s="19"/>
      <c r="K54" s="81" t="str">
        <f t="shared" si="0"/>
        <v/>
      </c>
      <c r="L54" s="81"/>
      <c r="M54" s="6" t="str">
        <f t="shared" si="2"/>
        <v/>
      </c>
      <c r="N54" s="19"/>
      <c r="O54" s="8"/>
      <c r="P54" s="82"/>
      <c r="Q54" s="82"/>
      <c r="R54" s="85" t="str">
        <f t="shared" si="3"/>
        <v/>
      </c>
      <c r="S54" s="85"/>
      <c r="T54" s="86" t="str">
        <f t="shared" si="4"/>
        <v/>
      </c>
      <c r="U54" s="86"/>
    </row>
    <row r="55" spans="2:21" x14ac:dyDescent="0.15">
      <c r="B55" s="19">
        <v>47</v>
      </c>
      <c r="C55" s="81" t="str">
        <f t="shared" si="1"/>
        <v/>
      </c>
      <c r="D55" s="81"/>
      <c r="E55" s="19"/>
      <c r="F55" s="8"/>
      <c r="G55" s="19" t="s">
        <v>3</v>
      </c>
      <c r="H55" s="82"/>
      <c r="I55" s="82"/>
      <c r="J55" s="19"/>
      <c r="K55" s="81" t="str">
        <f t="shared" si="0"/>
        <v/>
      </c>
      <c r="L55" s="81"/>
      <c r="M55" s="6" t="str">
        <f t="shared" si="2"/>
        <v/>
      </c>
      <c r="N55" s="19"/>
      <c r="O55" s="8"/>
      <c r="P55" s="82"/>
      <c r="Q55" s="82"/>
      <c r="R55" s="85" t="str">
        <f t="shared" si="3"/>
        <v/>
      </c>
      <c r="S55" s="85"/>
      <c r="T55" s="86" t="str">
        <f t="shared" si="4"/>
        <v/>
      </c>
      <c r="U55" s="86"/>
    </row>
    <row r="56" spans="2:21" x14ac:dyDescent="0.15">
      <c r="B56" s="19">
        <v>48</v>
      </c>
      <c r="C56" s="81" t="str">
        <f t="shared" si="1"/>
        <v/>
      </c>
      <c r="D56" s="81"/>
      <c r="E56" s="19"/>
      <c r="F56" s="8"/>
      <c r="G56" s="19" t="s">
        <v>3</v>
      </c>
      <c r="H56" s="82"/>
      <c r="I56" s="82"/>
      <c r="J56" s="19"/>
      <c r="K56" s="81" t="str">
        <f t="shared" si="0"/>
        <v/>
      </c>
      <c r="L56" s="81"/>
      <c r="M56" s="6" t="str">
        <f t="shared" si="2"/>
        <v/>
      </c>
      <c r="N56" s="19"/>
      <c r="O56" s="8"/>
      <c r="P56" s="82"/>
      <c r="Q56" s="82"/>
      <c r="R56" s="85" t="str">
        <f t="shared" si="3"/>
        <v/>
      </c>
      <c r="S56" s="85"/>
      <c r="T56" s="86" t="str">
        <f t="shared" si="4"/>
        <v/>
      </c>
      <c r="U56" s="86"/>
    </row>
    <row r="57" spans="2:21" x14ac:dyDescent="0.15">
      <c r="B57" s="19">
        <v>49</v>
      </c>
      <c r="C57" s="81" t="str">
        <f t="shared" si="1"/>
        <v/>
      </c>
      <c r="D57" s="81"/>
      <c r="E57" s="19"/>
      <c r="F57" s="8"/>
      <c r="G57" s="19" t="s">
        <v>3</v>
      </c>
      <c r="H57" s="82"/>
      <c r="I57" s="82"/>
      <c r="J57" s="19"/>
      <c r="K57" s="81" t="str">
        <f t="shared" si="0"/>
        <v/>
      </c>
      <c r="L57" s="81"/>
      <c r="M57" s="6" t="str">
        <f t="shared" si="2"/>
        <v/>
      </c>
      <c r="N57" s="19"/>
      <c r="O57" s="8"/>
      <c r="P57" s="82"/>
      <c r="Q57" s="82"/>
      <c r="R57" s="85" t="str">
        <f t="shared" si="3"/>
        <v/>
      </c>
      <c r="S57" s="85"/>
      <c r="T57" s="86" t="str">
        <f t="shared" si="4"/>
        <v/>
      </c>
      <c r="U57" s="86"/>
    </row>
    <row r="58" spans="2:21" x14ac:dyDescent="0.15">
      <c r="B58" s="19">
        <v>50</v>
      </c>
      <c r="C58" s="81" t="str">
        <f t="shared" si="1"/>
        <v/>
      </c>
      <c r="D58" s="81"/>
      <c r="E58" s="19"/>
      <c r="F58" s="8"/>
      <c r="G58" s="19" t="s">
        <v>3</v>
      </c>
      <c r="H58" s="82"/>
      <c r="I58" s="82"/>
      <c r="J58" s="19"/>
      <c r="K58" s="81" t="str">
        <f t="shared" si="0"/>
        <v/>
      </c>
      <c r="L58" s="81"/>
      <c r="M58" s="6" t="str">
        <f t="shared" si="2"/>
        <v/>
      </c>
      <c r="N58" s="19"/>
      <c r="O58" s="8"/>
      <c r="P58" s="82"/>
      <c r="Q58" s="82"/>
      <c r="R58" s="85" t="str">
        <f t="shared" si="3"/>
        <v/>
      </c>
      <c r="S58" s="85"/>
      <c r="T58" s="86" t="str">
        <f t="shared" si="4"/>
        <v/>
      </c>
      <c r="U58" s="86"/>
    </row>
    <row r="59" spans="2:21" x14ac:dyDescent="0.15">
      <c r="B59" s="19">
        <v>51</v>
      </c>
      <c r="C59" s="81" t="str">
        <f t="shared" si="1"/>
        <v/>
      </c>
      <c r="D59" s="81"/>
      <c r="E59" s="19"/>
      <c r="F59" s="8"/>
      <c r="G59" s="19" t="s">
        <v>3</v>
      </c>
      <c r="H59" s="82"/>
      <c r="I59" s="82"/>
      <c r="J59" s="19"/>
      <c r="K59" s="81" t="str">
        <f t="shared" si="0"/>
        <v/>
      </c>
      <c r="L59" s="81"/>
      <c r="M59" s="6" t="str">
        <f t="shared" si="2"/>
        <v/>
      </c>
      <c r="N59" s="19"/>
      <c r="O59" s="8"/>
      <c r="P59" s="82"/>
      <c r="Q59" s="82"/>
      <c r="R59" s="85" t="str">
        <f t="shared" si="3"/>
        <v/>
      </c>
      <c r="S59" s="85"/>
      <c r="T59" s="86" t="str">
        <f t="shared" si="4"/>
        <v/>
      </c>
      <c r="U59" s="86"/>
    </row>
    <row r="60" spans="2:21" x14ac:dyDescent="0.15">
      <c r="B60" s="19">
        <v>52</v>
      </c>
      <c r="C60" s="81" t="str">
        <f t="shared" si="1"/>
        <v/>
      </c>
      <c r="D60" s="81"/>
      <c r="E60" s="19"/>
      <c r="F60" s="8"/>
      <c r="G60" s="19" t="s">
        <v>3</v>
      </c>
      <c r="H60" s="82"/>
      <c r="I60" s="82"/>
      <c r="J60" s="19"/>
      <c r="K60" s="81" t="str">
        <f t="shared" si="0"/>
        <v/>
      </c>
      <c r="L60" s="81"/>
      <c r="M60" s="6" t="str">
        <f t="shared" si="2"/>
        <v/>
      </c>
      <c r="N60" s="19"/>
      <c r="O60" s="8"/>
      <c r="P60" s="82"/>
      <c r="Q60" s="82"/>
      <c r="R60" s="85" t="str">
        <f t="shared" si="3"/>
        <v/>
      </c>
      <c r="S60" s="85"/>
      <c r="T60" s="86" t="str">
        <f t="shared" si="4"/>
        <v/>
      </c>
      <c r="U60" s="86"/>
    </row>
    <row r="61" spans="2:21" x14ac:dyDescent="0.15">
      <c r="B61" s="19">
        <v>53</v>
      </c>
      <c r="C61" s="81" t="str">
        <f t="shared" si="1"/>
        <v/>
      </c>
      <c r="D61" s="81"/>
      <c r="E61" s="19"/>
      <c r="F61" s="8"/>
      <c r="G61" s="19" t="s">
        <v>3</v>
      </c>
      <c r="H61" s="82"/>
      <c r="I61" s="82"/>
      <c r="J61" s="19"/>
      <c r="K61" s="81" t="str">
        <f t="shared" si="0"/>
        <v/>
      </c>
      <c r="L61" s="81"/>
      <c r="M61" s="6" t="str">
        <f t="shared" si="2"/>
        <v/>
      </c>
      <c r="N61" s="19"/>
      <c r="O61" s="8"/>
      <c r="P61" s="82"/>
      <c r="Q61" s="82"/>
      <c r="R61" s="85" t="str">
        <f t="shared" si="3"/>
        <v/>
      </c>
      <c r="S61" s="85"/>
      <c r="T61" s="86" t="str">
        <f t="shared" si="4"/>
        <v/>
      </c>
      <c r="U61" s="86"/>
    </row>
    <row r="62" spans="2:21" x14ac:dyDescent="0.15">
      <c r="B62" s="19">
        <v>54</v>
      </c>
      <c r="C62" s="81" t="str">
        <f t="shared" si="1"/>
        <v/>
      </c>
      <c r="D62" s="81"/>
      <c r="E62" s="19"/>
      <c r="F62" s="8"/>
      <c r="G62" s="19" t="s">
        <v>3</v>
      </c>
      <c r="H62" s="82"/>
      <c r="I62" s="82"/>
      <c r="J62" s="19"/>
      <c r="K62" s="81" t="str">
        <f t="shared" si="0"/>
        <v/>
      </c>
      <c r="L62" s="81"/>
      <c r="M62" s="6" t="str">
        <f t="shared" si="2"/>
        <v/>
      </c>
      <c r="N62" s="19"/>
      <c r="O62" s="8"/>
      <c r="P62" s="82"/>
      <c r="Q62" s="82"/>
      <c r="R62" s="85" t="str">
        <f t="shared" si="3"/>
        <v/>
      </c>
      <c r="S62" s="85"/>
      <c r="T62" s="86" t="str">
        <f t="shared" si="4"/>
        <v/>
      </c>
      <c r="U62" s="86"/>
    </row>
    <row r="63" spans="2:21" x14ac:dyDescent="0.15">
      <c r="B63" s="19">
        <v>55</v>
      </c>
      <c r="C63" s="81" t="str">
        <f t="shared" si="1"/>
        <v/>
      </c>
      <c r="D63" s="81"/>
      <c r="E63" s="19"/>
      <c r="F63" s="8"/>
      <c r="G63" s="19" t="s">
        <v>4</v>
      </c>
      <c r="H63" s="82"/>
      <c r="I63" s="82"/>
      <c r="J63" s="19"/>
      <c r="K63" s="81" t="str">
        <f t="shared" si="0"/>
        <v/>
      </c>
      <c r="L63" s="81"/>
      <c r="M63" s="6" t="str">
        <f t="shared" si="2"/>
        <v/>
      </c>
      <c r="N63" s="19"/>
      <c r="O63" s="8"/>
      <c r="P63" s="82"/>
      <c r="Q63" s="82"/>
      <c r="R63" s="85" t="str">
        <f t="shared" si="3"/>
        <v/>
      </c>
      <c r="S63" s="85"/>
      <c r="T63" s="86" t="str">
        <f t="shared" si="4"/>
        <v/>
      </c>
      <c r="U63" s="86"/>
    </row>
    <row r="64" spans="2:21" x14ac:dyDescent="0.15">
      <c r="B64" s="19">
        <v>56</v>
      </c>
      <c r="C64" s="81" t="str">
        <f t="shared" si="1"/>
        <v/>
      </c>
      <c r="D64" s="81"/>
      <c r="E64" s="19"/>
      <c r="F64" s="8"/>
      <c r="G64" s="19" t="s">
        <v>3</v>
      </c>
      <c r="H64" s="82"/>
      <c r="I64" s="82"/>
      <c r="J64" s="19"/>
      <c r="K64" s="81" t="str">
        <f t="shared" si="0"/>
        <v/>
      </c>
      <c r="L64" s="81"/>
      <c r="M64" s="6" t="str">
        <f t="shared" si="2"/>
        <v/>
      </c>
      <c r="N64" s="19"/>
      <c r="O64" s="8"/>
      <c r="P64" s="82"/>
      <c r="Q64" s="82"/>
      <c r="R64" s="85" t="str">
        <f t="shared" si="3"/>
        <v/>
      </c>
      <c r="S64" s="85"/>
      <c r="T64" s="86" t="str">
        <f t="shared" si="4"/>
        <v/>
      </c>
      <c r="U64" s="86"/>
    </row>
    <row r="65" spans="2:21" x14ac:dyDescent="0.15">
      <c r="B65" s="19">
        <v>57</v>
      </c>
      <c r="C65" s="81" t="str">
        <f t="shared" si="1"/>
        <v/>
      </c>
      <c r="D65" s="81"/>
      <c r="E65" s="19"/>
      <c r="F65" s="8"/>
      <c r="G65" s="19" t="s">
        <v>3</v>
      </c>
      <c r="H65" s="82"/>
      <c r="I65" s="82"/>
      <c r="J65" s="19"/>
      <c r="K65" s="81" t="str">
        <f t="shared" si="0"/>
        <v/>
      </c>
      <c r="L65" s="81"/>
      <c r="M65" s="6" t="str">
        <f t="shared" si="2"/>
        <v/>
      </c>
      <c r="N65" s="19"/>
      <c r="O65" s="8"/>
      <c r="P65" s="82"/>
      <c r="Q65" s="82"/>
      <c r="R65" s="85" t="str">
        <f t="shared" si="3"/>
        <v/>
      </c>
      <c r="S65" s="85"/>
      <c r="T65" s="86" t="str">
        <f t="shared" si="4"/>
        <v/>
      </c>
      <c r="U65" s="86"/>
    </row>
    <row r="66" spans="2:21" x14ac:dyDescent="0.15">
      <c r="B66" s="19">
        <v>58</v>
      </c>
      <c r="C66" s="81" t="str">
        <f t="shared" si="1"/>
        <v/>
      </c>
      <c r="D66" s="81"/>
      <c r="E66" s="19"/>
      <c r="F66" s="8"/>
      <c r="G66" s="19" t="s">
        <v>3</v>
      </c>
      <c r="H66" s="82"/>
      <c r="I66" s="82"/>
      <c r="J66" s="19"/>
      <c r="K66" s="81" t="str">
        <f t="shared" si="0"/>
        <v/>
      </c>
      <c r="L66" s="81"/>
      <c r="M66" s="6" t="str">
        <f t="shared" si="2"/>
        <v/>
      </c>
      <c r="N66" s="19"/>
      <c r="O66" s="8"/>
      <c r="P66" s="82"/>
      <c r="Q66" s="82"/>
      <c r="R66" s="85" t="str">
        <f t="shared" si="3"/>
        <v/>
      </c>
      <c r="S66" s="85"/>
      <c r="T66" s="86" t="str">
        <f t="shared" si="4"/>
        <v/>
      </c>
      <c r="U66" s="86"/>
    </row>
    <row r="67" spans="2:21" x14ac:dyDescent="0.15">
      <c r="B67" s="19">
        <v>59</v>
      </c>
      <c r="C67" s="81" t="str">
        <f t="shared" si="1"/>
        <v/>
      </c>
      <c r="D67" s="81"/>
      <c r="E67" s="19"/>
      <c r="F67" s="8"/>
      <c r="G67" s="19" t="s">
        <v>3</v>
      </c>
      <c r="H67" s="82"/>
      <c r="I67" s="82"/>
      <c r="J67" s="19"/>
      <c r="K67" s="81" t="str">
        <f t="shared" si="0"/>
        <v/>
      </c>
      <c r="L67" s="81"/>
      <c r="M67" s="6" t="str">
        <f t="shared" si="2"/>
        <v/>
      </c>
      <c r="N67" s="19"/>
      <c r="O67" s="8"/>
      <c r="P67" s="82"/>
      <c r="Q67" s="82"/>
      <c r="R67" s="85" t="str">
        <f t="shared" si="3"/>
        <v/>
      </c>
      <c r="S67" s="85"/>
      <c r="T67" s="86" t="str">
        <f t="shared" si="4"/>
        <v/>
      </c>
      <c r="U67" s="86"/>
    </row>
    <row r="68" spans="2:21" x14ac:dyDescent="0.15">
      <c r="B68" s="19">
        <v>60</v>
      </c>
      <c r="C68" s="81" t="str">
        <f t="shared" si="1"/>
        <v/>
      </c>
      <c r="D68" s="81"/>
      <c r="E68" s="19"/>
      <c r="F68" s="8"/>
      <c r="G68" s="19" t="s">
        <v>4</v>
      </c>
      <c r="H68" s="82"/>
      <c r="I68" s="82"/>
      <c r="J68" s="19"/>
      <c r="K68" s="81" t="str">
        <f t="shared" si="0"/>
        <v/>
      </c>
      <c r="L68" s="81"/>
      <c r="M68" s="6" t="str">
        <f t="shared" si="2"/>
        <v/>
      </c>
      <c r="N68" s="19"/>
      <c r="O68" s="8"/>
      <c r="P68" s="82"/>
      <c r="Q68" s="82"/>
      <c r="R68" s="85" t="str">
        <f t="shared" si="3"/>
        <v/>
      </c>
      <c r="S68" s="85"/>
      <c r="T68" s="86" t="str">
        <f t="shared" si="4"/>
        <v/>
      </c>
      <c r="U68" s="86"/>
    </row>
    <row r="69" spans="2:21" x14ac:dyDescent="0.15">
      <c r="B69" s="19">
        <v>61</v>
      </c>
      <c r="C69" s="81" t="str">
        <f t="shared" si="1"/>
        <v/>
      </c>
      <c r="D69" s="81"/>
      <c r="E69" s="19"/>
      <c r="F69" s="8"/>
      <c r="G69" s="19" t="s">
        <v>4</v>
      </c>
      <c r="H69" s="82"/>
      <c r="I69" s="82"/>
      <c r="J69" s="19"/>
      <c r="K69" s="81" t="str">
        <f t="shared" si="0"/>
        <v/>
      </c>
      <c r="L69" s="81"/>
      <c r="M69" s="6" t="str">
        <f t="shared" si="2"/>
        <v/>
      </c>
      <c r="N69" s="19"/>
      <c r="O69" s="8"/>
      <c r="P69" s="82"/>
      <c r="Q69" s="82"/>
      <c r="R69" s="85" t="str">
        <f t="shared" si="3"/>
        <v/>
      </c>
      <c r="S69" s="85"/>
      <c r="T69" s="86" t="str">
        <f t="shared" si="4"/>
        <v/>
      </c>
      <c r="U69" s="86"/>
    </row>
    <row r="70" spans="2:21" x14ac:dyDescent="0.15">
      <c r="B70" s="19">
        <v>62</v>
      </c>
      <c r="C70" s="81" t="str">
        <f t="shared" si="1"/>
        <v/>
      </c>
      <c r="D70" s="81"/>
      <c r="E70" s="19"/>
      <c r="F70" s="8"/>
      <c r="G70" s="19" t="s">
        <v>3</v>
      </c>
      <c r="H70" s="82"/>
      <c r="I70" s="82"/>
      <c r="J70" s="19"/>
      <c r="K70" s="81" t="str">
        <f t="shared" si="0"/>
        <v/>
      </c>
      <c r="L70" s="81"/>
      <c r="M70" s="6" t="str">
        <f t="shared" si="2"/>
        <v/>
      </c>
      <c r="N70" s="19"/>
      <c r="O70" s="8"/>
      <c r="P70" s="82"/>
      <c r="Q70" s="82"/>
      <c r="R70" s="85" t="str">
        <f t="shared" si="3"/>
        <v/>
      </c>
      <c r="S70" s="85"/>
      <c r="T70" s="86" t="str">
        <f t="shared" si="4"/>
        <v/>
      </c>
      <c r="U70" s="86"/>
    </row>
    <row r="71" spans="2:21" x14ac:dyDescent="0.15">
      <c r="B71" s="19">
        <v>63</v>
      </c>
      <c r="C71" s="81" t="str">
        <f t="shared" si="1"/>
        <v/>
      </c>
      <c r="D71" s="81"/>
      <c r="E71" s="19"/>
      <c r="F71" s="8"/>
      <c r="G71" s="19" t="s">
        <v>4</v>
      </c>
      <c r="H71" s="82"/>
      <c r="I71" s="82"/>
      <c r="J71" s="19"/>
      <c r="K71" s="81" t="str">
        <f t="shared" si="0"/>
        <v/>
      </c>
      <c r="L71" s="81"/>
      <c r="M71" s="6" t="str">
        <f t="shared" si="2"/>
        <v/>
      </c>
      <c r="N71" s="19"/>
      <c r="O71" s="8"/>
      <c r="P71" s="82"/>
      <c r="Q71" s="82"/>
      <c r="R71" s="85" t="str">
        <f t="shared" si="3"/>
        <v/>
      </c>
      <c r="S71" s="85"/>
      <c r="T71" s="86" t="str">
        <f t="shared" si="4"/>
        <v/>
      </c>
      <c r="U71" s="86"/>
    </row>
    <row r="72" spans="2:21" x14ac:dyDescent="0.15">
      <c r="B72" s="19">
        <v>64</v>
      </c>
      <c r="C72" s="81" t="str">
        <f t="shared" si="1"/>
        <v/>
      </c>
      <c r="D72" s="81"/>
      <c r="E72" s="19"/>
      <c r="F72" s="8"/>
      <c r="G72" s="19" t="s">
        <v>3</v>
      </c>
      <c r="H72" s="82"/>
      <c r="I72" s="82"/>
      <c r="J72" s="19"/>
      <c r="K72" s="81" t="str">
        <f t="shared" si="0"/>
        <v/>
      </c>
      <c r="L72" s="81"/>
      <c r="M72" s="6" t="str">
        <f t="shared" si="2"/>
        <v/>
      </c>
      <c r="N72" s="19"/>
      <c r="O72" s="8"/>
      <c r="P72" s="82"/>
      <c r="Q72" s="82"/>
      <c r="R72" s="85" t="str">
        <f t="shared" si="3"/>
        <v/>
      </c>
      <c r="S72" s="85"/>
      <c r="T72" s="86" t="str">
        <f t="shared" si="4"/>
        <v/>
      </c>
      <c r="U72" s="86"/>
    </row>
    <row r="73" spans="2:21" x14ac:dyDescent="0.15">
      <c r="B73" s="19">
        <v>65</v>
      </c>
      <c r="C73" s="81" t="str">
        <f t="shared" si="1"/>
        <v/>
      </c>
      <c r="D73" s="81"/>
      <c r="E73" s="19"/>
      <c r="F73" s="8"/>
      <c r="G73" s="19" t="s">
        <v>4</v>
      </c>
      <c r="H73" s="82"/>
      <c r="I73" s="82"/>
      <c r="J73" s="19"/>
      <c r="K73" s="81" t="str">
        <f t="shared" ref="K73:K108" si="5">IF(F73="","",C73*0.03)</f>
        <v/>
      </c>
      <c r="L73" s="81"/>
      <c r="M73" s="6" t="str">
        <f t="shared" si="2"/>
        <v/>
      </c>
      <c r="N73" s="19"/>
      <c r="O73" s="8"/>
      <c r="P73" s="82"/>
      <c r="Q73" s="82"/>
      <c r="R73" s="85" t="str">
        <f t="shared" si="3"/>
        <v/>
      </c>
      <c r="S73" s="85"/>
      <c r="T73" s="86" t="str">
        <f t="shared" si="4"/>
        <v/>
      </c>
      <c r="U73" s="86"/>
    </row>
    <row r="74" spans="2:21" x14ac:dyDescent="0.15">
      <c r="B74" s="19">
        <v>66</v>
      </c>
      <c r="C74" s="81" t="str">
        <f t="shared" ref="C74:C108" si="6">IF(R73="","",C73+R73)</f>
        <v/>
      </c>
      <c r="D74" s="81"/>
      <c r="E74" s="19"/>
      <c r="F74" s="8"/>
      <c r="G74" s="19" t="s">
        <v>4</v>
      </c>
      <c r="H74" s="82"/>
      <c r="I74" s="82"/>
      <c r="J74" s="19"/>
      <c r="K74" s="81" t="str">
        <f t="shared" si="5"/>
        <v/>
      </c>
      <c r="L74" s="81"/>
      <c r="M74" s="6" t="str">
        <f t="shared" ref="M74:M108" si="7">IF(J74="","",(K74/J74)/1000)</f>
        <v/>
      </c>
      <c r="N74" s="19"/>
      <c r="O74" s="8"/>
      <c r="P74" s="82"/>
      <c r="Q74" s="82"/>
      <c r="R74" s="85" t="str">
        <f t="shared" ref="R74:R108" si="8">IF(O74="","",(IF(G74="売",H74-P74,P74-H74))*M74*100000)</f>
        <v/>
      </c>
      <c r="S74" s="85"/>
      <c r="T74" s="86" t="str">
        <f t="shared" ref="T74:T108" si="9">IF(O74="","",IF(R74&lt;0,J74*(-1),IF(G74="買",(P74-H74)*100,(H74-P74)*100)))</f>
        <v/>
      </c>
      <c r="U74" s="86"/>
    </row>
    <row r="75" spans="2:21" x14ac:dyDescent="0.15">
      <c r="B75" s="19">
        <v>67</v>
      </c>
      <c r="C75" s="81" t="str">
        <f t="shared" si="6"/>
        <v/>
      </c>
      <c r="D75" s="81"/>
      <c r="E75" s="19"/>
      <c r="F75" s="8"/>
      <c r="G75" s="19" t="s">
        <v>3</v>
      </c>
      <c r="H75" s="82"/>
      <c r="I75" s="82"/>
      <c r="J75" s="19"/>
      <c r="K75" s="81" t="str">
        <f t="shared" si="5"/>
        <v/>
      </c>
      <c r="L75" s="81"/>
      <c r="M75" s="6" t="str">
        <f t="shared" si="7"/>
        <v/>
      </c>
      <c r="N75" s="19"/>
      <c r="O75" s="8"/>
      <c r="P75" s="82"/>
      <c r="Q75" s="82"/>
      <c r="R75" s="85" t="str">
        <f t="shared" si="8"/>
        <v/>
      </c>
      <c r="S75" s="85"/>
      <c r="T75" s="86" t="str">
        <f t="shared" si="9"/>
        <v/>
      </c>
      <c r="U75" s="86"/>
    </row>
    <row r="76" spans="2:21" x14ac:dyDescent="0.15">
      <c r="B76" s="19">
        <v>68</v>
      </c>
      <c r="C76" s="81" t="str">
        <f t="shared" si="6"/>
        <v/>
      </c>
      <c r="D76" s="81"/>
      <c r="E76" s="19"/>
      <c r="F76" s="8"/>
      <c r="G76" s="19" t="s">
        <v>3</v>
      </c>
      <c r="H76" s="82"/>
      <c r="I76" s="82"/>
      <c r="J76" s="19"/>
      <c r="K76" s="81" t="str">
        <f t="shared" si="5"/>
        <v/>
      </c>
      <c r="L76" s="81"/>
      <c r="M76" s="6" t="str">
        <f t="shared" si="7"/>
        <v/>
      </c>
      <c r="N76" s="19"/>
      <c r="O76" s="8"/>
      <c r="P76" s="82"/>
      <c r="Q76" s="82"/>
      <c r="R76" s="85" t="str">
        <f t="shared" si="8"/>
        <v/>
      </c>
      <c r="S76" s="85"/>
      <c r="T76" s="86" t="str">
        <f t="shared" si="9"/>
        <v/>
      </c>
      <c r="U76" s="86"/>
    </row>
    <row r="77" spans="2:21" x14ac:dyDescent="0.15">
      <c r="B77" s="19">
        <v>69</v>
      </c>
      <c r="C77" s="81" t="str">
        <f t="shared" si="6"/>
        <v/>
      </c>
      <c r="D77" s="81"/>
      <c r="E77" s="19"/>
      <c r="F77" s="8"/>
      <c r="G77" s="19" t="s">
        <v>3</v>
      </c>
      <c r="H77" s="82"/>
      <c r="I77" s="82"/>
      <c r="J77" s="19"/>
      <c r="K77" s="81" t="str">
        <f t="shared" si="5"/>
        <v/>
      </c>
      <c r="L77" s="81"/>
      <c r="M77" s="6" t="str">
        <f t="shared" si="7"/>
        <v/>
      </c>
      <c r="N77" s="19"/>
      <c r="O77" s="8"/>
      <c r="P77" s="82"/>
      <c r="Q77" s="82"/>
      <c r="R77" s="85" t="str">
        <f t="shared" si="8"/>
        <v/>
      </c>
      <c r="S77" s="85"/>
      <c r="T77" s="86" t="str">
        <f t="shared" si="9"/>
        <v/>
      </c>
      <c r="U77" s="86"/>
    </row>
    <row r="78" spans="2:21" x14ac:dyDescent="0.15">
      <c r="B78" s="19">
        <v>70</v>
      </c>
      <c r="C78" s="81" t="str">
        <f t="shared" si="6"/>
        <v/>
      </c>
      <c r="D78" s="81"/>
      <c r="E78" s="19"/>
      <c r="F78" s="8"/>
      <c r="G78" s="19" t="s">
        <v>4</v>
      </c>
      <c r="H78" s="82"/>
      <c r="I78" s="82"/>
      <c r="J78" s="19"/>
      <c r="K78" s="81" t="str">
        <f t="shared" si="5"/>
        <v/>
      </c>
      <c r="L78" s="81"/>
      <c r="M78" s="6" t="str">
        <f t="shared" si="7"/>
        <v/>
      </c>
      <c r="N78" s="19"/>
      <c r="O78" s="8"/>
      <c r="P78" s="82"/>
      <c r="Q78" s="82"/>
      <c r="R78" s="85" t="str">
        <f t="shared" si="8"/>
        <v/>
      </c>
      <c r="S78" s="85"/>
      <c r="T78" s="86" t="str">
        <f t="shared" si="9"/>
        <v/>
      </c>
      <c r="U78" s="86"/>
    </row>
    <row r="79" spans="2:21" x14ac:dyDescent="0.15">
      <c r="B79" s="19">
        <v>71</v>
      </c>
      <c r="C79" s="81" t="str">
        <f t="shared" si="6"/>
        <v/>
      </c>
      <c r="D79" s="81"/>
      <c r="E79" s="19"/>
      <c r="F79" s="8"/>
      <c r="G79" s="19" t="s">
        <v>3</v>
      </c>
      <c r="H79" s="82"/>
      <c r="I79" s="82"/>
      <c r="J79" s="19"/>
      <c r="K79" s="81" t="str">
        <f t="shared" si="5"/>
        <v/>
      </c>
      <c r="L79" s="81"/>
      <c r="M79" s="6" t="str">
        <f t="shared" si="7"/>
        <v/>
      </c>
      <c r="N79" s="19"/>
      <c r="O79" s="8"/>
      <c r="P79" s="82"/>
      <c r="Q79" s="82"/>
      <c r="R79" s="85" t="str">
        <f t="shared" si="8"/>
        <v/>
      </c>
      <c r="S79" s="85"/>
      <c r="T79" s="86" t="str">
        <f t="shared" si="9"/>
        <v/>
      </c>
      <c r="U79" s="86"/>
    </row>
    <row r="80" spans="2:21" x14ac:dyDescent="0.15">
      <c r="B80" s="19">
        <v>72</v>
      </c>
      <c r="C80" s="81" t="str">
        <f t="shared" si="6"/>
        <v/>
      </c>
      <c r="D80" s="81"/>
      <c r="E80" s="19"/>
      <c r="F80" s="8"/>
      <c r="G80" s="19" t="s">
        <v>4</v>
      </c>
      <c r="H80" s="82"/>
      <c r="I80" s="82"/>
      <c r="J80" s="19"/>
      <c r="K80" s="81" t="str">
        <f t="shared" si="5"/>
        <v/>
      </c>
      <c r="L80" s="81"/>
      <c r="M80" s="6" t="str">
        <f t="shared" si="7"/>
        <v/>
      </c>
      <c r="N80" s="19"/>
      <c r="O80" s="8"/>
      <c r="P80" s="82"/>
      <c r="Q80" s="82"/>
      <c r="R80" s="85" t="str">
        <f t="shared" si="8"/>
        <v/>
      </c>
      <c r="S80" s="85"/>
      <c r="T80" s="86" t="str">
        <f t="shared" si="9"/>
        <v/>
      </c>
      <c r="U80" s="86"/>
    </row>
    <row r="81" spans="2:21" x14ac:dyDescent="0.15">
      <c r="B81" s="19">
        <v>73</v>
      </c>
      <c r="C81" s="81" t="str">
        <f t="shared" si="6"/>
        <v/>
      </c>
      <c r="D81" s="81"/>
      <c r="E81" s="19"/>
      <c r="F81" s="8"/>
      <c r="G81" s="19" t="s">
        <v>3</v>
      </c>
      <c r="H81" s="82"/>
      <c r="I81" s="82"/>
      <c r="J81" s="19"/>
      <c r="K81" s="81" t="str">
        <f t="shared" si="5"/>
        <v/>
      </c>
      <c r="L81" s="81"/>
      <c r="M81" s="6" t="str">
        <f t="shared" si="7"/>
        <v/>
      </c>
      <c r="N81" s="19"/>
      <c r="O81" s="8"/>
      <c r="P81" s="82"/>
      <c r="Q81" s="82"/>
      <c r="R81" s="85" t="str">
        <f t="shared" si="8"/>
        <v/>
      </c>
      <c r="S81" s="85"/>
      <c r="T81" s="86" t="str">
        <f t="shared" si="9"/>
        <v/>
      </c>
      <c r="U81" s="86"/>
    </row>
    <row r="82" spans="2:21" x14ac:dyDescent="0.15">
      <c r="B82" s="19">
        <v>74</v>
      </c>
      <c r="C82" s="81" t="str">
        <f t="shared" si="6"/>
        <v/>
      </c>
      <c r="D82" s="81"/>
      <c r="E82" s="19"/>
      <c r="F82" s="8"/>
      <c r="G82" s="19" t="s">
        <v>3</v>
      </c>
      <c r="H82" s="82"/>
      <c r="I82" s="82"/>
      <c r="J82" s="19"/>
      <c r="K82" s="81" t="str">
        <f t="shared" si="5"/>
        <v/>
      </c>
      <c r="L82" s="81"/>
      <c r="M82" s="6" t="str">
        <f t="shared" si="7"/>
        <v/>
      </c>
      <c r="N82" s="19"/>
      <c r="O82" s="8"/>
      <c r="P82" s="82"/>
      <c r="Q82" s="82"/>
      <c r="R82" s="85" t="str">
        <f t="shared" si="8"/>
        <v/>
      </c>
      <c r="S82" s="85"/>
      <c r="T82" s="86" t="str">
        <f t="shared" si="9"/>
        <v/>
      </c>
      <c r="U82" s="86"/>
    </row>
    <row r="83" spans="2:21" x14ac:dyDescent="0.15">
      <c r="B83" s="19">
        <v>75</v>
      </c>
      <c r="C83" s="81" t="str">
        <f t="shared" si="6"/>
        <v/>
      </c>
      <c r="D83" s="81"/>
      <c r="E83" s="19"/>
      <c r="F83" s="8"/>
      <c r="G83" s="19" t="s">
        <v>3</v>
      </c>
      <c r="H83" s="82"/>
      <c r="I83" s="82"/>
      <c r="J83" s="19"/>
      <c r="K83" s="81" t="str">
        <f t="shared" si="5"/>
        <v/>
      </c>
      <c r="L83" s="81"/>
      <c r="M83" s="6" t="str">
        <f t="shared" si="7"/>
        <v/>
      </c>
      <c r="N83" s="19"/>
      <c r="O83" s="8"/>
      <c r="P83" s="82"/>
      <c r="Q83" s="82"/>
      <c r="R83" s="85" t="str">
        <f t="shared" si="8"/>
        <v/>
      </c>
      <c r="S83" s="85"/>
      <c r="T83" s="86" t="str">
        <f t="shared" si="9"/>
        <v/>
      </c>
      <c r="U83" s="86"/>
    </row>
    <row r="84" spans="2:21" x14ac:dyDescent="0.15">
      <c r="B84" s="19">
        <v>76</v>
      </c>
      <c r="C84" s="81" t="str">
        <f t="shared" si="6"/>
        <v/>
      </c>
      <c r="D84" s="81"/>
      <c r="E84" s="19"/>
      <c r="F84" s="8"/>
      <c r="G84" s="19" t="s">
        <v>3</v>
      </c>
      <c r="H84" s="82"/>
      <c r="I84" s="82"/>
      <c r="J84" s="19"/>
      <c r="K84" s="81" t="str">
        <f t="shared" si="5"/>
        <v/>
      </c>
      <c r="L84" s="81"/>
      <c r="M84" s="6" t="str">
        <f t="shared" si="7"/>
        <v/>
      </c>
      <c r="N84" s="19"/>
      <c r="O84" s="8"/>
      <c r="P84" s="82"/>
      <c r="Q84" s="82"/>
      <c r="R84" s="85" t="str">
        <f t="shared" si="8"/>
        <v/>
      </c>
      <c r="S84" s="85"/>
      <c r="T84" s="86" t="str">
        <f t="shared" si="9"/>
        <v/>
      </c>
      <c r="U84" s="86"/>
    </row>
    <row r="85" spans="2:21" x14ac:dyDescent="0.15">
      <c r="B85" s="19">
        <v>77</v>
      </c>
      <c r="C85" s="81" t="str">
        <f t="shared" si="6"/>
        <v/>
      </c>
      <c r="D85" s="81"/>
      <c r="E85" s="19"/>
      <c r="F85" s="8"/>
      <c r="G85" s="19" t="s">
        <v>4</v>
      </c>
      <c r="H85" s="82"/>
      <c r="I85" s="82"/>
      <c r="J85" s="19"/>
      <c r="K85" s="81" t="str">
        <f t="shared" si="5"/>
        <v/>
      </c>
      <c r="L85" s="81"/>
      <c r="M85" s="6" t="str">
        <f t="shared" si="7"/>
        <v/>
      </c>
      <c r="N85" s="19"/>
      <c r="O85" s="8"/>
      <c r="P85" s="82"/>
      <c r="Q85" s="82"/>
      <c r="R85" s="85" t="str">
        <f t="shared" si="8"/>
        <v/>
      </c>
      <c r="S85" s="85"/>
      <c r="T85" s="86" t="str">
        <f t="shared" si="9"/>
        <v/>
      </c>
      <c r="U85" s="86"/>
    </row>
    <row r="86" spans="2:21" x14ac:dyDescent="0.15">
      <c r="B86" s="19">
        <v>78</v>
      </c>
      <c r="C86" s="81" t="str">
        <f t="shared" si="6"/>
        <v/>
      </c>
      <c r="D86" s="81"/>
      <c r="E86" s="19"/>
      <c r="F86" s="8"/>
      <c r="G86" s="19" t="s">
        <v>3</v>
      </c>
      <c r="H86" s="82"/>
      <c r="I86" s="82"/>
      <c r="J86" s="19"/>
      <c r="K86" s="81" t="str">
        <f t="shared" si="5"/>
        <v/>
      </c>
      <c r="L86" s="81"/>
      <c r="M86" s="6" t="str">
        <f t="shared" si="7"/>
        <v/>
      </c>
      <c r="N86" s="19"/>
      <c r="O86" s="8"/>
      <c r="P86" s="82"/>
      <c r="Q86" s="82"/>
      <c r="R86" s="85" t="str">
        <f t="shared" si="8"/>
        <v/>
      </c>
      <c r="S86" s="85"/>
      <c r="T86" s="86" t="str">
        <f t="shared" si="9"/>
        <v/>
      </c>
      <c r="U86" s="86"/>
    </row>
    <row r="87" spans="2:21" x14ac:dyDescent="0.15">
      <c r="B87" s="19">
        <v>79</v>
      </c>
      <c r="C87" s="81" t="str">
        <f t="shared" si="6"/>
        <v/>
      </c>
      <c r="D87" s="81"/>
      <c r="E87" s="19"/>
      <c r="F87" s="8"/>
      <c r="G87" s="19" t="s">
        <v>4</v>
      </c>
      <c r="H87" s="82"/>
      <c r="I87" s="82"/>
      <c r="J87" s="19"/>
      <c r="K87" s="81" t="str">
        <f t="shared" si="5"/>
        <v/>
      </c>
      <c r="L87" s="81"/>
      <c r="M87" s="6" t="str">
        <f t="shared" si="7"/>
        <v/>
      </c>
      <c r="N87" s="19"/>
      <c r="O87" s="8"/>
      <c r="P87" s="82"/>
      <c r="Q87" s="82"/>
      <c r="R87" s="85" t="str">
        <f t="shared" si="8"/>
        <v/>
      </c>
      <c r="S87" s="85"/>
      <c r="T87" s="86" t="str">
        <f t="shared" si="9"/>
        <v/>
      </c>
      <c r="U87" s="86"/>
    </row>
    <row r="88" spans="2:21" x14ac:dyDescent="0.15">
      <c r="B88" s="19">
        <v>80</v>
      </c>
      <c r="C88" s="81" t="str">
        <f t="shared" si="6"/>
        <v/>
      </c>
      <c r="D88" s="81"/>
      <c r="E88" s="19"/>
      <c r="F88" s="8"/>
      <c r="G88" s="19" t="s">
        <v>4</v>
      </c>
      <c r="H88" s="82"/>
      <c r="I88" s="82"/>
      <c r="J88" s="19"/>
      <c r="K88" s="81" t="str">
        <f t="shared" si="5"/>
        <v/>
      </c>
      <c r="L88" s="81"/>
      <c r="M88" s="6" t="str">
        <f t="shared" si="7"/>
        <v/>
      </c>
      <c r="N88" s="19"/>
      <c r="O88" s="8"/>
      <c r="P88" s="82"/>
      <c r="Q88" s="82"/>
      <c r="R88" s="85" t="str">
        <f t="shared" si="8"/>
        <v/>
      </c>
      <c r="S88" s="85"/>
      <c r="T88" s="86" t="str">
        <f t="shared" si="9"/>
        <v/>
      </c>
      <c r="U88" s="86"/>
    </row>
    <row r="89" spans="2:21" x14ac:dyDescent="0.15">
      <c r="B89" s="19">
        <v>81</v>
      </c>
      <c r="C89" s="81" t="str">
        <f t="shared" si="6"/>
        <v/>
      </c>
      <c r="D89" s="81"/>
      <c r="E89" s="19"/>
      <c r="F89" s="8"/>
      <c r="G89" s="19" t="s">
        <v>4</v>
      </c>
      <c r="H89" s="82"/>
      <c r="I89" s="82"/>
      <c r="J89" s="19"/>
      <c r="K89" s="81" t="str">
        <f t="shared" si="5"/>
        <v/>
      </c>
      <c r="L89" s="81"/>
      <c r="M89" s="6" t="str">
        <f t="shared" si="7"/>
        <v/>
      </c>
      <c r="N89" s="19"/>
      <c r="O89" s="8"/>
      <c r="P89" s="82"/>
      <c r="Q89" s="82"/>
      <c r="R89" s="85" t="str">
        <f t="shared" si="8"/>
        <v/>
      </c>
      <c r="S89" s="85"/>
      <c r="T89" s="86" t="str">
        <f t="shared" si="9"/>
        <v/>
      </c>
      <c r="U89" s="86"/>
    </row>
    <row r="90" spans="2:21" x14ac:dyDescent="0.15">
      <c r="B90" s="19">
        <v>82</v>
      </c>
      <c r="C90" s="81" t="str">
        <f t="shared" si="6"/>
        <v/>
      </c>
      <c r="D90" s="81"/>
      <c r="E90" s="19"/>
      <c r="F90" s="8"/>
      <c r="G90" s="19" t="s">
        <v>4</v>
      </c>
      <c r="H90" s="82"/>
      <c r="I90" s="82"/>
      <c r="J90" s="19"/>
      <c r="K90" s="81" t="str">
        <f t="shared" si="5"/>
        <v/>
      </c>
      <c r="L90" s="81"/>
      <c r="M90" s="6" t="str">
        <f t="shared" si="7"/>
        <v/>
      </c>
      <c r="N90" s="19"/>
      <c r="O90" s="8"/>
      <c r="P90" s="82"/>
      <c r="Q90" s="82"/>
      <c r="R90" s="85" t="str">
        <f t="shared" si="8"/>
        <v/>
      </c>
      <c r="S90" s="85"/>
      <c r="T90" s="86" t="str">
        <f t="shared" si="9"/>
        <v/>
      </c>
      <c r="U90" s="86"/>
    </row>
    <row r="91" spans="2:21" x14ac:dyDescent="0.15">
      <c r="B91" s="19">
        <v>83</v>
      </c>
      <c r="C91" s="81" t="str">
        <f t="shared" si="6"/>
        <v/>
      </c>
      <c r="D91" s="81"/>
      <c r="E91" s="19"/>
      <c r="F91" s="8"/>
      <c r="G91" s="19" t="s">
        <v>4</v>
      </c>
      <c r="H91" s="82"/>
      <c r="I91" s="82"/>
      <c r="J91" s="19"/>
      <c r="K91" s="81" t="str">
        <f t="shared" si="5"/>
        <v/>
      </c>
      <c r="L91" s="81"/>
      <c r="M91" s="6" t="str">
        <f t="shared" si="7"/>
        <v/>
      </c>
      <c r="N91" s="19"/>
      <c r="O91" s="8"/>
      <c r="P91" s="82"/>
      <c r="Q91" s="82"/>
      <c r="R91" s="85" t="str">
        <f t="shared" si="8"/>
        <v/>
      </c>
      <c r="S91" s="85"/>
      <c r="T91" s="86" t="str">
        <f t="shared" si="9"/>
        <v/>
      </c>
      <c r="U91" s="86"/>
    </row>
    <row r="92" spans="2:21" x14ac:dyDescent="0.15">
      <c r="B92" s="19">
        <v>84</v>
      </c>
      <c r="C92" s="81" t="str">
        <f t="shared" si="6"/>
        <v/>
      </c>
      <c r="D92" s="81"/>
      <c r="E92" s="19"/>
      <c r="F92" s="8"/>
      <c r="G92" s="19" t="s">
        <v>3</v>
      </c>
      <c r="H92" s="82"/>
      <c r="I92" s="82"/>
      <c r="J92" s="19"/>
      <c r="K92" s="81" t="str">
        <f t="shared" si="5"/>
        <v/>
      </c>
      <c r="L92" s="81"/>
      <c r="M92" s="6" t="str">
        <f t="shared" si="7"/>
        <v/>
      </c>
      <c r="N92" s="19"/>
      <c r="O92" s="8"/>
      <c r="P92" s="82"/>
      <c r="Q92" s="82"/>
      <c r="R92" s="85" t="str">
        <f t="shared" si="8"/>
        <v/>
      </c>
      <c r="S92" s="85"/>
      <c r="T92" s="86" t="str">
        <f t="shared" si="9"/>
        <v/>
      </c>
      <c r="U92" s="86"/>
    </row>
    <row r="93" spans="2:21" x14ac:dyDescent="0.15">
      <c r="B93" s="19">
        <v>85</v>
      </c>
      <c r="C93" s="81" t="str">
        <f t="shared" si="6"/>
        <v/>
      </c>
      <c r="D93" s="81"/>
      <c r="E93" s="19"/>
      <c r="F93" s="8"/>
      <c r="G93" s="19" t="s">
        <v>4</v>
      </c>
      <c r="H93" s="82"/>
      <c r="I93" s="82"/>
      <c r="J93" s="19"/>
      <c r="K93" s="81" t="str">
        <f t="shared" si="5"/>
        <v/>
      </c>
      <c r="L93" s="81"/>
      <c r="M93" s="6" t="str">
        <f t="shared" si="7"/>
        <v/>
      </c>
      <c r="N93" s="19"/>
      <c r="O93" s="8"/>
      <c r="P93" s="82"/>
      <c r="Q93" s="82"/>
      <c r="R93" s="85" t="str">
        <f t="shared" si="8"/>
        <v/>
      </c>
      <c r="S93" s="85"/>
      <c r="T93" s="86" t="str">
        <f t="shared" si="9"/>
        <v/>
      </c>
      <c r="U93" s="86"/>
    </row>
    <row r="94" spans="2:21" x14ac:dyDescent="0.15">
      <c r="B94" s="19">
        <v>86</v>
      </c>
      <c r="C94" s="81" t="str">
        <f t="shared" si="6"/>
        <v/>
      </c>
      <c r="D94" s="81"/>
      <c r="E94" s="19"/>
      <c r="F94" s="8"/>
      <c r="G94" s="19" t="s">
        <v>3</v>
      </c>
      <c r="H94" s="82"/>
      <c r="I94" s="82"/>
      <c r="J94" s="19"/>
      <c r="K94" s="81" t="str">
        <f t="shared" si="5"/>
        <v/>
      </c>
      <c r="L94" s="81"/>
      <c r="M94" s="6" t="str">
        <f t="shared" si="7"/>
        <v/>
      </c>
      <c r="N94" s="19"/>
      <c r="O94" s="8"/>
      <c r="P94" s="82"/>
      <c r="Q94" s="82"/>
      <c r="R94" s="85" t="str">
        <f t="shared" si="8"/>
        <v/>
      </c>
      <c r="S94" s="85"/>
      <c r="T94" s="86" t="str">
        <f t="shared" si="9"/>
        <v/>
      </c>
      <c r="U94" s="86"/>
    </row>
    <row r="95" spans="2:21" x14ac:dyDescent="0.15">
      <c r="B95" s="19">
        <v>87</v>
      </c>
      <c r="C95" s="81" t="str">
        <f t="shared" si="6"/>
        <v/>
      </c>
      <c r="D95" s="81"/>
      <c r="E95" s="19"/>
      <c r="F95" s="8"/>
      <c r="G95" s="19" t="s">
        <v>4</v>
      </c>
      <c r="H95" s="82"/>
      <c r="I95" s="82"/>
      <c r="J95" s="19"/>
      <c r="K95" s="81" t="str">
        <f t="shared" si="5"/>
        <v/>
      </c>
      <c r="L95" s="81"/>
      <c r="M95" s="6" t="str">
        <f t="shared" si="7"/>
        <v/>
      </c>
      <c r="N95" s="19"/>
      <c r="O95" s="8"/>
      <c r="P95" s="82"/>
      <c r="Q95" s="82"/>
      <c r="R95" s="85" t="str">
        <f t="shared" si="8"/>
        <v/>
      </c>
      <c r="S95" s="85"/>
      <c r="T95" s="86" t="str">
        <f t="shared" si="9"/>
        <v/>
      </c>
      <c r="U95" s="86"/>
    </row>
    <row r="96" spans="2:21" x14ac:dyDescent="0.15">
      <c r="B96" s="19">
        <v>88</v>
      </c>
      <c r="C96" s="81" t="str">
        <f t="shared" si="6"/>
        <v/>
      </c>
      <c r="D96" s="81"/>
      <c r="E96" s="19"/>
      <c r="F96" s="8"/>
      <c r="G96" s="19" t="s">
        <v>3</v>
      </c>
      <c r="H96" s="82"/>
      <c r="I96" s="82"/>
      <c r="J96" s="19"/>
      <c r="K96" s="81" t="str">
        <f t="shared" si="5"/>
        <v/>
      </c>
      <c r="L96" s="81"/>
      <c r="M96" s="6" t="str">
        <f t="shared" si="7"/>
        <v/>
      </c>
      <c r="N96" s="19"/>
      <c r="O96" s="8"/>
      <c r="P96" s="82"/>
      <c r="Q96" s="82"/>
      <c r="R96" s="85" t="str">
        <f t="shared" si="8"/>
        <v/>
      </c>
      <c r="S96" s="85"/>
      <c r="T96" s="86" t="str">
        <f t="shared" si="9"/>
        <v/>
      </c>
      <c r="U96" s="86"/>
    </row>
    <row r="97" spans="2:21" x14ac:dyDescent="0.15">
      <c r="B97" s="19">
        <v>89</v>
      </c>
      <c r="C97" s="81" t="str">
        <f t="shared" si="6"/>
        <v/>
      </c>
      <c r="D97" s="81"/>
      <c r="E97" s="19"/>
      <c r="F97" s="8"/>
      <c r="G97" s="19" t="s">
        <v>4</v>
      </c>
      <c r="H97" s="82"/>
      <c r="I97" s="82"/>
      <c r="J97" s="19"/>
      <c r="K97" s="81" t="str">
        <f t="shared" si="5"/>
        <v/>
      </c>
      <c r="L97" s="81"/>
      <c r="M97" s="6" t="str">
        <f t="shared" si="7"/>
        <v/>
      </c>
      <c r="N97" s="19"/>
      <c r="O97" s="8"/>
      <c r="P97" s="82"/>
      <c r="Q97" s="82"/>
      <c r="R97" s="85" t="str">
        <f t="shared" si="8"/>
        <v/>
      </c>
      <c r="S97" s="85"/>
      <c r="T97" s="86" t="str">
        <f t="shared" si="9"/>
        <v/>
      </c>
      <c r="U97" s="86"/>
    </row>
    <row r="98" spans="2:21" x14ac:dyDescent="0.15">
      <c r="B98" s="19">
        <v>90</v>
      </c>
      <c r="C98" s="81" t="str">
        <f t="shared" si="6"/>
        <v/>
      </c>
      <c r="D98" s="81"/>
      <c r="E98" s="19"/>
      <c r="F98" s="8"/>
      <c r="G98" s="19" t="s">
        <v>3</v>
      </c>
      <c r="H98" s="82"/>
      <c r="I98" s="82"/>
      <c r="J98" s="19"/>
      <c r="K98" s="81" t="str">
        <f t="shared" si="5"/>
        <v/>
      </c>
      <c r="L98" s="81"/>
      <c r="M98" s="6" t="str">
        <f t="shared" si="7"/>
        <v/>
      </c>
      <c r="N98" s="19"/>
      <c r="O98" s="8"/>
      <c r="P98" s="82"/>
      <c r="Q98" s="82"/>
      <c r="R98" s="85" t="str">
        <f t="shared" si="8"/>
        <v/>
      </c>
      <c r="S98" s="85"/>
      <c r="T98" s="86" t="str">
        <f t="shared" si="9"/>
        <v/>
      </c>
      <c r="U98" s="86"/>
    </row>
    <row r="99" spans="2:21" x14ac:dyDescent="0.15">
      <c r="B99" s="19">
        <v>91</v>
      </c>
      <c r="C99" s="81" t="str">
        <f t="shared" si="6"/>
        <v/>
      </c>
      <c r="D99" s="81"/>
      <c r="E99" s="19"/>
      <c r="F99" s="8"/>
      <c r="G99" s="19" t="s">
        <v>4</v>
      </c>
      <c r="H99" s="82"/>
      <c r="I99" s="82"/>
      <c r="J99" s="19"/>
      <c r="K99" s="81" t="str">
        <f t="shared" si="5"/>
        <v/>
      </c>
      <c r="L99" s="81"/>
      <c r="M99" s="6" t="str">
        <f t="shared" si="7"/>
        <v/>
      </c>
      <c r="N99" s="19"/>
      <c r="O99" s="8"/>
      <c r="P99" s="82"/>
      <c r="Q99" s="82"/>
      <c r="R99" s="85" t="str">
        <f t="shared" si="8"/>
        <v/>
      </c>
      <c r="S99" s="85"/>
      <c r="T99" s="86" t="str">
        <f t="shared" si="9"/>
        <v/>
      </c>
      <c r="U99" s="86"/>
    </row>
    <row r="100" spans="2:21" x14ac:dyDescent="0.15">
      <c r="B100" s="19">
        <v>92</v>
      </c>
      <c r="C100" s="81" t="str">
        <f t="shared" si="6"/>
        <v/>
      </c>
      <c r="D100" s="81"/>
      <c r="E100" s="19"/>
      <c r="F100" s="8"/>
      <c r="G100" s="19" t="s">
        <v>4</v>
      </c>
      <c r="H100" s="82"/>
      <c r="I100" s="82"/>
      <c r="J100" s="19"/>
      <c r="K100" s="81" t="str">
        <f t="shared" si="5"/>
        <v/>
      </c>
      <c r="L100" s="81"/>
      <c r="M100" s="6" t="str">
        <f t="shared" si="7"/>
        <v/>
      </c>
      <c r="N100" s="19"/>
      <c r="O100" s="8"/>
      <c r="P100" s="82"/>
      <c r="Q100" s="82"/>
      <c r="R100" s="85" t="str">
        <f t="shared" si="8"/>
        <v/>
      </c>
      <c r="S100" s="85"/>
      <c r="T100" s="86" t="str">
        <f t="shared" si="9"/>
        <v/>
      </c>
      <c r="U100" s="86"/>
    </row>
    <row r="101" spans="2:21" x14ac:dyDescent="0.15">
      <c r="B101" s="19">
        <v>93</v>
      </c>
      <c r="C101" s="81" t="str">
        <f t="shared" si="6"/>
        <v/>
      </c>
      <c r="D101" s="81"/>
      <c r="E101" s="19"/>
      <c r="F101" s="8"/>
      <c r="G101" s="19" t="s">
        <v>3</v>
      </c>
      <c r="H101" s="82"/>
      <c r="I101" s="82"/>
      <c r="J101" s="19"/>
      <c r="K101" s="81" t="str">
        <f t="shared" si="5"/>
        <v/>
      </c>
      <c r="L101" s="81"/>
      <c r="M101" s="6" t="str">
        <f t="shared" si="7"/>
        <v/>
      </c>
      <c r="N101" s="19"/>
      <c r="O101" s="8"/>
      <c r="P101" s="82"/>
      <c r="Q101" s="82"/>
      <c r="R101" s="85" t="str">
        <f t="shared" si="8"/>
        <v/>
      </c>
      <c r="S101" s="85"/>
      <c r="T101" s="86" t="str">
        <f t="shared" si="9"/>
        <v/>
      </c>
      <c r="U101" s="86"/>
    </row>
    <row r="102" spans="2:21" x14ac:dyDescent="0.15">
      <c r="B102" s="19">
        <v>94</v>
      </c>
      <c r="C102" s="81" t="str">
        <f t="shared" si="6"/>
        <v/>
      </c>
      <c r="D102" s="81"/>
      <c r="E102" s="19"/>
      <c r="F102" s="8"/>
      <c r="G102" s="19" t="s">
        <v>3</v>
      </c>
      <c r="H102" s="82"/>
      <c r="I102" s="82"/>
      <c r="J102" s="19"/>
      <c r="K102" s="81" t="str">
        <f t="shared" si="5"/>
        <v/>
      </c>
      <c r="L102" s="81"/>
      <c r="M102" s="6" t="str">
        <f t="shared" si="7"/>
        <v/>
      </c>
      <c r="N102" s="19"/>
      <c r="O102" s="8"/>
      <c r="P102" s="82"/>
      <c r="Q102" s="82"/>
      <c r="R102" s="85" t="str">
        <f t="shared" si="8"/>
        <v/>
      </c>
      <c r="S102" s="85"/>
      <c r="T102" s="86" t="str">
        <f t="shared" si="9"/>
        <v/>
      </c>
      <c r="U102" s="86"/>
    </row>
    <row r="103" spans="2:21" x14ac:dyDescent="0.15">
      <c r="B103" s="19">
        <v>95</v>
      </c>
      <c r="C103" s="81" t="str">
        <f t="shared" si="6"/>
        <v/>
      </c>
      <c r="D103" s="81"/>
      <c r="E103" s="19"/>
      <c r="F103" s="8"/>
      <c r="G103" s="19" t="s">
        <v>3</v>
      </c>
      <c r="H103" s="82"/>
      <c r="I103" s="82"/>
      <c r="J103" s="19"/>
      <c r="K103" s="81" t="str">
        <f t="shared" si="5"/>
        <v/>
      </c>
      <c r="L103" s="81"/>
      <c r="M103" s="6" t="str">
        <f t="shared" si="7"/>
        <v/>
      </c>
      <c r="N103" s="19"/>
      <c r="O103" s="8"/>
      <c r="P103" s="82"/>
      <c r="Q103" s="82"/>
      <c r="R103" s="85" t="str">
        <f t="shared" si="8"/>
        <v/>
      </c>
      <c r="S103" s="85"/>
      <c r="T103" s="86" t="str">
        <f t="shared" si="9"/>
        <v/>
      </c>
      <c r="U103" s="86"/>
    </row>
    <row r="104" spans="2:21" x14ac:dyDescent="0.15">
      <c r="B104" s="19">
        <v>96</v>
      </c>
      <c r="C104" s="81" t="str">
        <f t="shared" si="6"/>
        <v/>
      </c>
      <c r="D104" s="81"/>
      <c r="E104" s="19"/>
      <c r="F104" s="8"/>
      <c r="G104" s="19" t="s">
        <v>4</v>
      </c>
      <c r="H104" s="82"/>
      <c r="I104" s="82"/>
      <c r="J104" s="19"/>
      <c r="K104" s="81" t="str">
        <f t="shared" si="5"/>
        <v/>
      </c>
      <c r="L104" s="81"/>
      <c r="M104" s="6" t="str">
        <f t="shared" si="7"/>
        <v/>
      </c>
      <c r="N104" s="19"/>
      <c r="O104" s="8"/>
      <c r="P104" s="82"/>
      <c r="Q104" s="82"/>
      <c r="R104" s="85" t="str">
        <f t="shared" si="8"/>
        <v/>
      </c>
      <c r="S104" s="85"/>
      <c r="T104" s="86" t="str">
        <f t="shared" si="9"/>
        <v/>
      </c>
      <c r="U104" s="86"/>
    </row>
    <row r="105" spans="2:21" x14ac:dyDescent="0.15">
      <c r="B105" s="19">
        <v>97</v>
      </c>
      <c r="C105" s="81" t="str">
        <f t="shared" si="6"/>
        <v/>
      </c>
      <c r="D105" s="81"/>
      <c r="E105" s="19"/>
      <c r="F105" s="8"/>
      <c r="G105" s="19" t="s">
        <v>3</v>
      </c>
      <c r="H105" s="82"/>
      <c r="I105" s="82"/>
      <c r="J105" s="19"/>
      <c r="K105" s="81" t="str">
        <f t="shared" si="5"/>
        <v/>
      </c>
      <c r="L105" s="81"/>
      <c r="M105" s="6" t="str">
        <f t="shared" si="7"/>
        <v/>
      </c>
      <c r="N105" s="19"/>
      <c r="O105" s="8"/>
      <c r="P105" s="82"/>
      <c r="Q105" s="82"/>
      <c r="R105" s="85" t="str">
        <f t="shared" si="8"/>
        <v/>
      </c>
      <c r="S105" s="85"/>
      <c r="T105" s="86" t="str">
        <f t="shared" si="9"/>
        <v/>
      </c>
      <c r="U105" s="86"/>
    </row>
    <row r="106" spans="2:21" x14ac:dyDescent="0.15">
      <c r="B106" s="19">
        <v>98</v>
      </c>
      <c r="C106" s="81" t="str">
        <f t="shared" si="6"/>
        <v/>
      </c>
      <c r="D106" s="81"/>
      <c r="E106" s="19"/>
      <c r="F106" s="8"/>
      <c r="G106" s="19" t="s">
        <v>4</v>
      </c>
      <c r="H106" s="82"/>
      <c r="I106" s="82"/>
      <c r="J106" s="19"/>
      <c r="K106" s="81" t="str">
        <f t="shared" si="5"/>
        <v/>
      </c>
      <c r="L106" s="81"/>
      <c r="M106" s="6" t="str">
        <f t="shared" si="7"/>
        <v/>
      </c>
      <c r="N106" s="19"/>
      <c r="O106" s="8"/>
      <c r="P106" s="82"/>
      <c r="Q106" s="82"/>
      <c r="R106" s="85" t="str">
        <f t="shared" si="8"/>
        <v/>
      </c>
      <c r="S106" s="85"/>
      <c r="T106" s="86" t="str">
        <f t="shared" si="9"/>
        <v/>
      </c>
      <c r="U106" s="86"/>
    </row>
    <row r="107" spans="2:21" x14ac:dyDescent="0.15">
      <c r="B107" s="19">
        <v>99</v>
      </c>
      <c r="C107" s="81" t="str">
        <f t="shared" si="6"/>
        <v/>
      </c>
      <c r="D107" s="81"/>
      <c r="E107" s="19"/>
      <c r="F107" s="8"/>
      <c r="G107" s="19" t="s">
        <v>4</v>
      </c>
      <c r="H107" s="82"/>
      <c r="I107" s="82"/>
      <c r="J107" s="19"/>
      <c r="K107" s="81" t="str">
        <f t="shared" si="5"/>
        <v/>
      </c>
      <c r="L107" s="81"/>
      <c r="M107" s="6" t="str">
        <f t="shared" si="7"/>
        <v/>
      </c>
      <c r="N107" s="19"/>
      <c r="O107" s="8"/>
      <c r="P107" s="82"/>
      <c r="Q107" s="82"/>
      <c r="R107" s="85" t="str">
        <f t="shared" si="8"/>
        <v/>
      </c>
      <c r="S107" s="85"/>
      <c r="T107" s="86" t="str">
        <f t="shared" si="9"/>
        <v/>
      </c>
      <c r="U107" s="86"/>
    </row>
    <row r="108" spans="2:21" x14ac:dyDescent="0.15">
      <c r="B108" s="19">
        <v>100</v>
      </c>
      <c r="C108" s="81" t="str">
        <f t="shared" si="6"/>
        <v/>
      </c>
      <c r="D108" s="81"/>
      <c r="E108" s="19"/>
      <c r="F108" s="8"/>
      <c r="G108" s="19" t="s">
        <v>3</v>
      </c>
      <c r="H108" s="82"/>
      <c r="I108" s="82"/>
      <c r="J108" s="19"/>
      <c r="K108" s="81" t="str">
        <f t="shared" si="5"/>
        <v/>
      </c>
      <c r="L108" s="81"/>
      <c r="M108" s="6" t="str">
        <f t="shared" si="7"/>
        <v/>
      </c>
      <c r="N108" s="19"/>
      <c r="O108" s="8"/>
      <c r="P108" s="82"/>
      <c r="Q108" s="82"/>
      <c r="R108" s="85" t="str">
        <f t="shared" si="8"/>
        <v/>
      </c>
      <c r="S108" s="85"/>
      <c r="T108" s="86" t="str">
        <f t="shared" si="9"/>
        <v/>
      </c>
      <c r="U108" s="86"/>
    </row>
    <row r="109" spans="2:21" x14ac:dyDescent="0.15">
      <c r="B109" s="1"/>
      <c r="C109" s="1"/>
      <c r="D109" s="1"/>
      <c r="E109" s="1"/>
      <c r="F109" s="1"/>
      <c r="G109" s="1"/>
      <c r="H109" s="1"/>
      <c r="I109" s="1"/>
      <c r="J109" s="1"/>
      <c r="K109" s="1"/>
      <c r="L109" s="1"/>
      <c r="M109" s="1"/>
      <c r="N109" s="1"/>
      <c r="O109" s="1"/>
      <c r="P109" s="1"/>
      <c r="Q109" s="1"/>
      <c r="R109" s="1"/>
    </row>
  </sheetData>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46">
    <cfRule type="cellIs" dxfId="7" priority="1" stopIfTrue="1" operator="equal">
      <formula>"買"</formula>
    </cfRule>
    <cfRule type="cellIs" dxfId="6" priority="2" stopIfTrue="1" operator="equal">
      <formula>"売"</formula>
    </cfRule>
  </conditionalFormatting>
  <conditionalFormatting sqref="G9:G11 G14:G45 G47:G108">
    <cfRule type="cellIs" dxfId="5" priority="7" stopIfTrue="1" operator="equal">
      <formula>"買"</formula>
    </cfRule>
    <cfRule type="cellIs" dxfId="4" priority="8" stopIfTrue="1" operator="equal">
      <formula>"売"</formula>
    </cfRule>
  </conditionalFormatting>
  <conditionalFormatting sqref="G12">
    <cfRule type="cellIs" dxfId="3" priority="5" stopIfTrue="1" operator="equal">
      <formula>"買"</formula>
    </cfRule>
    <cfRule type="cellIs" dxfId="2" priority="6" stopIfTrue="1" operator="equal">
      <formula>"売"</formula>
    </cfRule>
  </conditionalFormatting>
  <conditionalFormatting sqref="G13">
    <cfRule type="cellIs" dxfId="1" priority="3" stopIfTrue="1" operator="equal">
      <formula>"買"</formula>
    </cfRule>
    <cfRule type="cellIs" dxfId="0" priority="4" stopIfTrue="1" operator="equal">
      <formula>"売"</formula>
    </cfRule>
  </conditionalFormatting>
  <dataValidations count="1">
    <dataValidation type="list" allowBlank="1" showInputMessage="1" showErrorMessage="1" sqref="G9:G108" xr:uid="{00000000-0002-0000-0700-000000000000}">
      <formula1>"買,売"</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8</vt:i4>
      </vt:variant>
    </vt:vector>
  </HeadingPairs>
  <TitlesOfParts>
    <vt:vector size="8" baseType="lpstr">
      <vt:lpstr>定数</vt:lpstr>
      <vt:lpstr>検証シート　FIB1.27</vt:lpstr>
      <vt:lpstr>検証シート　FIB1.5</vt:lpstr>
      <vt:lpstr>検証シート　FIB2.0</vt:lpstr>
      <vt:lpstr>画像</vt:lpstr>
      <vt:lpstr>気づき</vt:lpstr>
      <vt:lpstr>検証終了通貨</vt:lpstr>
      <vt:lpstr>テンプレ</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babac</cp:lastModifiedBy>
  <cp:revision/>
  <cp:lastPrinted>2015-07-15T10:17:15Z</cp:lastPrinted>
  <dcterms:created xsi:type="dcterms:W3CDTF">2013-10-09T23:04:08Z</dcterms:created>
  <dcterms:modified xsi:type="dcterms:W3CDTF">2019-07-16T11:43:33Z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