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ac\Desktop\"/>
    </mc:Choice>
  </mc:AlternateContent>
  <xr:revisionPtr revIDLastSave="0" documentId="8_{714DBE92-17AA-48EF-A662-FA9138305656}" xr6:coauthVersionLast="43" xr6:coauthVersionMax="43" xr10:uidLastSave="{00000000-0000-0000-0000-000000000000}"/>
  <bookViews>
    <workbookView xWindow="-120" yWindow="-120" windowWidth="29040" windowHeight="15840" firstSheet="1" activeTab="6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6" i="32" l="1"/>
  <c r="V108" i="33"/>
  <c r="T108" i="33"/>
  <c r="W108" i="33"/>
  <c r="K108" i="33"/>
  <c r="M108" i="33"/>
  <c r="V107" i="33"/>
  <c r="T107" i="33"/>
  <c r="W107" i="33"/>
  <c r="M107" i="33"/>
  <c r="K107" i="33"/>
  <c r="V106" i="33"/>
  <c r="T106" i="33"/>
  <c r="R106" i="33"/>
  <c r="C107" i="33"/>
  <c r="X107" i="33"/>
  <c r="Y107" i="33"/>
  <c r="K106" i="33"/>
  <c r="M106" i="33"/>
  <c r="V105" i="33"/>
  <c r="T105" i="33"/>
  <c r="W105" i="33"/>
  <c r="M105" i="33"/>
  <c r="K105" i="33"/>
  <c r="V104" i="33"/>
  <c r="T104" i="33"/>
  <c r="W104" i="33"/>
  <c r="M104" i="33"/>
  <c r="K104" i="33"/>
  <c r="V103" i="33"/>
  <c r="T103" i="33"/>
  <c r="W103" i="33"/>
  <c r="R103" i="33"/>
  <c r="C104" i="33"/>
  <c r="X104" i="33"/>
  <c r="Y104" i="33"/>
  <c r="K103" i="33"/>
  <c r="M103" i="33"/>
  <c r="V102" i="33"/>
  <c r="T102" i="33"/>
  <c r="W102" i="33"/>
  <c r="K102" i="33"/>
  <c r="M102" i="33"/>
  <c r="V101" i="33"/>
  <c r="T101" i="33"/>
  <c r="W101" i="33"/>
  <c r="M101" i="33"/>
  <c r="K101" i="33"/>
  <c r="V100" i="33"/>
  <c r="T100" i="33"/>
  <c r="W100" i="33"/>
  <c r="K100" i="33"/>
  <c r="M100" i="33"/>
  <c r="V99" i="33"/>
  <c r="T99" i="33"/>
  <c r="W99" i="33"/>
  <c r="K99" i="33"/>
  <c r="M99" i="33"/>
  <c r="V98" i="33"/>
  <c r="T98" i="33"/>
  <c r="W98" i="33"/>
  <c r="K98" i="33"/>
  <c r="M98" i="33"/>
  <c r="V97" i="33"/>
  <c r="T97" i="33"/>
  <c r="W97" i="33"/>
  <c r="M97" i="33"/>
  <c r="K97" i="33"/>
  <c r="V96" i="33"/>
  <c r="T96" i="33"/>
  <c r="W96" i="33"/>
  <c r="K96" i="33"/>
  <c r="M96" i="33"/>
  <c r="V95" i="33"/>
  <c r="T95" i="33"/>
  <c r="W95" i="33"/>
  <c r="K95" i="33"/>
  <c r="M95" i="33"/>
  <c r="V94" i="33"/>
  <c r="T94" i="33"/>
  <c r="W94" i="33"/>
  <c r="M94" i="33"/>
  <c r="K94" i="33"/>
  <c r="V93" i="33"/>
  <c r="T93" i="33"/>
  <c r="W93" i="33"/>
  <c r="M93" i="33"/>
  <c r="K93" i="33"/>
  <c r="W92" i="33"/>
  <c r="V92" i="33"/>
  <c r="T92" i="33"/>
  <c r="R92" i="33"/>
  <c r="C93" i="33"/>
  <c r="X93" i="33"/>
  <c r="Y93" i="33"/>
  <c r="K92" i="33"/>
  <c r="M92" i="33"/>
  <c r="V91" i="33"/>
  <c r="T91" i="33"/>
  <c r="W91" i="33"/>
  <c r="K91" i="33"/>
  <c r="M91" i="33"/>
  <c r="V90" i="33"/>
  <c r="T90" i="33"/>
  <c r="W90" i="33"/>
  <c r="M90" i="33"/>
  <c r="K90" i="33"/>
  <c r="V89" i="33"/>
  <c r="T89" i="33"/>
  <c r="W89" i="33"/>
  <c r="M89" i="33"/>
  <c r="K89" i="33"/>
  <c r="V88" i="33"/>
  <c r="T88" i="33"/>
  <c r="W88" i="33"/>
  <c r="M88" i="33"/>
  <c r="K88" i="33"/>
  <c r="V87" i="33"/>
  <c r="T87" i="33"/>
  <c r="W87" i="33"/>
  <c r="M87" i="33"/>
  <c r="K87" i="33"/>
  <c r="V86" i="33"/>
  <c r="T86" i="33"/>
  <c r="W86" i="33"/>
  <c r="M86" i="33"/>
  <c r="K86" i="33"/>
  <c r="V85" i="33"/>
  <c r="T85" i="33"/>
  <c r="W85" i="33"/>
  <c r="M85" i="33"/>
  <c r="K85" i="33"/>
  <c r="V84" i="33"/>
  <c r="T84" i="33"/>
  <c r="W84" i="33"/>
  <c r="M84" i="33"/>
  <c r="K84" i="33"/>
  <c r="V83" i="33"/>
  <c r="T83" i="33"/>
  <c r="W83" i="33"/>
  <c r="M83" i="33"/>
  <c r="K83" i="33"/>
  <c r="V82" i="33"/>
  <c r="T82" i="33"/>
  <c r="R82" i="33"/>
  <c r="C83" i="33"/>
  <c r="X83" i="33"/>
  <c r="Y83" i="33"/>
  <c r="K82" i="33"/>
  <c r="M82" i="33"/>
  <c r="V81" i="33"/>
  <c r="T81" i="33"/>
  <c r="W81" i="33"/>
  <c r="M81" i="33"/>
  <c r="K81" i="33"/>
  <c r="V80" i="33"/>
  <c r="T80" i="33"/>
  <c r="W80" i="33"/>
  <c r="M80" i="33"/>
  <c r="K80" i="33"/>
  <c r="V79" i="33"/>
  <c r="T79" i="33"/>
  <c r="W79" i="33"/>
  <c r="M79" i="33"/>
  <c r="K79" i="33"/>
  <c r="V78" i="33"/>
  <c r="T78" i="33"/>
  <c r="W78" i="33"/>
  <c r="M78" i="33"/>
  <c r="K78" i="33"/>
  <c r="V77" i="33"/>
  <c r="T77" i="33"/>
  <c r="W77" i="33"/>
  <c r="M77" i="33"/>
  <c r="K77" i="33"/>
  <c r="V76" i="33"/>
  <c r="T76" i="33"/>
  <c r="W76" i="33"/>
  <c r="R76" i="33"/>
  <c r="C77" i="33"/>
  <c r="X77" i="33"/>
  <c r="Y77" i="33"/>
  <c r="K76" i="33"/>
  <c r="M76" i="33"/>
  <c r="V75" i="33"/>
  <c r="T75" i="33"/>
  <c r="W75" i="33"/>
  <c r="M75" i="33"/>
  <c r="K75" i="33"/>
  <c r="V74" i="33"/>
  <c r="T74" i="33"/>
  <c r="W74" i="33"/>
  <c r="M74" i="33"/>
  <c r="K74" i="33"/>
  <c r="V73" i="33"/>
  <c r="T73" i="33"/>
  <c r="W73" i="33"/>
  <c r="M73" i="33"/>
  <c r="K73" i="33"/>
  <c r="V72" i="33"/>
  <c r="T72" i="33"/>
  <c r="W72" i="33"/>
  <c r="M72" i="33"/>
  <c r="K72" i="33"/>
  <c r="V71" i="33"/>
  <c r="T71" i="33"/>
  <c r="W71" i="33"/>
  <c r="M71" i="33"/>
  <c r="K71" i="33"/>
  <c r="V70" i="33"/>
  <c r="T70" i="33"/>
  <c r="W70" i="33"/>
  <c r="M70" i="33"/>
  <c r="K70" i="33"/>
  <c r="V69" i="33"/>
  <c r="T69" i="33"/>
  <c r="W69" i="33"/>
  <c r="M69" i="33"/>
  <c r="K69" i="33"/>
  <c r="V68" i="33"/>
  <c r="T68" i="33"/>
  <c r="W68" i="33"/>
  <c r="M68" i="33"/>
  <c r="K68" i="33"/>
  <c r="V67" i="33"/>
  <c r="T67" i="33"/>
  <c r="W67" i="33"/>
  <c r="M67" i="33"/>
  <c r="K67" i="33"/>
  <c r="V66" i="33"/>
  <c r="T66" i="33"/>
  <c r="W66" i="33"/>
  <c r="M66" i="33"/>
  <c r="K66" i="33"/>
  <c r="V65" i="33"/>
  <c r="T65" i="33"/>
  <c r="W65" i="33"/>
  <c r="M65" i="33"/>
  <c r="K65" i="33"/>
  <c r="V64" i="33"/>
  <c r="T64" i="33"/>
  <c r="W64" i="33"/>
  <c r="M64" i="33"/>
  <c r="K64" i="33"/>
  <c r="V63" i="33"/>
  <c r="T63" i="33"/>
  <c r="W63" i="33"/>
  <c r="M63" i="33"/>
  <c r="K63" i="33"/>
  <c r="V62" i="33"/>
  <c r="T62" i="33"/>
  <c r="W62" i="33"/>
  <c r="M62" i="33"/>
  <c r="K62" i="33"/>
  <c r="V61" i="33"/>
  <c r="T61" i="33"/>
  <c r="W61" i="33"/>
  <c r="M61" i="33"/>
  <c r="K61" i="33"/>
  <c r="V60" i="33"/>
  <c r="T60" i="33"/>
  <c r="W60" i="33"/>
  <c r="M60" i="33"/>
  <c r="K60" i="33"/>
  <c r="V59" i="33"/>
  <c r="T59" i="33"/>
  <c r="W59" i="33"/>
  <c r="M59" i="33"/>
  <c r="K59" i="33"/>
  <c r="V58" i="33"/>
  <c r="T58" i="33"/>
  <c r="W58" i="33"/>
  <c r="M58" i="33"/>
  <c r="K58" i="33"/>
  <c r="V57" i="33"/>
  <c r="T57" i="33"/>
  <c r="W57" i="33"/>
  <c r="M57" i="33"/>
  <c r="K57" i="33"/>
  <c r="V56" i="33"/>
  <c r="T56" i="33"/>
  <c r="W56" i="33"/>
  <c r="M56" i="33"/>
  <c r="K56" i="33"/>
  <c r="V55" i="33"/>
  <c r="T55" i="33"/>
  <c r="W55" i="33"/>
  <c r="M55" i="33"/>
  <c r="K55" i="33"/>
  <c r="V54" i="33"/>
  <c r="T54" i="33"/>
  <c r="W54" i="33"/>
  <c r="M54" i="33"/>
  <c r="K54" i="33"/>
  <c r="V53" i="33"/>
  <c r="T53" i="33"/>
  <c r="W53" i="33"/>
  <c r="M53" i="33"/>
  <c r="K53" i="33"/>
  <c r="V52" i="33"/>
  <c r="T52" i="33"/>
  <c r="W52" i="33"/>
  <c r="K52" i="33"/>
  <c r="M52" i="33"/>
  <c r="V51" i="33"/>
  <c r="T51" i="33"/>
  <c r="W51" i="33"/>
  <c r="M51" i="33"/>
  <c r="K51" i="33"/>
  <c r="V50" i="33"/>
  <c r="T50" i="33"/>
  <c r="W50" i="33"/>
  <c r="M50" i="33"/>
  <c r="K50" i="33"/>
  <c r="V49" i="33"/>
  <c r="T49" i="33"/>
  <c r="W49" i="33"/>
  <c r="M49" i="33"/>
  <c r="K49" i="33"/>
  <c r="V48" i="33"/>
  <c r="T48" i="33"/>
  <c r="W48" i="33"/>
  <c r="M48" i="33"/>
  <c r="K48" i="33"/>
  <c r="V47" i="33"/>
  <c r="T47" i="33"/>
  <c r="W47" i="33"/>
  <c r="R47" i="33"/>
  <c r="C48" i="33"/>
  <c r="X48" i="33"/>
  <c r="Y48" i="33"/>
  <c r="K47" i="33"/>
  <c r="M47" i="33"/>
  <c r="V46" i="33"/>
  <c r="T46" i="33"/>
  <c r="W46" i="33"/>
  <c r="M46" i="33"/>
  <c r="K46" i="33"/>
  <c r="V45" i="33"/>
  <c r="T45" i="33"/>
  <c r="W45" i="33"/>
  <c r="M45" i="33"/>
  <c r="K45" i="33"/>
  <c r="V44" i="33"/>
  <c r="T44" i="33"/>
  <c r="W44" i="33"/>
  <c r="M44" i="33"/>
  <c r="K44" i="33"/>
  <c r="V43" i="33"/>
  <c r="T43" i="33"/>
  <c r="W43" i="33"/>
  <c r="M43" i="33"/>
  <c r="K43" i="33"/>
  <c r="V42" i="33"/>
  <c r="T42" i="33"/>
  <c r="W42" i="33"/>
  <c r="M42" i="33"/>
  <c r="K42" i="33"/>
  <c r="V41" i="33"/>
  <c r="T41" i="33"/>
  <c r="W41" i="33"/>
  <c r="M41" i="33"/>
  <c r="K41" i="33"/>
  <c r="V40" i="33"/>
  <c r="T40" i="33"/>
  <c r="W40" i="33"/>
  <c r="M40" i="33"/>
  <c r="K40" i="33"/>
  <c r="V39" i="33"/>
  <c r="T39" i="33"/>
  <c r="W39" i="33"/>
  <c r="V38" i="33"/>
  <c r="T38" i="33"/>
  <c r="W38" i="33"/>
  <c r="R38" i="33"/>
  <c r="K38" i="33"/>
  <c r="M38" i="33"/>
  <c r="V37" i="33"/>
  <c r="T37" i="33"/>
  <c r="W37" i="33"/>
  <c r="K37" i="33"/>
  <c r="M37" i="33"/>
  <c r="V36" i="33"/>
  <c r="T36" i="33"/>
  <c r="W36" i="33"/>
  <c r="M36" i="33"/>
  <c r="K36" i="33"/>
  <c r="V35" i="33"/>
  <c r="T35" i="33"/>
  <c r="W35" i="33"/>
  <c r="R35" i="33"/>
  <c r="C36" i="33"/>
  <c r="X36" i="33"/>
  <c r="Y36" i="33"/>
  <c r="M35" i="33"/>
  <c r="K35" i="33"/>
  <c r="V34" i="33"/>
  <c r="T34" i="33"/>
  <c r="W34" i="33"/>
  <c r="M34" i="33"/>
  <c r="K34" i="33"/>
  <c r="V33" i="33"/>
  <c r="T33" i="33"/>
  <c r="W33" i="33"/>
  <c r="M33" i="33"/>
  <c r="K33" i="33"/>
  <c r="V32" i="33"/>
  <c r="T32" i="33"/>
  <c r="W32" i="33"/>
  <c r="M32" i="33"/>
  <c r="K32" i="33"/>
  <c r="V31" i="33"/>
  <c r="T31" i="33"/>
  <c r="W31" i="33"/>
  <c r="M31" i="33"/>
  <c r="K31" i="33"/>
  <c r="V30" i="33"/>
  <c r="T30" i="33"/>
  <c r="W30" i="33"/>
  <c r="M30" i="33"/>
  <c r="K30" i="33"/>
  <c r="V29" i="33"/>
  <c r="T29" i="33"/>
  <c r="W29" i="33"/>
  <c r="K29" i="33"/>
  <c r="M29" i="33"/>
  <c r="V28" i="33"/>
  <c r="T28" i="33"/>
  <c r="W28" i="33"/>
  <c r="M28" i="33"/>
  <c r="K28" i="33"/>
  <c r="V27" i="33"/>
  <c r="T27" i="33"/>
  <c r="W27" i="33"/>
  <c r="M27" i="33"/>
  <c r="K27" i="33"/>
  <c r="V26" i="33"/>
  <c r="T26" i="33"/>
  <c r="W26" i="33"/>
  <c r="M26" i="33"/>
  <c r="K26" i="33"/>
  <c r="V25" i="33"/>
  <c r="T25" i="33"/>
  <c r="W25" i="33"/>
  <c r="M25" i="33"/>
  <c r="K25" i="33"/>
  <c r="V24" i="33"/>
  <c r="T24" i="33"/>
  <c r="W24" i="33"/>
  <c r="M24" i="33"/>
  <c r="K24" i="33"/>
  <c r="V23" i="33"/>
  <c r="T23" i="33"/>
  <c r="W23" i="33"/>
  <c r="K23" i="33"/>
  <c r="M23" i="33"/>
  <c r="T22" i="33"/>
  <c r="W22" i="33"/>
  <c r="V22" i="33"/>
  <c r="R22" i="33"/>
  <c r="M22" i="33"/>
  <c r="K22" i="33"/>
  <c r="T21" i="33"/>
  <c r="V21" i="33"/>
  <c r="R21" i="33"/>
  <c r="C22" i="33"/>
  <c r="X22" i="33"/>
  <c r="Y22" i="33"/>
  <c r="M21" i="33"/>
  <c r="K21" i="33"/>
  <c r="T20" i="33"/>
  <c r="V20" i="33"/>
  <c r="M20" i="33"/>
  <c r="K20" i="33"/>
  <c r="T19" i="33"/>
  <c r="W19" i="33"/>
  <c r="R19" i="33"/>
  <c r="C20" i="33"/>
  <c r="X20" i="33"/>
  <c r="Y20" i="33"/>
  <c r="M19" i="33"/>
  <c r="K19" i="33"/>
  <c r="T18" i="33"/>
  <c r="W18" i="33"/>
  <c r="M18" i="33"/>
  <c r="K18" i="33"/>
  <c r="T17" i="33"/>
  <c r="V17" i="33"/>
  <c r="K17" i="33"/>
  <c r="M17" i="33"/>
  <c r="T16" i="33"/>
  <c r="R16" i="33"/>
  <c r="C17" i="33"/>
  <c r="X17" i="33"/>
  <c r="Y17" i="33"/>
  <c r="W16" i="33"/>
  <c r="M16" i="33"/>
  <c r="K16" i="33"/>
  <c r="T15" i="33"/>
  <c r="W15" i="33"/>
  <c r="M15" i="33"/>
  <c r="K15" i="33"/>
  <c r="T14" i="33"/>
  <c r="R14" i="33"/>
  <c r="C15" i="33"/>
  <c r="X15" i="33"/>
  <c r="Y15" i="33"/>
  <c r="V14" i="33"/>
  <c r="M14" i="33"/>
  <c r="K14" i="33"/>
  <c r="V13" i="33"/>
  <c r="T13" i="33"/>
  <c r="R13" i="33"/>
  <c r="C14" i="33"/>
  <c r="X14" i="33"/>
  <c r="Y14" i="33"/>
  <c r="W13" i="33"/>
  <c r="M13" i="33"/>
  <c r="K13" i="33"/>
  <c r="T12" i="33"/>
  <c r="V12" i="33"/>
  <c r="M12" i="33"/>
  <c r="K12" i="33"/>
  <c r="T11" i="33"/>
  <c r="R11" i="33"/>
  <c r="C12" i="33"/>
  <c r="X12" i="33"/>
  <c r="Y12" i="33"/>
  <c r="W11" i="33"/>
  <c r="M11" i="33"/>
  <c r="K11" i="33"/>
  <c r="T10" i="33"/>
  <c r="V10" i="33"/>
  <c r="M10" i="33"/>
  <c r="K10" i="33"/>
  <c r="T9" i="33"/>
  <c r="W9" i="33"/>
  <c r="K9" i="33"/>
  <c r="M9" i="33"/>
  <c r="C9" i="33"/>
  <c r="V108" i="32"/>
  <c r="T108" i="32"/>
  <c r="W108" i="32"/>
  <c r="R108" i="32"/>
  <c r="K108" i="32"/>
  <c r="M108" i="32"/>
  <c r="V107" i="32"/>
  <c r="T107" i="32"/>
  <c r="W107" i="32"/>
  <c r="R107" i="32"/>
  <c r="C108" i="32"/>
  <c r="X108" i="32"/>
  <c r="Y108" i="32"/>
  <c r="K107" i="32"/>
  <c r="M107" i="32"/>
  <c r="V106" i="32"/>
  <c r="T106" i="32"/>
  <c r="W106" i="32"/>
  <c r="K106" i="32"/>
  <c r="M106" i="32"/>
  <c r="V105" i="32"/>
  <c r="T105" i="32"/>
  <c r="W105" i="32"/>
  <c r="M105" i="32"/>
  <c r="K105" i="32"/>
  <c r="V104" i="32"/>
  <c r="T104" i="32"/>
  <c r="W104" i="32"/>
  <c r="K104" i="32"/>
  <c r="M104" i="32"/>
  <c r="V103" i="32"/>
  <c r="T103" i="32"/>
  <c r="W103" i="32"/>
  <c r="M103" i="32"/>
  <c r="K103" i="32"/>
  <c r="V102" i="32"/>
  <c r="T102" i="32"/>
  <c r="W102" i="32"/>
  <c r="M102" i="32"/>
  <c r="K102" i="32"/>
  <c r="V101" i="32"/>
  <c r="T101" i="32"/>
  <c r="W101" i="32"/>
  <c r="M101" i="32"/>
  <c r="K101" i="32"/>
  <c r="V100" i="32"/>
  <c r="T100" i="32"/>
  <c r="W100" i="32"/>
  <c r="K100" i="32"/>
  <c r="M100" i="32"/>
  <c r="V99" i="32"/>
  <c r="T99" i="32"/>
  <c r="W99" i="32"/>
  <c r="R99" i="32"/>
  <c r="C100" i="32"/>
  <c r="X100" i="32"/>
  <c r="Y100" i="32"/>
  <c r="M99" i="32"/>
  <c r="K99" i="32"/>
  <c r="V98" i="32"/>
  <c r="T98" i="32"/>
  <c r="W98" i="32"/>
  <c r="K98" i="32"/>
  <c r="M98" i="32"/>
  <c r="V97" i="32"/>
  <c r="T97" i="32"/>
  <c r="W97" i="32"/>
  <c r="M97" i="32"/>
  <c r="K97" i="32"/>
  <c r="V96" i="32"/>
  <c r="T96" i="32"/>
  <c r="W96" i="32"/>
  <c r="M96" i="32"/>
  <c r="K96" i="32"/>
  <c r="V95" i="32"/>
  <c r="T95" i="32"/>
  <c r="W95" i="32"/>
  <c r="M95" i="32"/>
  <c r="K95" i="32"/>
  <c r="V94" i="32"/>
  <c r="T94" i="32"/>
  <c r="W94" i="32"/>
  <c r="K94" i="32"/>
  <c r="M94" i="32"/>
  <c r="V93" i="32"/>
  <c r="T93" i="32"/>
  <c r="W93" i="32"/>
  <c r="M93" i="32"/>
  <c r="K93" i="32"/>
  <c r="V92" i="32"/>
  <c r="T92" i="32"/>
  <c r="W92" i="32"/>
  <c r="K92" i="32"/>
  <c r="M92" i="32"/>
  <c r="V91" i="32"/>
  <c r="T91" i="32"/>
  <c r="W91" i="32"/>
  <c r="M91" i="32"/>
  <c r="K91" i="32"/>
  <c r="V90" i="32"/>
  <c r="T90" i="32"/>
  <c r="W90" i="32"/>
  <c r="M90" i="32"/>
  <c r="K90" i="32"/>
  <c r="V89" i="32"/>
  <c r="T89" i="32"/>
  <c r="W89" i="32"/>
  <c r="M89" i="32"/>
  <c r="K89" i="32"/>
  <c r="V88" i="32"/>
  <c r="T88" i="32"/>
  <c r="W88" i="32"/>
  <c r="M88" i="32"/>
  <c r="K88" i="32"/>
  <c r="V87" i="32"/>
  <c r="T87" i="32"/>
  <c r="W87" i="32"/>
  <c r="M87" i="32"/>
  <c r="K87" i="32"/>
  <c r="V86" i="32"/>
  <c r="T86" i="32"/>
  <c r="W86" i="32"/>
  <c r="R86" i="32"/>
  <c r="C87" i="32"/>
  <c r="X87" i="32"/>
  <c r="Y87" i="32"/>
  <c r="K86" i="32"/>
  <c r="M86" i="32"/>
  <c r="V85" i="32"/>
  <c r="T85" i="32"/>
  <c r="W85" i="32"/>
  <c r="M85" i="32"/>
  <c r="K85" i="32"/>
  <c r="V84" i="32"/>
  <c r="T84" i="32"/>
  <c r="W84" i="32"/>
  <c r="M84" i="32"/>
  <c r="K84" i="32"/>
  <c r="V83" i="32"/>
  <c r="T83" i="32"/>
  <c r="W83" i="32"/>
  <c r="K83" i="32"/>
  <c r="M83" i="32"/>
  <c r="V82" i="32"/>
  <c r="T82" i="32"/>
  <c r="W82" i="32"/>
  <c r="M82" i="32"/>
  <c r="K82" i="32"/>
  <c r="V81" i="32"/>
  <c r="T81" i="32"/>
  <c r="W81" i="32"/>
  <c r="R81" i="32"/>
  <c r="C82" i="32"/>
  <c r="X82" i="32"/>
  <c r="Y82" i="32"/>
  <c r="K81" i="32"/>
  <c r="M81" i="32"/>
  <c r="V80" i="32"/>
  <c r="T80" i="32"/>
  <c r="W80" i="32"/>
  <c r="M80" i="32"/>
  <c r="K80" i="32"/>
  <c r="V79" i="32"/>
  <c r="T79" i="32"/>
  <c r="W79" i="32"/>
  <c r="M79" i="32"/>
  <c r="K79" i="32"/>
  <c r="V78" i="32"/>
  <c r="T78" i="32"/>
  <c r="W78" i="32"/>
  <c r="K78" i="32"/>
  <c r="M78" i="32"/>
  <c r="V77" i="32"/>
  <c r="T77" i="32"/>
  <c r="W77" i="32"/>
  <c r="M77" i="32"/>
  <c r="K77" i="32"/>
  <c r="V76" i="32"/>
  <c r="T76" i="32"/>
  <c r="W76" i="32"/>
  <c r="M76" i="32"/>
  <c r="K76" i="32"/>
  <c r="V75" i="32"/>
  <c r="T75" i="32"/>
  <c r="W75" i="32"/>
  <c r="R75" i="32"/>
  <c r="C76" i="32"/>
  <c r="X76" i="32"/>
  <c r="Y76" i="32"/>
  <c r="K75" i="32"/>
  <c r="M75" i="32"/>
  <c r="V74" i="32"/>
  <c r="T74" i="32"/>
  <c r="W74" i="32"/>
  <c r="M74" i="32"/>
  <c r="K74" i="32"/>
  <c r="V73" i="32"/>
  <c r="T73" i="32"/>
  <c r="W73" i="32"/>
  <c r="R73" i="32"/>
  <c r="C74" i="32"/>
  <c r="X74" i="32"/>
  <c r="Y74" i="32"/>
  <c r="K73" i="32"/>
  <c r="M73" i="32"/>
  <c r="W72" i="32"/>
  <c r="V72" i="32"/>
  <c r="T72" i="32"/>
  <c r="R72" i="32"/>
  <c r="C73" i="32"/>
  <c r="X73" i="32"/>
  <c r="Y73" i="32"/>
  <c r="K72" i="32"/>
  <c r="M72" i="32"/>
  <c r="V71" i="32"/>
  <c r="T71" i="32"/>
  <c r="W71" i="32"/>
  <c r="M71" i="32"/>
  <c r="K71" i="32"/>
  <c r="V70" i="32"/>
  <c r="T70" i="32"/>
  <c r="W70" i="32"/>
  <c r="K70" i="32"/>
  <c r="M70" i="32"/>
  <c r="V69" i="32"/>
  <c r="T69" i="32"/>
  <c r="W69" i="32"/>
  <c r="M69" i="32"/>
  <c r="K69" i="32"/>
  <c r="V68" i="32"/>
  <c r="T68" i="32"/>
  <c r="W68" i="32"/>
  <c r="M68" i="32"/>
  <c r="K68" i="32"/>
  <c r="V67" i="32"/>
  <c r="T67" i="32"/>
  <c r="W67" i="32"/>
  <c r="K67" i="32"/>
  <c r="M67" i="32"/>
  <c r="V66" i="32"/>
  <c r="T66" i="32"/>
  <c r="W66" i="32"/>
  <c r="M66" i="32"/>
  <c r="K66" i="32"/>
  <c r="V65" i="32"/>
  <c r="T65" i="32"/>
  <c r="R65" i="32"/>
  <c r="C66" i="32"/>
  <c r="X66" i="32"/>
  <c r="Y66" i="32"/>
  <c r="K65" i="32"/>
  <c r="M65" i="32"/>
  <c r="V64" i="32"/>
  <c r="T64" i="32"/>
  <c r="W64" i="32"/>
  <c r="K64" i="32"/>
  <c r="M64" i="32"/>
  <c r="V63" i="32"/>
  <c r="T63" i="32"/>
  <c r="W63" i="32"/>
  <c r="M63" i="32"/>
  <c r="K63" i="32"/>
  <c r="V62" i="32"/>
  <c r="T62" i="32"/>
  <c r="W62" i="32"/>
  <c r="M62" i="32"/>
  <c r="K62" i="32"/>
  <c r="V61" i="32"/>
  <c r="T61" i="32"/>
  <c r="W61" i="32"/>
  <c r="M61" i="32"/>
  <c r="K61" i="32"/>
  <c r="V60" i="32"/>
  <c r="T60" i="32"/>
  <c r="W60" i="32"/>
  <c r="M60" i="32"/>
  <c r="K60" i="32"/>
  <c r="V59" i="32"/>
  <c r="T59" i="32"/>
  <c r="W59" i="32"/>
  <c r="K59" i="32"/>
  <c r="M59" i="32"/>
  <c r="V58" i="32"/>
  <c r="T58" i="32"/>
  <c r="W58" i="32"/>
  <c r="M58" i="32"/>
  <c r="K58" i="32"/>
  <c r="V57" i="32"/>
  <c r="T57" i="32"/>
  <c r="W57" i="32"/>
  <c r="K57" i="32"/>
  <c r="M57" i="32"/>
  <c r="V56" i="32"/>
  <c r="T56" i="32"/>
  <c r="W56" i="32"/>
  <c r="R56" i="32"/>
  <c r="C57" i="32"/>
  <c r="X57" i="32"/>
  <c r="Y57" i="32"/>
  <c r="K56" i="32"/>
  <c r="M56" i="32"/>
  <c r="V55" i="32"/>
  <c r="T55" i="32"/>
  <c r="W55" i="32"/>
  <c r="M55" i="32"/>
  <c r="K55" i="32"/>
  <c r="V54" i="32"/>
  <c r="T54" i="32"/>
  <c r="W54" i="32"/>
  <c r="K54" i="32"/>
  <c r="M54" i="32"/>
  <c r="V53" i="32"/>
  <c r="T53" i="32"/>
  <c r="W53" i="32"/>
  <c r="M53" i="32"/>
  <c r="K53" i="32"/>
  <c r="V52" i="32"/>
  <c r="T52" i="32"/>
  <c r="W52" i="32"/>
  <c r="K52" i="32"/>
  <c r="M52" i="32"/>
  <c r="V51" i="32"/>
  <c r="T51" i="32"/>
  <c r="W51" i="32"/>
  <c r="K51" i="32"/>
  <c r="M51" i="32"/>
  <c r="V50" i="32"/>
  <c r="T50" i="32"/>
  <c r="W50" i="32"/>
  <c r="M50" i="32"/>
  <c r="K50" i="32"/>
  <c r="V49" i="32"/>
  <c r="T49" i="32"/>
  <c r="W49" i="32"/>
  <c r="K49" i="32"/>
  <c r="M49" i="32"/>
  <c r="V48" i="32"/>
  <c r="T48" i="32"/>
  <c r="W48" i="32"/>
  <c r="K48" i="32"/>
  <c r="M48" i="32"/>
  <c r="V47" i="32"/>
  <c r="T47" i="32"/>
  <c r="W47" i="32"/>
  <c r="M47" i="32"/>
  <c r="K47" i="32"/>
  <c r="V46" i="32"/>
  <c r="T46" i="32"/>
  <c r="W46" i="32"/>
  <c r="M46" i="32"/>
  <c r="K46" i="32"/>
  <c r="V45" i="32"/>
  <c r="T45" i="32"/>
  <c r="W45" i="32"/>
  <c r="M45" i="32"/>
  <c r="K45" i="32"/>
  <c r="V44" i="32"/>
  <c r="T44" i="32"/>
  <c r="W44" i="32"/>
  <c r="M44" i="32"/>
  <c r="K44" i="32"/>
  <c r="V43" i="32"/>
  <c r="T43" i="32"/>
  <c r="W43" i="32"/>
  <c r="K43" i="32"/>
  <c r="M43" i="32"/>
  <c r="V42" i="32"/>
  <c r="T42" i="32"/>
  <c r="W42" i="32"/>
  <c r="M42" i="32"/>
  <c r="K42" i="32"/>
  <c r="V41" i="32"/>
  <c r="T41" i="32"/>
  <c r="W41" i="32"/>
  <c r="K41" i="32"/>
  <c r="M41" i="32"/>
  <c r="V40" i="32"/>
  <c r="T40" i="32"/>
  <c r="W40" i="32"/>
  <c r="K40" i="32"/>
  <c r="M40" i="32"/>
  <c r="V39" i="32"/>
  <c r="T39" i="32"/>
  <c r="W39" i="32"/>
  <c r="K39" i="32"/>
  <c r="M39" i="32"/>
  <c r="V38" i="32"/>
  <c r="T38" i="32"/>
  <c r="W38" i="32"/>
  <c r="M38" i="32"/>
  <c r="K38" i="32"/>
  <c r="V37" i="32"/>
  <c r="T37" i="32"/>
  <c r="W37" i="32"/>
  <c r="M37" i="32"/>
  <c r="K37" i="32"/>
  <c r="V36" i="32"/>
  <c r="T36" i="32"/>
  <c r="W36" i="32"/>
  <c r="M36" i="32"/>
  <c r="K36" i="32"/>
  <c r="V35" i="32"/>
  <c r="T35" i="32"/>
  <c r="W35" i="32"/>
  <c r="M35" i="32"/>
  <c r="K35" i="32"/>
  <c r="V34" i="32"/>
  <c r="T34" i="32"/>
  <c r="W34" i="32"/>
  <c r="M34" i="32"/>
  <c r="K34" i="32"/>
  <c r="V33" i="32"/>
  <c r="T33" i="32"/>
  <c r="W33" i="32"/>
  <c r="M33" i="32"/>
  <c r="K33" i="32"/>
  <c r="V32" i="32"/>
  <c r="T32" i="32"/>
  <c r="W32" i="32"/>
  <c r="M32" i="32"/>
  <c r="K32" i="32"/>
  <c r="V31" i="32"/>
  <c r="T31" i="32"/>
  <c r="W31" i="32"/>
  <c r="M31" i="32"/>
  <c r="K31" i="32"/>
  <c r="V30" i="32"/>
  <c r="T30" i="32"/>
  <c r="W30" i="32"/>
  <c r="K30" i="32"/>
  <c r="M30" i="32"/>
  <c r="V29" i="32"/>
  <c r="T29" i="32"/>
  <c r="W29" i="32"/>
  <c r="M29" i="32"/>
  <c r="K29" i="32"/>
  <c r="V28" i="32"/>
  <c r="T28" i="32"/>
  <c r="W28" i="32"/>
  <c r="M28" i="32"/>
  <c r="K28" i="32"/>
  <c r="V27" i="32"/>
  <c r="T27" i="32"/>
  <c r="W27" i="32"/>
  <c r="K27" i="32"/>
  <c r="M27" i="32"/>
  <c r="V26" i="32"/>
  <c r="T26" i="32"/>
  <c r="W26" i="32"/>
  <c r="M26" i="32"/>
  <c r="V25" i="32"/>
  <c r="T25" i="32"/>
  <c r="W25" i="32"/>
  <c r="M25" i="32"/>
  <c r="K25" i="32"/>
  <c r="V24" i="32"/>
  <c r="T24" i="32"/>
  <c r="W24" i="32"/>
  <c r="M24" i="32"/>
  <c r="K24" i="32"/>
  <c r="V23" i="32"/>
  <c r="T23" i="32"/>
  <c r="W23" i="32"/>
  <c r="M23" i="32"/>
  <c r="K23" i="32"/>
  <c r="T22" i="32"/>
  <c r="W22" i="32"/>
  <c r="R22" i="32"/>
  <c r="C23" i="32"/>
  <c r="X23" i="32"/>
  <c r="Y23" i="32"/>
  <c r="K22" i="32"/>
  <c r="M22" i="32"/>
  <c r="T21" i="32"/>
  <c r="R21" i="32"/>
  <c r="C22" i="32"/>
  <c r="X22" i="32"/>
  <c r="Y22" i="32"/>
  <c r="K21" i="32"/>
  <c r="M21" i="32"/>
  <c r="V20" i="32"/>
  <c r="T20" i="32"/>
  <c r="R20" i="32"/>
  <c r="C21" i="32"/>
  <c r="X21" i="32"/>
  <c r="Y21" i="32"/>
  <c r="W20" i="32"/>
  <c r="M20" i="32"/>
  <c r="K20" i="32"/>
  <c r="T19" i="32"/>
  <c r="W19" i="32"/>
  <c r="M19" i="32"/>
  <c r="K19" i="32"/>
  <c r="T18" i="32"/>
  <c r="W18" i="32"/>
  <c r="M18" i="32"/>
  <c r="K18" i="32"/>
  <c r="T17" i="32"/>
  <c r="W17" i="32"/>
  <c r="R17" i="32"/>
  <c r="C18" i="32"/>
  <c r="X18" i="32"/>
  <c r="Y18" i="32"/>
  <c r="M17" i="32"/>
  <c r="K17" i="32"/>
  <c r="T16" i="32"/>
  <c r="V16" i="32"/>
  <c r="R16" i="32"/>
  <c r="C17" i="32"/>
  <c r="X17" i="32"/>
  <c r="Y17" i="32"/>
  <c r="K16" i="32"/>
  <c r="M16" i="32"/>
  <c r="T15" i="32"/>
  <c r="W15" i="32"/>
  <c r="R15" i="32"/>
  <c r="C16" i="32"/>
  <c r="X16" i="32"/>
  <c r="Y16" i="32"/>
  <c r="K15" i="32"/>
  <c r="M15" i="32"/>
  <c r="V14" i="32"/>
  <c r="T14" i="32"/>
  <c r="R14" i="32"/>
  <c r="C15" i="32"/>
  <c r="X15" i="32"/>
  <c r="Y15" i="32"/>
  <c r="W14" i="32"/>
  <c r="M14" i="32"/>
  <c r="K14" i="32"/>
  <c r="T13" i="32"/>
  <c r="W13" i="32"/>
  <c r="M13" i="32"/>
  <c r="K13" i="32"/>
  <c r="T12" i="32"/>
  <c r="W12" i="32"/>
  <c r="R12" i="32"/>
  <c r="C13" i="32"/>
  <c r="X13" i="32"/>
  <c r="Y13" i="32"/>
  <c r="M12" i="32"/>
  <c r="K12" i="32"/>
  <c r="T11" i="32"/>
  <c r="W11" i="32"/>
  <c r="R11" i="32"/>
  <c r="C12" i="32"/>
  <c r="X12" i="32"/>
  <c r="Y12" i="32"/>
  <c r="K11" i="32"/>
  <c r="M11" i="32"/>
  <c r="T10" i="32"/>
  <c r="W10" i="32"/>
  <c r="R10" i="32"/>
  <c r="C11" i="32"/>
  <c r="X11" i="32"/>
  <c r="Y11" i="32"/>
  <c r="K10" i="32"/>
  <c r="M10" i="32"/>
  <c r="T9" i="32"/>
  <c r="W9" i="32"/>
  <c r="C9" i="32"/>
  <c r="K9" i="32"/>
  <c r="M9" i="32"/>
  <c r="V108" i="31"/>
  <c r="T108" i="31"/>
  <c r="W108" i="31"/>
  <c r="K108" i="31"/>
  <c r="M108" i="31"/>
  <c r="V107" i="31"/>
  <c r="T107" i="31"/>
  <c r="W107" i="31"/>
  <c r="R107" i="31"/>
  <c r="C108" i="31"/>
  <c r="X108" i="31"/>
  <c r="Y108" i="31"/>
  <c r="K107" i="31"/>
  <c r="M107" i="31"/>
  <c r="V106" i="31"/>
  <c r="T106" i="31"/>
  <c r="W106" i="31"/>
  <c r="K106" i="31"/>
  <c r="M106" i="31"/>
  <c r="V105" i="31"/>
  <c r="T105" i="31"/>
  <c r="W105" i="31"/>
  <c r="K105" i="31"/>
  <c r="M105" i="31"/>
  <c r="V104" i="31"/>
  <c r="T104" i="31"/>
  <c r="W104" i="31"/>
  <c r="M104" i="31"/>
  <c r="K104" i="31"/>
  <c r="V103" i="31"/>
  <c r="T103" i="31"/>
  <c r="W103" i="31"/>
  <c r="M103" i="31"/>
  <c r="K103" i="31"/>
  <c r="V102" i="31"/>
  <c r="T102" i="31"/>
  <c r="W102" i="31"/>
  <c r="K102" i="31"/>
  <c r="M102" i="31"/>
  <c r="V101" i="31"/>
  <c r="T101" i="31"/>
  <c r="W101" i="31"/>
  <c r="M101" i="31"/>
  <c r="K101" i="31"/>
  <c r="V100" i="31"/>
  <c r="T100" i="31"/>
  <c r="W100" i="31"/>
  <c r="M100" i="31"/>
  <c r="K100" i="31"/>
  <c r="V99" i="31"/>
  <c r="T99" i="31"/>
  <c r="W99" i="31"/>
  <c r="M99" i="31"/>
  <c r="K99" i="31"/>
  <c r="V98" i="31"/>
  <c r="T98" i="31"/>
  <c r="W98" i="31"/>
  <c r="M98" i="31"/>
  <c r="K98" i="31"/>
  <c r="V97" i="31"/>
  <c r="T97" i="31"/>
  <c r="W97" i="31"/>
  <c r="K97" i="31"/>
  <c r="M97" i="31"/>
  <c r="V96" i="31"/>
  <c r="T96" i="31"/>
  <c r="W96" i="31"/>
  <c r="M96" i="31"/>
  <c r="K96" i="31"/>
  <c r="V95" i="31"/>
  <c r="T95" i="31"/>
  <c r="W95" i="31"/>
  <c r="M95" i="31"/>
  <c r="K95" i="31"/>
  <c r="V94" i="31"/>
  <c r="T94" i="31"/>
  <c r="W94" i="31"/>
  <c r="R94" i="31"/>
  <c r="C95" i="31"/>
  <c r="X95" i="31"/>
  <c r="Y95" i="31"/>
  <c r="K94" i="31"/>
  <c r="M94" i="31"/>
  <c r="V93" i="31"/>
  <c r="T93" i="31"/>
  <c r="W93" i="31"/>
  <c r="M93" i="31"/>
  <c r="K93" i="31"/>
  <c r="V92" i="31"/>
  <c r="T92" i="31"/>
  <c r="W92" i="31"/>
  <c r="K92" i="31"/>
  <c r="M92" i="31"/>
  <c r="V91" i="31"/>
  <c r="T91" i="31"/>
  <c r="W91" i="31"/>
  <c r="K91" i="31"/>
  <c r="M91" i="31"/>
  <c r="V90" i="31"/>
  <c r="T90" i="31"/>
  <c r="W90" i="31"/>
  <c r="M90" i="31"/>
  <c r="K90" i="31"/>
  <c r="V89" i="31"/>
  <c r="T89" i="31"/>
  <c r="W89" i="31"/>
  <c r="R89" i="31"/>
  <c r="C90" i="31"/>
  <c r="X90" i="31"/>
  <c r="Y90" i="31"/>
  <c r="K89" i="31"/>
  <c r="M89" i="31"/>
  <c r="V88" i="31"/>
  <c r="T88" i="31"/>
  <c r="W88" i="31"/>
  <c r="M88" i="31"/>
  <c r="K88" i="31"/>
  <c r="V87" i="31"/>
  <c r="T87" i="31"/>
  <c r="W87" i="31"/>
  <c r="M87" i="31"/>
  <c r="K87" i="31"/>
  <c r="V86" i="31"/>
  <c r="T86" i="31"/>
  <c r="W86" i="31"/>
  <c r="M86" i="31"/>
  <c r="K86" i="31"/>
  <c r="V85" i="31"/>
  <c r="T85" i="31"/>
  <c r="W85" i="31"/>
  <c r="M85" i="31"/>
  <c r="K85" i="31"/>
  <c r="V84" i="31"/>
  <c r="T84" i="31"/>
  <c r="W84" i="31"/>
  <c r="R84" i="31"/>
  <c r="C85" i="31"/>
  <c r="X85" i="31"/>
  <c r="Y85" i="31"/>
  <c r="K84" i="31"/>
  <c r="M84" i="31"/>
  <c r="V83" i="31"/>
  <c r="T83" i="31"/>
  <c r="W83" i="31"/>
  <c r="K83" i="31"/>
  <c r="M83" i="31"/>
  <c r="V82" i="31"/>
  <c r="T82" i="31"/>
  <c r="W82" i="31"/>
  <c r="K82" i="31"/>
  <c r="M82" i="31"/>
  <c r="V81" i="31"/>
  <c r="T81" i="31"/>
  <c r="W81" i="31"/>
  <c r="M81" i="31"/>
  <c r="K81" i="31"/>
  <c r="V80" i="31"/>
  <c r="T80" i="31"/>
  <c r="W80" i="31"/>
  <c r="R80" i="31"/>
  <c r="C81" i="31"/>
  <c r="X81" i="31"/>
  <c r="Y81" i="31"/>
  <c r="K80" i="31"/>
  <c r="M80" i="31"/>
  <c r="V79" i="31"/>
  <c r="T79" i="31"/>
  <c r="W79" i="31"/>
  <c r="M79" i="31"/>
  <c r="K79" i="31"/>
  <c r="V78" i="31"/>
  <c r="T78" i="31"/>
  <c r="W78" i="31"/>
  <c r="M78" i="31"/>
  <c r="K78" i="31"/>
  <c r="V77" i="31"/>
  <c r="T77" i="31"/>
  <c r="W77" i="31"/>
  <c r="M77" i="31"/>
  <c r="K77" i="31"/>
  <c r="V76" i="31"/>
  <c r="T76" i="31"/>
  <c r="W76" i="31"/>
  <c r="M76" i="31"/>
  <c r="K76" i="31"/>
  <c r="V75" i="31"/>
  <c r="T75" i="31"/>
  <c r="W75" i="31"/>
  <c r="M75" i="31"/>
  <c r="K75" i="31"/>
  <c r="V74" i="31"/>
  <c r="T74" i="31"/>
  <c r="W74" i="31"/>
  <c r="R74" i="31"/>
  <c r="C75" i="31"/>
  <c r="X75" i="31"/>
  <c r="Y75" i="31"/>
  <c r="K74" i="31"/>
  <c r="M74" i="31"/>
  <c r="V73" i="31"/>
  <c r="T73" i="31"/>
  <c r="W73" i="31"/>
  <c r="M73" i="31"/>
  <c r="K73" i="31"/>
  <c r="V72" i="31"/>
  <c r="T72" i="31"/>
  <c r="W72" i="31"/>
  <c r="R72" i="31"/>
  <c r="C73" i="31"/>
  <c r="X73" i="31"/>
  <c r="Y73" i="31"/>
  <c r="M72" i="31"/>
  <c r="K72" i="31"/>
  <c r="V71" i="31"/>
  <c r="T71" i="31"/>
  <c r="W71" i="31"/>
  <c r="M71" i="31"/>
  <c r="K71" i="31"/>
  <c r="V70" i="31"/>
  <c r="T70" i="31"/>
  <c r="W70" i="31"/>
  <c r="R70" i="31"/>
  <c r="C71" i="31"/>
  <c r="X71" i="31"/>
  <c r="Y71" i="31"/>
  <c r="K70" i="31"/>
  <c r="M70" i="31"/>
  <c r="V69" i="31"/>
  <c r="T69" i="31"/>
  <c r="W69" i="31"/>
  <c r="R69" i="31"/>
  <c r="C70" i="31"/>
  <c r="X70" i="31"/>
  <c r="Y70" i="31"/>
  <c r="K69" i="31"/>
  <c r="M69" i="31"/>
  <c r="V68" i="31"/>
  <c r="T68" i="31"/>
  <c r="W68" i="31"/>
  <c r="R68" i="31"/>
  <c r="C69" i="31"/>
  <c r="X69" i="31"/>
  <c r="Y69" i="31"/>
  <c r="K68" i="31"/>
  <c r="M68" i="31"/>
  <c r="V67" i="31"/>
  <c r="T67" i="31"/>
  <c r="W67" i="31"/>
  <c r="M67" i="31"/>
  <c r="K67" i="31"/>
  <c r="V66" i="31"/>
  <c r="T66" i="31"/>
  <c r="W66" i="31"/>
  <c r="M66" i="31"/>
  <c r="K66" i="31"/>
  <c r="V65" i="31"/>
  <c r="T65" i="31"/>
  <c r="W65" i="31"/>
  <c r="M65" i="31"/>
  <c r="K65" i="31"/>
  <c r="V64" i="31"/>
  <c r="T64" i="31"/>
  <c r="W64" i="31"/>
  <c r="M64" i="31"/>
  <c r="K64" i="31"/>
  <c r="V63" i="31"/>
  <c r="T63" i="31"/>
  <c r="W63" i="31"/>
  <c r="M63" i="31"/>
  <c r="K63" i="31"/>
  <c r="V62" i="31"/>
  <c r="T62" i="31"/>
  <c r="W62" i="31"/>
  <c r="R62" i="31"/>
  <c r="C63" i="31"/>
  <c r="X63" i="31"/>
  <c r="Y63" i="31"/>
  <c r="K62" i="31"/>
  <c r="M62" i="31"/>
  <c r="V61" i="31"/>
  <c r="T61" i="31"/>
  <c r="W61" i="31"/>
  <c r="R61" i="31"/>
  <c r="C62" i="31"/>
  <c r="X62" i="31"/>
  <c r="Y62" i="31"/>
  <c r="K61" i="31"/>
  <c r="M61" i="31"/>
  <c r="V60" i="31"/>
  <c r="T60" i="31"/>
  <c r="W60" i="31"/>
  <c r="R60" i="31"/>
  <c r="C61" i="31"/>
  <c r="X61" i="31"/>
  <c r="Y61" i="31"/>
  <c r="K60" i="31"/>
  <c r="M60" i="31"/>
  <c r="V59" i="31"/>
  <c r="T59" i="31"/>
  <c r="W59" i="31"/>
  <c r="K59" i="31"/>
  <c r="M59" i="31"/>
  <c r="V58" i="31"/>
  <c r="T58" i="31"/>
  <c r="W58" i="31"/>
  <c r="M58" i="31"/>
  <c r="K58" i="31"/>
  <c r="V57" i="31"/>
  <c r="T57" i="31"/>
  <c r="W57" i="31"/>
  <c r="M57" i="31"/>
  <c r="K57" i="31"/>
  <c r="V56" i="31"/>
  <c r="T56" i="31"/>
  <c r="W56" i="31"/>
  <c r="M56" i="31"/>
  <c r="K56" i="31"/>
  <c r="V55" i="31"/>
  <c r="T55" i="31"/>
  <c r="W55" i="31"/>
  <c r="M55" i="31"/>
  <c r="K55" i="31"/>
  <c r="V54" i="31"/>
  <c r="T54" i="31"/>
  <c r="W54" i="31"/>
  <c r="M54" i="31"/>
  <c r="K54" i="31"/>
  <c r="V53" i="31"/>
  <c r="T53" i="31"/>
  <c r="W53" i="31"/>
  <c r="R53" i="31"/>
  <c r="K53" i="31"/>
  <c r="M53" i="31"/>
  <c r="V52" i="31"/>
  <c r="T52" i="31"/>
  <c r="W52" i="31"/>
  <c r="M52" i="31"/>
  <c r="K52" i="31"/>
  <c r="V51" i="31"/>
  <c r="T51" i="31"/>
  <c r="W51" i="31"/>
  <c r="K51" i="31"/>
  <c r="M51" i="31"/>
  <c r="V50" i="31"/>
  <c r="T50" i="31"/>
  <c r="W50" i="31"/>
  <c r="R50" i="31"/>
  <c r="C51" i="31"/>
  <c r="X51" i="31"/>
  <c r="Y51" i="31"/>
  <c r="K50" i="31"/>
  <c r="M50" i="31"/>
  <c r="V49" i="31"/>
  <c r="T49" i="31"/>
  <c r="W49" i="31"/>
  <c r="M49" i="31"/>
  <c r="K49" i="31"/>
  <c r="V48" i="31"/>
  <c r="T48" i="31"/>
  <c r="W48" i="31"/>
  <c r="K48" i="31"/>
  <c r="M48" i="31"/>
  <c r="V47" i="31"/>
  <c r="T47" i="31"/>
  <c r="W47" i="31"/>
  <c r="M47" i="31"/>
  <c r="K47" i="31"/>
  <c r="V46" i="31"/>
  <c r="T46" i="31"/>
  <c r="W46" i="31"/>
  <c r="M46" i="31"/>
  <c r="K46" i="31"/>
  <c r="V45" i="31"/>
  <c r="T45" i="31"/>
  <c r="W45" i="31"/>
  <c r="R45" i="31"/>
  <c r="C46" i="31"/>
  <c r="X46" i="31"/>
  <c r="Y46" i="31"/>
  <c r="K45" i="31"/>
  <c r="M45" i="31"/>
  <c r="V44" i="31"/>
  <c r="T44" i="31"/>
  <c r="W44" i="31"/>
  <c r="M44" i="31"/>
  <c r="K44" i="31"/>
  <c r="V43" i="31"/>
  <c r="T43" i="31"/>
  <c r="W43" i="31"/>
  <c r="M43" i="31"/>
  <c r="K43" i="31"/>
  <c r="V42" i="31"/>
  <c r="T42" i="31"/>
  <c r="W42" i="31"/>
  <c r="R42" i="31"/>
  <c r="C43" i="31"/>
  <c r="X43" i="31"/>
  <c r="Y43" i="31"/>
  <c r="K42" i="31"/>
  <c r="M42" i="31"/>
  <c r="V41" i="31"/>
  <c r="T41" i="31"/>
  <c r="W41" i="31"/>
  <c r="R41" i="31"/>
  <c r="C42" i="31"/>
  <c r="X42" i="31"/>
  <c r="Y42" i="31"/>
  <c r="K41" i="31"/>
  <c r="M41" i="31"/>
  <c r="V40" i="31"/>
  <c r="T40" i="31"/>
  <c r="W40" i="31"/>
  <c r="M40" i="31"/>
  <c r="K40" i="31"/>
  <c r="V39" i="31"/>
  <c r="T39" i="31"/>
  <c r="W39" i="31"/>
  <c r="M39" i="31"/>
  <c r="K39" i="31"/>
  <c r="V38" i="31"/>
  <c r="T38" i="31"/>
  <c r="W38" i="31"/>
  <c r="R38" i="31"/>
  <c r="C39" i="31"/>
  <c r="X39" i="31"/>
  <c r="Y39" i="31"/>
  <c r="K38" i="31"/>
  <c r="M38" i="31"/>
  <c r="V37" i="31"/>
  <c r="T37" i="31"/>
  <c r="W37" i="31"/>
  <c r="M37" i="31"/>
  <c r="K37" i="31"/>
  <c r="V36" i="31"/>
  <c r="T36" i="31"/>
  <c r="W36" i="31"/>
  <c r="M36" i="31"/>
  <c r="K36" i="31"/>
  <c r="V35" i="31"/>
  <c r="T35" i="31"/>
  <c r="W35" i="31"/>
  <c r="R35" i="31"/>
  <c r="K35" i="31"/>
  <c r="M35" i="31"/>
  <c r="V34" i="31"/>
  <c r="T34" i="31"/>
  <c r="W34" i="31"/>
  <c r="M34" i="31"/>
  <c r="K34" i="31"/>
  <c r="V33" i="31"/>
  <c r="T33" i="31"/>
  <c r="W33" i="31"/>
  <c r="M33" i="31"/>
  <c r="K33" i="31"/>
  <c r="W32" i="31"/>
  <c r="V32" i="31"/>
  <c r="T32" i="31"/>
  <c r="R32" i="31"/>
  <c r="C33" i="31"/>
  <c r="X33" i="31"/>
  <c r="Y33" i="31"/>
  <c r="K32" i="31"/>
  <c r="M32" i="31"/>
  <c r="V31" i="31"/>
  <c r="T31" i="31"/>
  <c r="W31" i="31"/>
  <c r="M31" i="31"/>
  <c r="K31" i="31"/>
  <c r="V30" i="31"/>
  <c r="T30" i="31"/>
  <c r="W30" i="31"/>
  <c r="M30" i="31"/>
  <c r="K30" i="31"/>
  <c r="V29" i="31"/>
  <c r="T29" i="31"/>
  <c r="W29" i="31"/>
  <c r="R29" i="31"/>
  <c r="C30" i="31"/>
  <c r="X30" i="31"/>
  <c r="Y30" i="31"/>
  <c r="K29" i="31"/>
  <c r="M29" i="31"/>
  <c r="V28" i="31"/>
  <c r="T28" i="31"/>
  <c r="W28" i="31"/>
  <c r="M28" i="31"/>
  <c r="K28" i="31"/>
  <c r="V27" i="31"/>
  <c r="T27" i="31"/>
  <c r="W27" i="31"/>
  <c r="R27" i="31"/>
  <c r="C28" i="31"/>
  <c r="X28" i="31"/>
  <c r="Y28" i="31"/>
  <c r="K27" i="31"/>
  <c r="M27" i="31"/>
  <c r="V26" i="31"/>
  <c r="T26" i="31"/>
  <c r="W26" i="31"/>
  <c r="M26" i="31"/>
  <c r="K26" i="31"/>
  <c r="V25" i="31"/>
  <c r="T25" i="31"/>
  <c r="W25" i="31"/>
  <c r="M25" i="31"/>
  <c r="K25" i="31"/>
  <c r="V24" i="31"/>
  <c r="T24" i="31"/>
  <c r="W24" i="31"/>
  <c r="K24" i="31"/>
  <c r="M24" i="31"/>
  <c r="V23" i="31"/>
  <c r="T23" i="31"/>
  <c r="W23" i="31"/>
  <c r="M23" i="31"/>
  <c r="K23" i="31"/>
  <c r="T22" i="31"/>
  <c r="V22" i="31"/>
  <c r="K22" i="31"/>
  <c r="M22" i="31"/>
  <c r="T21" i="31"/>
  <c r="V21" i="31"/>
  <c r="R21" i="31"/>
  <c r="C22" i="31"/>
  <c r="K21" i="31"/>
  <c r="M21" i="31"/>
  <c r="T20" i="31"/>
  <c r="V20" i="31"/>
  <c r="R20" i="31"/>
  <c r="C21" i="31"/>
  <c r="X21" i="31"/>
  <c r="Y21" i="31"/>
  <c r="K20" i="31"/>
  <c r="M20" i="31"/>
  <c r="T19" i="31"/>
  <c r="W19" i="31"/>
  <c r="R19" i="31"/>
  <c r="C20" i="31"/>
  <c r="X20" i="31"/>
  <c r="Y20" i="31"/>
  <c r="M19" i="31"/>
  <c r="K19" i="31"/>
  <c r="T18" i="31"/>
  <c r="V18" i="31"/>
  <c r="W18" i="31"/>
  <c r="M18" i="31"/>
  <c r="K18" i="31"/>
  <c r="T17" i="31"/>
  <c r="W17" i="31"/>
  <c r="M17" i="31"/>
  <c r="K17" i="31"/>
  <c r="V16" i="31"/>
  <c r="T16" i="31"/>
  <c r="W16" i="31"/>
  <c r="R16" i="31"/>
  <c r="C17" i="31"/>
  <c r="X17" i="31"/>
  <c r="Y17" i="31"/>
  <c r="K16" i="31"/>
  <c r="M16" i="31"/>
  <c r="T15" i="31"/>
  <c r="V15" i="31"/>
  <c r="W15" i="31"/>
  <c r="R15" i="31"/>
  <c r="C16" i="31"/>
  <c r="X16" i="31"/>
  <c r="Y16" i="31"/>
  <c r="M15" i="31"/>
  <c r="K15" i="31"/>
  <c r="T14" i="31"/>
  <c r="W14" i="31"/>
  <c r="M14" i="31"/>
  <c r="K14" i="31"/>
  <c r="W13" i="31"/>
  <c r="V13" i="31"/>
  <c r="T13" i="31"/>
  <c r="R13" i="31"/>
  <c r="C14" i="31"/>
  <c r="X14" i="31"/>
  <c r="Y14" i="31"/>
  <c r="K13" i="31"/>
  <c r="M13" i="31"/>
  <c r="T12" i="31"/>
  <c r="W12" i="31"/>
  <c r="R12" i="31"/>
  <c r="C13" i="31"/>
  <c r="X13" i="31"/>
  <c r="Y13" i="31"/>
  <c r="K12" i="31"/>
  <c r="M12" i="31"/>
  <c r="T11" i="31"/>
  <c r="W11" i="31"/>
  <c r="R11" i="31"/>
  <c r="C12" i="31"/>
  <c r="X12" i="31"/>
  <c r="Y12" i="31"/>
  <c r="K11" i="31"/>
  <c r="M11" i="31"/>
  <c r="T10" i="31"/>
  <c r="V10" i="31"/>
  <c r="R10" i="31"/>
  <c r="C11" i="31"/>
  <c r="X11" i="31"/>
  <c r="Y11" i="31"/>
  <c r="K10" i="31"/>
  <c r="M10" i="31"/>
  <c r="T9" i="31"/>
  <c r="V9" i="31"/>
  <c r="C9" i="31"/>
  <c r="K9" i="31"/>
  <c r="M9" i="3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P2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C10" i="17"/>
  <c r="G5" i="17"/>
  <c r="D4" i="17"/>
  <c r="T9" i="17"/>
  <c r="H4" i="17"/>
  <c r="E5" i="17"/>
  <c r="C5" i="17"/>
  <c r="I5" i="17"/>
  <c r="L4" i="17"/>
  <c r="P4" i="17"/>
  <c r="W17" i="33"/>
  <c r="V19" i="33"/>
  <c r="W14" i="33"/>
  <c r="V11" i="33"/>
  <c r="V16" i="33"/>
  <c r="R20" i="33"/>
  <c r="C21" i="33"/>
  <c r="X21" i="33"/>
  <c r="Y21" i="33"/>
  <c r="W20" i="33"/>
  <c r="W20" i="31"/>
  <c r="V19" i="31"/>
  <c r="R19" i="32"/>
  <c r="C20" i="32"/>
  <c r="X20" i="32"/>
  <c r="Y20" i="32"/>
  <c r="V19" i="32"/>
  <c r="R18" i="31"/>
  <c r="C19" i="31"/>
  <c r="X19" i="31"/>
  <c r="Y19" i="31"/>
  <c r="R18" i="32"/>
  <c r="C19" i="32"/>
  <c r="X19" i="32"/>
  <c r="Y19" i="32"/>
  <c r="R18" i="33"/>
  <c r="C19" i="33"/>
  <c r="X19" i="33"/>
  <c r="Y19" i="33"/>
  <c r="V18" i="33"/>
  <c r="V18" i="32"/>
  <c r="R17" i="31"/>
  <c r="C18" i="31"/>
  <c r="X18" i="31"/>
  <c r="Y18" i="31"/>
  <c r="R17" i="33"/>
  <c r="C18" i="33"/>
  <c r="X18" i="33"/>
  <c r="Y18" i="33"/>
  <c r="V17" i="32"/>
  <c r="V17" i="31"/>
  <c r="W16" i="32"/>
  <c r="R15" i="33"/>
  <c r="C16" i="33"/>
  <c r="X16" i="33"/>
  <c r="Y16" i="33"/>
  <c r="V15" i="33"/>
  <c r="V15" i="32"/>
  <c r="R14" i="31"/>
  <c r="C15" i="31"/>
  <c r="X15" i="31"/>
  <c r="Y15" i="31"/>
  <c r="V14" i="31"/>
  <c r="R13" i="32"/>
  <c r="C14" i="32"/>
  <c r="X14" i="32"/>
  <c r="Y14" i="32"/>
  <c r="V13" i="32"/>
  <c r="R12" i="33"/>
  <c r="C13" i="33"/>
  <c r="X13" i="33"/>
  <c r="Y13" i="33"/>
  <c r="W12" i="33"/>
  <c r="V12" i="32"/>
  <c r="V12" i="31"/>
  <c r="V11" i="32"/>
  <c r="V11" i="31"/>
  <c r="R10" i="33"/>
  <c r="C11" i="33"/>
  <c r="X11" i="33"/>
  <c r="Y11" i="33"/>
  <c r="W10" i="33"/>
  <c r="V10" i="32"/>
  <c r="W10" i="31"/>
  <c r="V9" i="33"/>
  <c r="R9" i="33"/>
  <c r="V9" i="32"/>
  <c r="R9" i="32"/>
  <c r="R9" i="31"/>
  <c r="W9" i="31"/>
  <c r="C10" i="33"/>
  <c r="X10" i="33"/>
  <c r="C10" i="32"/>
  <c r="C10" i="31"/>
  <c r="X10" i="31"/>
  <c r="X10" i="32"/>
  <c r="R34" i="31"/>
  <c r="C35" i="31"/>
  <c r="X35" i="31"/>
  <c r="Y35" i="31"/>
  <c r="R34" i="32"/>
  <c r="C35" i="32"/>
  <c r="X35" i="32"/>
  <c r="Y35" i="32"/>
  <c r="R34" i="33"/>
  <c r="C35" i="33"/>
  <c r="X35" i="33"/>
  <c r="Y35" i="33"/>
  <c r="R33" i="31"/>
  <c r="C34" i="31"/>
  <c r="X34" i="31"/>
  <c r="Y34" i="31"/>
  <c r="R33" i="32"/>
  <c r="C34" i="32"/>
  <c r="X34" i="32"/>
  <c r="Y34" i="32"/>
  <c r="R33" i="33"/>
  <c r="C34" i="33"/>
  <c r="X34" i="33"/>
  <c r="Y34" i="33"/>
  <c r="R32" i="32"/>
  <c r="C33" i="32"/>
  <c r="X33" i="32"/>
  <c r="Y33" i="32"/>
  <c r="R32" i="33"/>
  <c r="C33" i="33"/>
  <c r="X33" i="33"/>
  <c r="Y33" i="33"/>
  <c r="R31" i="31"/>
  <c r="C32" i="31"/>
  <c r="X32" i="31"/>
  <c r="Y32" i="31"/>
  <c r="R31" i="32"/>
  <c r="C32" i="32"/>
  <c r="X32" i="32"/>
  <c r="Y32" i="32"/>
  <c r="R31" i="33"/>
  <c r="C32" i="33"/>
  <c r="X32" i="33"/>
  <c r="Y32" i="33"/>
  <c r="R30" i="31"/>
  <c r="C31" i="31"/>
  <c r="X31" i="31"/>
  <c r="Y31" i="31"/>
  <c r="R30" i="32"/>
  <c r="C31" i="32"/>
  <c r="X31" i="32"/>
  <c r="Y31" i="32"/>
  <c r="R30" i="33"/>
  <c r="C31" i="33"/>
  <c r="X31" i="33"/>
  <c r="Y31" i="33"/>
  <c r="R29" i="32"/>
  <c r="C30" i="32"/>
  <c r="X30" i="32"/>
  <c r="Y30" i="32"/>
  <c r="R29" i="33"/>
  <c r="C30" i="33"/>
  <c r="X30" i="33"/>
  <c r="Y30" i="33"/>
  <c r="R28" i="31"/>
  <c r="C29" i="31"/>
  <c r="X29" i="31"/>
  <c r="Y29" i="31"/>
  <c r="R28" i="32"/>
  <c r="C29" i="32"/>
  <c r="X29" i="32"/>
  <c r="Y29" i="32"/>
  <c r="R28" i="33"/>
  <c r="C29" i="33"/>
  <c r="X29" i="33"/>
  <c r="Y29" i="33"/>
  <c r="R27" i="32"/>
  <c r="C28" i="32"/>
  <c r="X28" i="32"/>
  <c r="Y28" i="32"/>
  <c r="R27" i="33"/>
  <c r="C28" i="33"/>
  <c r="X28" i="33"/>
  <c r="Y28" i="33"/>
  <c r="R26" i="31"/>
  <c r="C27" i="31"/>
  <c r="X27" i="31"/>
  <c r="Y27" i="31"/>
  <c r="R26" i="32"/>
  <c r="C27" i="32"/>
  <c r="X27" i="32"/>
  <c r="Y27" i="32"/>
  <c r="R26" i="33"/>
  <c r="C27" i="33"/>
  <c r="X27" i="33"/>
  <c r="Y27" i="33"/>
  <c r="R25" i="31"/>
  <c r="C26" i="31"/>
  <c r="X26" i="31"/>
  <c r="Y26" i="31"/>
  <c r="R25" i="32"/>
  <c r="C26" i="32"/>
  <c r="X26" i="32"/>
  <c r="Y26" i="32"/>
  <c r="R25" i="33"/>
  <c r="C26" i="33"/>
  <c r="X26" i="33"/>
  <c r="Y26" i="33"/>
  <c r="R24" i="31"/>
  <c r="C25" i="31"/>
  <c r="X25" i="31"/>
  <c r="Y25" i="31"/>
  <c r="R24" i="32"/>
  <c r="C25" i="32"/>
  <c r="X25" i="32"/>
  <c r="Y25" i="32"/>
  <c r="R24" i="33"/>
  <c r="C25" i="33"/>
  <c r="X25" i="33"/>
  <c r="Y25" i="33"/>
  <c r="R23" i="31"/>
  <c r="C24" i="31"/>
  <c r="X24" i="31"/>
  <c r="Y24" i="31"/>
  <c r="R23" i="32"/>
  <c r="C24" i="32"/>
  <c r="X24" i="32"/>
  <c r="Y24" i="32"/>
  <c r="R23" i="33"/>
  <c r="C24" i="33"/>
  <c r="X24" i="33"/>
  <c r="Y24" i="33"/>
  <c r="R22" i="31"/>
  <c r="C23" i="31"/>
  <c r="X23" i="31"/>
  <c r="Y23" i="31"/>
  <c r="W22" i="31"/>
  <c r="V22" i="32"/>
  <c r="W21" i="33"/>
  <c r="L5" i="33"/>
  <c r="C23" i="33"/>
  <c r="X23" i="33"/>
  <c r="Y23" i="33"/>
  <c r="W21" i="32"/>
  <c r="V21" i="32"/>
  <c r="L5" i="31"/>
  <c r="W21" i="31"/>
  <c r="X22" i="31"/>
  <c r="Y22" i="31"/>
  <c r="L5" i="32"/>
  <c r="R50" i="32"/>
  <c r="C51" i="32"/>
  <c r="X51" i="32"/>
  <c r="Y51" i="32"/>
  <c r="R50" i="33"/>
  <c r="C51" i="33"/>
  <c r="X51" i="33"/>
  <c r="Y51" i="33"/>
  <c r="R49" i="31"/>
  <c r="C50" i="31"/>
  <c r="X50" i="31"/>
  <c r="Y50" i="31"/>
  <c r="R49" i="32"/>
  <c r="C50" i="32"/>
  <c r="X50" i="32"/>
  <c r="Y50" i="32"/>
  <c r="R49" i="33"/>
  <c r="C50" i="33"/>
  <c r="X50" i="33"/>
  <c r="Y50" i="33"/>
  <c r="R48" i="31"/>
  <c r="C49" i="31"/>
  <c r="X49" i="31"/>
  <c r="Y49" i="31"/>
  <c r="R48" i="32"/>
  <c r="C49" i="32"/>
  <c r="X49" i="32"/>
  <c r="Y49" i="32"/>
  <c r="R48" i="33"/>
  <c r="C49" i="33"/>
  <c r="X49" i="33"/>
  <c r="Y49" i="33"/>
  <c r="R47" i="32"/>
  <c r="C48" i="32"/>
  <c r="X48" i="32"/>
  <c r="Y48" i="32"/>
  <c r="R47" i="31"/>
  <c r="C48" i="31"/>
  <c r="X48" i="31"/>
  <c r="Y48" i="31"/>
  <c r="R46" i="33"/>
  <c r="C47" i="33"/>
  <c r="X47" i="33"/>
  <c r="Y47" i="33"/>
  <c r="R46" i="32"/>
  <c r="C47" i="32"/>
  <c r="X47" i="32"/>
  <c r="Y47" i="32"/>
  <c r="R46" i="31"/>
  <c r="C47" i="31"/>
  <c r="X47" i="31"/>
  <c r="Y47" i="31"/>
  <c r="R45" i="32"/>
  <c r="C46" i="32"/>
  <c r="X46" i="32"/>
  <c r="Y46" i="32"/>
  <c r="R45" i="33"/>
  <c r="C46" i="33"/>
  <c r="X46" i="33"/>
  <c r="Y46" i="33"/>
  <c r="R44" i="31"/>
  <c r="C45" i="31"/>
  <c r="X45" i="31"/>
  <c r="Y45" i="31"/>
  <c r="R44" i="32"/>
  <c r="C45" i="32"/>
  <c r="X45" i="32"/>
  <c r="Y45" i="32"/>
  <c r="R44" i="33"/>
  <c r="C45" i="33"/>
  <c r="X45" i="33"/>
  <c r="Y45" i="33"/>
  <c r="R43" i="31"/>
  <c r="C44" i="31"/>
  <c r="X44" i="31"/>
  <c r="Y44" i="31"/>
  <c r="R43" i="32"/>
  <c r="C44" i="32"/>
  <c r="X44" i="32"/>
  <c r="Y44" i="32"/>
  <c r="R43" i="33"/>
  <c r="C44" i="33"/>
  <c r="X44" i="33"/>
  <c r="Y44" i="33"/>
  <c r="R42" i="32"/>
  <c r="C43" i="32"/>
  <c r="X43" i="32"/>
  <c r="Y43" i="32"/>
  <c r="R42" i="33"/>
  <c r="C43" i="33"/>
  <c r="X43" i="33"/>
  <c r="Y43" i="33"/>
  <c r="R41" i="32"/>
  <c r="C42" i="32"/>
  <c r="X42" i="32"/>
  <c r="Y42" i="32"/>
  <c r="R41" i="33"/>
  <c r="C42" i="33"/>
  <c r="X42" i="33"/>
  <c r="Y42" i="33"/>
  <c r="R40" i="31"/>
  <c r="C41" i="31"/>
  <c r="X41" i="31"/>
  <c r="Y41" i="31"/>
  <c r="R40" i="32"/>
  <c r="C41" i="32"/>
  <c r="X41" i="32"/>
  <c r="Y41" i="32"/>
  <c r="R40" i="33"/>
  <c r="C41" i="33"/>
  <c r="X41" i="33"/>
  <c r="Y41" i="33"/>
  <c r="R39" i="31"/>
  <c r="C40" i="31"/>
  <c r="X40" i="31"/>
  <c r="Y40" i="31"/>
  <c r="R39" i="32"/>
  <c r="C40" i="32"/>
  <c r="X40" i="32"/>
  <c r="Y40" i="32"/>
  <c r="R39" i="33"/>
  <c r="C40" i="33"/>
  <c r="X40" i="33"/>
  <c r="Y40" i="33"/>
  <c r="C39" i="33"/>
  <c r="K39" i="33"/>
  <c r="M39" i="33"/>
  <c r="R38" i="32"/>
  <c r="C39" i="32"/>
  <c r="X39" i="32"/>
  <c r="Y39" i="32"/>
  <c r="R37" i="31"/>
  <c r="C38" i="31"/>
  <c r="X38" i="31"/>
  <c r="Y38" i="31"/>
  <c r="R37" i="32"/>
  <c r="C38" i="32"/>
  <c r="X38" i="32"/>
  <c r="Y38" i="32"/>
  <c r="R37" i="33"/>
  <c r="C38" i="33"/>
  <c r="X38" i="33"/>
  <c r="Y38" i="33"/>
  <c r="R36" i="31"/>
  <c r="C37" i="31"/>
  <c r="X37" i="31"/>
  <c r="Y37" i="31"/>
  <c r="R36" i="32"/>
  <c r="C37" i="32"/>
  <c r="X37" i="32"/>
  <c r="Y37" i="32"/>
  <c r="R36" i="33"/>
  <c r="C37" i="33"/>
  <c r="X37" i="33"/>
  <c r="Y37" i="33"/>
  <c r="R35" i="32"/>
  <c r="C36" i="31"/>
  <c r="X39" i="33"/>
  <c r="Y39" i="33"/>
  <c r="C36" i="32"/>
  <c r="X36" i="32"/>
  <c r="Y36" i="32"/>
  <c r="X36" i="31"/>
  <c r="Y36" i="31"/>
  <c r="R82" i="31"/>
  <c r="C83" i="31"/>
  <c r="X83" i="31"/>
  <c r="Y83" i="31"/>
  <c r="R82" i="32"/>
  <c r="C83" i="32"/>
  <c r="X83" i="32"/>
  <c r="Y83" i="32"/>
  <c r="W82" i="33"/>
  <c r="R81" i="31"/>
  <c r="C82" i="31"/>
  <c r="X82" i="31"/>
  <c r="Y82" i="31"/>
  <c r="R81" i="33"/>
  <c r="C82" i="33"/>
  <c r="X82" i="33"/>
  <c r="Y82" i="33"/>
  <c r="R80" i="32"/>
  <c r="C81" i="32"/>
  <c r="X81" i="32"/>
  <c r="Y81" i="32"/>
  <c r="R80" i="33"/>
  <c r="C81" i="33"/>
  <c r="X81" i="33"/>
  <c r="Y81" i="33"/>
  <c r="R79" i="31"/>
  <c r="C80" i="31"/>
  <c r="X80" i="31"/>
  <c r="Y80" i="31"/>
  <c r="R79" i="32"/>
  <c r="C80" i="32"/>
  <c r="X80" i="32"/>
  <c r="Y80" i="32"/>
  <c r="R79" i="33"/>
  <c r="C80" i="33"/>
  <c r="X80" i="33"/>
  <c r="Y80" i="33"/>
  <c r="R78" i="31"/>
  <c r="C79" i="31"/>
  <c r="X79" i="31"/>
  <c r="Y79" i="31"/>
  <c r="R78" i="32"/>
  <c r="C79" i="32"/>
  <c r="X79" i="32"/>
  <c r="Y79" i="32"/>
  <c r="R78" i="33"/>
  <c r="C79" i="33"/>
  <c r="X79" i="33"/>
  <c r="Y79" i="33"/>
  <c r="R77" i="31"/>
  <c r="C78" i="31"/>
  <c r="X78" i="31"/>
  <c r="Y78" i="31"/>
  <c r="R77" i="32"/>
  <c r="C78" i="32"/>
  <c r="X78" i="32"/>
  <c r="Y78" i="32"/>
  <c r="R77" i="33"/>
  <c r="C78" i="33"/>
  <c r="X78" i="33"/>
  <c r="Y78" i="33"/>
  <c r="R76" i="31"/>
  <c r="C77" i="31"/>
  <c r="X77" i="31"/>
  <c r="Y77" i="31"/>
  <c r="R76" i="32"/>
  <c r="C77" i="32"/>
  <c r="X77" i="32"/>
  <c r="Y77" i="32"/>
  <c r="R75" i="31"/>
  <c r="C76" i="31"/>
  <c r="X76" i="31"/>
  <c r="Y76" i="31"/>
  <c r="R75" i="33"/>
  <c r="C76" i="33"/>
  <c r="X76" i="33"/>
  <c r="Y76" i="33"/>
  <c r="R74" i="32"/>
  <c r="C75" i="32"/>
  <c r="X75" i="32"/>
  <c r="Y75" i="32"/>
  <c r="R74" i="33"/>
  <c r="C75" i="33"/>
  <c r="X75" i="33"/>
  <c r="Y75" i="33"/>
  <c r="R73" i="31"/>
  <c r="C74" i="31"/>
  <c r="X74" i="31"/>
  <c r="Y74" i="31"/>
  <c r="R73" i="33"/>
  <c r="C74" i="33"/>
  <c r="X74" i="33"/>
  <c r="Y74" i="33"/>
  <c r="R72" i="33"/>
  <c r="C73" i="33"/>
  <c r="X73" i="33"/>
  <c r="Y73" i="33"/>
  <c r="R71" i="31"/>
  <c r="C72" i="31"/>
  <c r="X72" i="31"/>
  <c r="Y72" i="31"/>
  <c r="R71" i="32"/>
  <c r="C72" i="32"/>
  <c r="X72" i="32"/>
  <c r="Y72" i="32"/>
  <c r="R71" i="33"/>
  <c r="C72" i="33"/>
  <c r="X72" i="33"/>
  <c r="Y72" i="33"/>
  <c r="R70" i="32"/>
  <c r="C71" i="32"/>
  <c r="X71" i="32"/>
  <c r="Y71" i="32"/>
  <c r="R70" i="33"/>
  <c r="C71" i="33"/>
  <c r="X71" i="33"/>
  <c r="Y71" i="33"/>
  <c r="R69" i="32"/>
  <c r="C70" i="32"/>
  <c r="X70" i="32"/>
  <c r="Y70" i="32"/>
  <c r="R69" i="33"/>
  <c r="C70" i="33"/>
  <c r="X70" i="33"/>
  <c r="Y70" i="33"/>
  <c r="R68" i="32"/>
  <c r="C69" i="32"/>
  <c r="X69" i="32"/>
  <c r="Y69" i="32"/>
  <c r="R68" i="33"/>
  <c r="C69" i="33"/>
  <c r="X69" i="33"/>
  <c r="Y69" i="33"/>
  <c r="R67" i="31"/>
  <c r="C68" i="31"/>
  <c r="X68" i="31"/>
  <c r="Y68" i="31"/>
  <c r="R67" i="32"/>
  <c r="C68" i="32"/>
  <c r="X68" i="32"/>
  <c r="Y68" i="32"/>
  <c r="R67" i="33"/>
  <c r="C68" i="33"/>
  <c r="X68" i="33"/>
  <c r="Y68" i="33"/>
  <c r="R66" i="31"/>
  <c r="C67" i="31"/>
  <c r="X67" i="31"/>
  <c r="Y67" i="31"/>
  <c r="R66" i="32"/>
  <c r="C67" i="32"/>
  <c r="X67" i="32"/>
  <c r="Y67" i="32"/>
  <c r="R66" i="33"/>
  <c r="C67" i="33"/>
  <c r="X67" i="33"/>
  <c r="Y67" i="33"/>
  <c r="R65" i="31"/>
  <c r="C66" i="31"/>
  <c r="X66" i="31"/>
  <c r="Y66" i="31"/>
  <c r="W65" i="32"/>
  <c r="R65" i="33"/>
  <c r="C66" i="33"/>
  <c r="X66" i="33"/>
  <c r="Y66" i="33"/>
  <c r="R64" i="31"/>
  <c r="C65" i="31"/>
  <c r="X65" i="31"/>
  <c r="Y65" i="31"/>
  <c r="R64" i="32"/>
  <c r="C65" i="32"/>
  <c r="X65" i="32"/>
  <c r="Y65" i="32"/>
  <c r="R64" i="33"/>
  <c r="C65" i="33"/>
  <c r="X65" i="33"/>
  <c r="Y65" i="33"/>
  <c r="R63" i="31"/>
  <c r="C64" i="31"/>
  <c r="X64" i="31"/>
  <c r="Y64" i="31"/>
  <c r="R63" i="32"/>
  <c r="C64" i="32"/>
  <c r="X64" i="32"/>
  <c r="Y64" i="32"/>
  <c r="R63" i="33"/>
  <c r="C64" i="33"/>
  <c r="X64" i="33"/>
  <c r="Y64" i="33"/>
  <c r="R62" i="32"/>
  <c r="C63" i="32"/>
  <c r="X63" i="32"/>
  <c r="Y63" i="32"/>
  <c r="R62" i="33"/>
  <c r="C63" i="33"/>
  <c r="X63" i="33"/>
  <c r="Y63" i="33"/>
  <c r="R61" i="32"/>
  <c r="C62" i="32"/>
  <c r="X62" i="32"/>
  <c r="Y62" i="32"/>
  <c r="R61" i="33"/>
  <c r="C62" i="33"/>
  <c r="X62" i="33"/>
  <c r="Y62" i="33"/>
  <c r="R60" i="32"/>
  <c r="C61" i="32"/>
  <c r="X61" i="32"/>
  <c r="Y61" i="32"/>
  <c r="R60" i="33"/>
  <c r="C61" i="33"/>
  <c r="X61" i="33"/>
  <c r="Y61" i="33"/>
  <c r="R59" i="31"/>
  <c r="C60" i="31"/>
  <c r="X60" i="31"/>
  <c r="Y60" i="31"/>
  <c r="R59" i="32"/>
  <c r="C60" i="32"/>
  <c r="X60" i="32"/>
  <c r="Y60" i="32"/>
  <c r="R59" i="33"/>
  <c r="C60" i="33"/>
  <c r="X60" i="33"/>
  <c r="Y60" i="33"/>
  <c r="R58" i="31"/>
  <c r="C59" i="31"/>
  <c r="X59" i="31"/>
  <c r="Y59" i="31"/>
  <c r="R58" i="32"/>
  <c r="C59" i="32"/>
  <c r="X59" i="32"/>
  <c r="Y59" i="32"/>
  <c r="R58" i="33"/>
  <c r="C59" i="33"/>
  <c r="X59" i="33"/>
  <c r="Y59" i="33"/>
  <c r="R57" i="31"/>
  <c r="C58" i="31"/>
  <c r="X58" i="31"/>
  <c r="Y58" i="31"/>
  <c r="R57" i="32"/>
  <c r="C58" i="32"/>
  <c r="X58" i="32"/>
  <c r="Y58" i="32"/>
  <c r="R57" i="33"/>
  <c r="C58" i="33"/>
  <c r="X58" i="33"/>
  <c r="Y58" i="33"/>
  <c r="R56" i="31"/>
  <c r="C57" i="31"/>
  <c r="X57" i="31"/>
  <c r="Y57" i="31"/>
  <c r="R56" i="33"/>
  <c r="C57" i="33"/>
  <c r="X57" i="33"/>
  <c r="Y57" i="33"/>
  <c r="R55" i="31"/>
  <c r="C56" i="31"/>
  <c r="X56" i="31"/>
  <c r="Y56" i="31"/>
  <c r="R55" i="32"/>
  <c r="C56" i="32"/>
  <c r="X56" i="32"/>
  <c r="Y56" i="32"/>
  <c r="R55" i="33"/>
  <c r="C56" i="33"/>
  <c r="X56" i="33"/>
  <c r="Y56" i="33"/>
  <c r="R54" i="31"/>
  <c r="C55" i="31"/>
  <c r="X55" i="31"/>
  <c r="Y55" i="31"/>
  <c r="R54" i="32"/>
  <c r="C55" i="32"/>
  <c r="X55" i="32"/>
  <c r="Y55" i="32"/>
  <c r="R54" i="33"/>
  <c r="C55" i="33"/>
  <c r="X55" i="33"/>
  <c r="Y55" i="33"/>
  <c r="R53" i="32"/>
  <c r="C54" i="32"/>
  <c r="X54" i="32"/>
  <c r="Y54" i="32"/>
  <c r="R53" i="33"/>
  <c r="C54" i="33"/>
  <c r="X54" i="33"/>
  <c r="Y54" i="33"/>
  <c r="R52" i="31"/>
  <c r="C53" i="31"/>
  <c r="X53" i="31"/>
  <c r="Y53" i="31"/>
  <c r="R52" i="32"/>
  <c r="C53" i="32"/>
  <c r="X53" i="32"/>
  <c r="Y53" i="32"/>
  <c r="R52" i="33"/>
  <c r="C53" i="33"/>
  <c r="X53" i="33"/>
  <c r="Y53" i="33"/>
  <c r="R51" i="31"/>
  <c r="C52" i="31"/>
  <c r="X52" i="31"/>
  <c r="Y52" i="31"/>
  <c r="R51" i="32"/>
  <c r="C52" i="32"/>
  <c r="X52" i="32"/>
  <c r="Y52" i="32"/>
  <c r="R51" i="33"/>
  <c r="C52" i="33"/>
  <c r="X52" i="33"/>
  <c r="Y52" i="33"/>
  <c r="C54" i="31"/>
  <c r="X54" i="31"/>
  <c r="Y54" i="31"/>
  <c r="R108" i="31"/>
  <c r="R108" i="33"/>
  <c r="R107" i="33"/>
  <c r="C108" i="33"/>
  <c r="X108" i="33"/>
  <c r="Y108" i="33"/>
  <c r="R106" i="31"/>
  <c r="C107" i="31"/>
  <c r="X107" i="31"/>
  <c r="Y107" i="31"/>
  <c r="R106" i="32"/>
  <c r="C107" i="32"/>
  <c r="X107" i="32"/>
  <c r="Y107" i="32"/>
  <c r="W106" i="33"/>
  <c r="R105" i="31"/>
  <c r="C106" i="31"/>
  <c r="X106" i="31"/>
  <c r="Y106" i="31"/>
  <c r="R105" i="32"/>
  <c r="C106" i="32"/>
  <c r="X106" i="32"/>
  <c r="Y106" i="32"/>
  <c r="R105" i="33"/>
  <c r="C106" i="33"/>
  <c r="X106" i="33"/>
  <c r="Y106" i="33"/>
  <c r="R104" i="33"/>
  <c r="C105" i="33"/>
  <c r="X105" i="33"/>
  <c r="Y105" i="33"/>
  <c r="R104" i="32"/>
  <c r="C105" i="32"/>
  <c r="X105" i="32"/>
  <c r="Y105" i="32"/>
  <c r="R104" i="31"/>
  <c r="C105" i="31"/>
  <c r="X105" i="31"/>
  <c r="Y105" i="31"/>
  <c r="R103" i="31"/>
  <c r="C104" i="31"/>
  <c r="X104" i="31"/>
  <c r="Y104" i="31"/>
  <c r="R103" i="32"/>
  <c r="C104" i="32"/>
  <c r="X104" i="32"/>
  <c r="Y104" i="32"/>
  <c r="R102" i="31"/>
  <c r="C103" i="31"/>
  <c r="X103" i="31"/>
  <c r="Y103" i="31"/>
  <c r="R102" i="32"/>
  <c r="C103" i="32"/>
  <c r="X103" i="32"/>
  <c r="Y103" i="32"/>
  <c r="R102" i="33"/>
  <c r="C103" i="33"/>
  <c r="X103" i="33"/>
  <c r="Y103" i="33"/>
  <c r="R101" i="31"/>
  <c r="C102" i="31"/>
  <c r="X102" i="31"/>
  <c r="Y102" i="31"/>
  <c r="R101" i="32"/>
  <c r="C102" i="32"/>
  <c r="X102" i="32"/>
  <c r="Y102" i="32"/>
  <c r="R101" i="33"/>
  <c r="C102" i="33"/>
  <c r="X102" i="33"/>
  <c r="Y102" i="33"/>
  <c r="R100" i="31"/>
  <c r="C101" i="31"/>
  <c r="X101" i="31"/>
  <c r="Y101" i="31"/>
  <c r="R100" i="32"/>
  <c r="C101" i="32"/>
  <c r="X101" i="32"/>
  <c r="Y101" i="32"/>
  <c r="R100" i="33"/>
  <c r="C101" i="33"/>
  <c r="X101" i="33"/>
  <c r="Y101" i="33"/>
  <c r="R99" i="31"/>
  <c r="C100" i="31"/>
  <c r="X100" i="31"/>
  <c r="Y100" i="31"/>
  <c r="R99" i="33"/>
  <c r="C100" i="33"/>
  <c r="X100" i="33"/>
  <c r="Y100" i="33"/>
  <c r="R98" i="31"/>
  <c r="C99" i="31"/>
  <c r="X99" i="31"/>
  <c r="Y99" i="31"/>
  <c r="R98" i="32"/>
  <c r="C99" i="32"/>
  <c r="X99" i="32"/>
  <c r="Y99" i="32"/>
  <c r="R98" i="33"/>
  <c r="C99" i="33"/>
  <c r="X99" i="33"/>
  <c r="Y99" i="33"/>
  <c r="R97" i="31"/>
  <c r="C98" i="31"/>
  <c r="X98" i="31"/>
  <c r="Y98" i="31"/>
  <c r="R97" i="32"/>
  <c r="C98" i="32"/>
  <c r="X98" i="32"/>
  <c r="Y98" i="32"/>
  <c r="R97" i="33"/>
  <c r="C98" i="33"/>
  <c r="X98" i="33"/>
  <c r="Y98" i="33"/>
  <c r="R96" i="31"/>
  <c r="C97" i="31"/>
  <c r="X97" i="31"/>
  <c r="Y97" i="31"/>
  <c r="R96" i="32"/>
  <c r="C97" i="32"/>
  <c r="X97" i="32"/>
  <c r="Y97" i="32"/>
  <c r="R96" i="33"/>
  <c r="C97" i="33"/>
  <c r="X97" i="33"/>
  <c r="Y97" i="33"/>
  <c r="R95" i="31"/>
  <c r="C96" i="31"/>
  <c r="X96" i="31"/>
  <c r="Y96" i="31"/>
  <c r="R95" i="32"/>
  <c r="C96" i="32"/>
  <c r="X96" i="32"/>
  <c r="Y96" i="32"/>
  <c r="R95" i="33"/>
  <c r="C96" i="33"/>
  <c r="X96" i="33"/>
  <c r="Y96" i="33"/>
  <c r="R94" i="32"/>
  <c r="C95" i="32"/>
  <c r="X95" i="32"/>
  <c r="Y95" i="32"/>
  <c r="R94" i="33"/>
  <c r="C95" i="33"/>
  <c r="X95" i="33"/>
  <c r="Y95" i="33"/>
  <c r="R93" i="31"/>
  <c r="C94" i="31"/>
  <c r="X94" i="31"/>
  <c r="Y94" i="31"/>
  <c r="R93" i="32"/>
  <c r="C94" i="32"/>
  <c r="X94" i="32"/>
  <c r="Y94" i="32"/>
  <c r="R93" i="33"/>
  <c r="C94" i="33"/>
  <c r="X94" i="33"/>
  <c r="Y94" i="33"/>
  <c r="R92" i="31"/>
  <c r="C93" i="31"/>
  <c r="X93" i="31"/>
  <c r="Y93" i="31"/>
  <c r="R92" i="32"/>
  <c r="C93" i="32"/>
  <c r="X93" i="32"/>
  <c r="Y93" i="32"/>
  <c r="R91" i="31"/>
  <c r="C92" i="31"/>
  <c r="X92" i="31"/>
  <c r="Y92" i="31"/>
  <c r="R91" i="32"/>
  <c r="C92" i="32"/>
  <c r="X92" i="32"/>
  <c r="Y92" i="32"/>
  <c r="R91" i="33"/>
  <c r="C92" i="33"/>
  <c r="X92" i="33"/>
  <c r="Y92" i="33"/>
  <c r="R90" i="31"/>
  <c r="C91" i="31"/>
  <c r="X91" i="31"/>
  <c r="Y91" i="31"/>
  <c r="R90" i="32"/>
  <c r="C91" i="32"/>
  <c r="X91" i="32"/>
  <c r="Y91" i="32"/>
  <c r="R90" i="33"/>
  <c r="C91" i="33"/>
  <c r="X91" i="33"/>
  <c r="Y91" i="33"/>
  <c r="R89" i="32"/>
  <c r="C90" i="32"/>
  <c r="X90" i="32"/>
  <c r="Y90" i="32"/>
  <c r="R89" i="33"/>
  <c r="C90" i="33"/>
  <c r="X90" i="33"/>
  <c r="Y90" i="33"/>
  <c r="R88" i="31"/>
  <c r="C89" i="31"/>
  <c r="X89" i="31"/>
  <c r="Y89" i="31"/>
  <c r="R88" i="32"/>
  <c r="C89" i="32"/>
  <c r="X89" i="32"/>
  <c r="Y89" i="32"/>
  <c r="R88" i="33"/>
  <c r="C89" i="33"/>
  <c r="X89" i="33"/>
  <c r="Y89" i="33"/>
  <c r="R87" i="31"/>
  <c r="C88" i="31"/>
  <c r="X88" i="31"/>
  <c r="Y88" i="31"/>
  <c r="R87" i="32"/>
  <c r="C88" i="32"/>
  <c r="X88" i="32"/>
  <c r="Y88" i="32"/>
  <c r="R87" i="33"/>
  <c r="C88" i="33"/>
  <c r="X88" i="33"/>
  <c r="Y88" i="33"/>
  <c r="R86" i="31"/>
  <c r="C87" i="31"/>
  <c r="X87" i="31"/>
  <c r="Y87" i="31"/>
  <c r="R86" i="33"/>
  <c r="C87" i="33"/>
  <c r="X87" i="33"/>
  <c r="Y87" i="33"/>
  <c r="R85" i="31"/>
  <c r="C86" i="31"/>
  <c r="X86" i="31"/>
  <c r="Y86" i="31"/>
  <c r="R85" i="32"/>
  <c r="C86" i="32"/>
  <c r="X86" i="32"/>
  <c r="Y86" i="32"/>
  <c r="R85" i="33"/>
  <c r="C86" i="33"/>
  <c r="X86" i="33"/>
  <c r="Y86" i="33"/>
  <c r="R84" i="32"/>
  <c r="C85" i="32"/>
  <c r="X85" i="32"/>
  <c r="Y85" i="32"/>
  <c r="R84" i="33"/>
  <c r="C85" i="33"/>
  <c r="X85" i="33"/>
  <c r="Y85" i="33"/>
  <c r="R83" i="31"/>
  <c r="C84" i="31"/>
  <c r="X84" i="31"/>
  <c r="Y84" i="31"/>
  <c r="H4" i="31"/>
  <c r="H4" i="32"/>
  <c r="R83" i="32"/>
  <c r="C84" i="32"/>
  <c r="X84" i="32"/>
  <c r="Y84" i="32"/>
  <c r="H4" i="33"/>
  <c r="R83" i="33"/>
  <c r="C84" i="33"/>
  <c r="X84" i="33"/>
  <c r="Y84" i="33"/>
  <c r="P5" i="33"/>
  <c r="P5" i="32"/>
  <c r="P5" i="31"/>
  <c r="P4" i="31"/>
  <c r="G5" i="32"/>
  <c r="E5" i="32"/>
  <c r="C5" i="32"/>
  <c r="P4" i="33"/>
  <c r="G5" i="31"/>
  <c r="L4" i="31"/>
  <c r="D4" i="31"/>
  <c r="P2" i="31"/>
  <c r="C5" i="31"/>
  <c r="E5" i="31"/>
  <c r="L4" i="32"/>
  <c r="D4" i="32"/>
  <c r="P2" i="32"/>
  <c r="P4" i="32"/>
  <c r="G5" i="33"/>
  <c r="D4" i="33"/>
  <c r="P2" i="33"/>
  <c r="C5" i="33"/>
  <c r="E5" i="33"/>
  <c r="I5" i="32"/>
  <c r="I5" i="33"/>
  <c r="I5" i="31"/>
</calcChain>
</file>

<file path=xl/sharedStrings.xml><?xml version="1.0" encoding="utf-8"?>
<sst xmlns="http://schemas.openxmlformats.org/spreadsheetml/2006/main" count="593" uniqueCount="75">
  <si>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</si>
  <si>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</si>
  <si>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</si>
  <si>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</si>
  <si>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</si>
  <si>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</si>
  <si>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</si>
  <si>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</si>
  <si>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</si>
  <si>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</si>
  <si>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</si>
  <si>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</si>
  <si>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</si>
  <si>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</si>
  <si>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</si>
  <si>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</si>
  <si>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</si>
  <si>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</si>
  <si>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</si>
  <si>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</si>
  <si>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</si>
  <si>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</si>
  <si>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</si>
  <si>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</si>
  <si>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</si>
  <si>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</si>
  <si>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</si>
  <si>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</si>
  <si>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</si>
  <si>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</si>
  <si>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</si>
  <si>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</si>
  <si>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</si>
  <si>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</si>
  <si>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</si>
  <si>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</si>
  <si>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</si>
  <si>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</si>
  <si>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</si>
  <si>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</si>
  <si>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</si>
  <si>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</si>
  <si>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</si>
  <si>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</si>
  <si>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</si>
  <si>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</si>
  <si>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</si>
  <si>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</si>
  <si>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EURUSD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</si>
  <si>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</si>
  <si>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</si>
  <si>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</si>
  <si>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</si>
  <si>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</si>
  <si>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</si>
  <si>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</si>
  <si>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</si>
  <si>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</si>
  <si>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</si>
  <si>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</si>
  <si>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</si>
  <si>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</si>
  <si>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</si>
  <si>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</si>
  <si>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</si>
  <si>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</si>
  <si>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</si>
  <si>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</si>
  <si>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4時間足</t>
    <rPh sb="1" eb="3">
      <t>ジカン</t>
    </rPh>
    <rPh sb="3" eb="4">
      <t>アシ</t>
    </rPh>
    <phoneticPr fontId="3"/>
  </si>
  <si>
    <t>買</t>
    <phoneticPr fontId="2"/>
  </si>
  <si>
    <t>2/29</t>
    <phoneticPr fontId="2"/>
  </si>
  <si>
    <t>　これまで検証してきて、FIB1.27で勝率50％超えなかったのは初めてでした。元本割れも初めての出来事です。これは、私の切り取った期間がたまたま勝率の良くない期間だったのか、私の検証の仕方が悪かったのでしょうか？PB単独でトレードをするのは難しいと思いました。</t>
    <rPh sb="5" eb="7">
      <t>ケンショウ</t>
    </rPh>
    <rPh sb="20" eb="22">
      <t>ショウリツ</t>
    </rPh>
    <rPh sb="25" eb="26">
      <t>コ</t>
    </rPh>
    <rPh sb="33" eb="34">
      <t>ハジ</t>
    </rPh>
    <rPh sb="40" eb="42">
      <t>ガンポン</t>
    </rPh>
    <rPh sb="42" eb="43">
      <t>ワ</t>
    </rPh>
    <rPh sb="45" eb="46">
      <t>ハジ</t>
    </rPh>
    <rPh sb="49" eb="52">
      <t>デキゴト</t>
    </rPh>
    <rPh sb="59" eb="60">
      <t>ワタシ</t>
    </rPh>
    <rPh sb="61" eb="62">
      <t>キ</t>
    </rPh>
    <rPh sb="63" eb="64">
      <t>ト</t>
    </rPh>
    <rPh sb="66" eb="68">
      <t>キカン</t>
    </rPh>
    <rPh sb="73" eb="75">
      <t>ショウリツ</t>
    </rPh>
    <rPh sb="76" eb="77">
      <t>ヨ</t>
    </rPh>
    <rPh sb="80" eb="82">
      <t>キカン</t>
    </rPh>
    <rPh sb="88" eb="89">
      <t>ワタシ</t>
    </rPh>
    <rPh sb="90" eb="92">
      <t>ケンショウ</t>
    </rPh>
    <rPh sb="93" eb="95">
      <t>シカタ</t>
    </rPh>
    <rPh sb="96" eb="97">
      <t>ワル</t>
    </rPh>
    <rPh sb="109" eb="111">
      <t>タンドク</t>
    </rPh>
    <rPh sb="121" eb="122">
      <t>ムズカ</t>
    </rPh>
    <rPh sb="125" eb="126">
      <t>オモ</t>
    </rPh>
    <phoneticPr fontId="2"/>
  </si>
  <si>
    <t>　PBでも勝ちやすいPBと負けやすいPBがあるような気がします。チャートでトレンドが出来ている時は、ひげが長くても勝ちやすく、レンジの時にひげが長いと間違いなく捕まっています。</t>
    <rPh sb="5" eb="6">
      <t>カ</t>
    </rPh>
    <rPh sb="13" eb="14">
      <t>マ</t>
    </rPh>
    <rPh sb="26" eb="27">
      <t>キ</t>
    </rPh>
    <rPh sb="42" eb="44">
      <t>デキ</t>
    </rPh>
    <rPh sb="47" eb="48">
      <t>トキ</t>
    </rPh>
    <rPh sb="53" eb="54">
      <t>ナガ</t>
    </rPh>
    <rPh sb="57" eb="58">
      <t>カ</t>
    </rPh>
    <rPh sb="67" eb="68">
      <t>トキ</t>
    </rPh>
    <rPh sb="72" eb="73">
      <t>ナガ</t>
    </rPh>
    <rPh sb="75" eb="77">
      <t>マチガ</t>
    </rPh>
    <rPh sb="80" eb="81">
      <t>ツカ</t>
    </rPh>
    <phoneticPr fontId="2"/>
  </si>
  <si>
    <t>　次は、EUR/USD1時間足の検証をします。</t>
    <rPh sb="1" eb="2">
      <t>ツギ</t>
    </rPh>
    <rPh sb="12" eb="14">
      <t>ジカン</t>
    </rPh>
    <rPh sb="14" eb="15">
      <t>アシ</t>
    </rPh>
    <rPh sb="16" eb="18">
      <t>ケンショウ</t>
    </rPh>
    <phoneticPr fontId="2"/>
  </si>
  <si>
    <t>USD/JPY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</si>
</sst>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1" formatCode="0.00_ "/>
    <numFmt numFmtId="183" formatCode="m/d;@"/>
    <numFmt numFmtId="186" formatCode="#,##0_ ;[Red]\-#,##0\ "/>
    <numFmt numFmtId="187" formatCode="0.0%"/>
    <numFmt numFmtId="189" formatCode="#,##0_ "/>
    <numFmt numFmtId="190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87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81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7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56" fontId="10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9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86" fontId="0" fillId="0" borderId="1" xfId="0" applyNumberFormat="1" applyBorder="1" applyAlignment="1">
      <alignment horizontal="center" vertical="center"/>
    </xf>
    <xf numFmtId="190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7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6" fontId="9" fillId="0" borderId="1" xfId="0" applyNumberFormat="1" applyFont="1" applyBorder="1" applyAlignment="1">
      <alignment horizontal="center" vertical="center"/>
    </xf>
    <xf numFmtId="190" fontId="9" fillId="0" borderId="1" xfId="0" applyNumberFormat="1" applyFont="1" applyBorder="1" applyAlignment="1">
      <alignment horizontal="center" vertical="center"/>
    </xf>
    <xf numFmtId="189" fontId="9" fillId="0" borderId="7" xfId="0" applyNumberFormat="1" applyFont="1" applyBorder="1" applyAlignment="1">
      <alignment horizontal="center" vertical="center"/>
    </xf>
    <xf numFmtId="189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66675</xdr:colOff>
      <xdr:row>48</xdr:row>
      <xdr:rowOff>38100</xdr:rowOff>
    </xdr:to>
    <xdr:pic>
      <xdr:nvPicPr>
        <xdr:cNvPr id="4282" name="図 2">
          <a:extLst>
            <a:ext uri="{FF2B5EF4-FFF2-40B4-BE49-F238E27FC236}">
              <a16:creationId xmlns:a16="http://schemas.microsoft.com/office/drawing/2014/main" id="{6B933DE2-EF51-403C-AC21-3563488F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13</xdr:col>
      <xdr:colOff>66675</xdr:colOff>
      <xdr:row>100</xdr:row>
      <xdr:rowOff>38100</xdr:rowOff>
    </xdr:to>
    <xdr:pic>
      <xdr:nvPicPr>
        <xdr:cNvPr id="4283" name="図 4">
          <a:extLst>
            <a:ext uri="{FF2B5EF4-FFF2-40B4-BE49-F238E27FC236}">
              <a16:creationId xmlns:a16="http://schemas.microsoft.com/office/drawing/2014/main" id="{923D6CAF-C7A5-4454-AAD1-473D75D5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0700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13</xdr:col>
      <xdr:colOff>66675</xdr:colOff>
      <xdr:row>152</xdr:row>
      <xdr:rowOff>38100</xdr:rowOff>
    </xdr:to>
    <xdr:pic>
      <xdr:nvPicPr>
        <xdr:cNvPr id="4284" name="図 2">
          <a:extLst>
            <a:ext uri="{FF2B5EF4-FFF2-40B4-BE49-F238E27FC236}">
              <a16:creationId xmlns:a16="http://schemas.microsoft.com/office/drawing/2014/main" id="{19EF544E-F556-4633-B824-62D7D4BA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21400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13</xdr:col>
      <xdr:colOff>66675</xdr:colOff>
      <xdr:row>205</xdr:row>
      <xdr:rowOff>38100</xdr:rowOff>
    </xdr:to>
    <xdr:pic>
      <xdr:nvPicPr>
        <xdr:cNvPr id="4285" name="図 7">
          <a:extLst>
            <a:ext uri="{FF2B5EF4-FFF2-40B4-BE49-F238E27FC236}">
              <a16:creationId xmlns:a16="http://schemas.microsoft.com/office/drawing/2014/main" id="{3CC54D9A-C79B-43C8-A1EB-30DC7037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13075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13</xdr:col>
      <xdr:colOff>66675</xdr:colOff>
      <xdr:row>258</xdr:row>
      <xdr:rowOff>38100</xdr:rowOff>
    </xdr:to>
    <xdr:pic>
      <xdr:nvPicPr>
        <xdr:cNvPr id="4286" name="図 1">
          <a:extLst>
            <a:ext uri="{FF2B5EF4-FFF2-40B4-BE49-F238E27FC236}">
              <a16:creationId xmlns:a16="http://schemas.microsoft.com/office/drawing/2014/main" id="{D9AAF09A-ACD6-4CEC-822C-D97BCDF0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0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13</xdr:col>
      <xdr:colOff>66675</xdr:colOff>
      <xdr:row>310</xdr:row>
      <xdr:rowOff>38100</xdr:rowOff>
    </xdr:to>
    <xdr:pic>
      <xdr:nvPicPr>
        <xdr:cNvPr id="4287" name="図 3">
          <a:extLst>
            <a:ext uri="{FF2B5EF4-FFF2-40B4-BE49-F238E27FC236}">
              <a16:creationId xmlns:a16="http://schemas.microsoft.com/office/drawing/2014/main" id="{B8213A27-30CE-43B5-A0BC-FC0221F5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15450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13</xdr:col>
      <xdr:colOff>66675</xdr:colOff>
      <xdr:row>363</xdr:row>
      <xdr:rowOff>38100</xdr:rowOff>
    </xdr:to>
    <xdr:pic>
      <xdr:nvPicPr>
        <xdr:cNvPr id="4288" name="図 5">
          <a:extLst>
            <a:ext uri="{FF2B5EF4-FFF2-40B4-BE49-F238E27FC236}">
              <a16:creationId xmlns:a16="http://schemas.microsoft.com/office/drawing/2014/main" id="{E9B4264C-37BF-4C30-9031-BF25CF29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07125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367</xdr:row>
      <xdr:rowOff>0</xdr:rowOff>
    </xdr:from>
    <xdr:to>
      <xdr:col>13</xdr:col>
      <xdr:colOff>66675</xdr:colOff>
      <xdr:row>415</xdr:row>
      <xdr:rowOff>38100</xdr:rowOff>
    </xdr:to>
    <xdr:pic>
      <xdr:nvPicPr>
        <xdr:cNvPr id="4289" name="図 2">
          <a:extLst>
            <a:ext uri="{FF2B5EF4-FFF2-40B4-BE49-F238E27FC236}">
              <a16:creationId xmlns:a16="http://schemas.microsoft.com/office/drawing/2014/main" id="{7063FAE6-7ACC-4923-ABE6-D7F0D4908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17825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420</xdr:row>
      <xdr:rowOff>0</xdr:rowOff>
    </xdr:from>
    <xdr:to>
      <xdr:col>13</xdr:col>
      <xdr:colOff>66675</xdr:colOff>
      <xdr:row>468</xdr:row>
      <xdr:rowOff>38100</xdr:rowOff>
    </xdr:to>
    <xdr:pic>
      <xdr:nvPicPr>
        <xdr:cNvPr id="4290" name="図 3">
          <a:extLst>
            <a:ext uri="{FF2B5EF4-FFF2-40B4-BE49-F238E27FC236}">
              <a16:creationId xmlns:a16="http://schemas.microsoft.com/office/drawing/2014/main" id="{EE111F1E-6B47-4FB5-8DF8-B11D943D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9500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472</xdr:row>
      <xdr:rowOff>0</xdr:rowOff>
    </xdr:from>
    <xdr:to>
      <xdr:col>13</xdr:col>
      <xdr:colOff>66675</xdr:colOff>
      <xdr:row>520</xdr:row>
      <xdr:rowOff>38100</xdr:rowOff>
    </xdr:to>
    <xdr:pic>
      <xdr:nvPicPr>
        <xdr:cNvPr id="4291" name="図 4">
          <a:extLst>
            <a:ext uri="{FF2B5EF4-FFF2-40B4-BE49-F238E27FC236}">
              <a16:creationId xmlns:a16="http://schemas.microsoft.com/office/drawing/2014/main" id="{6239D626-D45A-46B6-88DE-5ACC20E2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20200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525</xdr:row>
      <xdr:rowOff>0</xdr:rowOff>
    </xdr:from>
    <xdr:to>
      <xdr:col>13</xdr:col>
      <xdr:colOff>66675</xdr:colOff>
      <xdr:row>573</xdr:row>
      <xdr:rowOff>38100</xdr:rowOff>
    </xdr:to>
    <xdr:pic>
      <xdr:nvPicPr>
        <xdr:cNvPr id="4292" name="図 6">
          <a:extLst>
            <a:ext uri="{FF2B5EF4-FFF2-40B4-BE49-F238E27FC236}">
              <a16:creationId xmlns:a16="http://schemas.microsoft.com/office/drawing/2014/main" id="{CBE97383-60F2-4A5B-8787-FDC79A6E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011875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577</xdr:row>
      <xdr:rowOff>0</xdr:rowOff>
    </xdr:from>
    <xdr:to>
      <xdr:col>13</xdr:col>
      <xdr:colOff>66675</xdr:colOff>
      <xdr:row>625</xdr:row>
      <xdr:rowOff>38100</xdr:rowOff>
    </xdr:to>
    <xdr:pic>
      <xdr:nvPicPr>
        <xdr:cNvPr id="4293" name="図 1">
          <a:extLst>
            <a:ext uri="{FF2B5EF4-FFF2-40B4-BE49-F238E27FC236}">
              <a16:creationId xmlns:a16="http://schemas.microsoft.com/office/drawing/2014/main" id="{A5358B3F-D453-4D66-8356-4C76DD3B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422575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49</v>
      </c>
    </row>
    <row r="3" spans="1:2" x14ac:dyDescent="0.15">
      <c r="A3">
        <v>100000</v>
      </c>
    </row>
    <row r="5" spans="1:2" x14ac:dyDescent="0.15">
      <c r="A5" t="s">
        <v>50</v>
      </c>
    </row>
    <row r="6" spans="1:2" x14ac:dyDescent="0.15">
      <c r="A6" t="s">
        <v>57</v>
      </c>
      <c r="B6">
        <v>90</v>
      </c>
    </row>
    <row r="7" spans="1:2" x14ac:dyDescent="0.15">
      <c r="A7" t="s">
        <v>56</v>
      </c>
      <c r="B7">
        <v>90</v>
      </c>
    </row>
    <row r="8" spans="1:2" x14ac:dyDescent="0.15">
      <c r="A8" t="s">
        <v>54</v>
      </c>
      <c r="B8">
        <v>110</v>
      </c>
    </row>
    <row r="9" spans="1:2" x14ac:dyDescent="0.15">
      <c r="A9" t="s">
        <v>52</v>
      </c>
      <c r="B9">
        <v>120</v>
      </c>
    </row>
    <row r="10" spans="1:2" x14ac:dyDescent="0.15">
      <c r="A10" t="s">
        <v>53</v>
      </c>
      <c r="B10">
        <v>150</v>
      </c>
    </row>
    <row r="11" spans="1:2" x14ac:dyDescent="0.15">
      <c r="A11" t="s">
        <v>58</v>
      </c>
      <c r="B11">
        <v>100</v>
      </c>
    </row>
    <row r="12" spans="1:2" x14ac:dyDescent="0.15">
      <c r="A12" t="s">
        <v>55</v>
      </c>
      <c r="B12">
        <v>80</v>
      </c>
    </row>
    <row r="13" spans="1:2" x14ac:dyDescent="0.15">
      <c r="A13" t="s">
        <v>51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P109" sqref="P109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5" t="s">
        <v>5</v>
      </c>
      <c r="C2" s="45"/>
      <c r="D2" s="47" t="s">
        <v>48</v>
      </c>
      <c r="E2" s="47"/>
      <c r="F2" s="45" t="s">
        <v>6</v>
      </c>
      <c r="G2" s="45"/>
      <c r="H2" s="49" t="s">
        <v>68</v>
      </c>
      <c r="I2" s="49"/>
      <c r="J2" s="45" t="s">
        <v>7</v>
      </c>
      <c r="K2" s="45"/>
      <c r="L2" s="46">
        <v>300000</v>
      </c>
      <c r="M2" s="47"/>
      <c r="N2" s="45" t="s">
        <v>8</v>
      </c>
      <c r="O2" s="45"/>
      <c r="P2" s="48">
        <f>SUM(L2,D4)</f>
        <v>284577.10918691417</v>
      </c>
      <c r="Q2" s="49"/>
      <c r="R2" s="1"/>
      <c r="S2" s="1"/>
      <c r="T2" s="1"/>
    </row>
    <row r="3" spans="2:25" ht="57" customHeight="1" x14ac:dyDescent="0.15">
      <c r="B3" s="45" t="s">
        <v>9</v>
      </c>
      <c r="C3" s="45"/>
      <c r="D3" s="50" t="s">
        <v>38</v>
      </c>
      <c r="E3" s="50"/>
      <c r="F3" s="50"/>
      <c r="G3" s="50"/>
      <c r="H3" s="50"/>
      <c r="I3" s="50"/>
      <c r="J3" s="45" t="s">
        <v>10</v>
      </c>
      <c r="K3" s="45"/>
      <c r="L3" s="50" t="s">
        <v>63</v>
      </c>
      <c r="M3" s="51"/>
      <c r="N3" s="51"/>
      <c r="O3" s="51"/>
      <c r="P3" s="51"/>
      <c r="Q3" s="51"/>
      <c r="R3" s="1"/>
      <c r="S3" s="1"/>
    </row>
    <row r="4" spans="2:25" x14ac:dyDescent="0.15">
      <c r="B4" s="45" t="s">
        <v>11</v>
      </c>
      <c r="C4" s="45"/>
      <c r="D4" s="52">
        <f>SUM($R$9:$S$993)</f>
        <v>-15422.890813085809</v>
      </c>
      <c r="E4" s="52"/>
      <c r="F4" s="45" t="s">
        <v>12</v>
      </c>
      <c r="G4" s="45"/>
      <c r="H4" s="53">
        <f>SUM($T$9:$U$108)</f>
        <v>-279.99999999999096</v>
      </c>
      <c r="I4" s="49"/>
      <c r="J4" s="54"/>
      <c r="K4" s="54"/>
      <c r="L4" s="48"/>
      <c r="M4" s="48"/>
      <c r="N4" s="54" t="s">
        <v>60</v>
      </c>
      <c r="O4" s="54"/>
      <c r="P4" s="55">
        <f>MAX(Y:Y)</f>
        <v>0.43242065459066537</v>
      </c>
      <c r="Q4" s="55"/>
      <c r="R4" s="1"/>
      <c r="S4" s="1"/>
      <c r="T4" s="1"/>
    </row>
    <row r="5" spans="2:25" x14ac:dyDescent="0.15">
      <c r="B5" s="39" t="s">
        <v>15</v>
      </c>
      <c r="C5" s="2">
        <f>COUNTIF($R$9:$R$990,"&gt;0")</f>
        <v>45</v>
      </c>
      <c r="D5" s="38" t="s">
        <v>16</v>
      </c>
      <c r="E5" s="15">
        <f>COUNTIF($R$9:$R$990,"&lt;0")</f>
        <v>55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0.45</v>
      </c>
      <c r="J5" s="56" t="s">
        <v>19</v>
      </c>
      <c r="K5" s="45"/>
      <c r="L5" s="57">
        <f>MAX(V9:V993)</f>
        <v>3</v>
      </c>
      <c r="M5" s="58"/>
      <c r="N5" s="17" t="s">
        <v>20</v>
      </c>
      <c r="O5" s="9"/>
      <c r="P5" s="57">
        <f>MAX(W9:W993)</f>
        <v>7</v>
      </c>
      <c r="Q5" s="58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66</v>
      </c>
      <c r="N6" s="12"/>
      <c r="O6" s="12"/>
      <c r="P6" s="10"/>
      <c r="Q6" s="7"/>
      <c r="R6" s="1"/>
      <c r="S6" s="1"/>
      <c r="T6" s="1"/>
    </row>
    <row r="7" spans="2:25" x14ac:dyDescent="0.1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 x14ac:dyDescent="0.1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59</v>
      </c>
    </row>
    <row r="9" spans="2:25" x14ac:dyDescent="0.15">
      <c r="B9" s="40">
        <v>1</v>
      </c>
      <c r="C9" s="79">
        <f>L2</f>
        <v>300000</v>
      </c>
      <c r="D9" s="79"/>
      <c r="E9" s="40">
        <v>2010</v>
      </c>
      <c r="F9" s="8">
        <v>43492</v>
      </c>
      <c r="G9" s="40" t="s">
        <v>3</v>
      </c>
      <c r="H9" s="80">
        <v>1.4031</v>
      </c>
      <c r="I9" s="80"/>
      <c r="J9" s="40">
        <v>55</v>
      </c>
      <c r="K9" s="79">
        <f>IF(J9="","",C9*0.03)</f>
        <v>9000</v>
      </c>
      <c r="L9" s="79"/>
      <c r="M9" s="6">
        <f>IF(J9="","",(K9/J9)/LOOKUP(RIGHT($D$2,3),定数!$A$6:$A$13,定数!$B$6:$B$13))</f>
        <v>1.3636363636363635</v>
      </c>
      <c r="N9" s="40">
        <v>2010</v>
      </c>
      <c r="O9" s="8">
        <v>43493</v>
      </c>
      <c r="P9" s="80">
        <v>1.3962000000000001</v>
      </c>
      <c r="Q9" s="80"/>
      <c r="R9" s="81">
        <f>IF(P9="","",T9*M9*LOOKUP(RIGHT($D$2,3),定数!$A$6:$A$13,定数!$B$6:$B$13))</f>
        <v>11290.909090908935</v>
      </c>
      <c r="S9" s="81"/>
      <c r="T9" s="82">
        <f>IF(P9="","",IF(G9="買",(P9-H9),(H9-P9))*IF(RIGHT($D$2,3)="JPY",100,10000))</f>
        <v>68.999999999999062</v>
      </c>
      <c r="U9" s="82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79">
        <f t="shared" ref="C10:C73" si="0">IF(R9="","",C9+R9)</f>
        <v>311290.90909090894</v>
      </c>
      <c r="D10" s="79"/>
      <c r="E10" s="40">
        <v>2010</v>
      </c>
      <c r="F10" s="8">
        <v>43498</v>
      </c>
      <c r="G10" s="40" t="s">
        <v>4</v>
      </c>
      <c r="H10" s="80">
        <v>1.3955</v>
      </c>
      <c r="I10" s="80"/>
      <c r="J10" s="40">
        <v>44</v>
      </c>
      <c r="K10" s="83">
        <f>IF(J10="","",C10*0.03)</f>
        <v>9338.7272727272684</v>
      </c>
      <c r="L10" s="84"/>
      <c r="M10" s="6">
        <f>IF(J10="","",(K10/J10)/LOOKUP(RIGHT($D$2,3),定数!$A$6:$A$13,定数!$B$6:$B$13))</f>
        <v>1.7686983471074373</v>
      </c>
      <c r="N10" s="40">
        <v>2010</v>
      </c>
      <c r="O10" s="8">
        <v>43499</v>
      </c>
      <c r="P10" s="80">
        <v>1.4009</v>
      </c>
      <c r="Q10" s="80"/>
      <c r="R10" s="81">
        <f>IF(P10="","",T10*M10*LOOKUP(RIGHT($D$2,3),定数!$A$6:$A$13,定数!$B$6:$B$13))</f>
        <v>11461.165289256345</v>
      </c>
      <c r="S10" s="81"/>
      <c r="T10" s="82">
        <f>IF(P10="","",IF(G10="買",(P10-H10),(H10-P10))*IF(RIGHT($D$2,3)="JPY",100,10000))</f>
        <v>54.000000000000711</v>
      </c>
      <c r="U10" s="82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311290.90909090894</v>
      </c>
    </row>
    <row r="11" spans="2:25" x14ac:dyDescent="0.15">
      <c r="B11" s="40">
        <v>3</v>
      </c>
      <c r="C11" s="79">
        <f t="shared" si="0"/>
        <v>322752.07438016532</v>
      </c>
      <c r="D11" s="79"/>
      <c r="E11" s="40">
        <v>2010</v>
      </c>
      <c r="F11" s="8">
        <v>43526</v>
      </c>
      <c r="G11" s="40" t="s">
        <v>3</v>
      </c>
      <c r="H11" s="80">
        <v>1.3519000000000001</v>
      </c>
      <c r="I11" s="80"/>
      <c r="J11" s="40">
        <v>77</v>
      </c>
      <c r="K11" s="83">
        <f t="shared" ref="K11:K74" si="3">IF(J11="","",C11*0.03)</f>
        <v>9682.5622314049597</v>
      </c>
      <c r="L11" s="84"/>
      <c r="M11" s="6">
        <f>IF(J11="","",(K11/J11)/LOOKUP(RIGHT($D$2,3),定数!$A$6:$A$13,定数!$B$6:$B$13))</f>
        <v>1.0478963453901471</v>
      </c>
      <c r="N11" s="40">
        <v>2010</v>
      </c>
      <c r="O11" s="8">
        <v>43526</v>
      </c>
      <c r="P11" s="80">
        <v>1.3597999999999999</v>
      </c>
      <c r="Q11" s="80"/>
      <c r="R11" s="81">
        <f>IF(P11="","",T11*M11*LOOKUP(RIGHT($D$2,3),定数!$A$6:$A$13,定数!$B$6:$B$13))</f>
        <v>-9934.0573542983384</v>
      </c>
      <c r="S11" s="81"/>
      <c r="T11" s="82">
        <f>IF(P11="","",IF(G11="買",(P11-H11),(H11-P11))*IF(RIGHT($D$2,3)="JPY",100,10000))</f>
        <v>-78.999999999997954</v>
      </c>
      <c r="U11" s="82"/>
      <c r="V11" s="22">
        <f t="shared" si="1"/>
        <v>0</v>
      </c>
      <c r="W11">
        <f t="shared" si="2"/>
        <v>1</v>
      </c>
      <c r="X11" s="41">
        <f>IF(C11&lt;&gt;"",MAX(X10,C11),"")</f>
        <v>322752.07438016532</v>
      </c>
      <c r="Y11" s="42">
        <f>IF(X11&lt;&gt;"",1-(C11/X11),"")</f>
        <v>0</v>
      </c>
    </row>
    <row r="12" spans="2:25" x14ac:dyDescent="0.15">
      <c r="B12" s="40">
        <v>4</v>
      </c>
      <c r="C12" s="79">
        <f t="shared" si="0"/>
        <v>312818.01702586695</v>
      </c>
      <c r="D12" s="79"/>
      <c r="E12" s="40">
        <v>2010</v>
      </c>
      <c r="F12" s="8">
        <v>43532</v>
      </c>
      <c r="G12" s="40" t="s">
        <v>3</v>
      </c>
      <c r="H12" s="80">
        <v>1.3621000000000001</v>
      </c>
      <c r="I12" s="80"/>
      <c r="J12" s="40">
        <v>18</v>
      </c>
      <c r="K12" s="83">
        <f t="shared" si="3"/>
        <v>9384.5405107760089</v>
      </c>
      <c r="L12" s="84"/>
      <c r="M12" s="6">
        <f>IF(J12="","",(K12/J12)/LOOKUP(RIGHT($D$2,3),定数!$A$6:$A$13,定数!$B$6:$B$13))</f>
        <v>4.3446946809148184</v>
      </c>
      <c r="N12" s="40">
        <v>2010</v>
      </c>
      <c r="O12" s="8">
        <v>43533</v>
      </c>
      <c r="P12" s="80">
        <v>1.36</v>
      </c>
      <c r="Q12" s="80"/>
      <c r="R12" s="81">
        <f>IF(P12="","",T12*M12*LOOKUP(RIGHT($D$2,3),定数!$A$6:$A$13,定数!$B$6:$B$13))</f>
        <v>10948.630595905295</v>
      </c>
      <c r="S12" s="81"/>
      <c r="T12" s="82">
        <f t="shared" ref="T12:T75" si="4">IF(P12="","",IF(G12="買",(P12-H12),(H12-P12))*IF(RIGHT($D$2,3)="JPY",100,10000))</f>
        <v>20.999999999999908</v>
      </c>
      <c r="U12" s="82"/>
      <c r="V12" s="22">
        <f t="shared" si="1"/>
        <v>1</v>
      </c>
      <c r="W12">
        <f t="shared" si="2"/>
        <v>0</v>
      </c>
      <c r="X12" s="41">
        <f t="shared" ref="X12:X75" si="5">IF(C12&lt;&gt;"",MAX(X11,C12),"")</f>
        <v>322752.07438016532</v>
      </c>
      <c r="Y12" s="42">
        <f t="shared" ref="Y12:Y75" si="6">IF(X12&lt;&gt;"",1-(C12/X12),"")</f>
        <v>3.0779220779220018E-2</v>
      </c>
    </row>
    <row r="13" spans="2:25" x14ac:dyDescent="0.15">
      <c r="B13" s="40">
        <v>5</v>
      </c>
      <c r="C13" s="79">
        <f t="shared" si="0"/>
        <v>323766.64762177225</v>
      </c>
      <c r="D13" s="79"/>
      <c r="E13" s="40">
        <v>2010</v>
      </c>
      <c r="F13" s="8">
        <v>43533</v>
      </c>
      <c r="G13" s="40" t="s">
        <v>3</v>
      </c>
      <c r="H13" s="80">
        <v>1.3597999999999999</v>
      </c>
      <c r="I13" s="80"/>
      <c r="J13" s="40">
        <v>35</v>
      </c>
      <c r="K13" s="83">
        <f t="shared" si="3"/>
        <v>9712.9994286531673</v>
      </c>
      <c r="L13" s="84"/>
      <c r="M13" s="6">
        <f>IF(J13="","",(K13/J13)/LOOKUP(RIGHT($D$2,3),定数!$A$6:$A$13,定数!$B$6:$B$13))</f>
        <v>2.3126189115840874</v>
      </c>
      <c r="N13" s="40">
        <v>2010</v>
      </c>
      <c r="O13" s="8">
        <v>43533</v>
      </c>
      <c r="P13" s="80">
        <v>1.3553999999999999</v>
      </c>
      <c r="Q13" s="80"/>
      <c r="R13" s="81">
        <f>IF(P13="","",T13*M13*LOOKUP(RIGHT($D$2,3),定数!$A$6:$A$13,定数!$B$6:$B$13))</f>
        <v>12210.627853163869</v>
      </c>
      <c r="S13" s="81"/>
      <c r="T13" s="82">
        <f t="shared" si="4"/>
        <v>43.999999999999595</v>
      </c>
      <c r="U13" s="82"/>
      <c r="V13" s="22">
        <f t="shared" si="1"/>
        <v>2</v>
      </c>
      <c r="W13">
        <f t="shared" si="2"/>
        <v>0</v>
      </c>
      <c r="X13" s="41">
        <f t="shared" si="5"/>
        <v>323766.64762177225</v>
      </c>
      <c r="Y13" s="42">
        <f t="shared" si="6"/>
        <v>0</v>
      </c>
    </row>
    <row r="14" spans="2:25" x14ac:dyDescent="0.15">
      <c r="B14" s="40">
        <v>6</v>
      </c>
      <c r="C14" s="79">
        <f t="shared" si="0"/>
        <v>335977.27547493612</v>
      </c>
      <c r="D14" s="79"/>
      <c r="E14" s="40">
        <v>2010</v>
      </c>
      <c r="F14" s="8">
        <v>43540</v>
      </c>
      <c r="G14" s="40" t="s">
        <v>3</v>
      </c>
      <c r="H14" s="80">
        <v>1.3681000000000001</v>
      </c>
      <c r="I14" s="80"/>
      <c r="J14" s="40">
        <v>20</v>
      </c>
      <c r="K14" s="83">
        <f t="shared" si="3"/>
        <v>10079.318264248082</v>
      </c>
      <c r="L14" s="84"/>
      <c r="M14" s="6">
        <f>IF(J14="","",(K14/J14)/LOOKUP(RIGHT($D$2,3),定数!$A$6:$A$13,定数!$B$6:$B$13))</f>
        <v>4.1997159434367015</v>
      </c>
      <c r="N14" s="40">
        <v>2010</v>
      </c>
      <c r="O14" s="8">
        <v>43540</v>
      </c>
      <c r="P14" s="80">
        <v>1.3661000000000001</v>
      </c>
      <c r="Q14" s="80"/>
      <c r="R14" s="81">
        <f>IF(P14="","",T14*M14*LOOKUP(RIGHT($D$2,3),定数!$A$6:$A$13,定数!$B$6:$B$13))</f>
        <v>10079.318264248092</v>
      </c>
      <c r="S14" s="81"/>
      <c r="T14" s="82">
        <f t="shared" si="4"/>
        <v>20.000000000000018</v>
      </c>
      <c r="U14" s="82"/>
      <c r="V14" s="22">
        <f t="shared" si="1"/>
        <v>3</v>
      </c>
      <c r="W14">
        <f t="shared" si="2"/>
        <v>0</v>
      </c>
      <c r="X14" s="41">
        <f t="shared" si="5"/>
        <v>335977.27547493612</v>
      </c>
      <c r="Y14" s="42">
        <f t="shared" si="6"/>
        <v>0</v>
      </c>
    </row>
    <row r="15" spans="2:25" x14ac:dyDescent="0.15">
      <c r="B15" s="40">
        <v>7</v>
      </c>
      <c r="C15" s="79">
        <f t="shared" si="0"/>
        <v>346056.5937391842</v>
      </c>
      <c r="D15" s="79"/>
      <c r="E15" s="40">
        <v>2010</v>
      </c>
      <c r="F15" s="8">
        <v>43556</v>
      </c>
      <c r="G15" s="40" t="s">
        <v>4</v>
      </c>
      <c r="H15" s="80">
        <v>1.3513999999999999</v>
      </c>
      <c r="I15" s="80"/>
      <c r="J15" s="40">
        <v>37</v>
      </c>
      <c r="K15" s="83">
        <f t="shared" si="3"/>
        <v>10381.697812175526</v>
      </c>
      <c r="L15" s="84"/>
      <c r="M15" s="6">
        <f>IF(J15="","",(K15/J15)/LOOKUP(RIGHT($D$2,3),定数!$A$6:$A$13,定数!$B$6:$B$13))</f>
        <v>2.3382202279674607</v>
      </c>
      <c r="N15" s="40">
        <v>2010</v>
      </c>
      <c r="O15" s="8">
        <v>43556</v>
      </c>
      <c r="P15" s="80">
        <v>1.3475999999999999</v>
      </c>
      <c r="Q15" s="80"/>
      <c r="R15" s="81">
        <f>IF(P15="","",T15*M15*LOOKUP(RIGHT($D$2,3),定数!$A$6:$A$13,定数!$B$6:$B$13))</f>
        <v>-10662.284239531693</v>
      </c>
      <c r="S15" s="81"/>
      <c r="T15" s="82">
        <f t="shared" si="4"/>
        <v>-38.000000000000256</v>
      </c>
      <c r="U15" s="82"/>
      <c r="V15" s="22">
        <f t="shared" si="1"/>
        <v>0</v>
      </c>
      <c r="W15">
        <f t="shared" si="2"/>
        <v>1</v>
      </c>
      <c r="X15" s="41">
        <f t="shared" si="5"/>
        <v>346056.5937391842</v>
      </c>
      <c r="Y15" s="42">
        <f t="shared" si="6"/>
        <v>0</v>
      </c>
    </row>
    <row r="16" spans="2:25" x14ac:dyDescent="0.15">
      <c r="B16" s="40">
        <v>8</v>
      </c>
      <c r="C16" s="79">
        <f t="shared" si="0"/>
        <v>335394.30949965253</v>
      </c>
      <c r="D16" s="79"/>
      <c r="E16" s="40">
        <v>2010</v>
      </c>
      <c r="F16" s="8">
        <v>43556</v>
      </c>
      <c r="G16" s="40" t="s">
        <v>4</v>
      </c>
      <c r="H16" s="80">
        <v>1.3520000000000001</v>
      </c>
      <c r="I16" s="80"/>
      <c r="J16" s="40">
        <v>59</v>
      </c>
      <c r="K16" s="83">
        <f t="shared" si="3"/>
        <v>10061.829284989575</v>
      </c>
      <c r="L16" s="84"/>
      <c r="M16" s="6">
        <f>IF(J16="","",(K16/J16)/LOOKUP(RIGHT($D$2,3),定数!$A$6:$A$13,定数!$B$6:$B$13))</f>
        <v>1.4211623283883581</v>
      </c>
      <c r="N16" s="40">
        <v>2010</v>
      </c>
      <c r="O16" s="8">
        <v>43561</v>
      </c>
      <c r="P16" s="80">
        <v>1.3461000000000001</v>
      </c>
      <c r="Q16" s="80"/>
      <c r="R16" s="81">
        <f>IF(P16="","",T16*M16*LOOKUP(RIGHT($D$2,3),定数!$A$6:$A$13,定数!$B$6:$B$13))</f>
        <v>-10061.829284989602</v>
      </c>
      <c r="S16" s="81"/>
      <c r="T16" s="82">
        <f t="shared" si="4"/>
        <v>-59.000000000000163</v>
      </c>
      <c r="U16" s="82"/>
      <c r="V16" s="22">
        <f t="shared" si="1"/>
        <v>0</v>
      </c>
      <c r="W16">
        <f t="shared" si="2"/>
        <v>2</v>
      </c>
      <c r="X16" s="41">
        <f t="shared" si="5"/>
        <v>346056.5937391842</v>
      </c>
      <c r="Y16" s="42">
        <f t="shared" si="6"/>
        <v>3.081081081081094E-2</v>
      </c>
    </row>
    <row r="17" spans="2:25" x14ac:dyDescent="0.15">
      <c r="B17" s="40">
        <v>9</v>
      </c>
      <c r="C17" s="79">
        <f t="shared" si="0"/>
        <v>325332.48021466291</v>
      </c>
      <c r="D17" s="79"/>
      <c r="E17" s="40">
        <v>2010</v>
      </c>
      <c r="F17" s="8">
        <v>43568</v>
      </c>
      <c r="G17" s="40" t="s">
        <v>4</v>
      </c>
      <c r="H17" s="80">
        <v>1.3596999999999999</v>
      </c>
      <c r="I17" s="80"/>
      <c r="J17" s="40">
        <v>28</v>
      </c>
      <c r="K17" s="83">
        <f t="shared" si="3"/>
        <v>9759.9744064398874</v>
      </c>
      <c r="L17" s="84"/>
      <c r="M17" s="6">
        <f>IF(J17="","",(K17/J17)/LOOKUP(RIGHT($D$2,3),定数!$A$6:$A$13,定数!$B$6:$B$13))</f>
        <v>2.9047542876309191</v>
      </c>
      <c r="N17" s="40">
        <v>2010</v>
      </c>
      <c r="O17" s="8">
        <v>43568</v>
      </c>
      <c r="P17" s="80">
        <v>1.3569</v>
      </c>
      <c r="Q17" s="80"/>
      <c r="R17" s="81">
        <f>IF(P17="","",T17*M17*LOOKUP(RIGHT($D$2,3),定数!$A$6:$A$13,定数!$B$6:$B$13))</f>
        <v>-9759.9744064395873</v>
      </c>
      <c r="S17" s="81"/>
      <c r="T17" s="82">
        <f t="shared" si="4"/>
        <v>-27.999999999999137</v>
      </c>
      <c r="U17" s="82"/>
      <c r="V17" s="22">
        <f t="shared" si="1"/>
        <v>0</v>
      </c>
      <c r="W17">
        <f t="shared" si="2"/>
        <v>3</v>
      </c>
      <c r="X17" s="41">
        <f t="shared" si="5"/>
        <v>346056.5937391842</v>
      </c>
      <c r="Y17" s="42">
        <f t="shared" si="6"/>
        <v>5.9886486486486756E-2</v>
      </c>
    </row>
    <row r="18" spans="2:25" x14ac:dyDescent="0.15">
      <c r="B18" s="40">
        <v>10</v>
      </c>
      <c r="C18" s="79">
        <f t="shared" si="0"/>
        <v>315572.50580822333</v>
      </c>
      <c r="D18" s="79"/>
      <c r="E18" s="40">
        <v>2010</v>
      </c>
      <c r="F18" s="8">
        <v>43583</v>
      </c>
      <c r="G18" s="40" t="s">
        <v>3</v>
      </c>
      <c r="H18" s="80">
        <v>1.3182</v>
      </c>
      <c r="I18" s="80"/>
      <c r="J18" s="40">
        <v>85</v>
      </c>
      <c r="K18" s="83">
        <f t="shared" si="3"/>
        <v>9467.1751742467004</v>
      </c>
      <c r="L18" s="84"/>
      <c r="M18" s="6">
        <f>IF(J18="","",(K18/J18)/LOOKUP(RIGHT($D$2,3),定数!$A$6:$A$13,定数!$B$6:$B$13))</f>
        <v>0.92815442884771571</v>
      </c>
      <c r="N18" s="40">
        <v>2010</v>
      </c>
      <c r="O18" s="8">
        <v>43584</v>
      </c>
      <c r="P18" s="80">
        <v>1.3265</v>
      </c>
      <c r="Q18" s="80"/>
      <c r="R18" s="81">
        <f>IF(P18="","",T18*M18*LOOKUP(RIGHT($D$2,3),定数!$A$6:$A$13,定数!$B$6:$B$13))</f>
        <v>-9244.4181113232207</v>
      </c>
      <c r="S18" s="81"/>
      <c r="T18" s="82">
        <f t="shared" si="4"/>
        <v>-82.999999999999744</v>
      </c>
      <c r="U18" s="82"/>
      <c r="V18" s="22">
        <f t="shared" si="1"/>
        <v>0</v>
      </c>
      <c r="W18">
        <f t="shared" si="2"/>
        <v>4</v>
      </c>
      <c r="X18" s="41">
        <f t="shared" si="5"/>
        <v>346056.5937391842</v>
      </c>
      <c r="Y18" s="42">
        <f t="shared" si="6"/>
        <v>8.8089891891891314E-2</v>
      </c>
    </row>
    <row r="19" spans="2:25" x14ac:dyDescent="0.15">
      <c r="B19" s="40">
        <v>11</v>
      </c>
      <c r="C19" s="79">
        <f t="shared" si="0"/>
        <v>306328.08769690013</v>
      </c>
      <c r="D19" s="79"/>
      <c r="E19" s="40">
        <v>2010</v>
      </c>
      <c r="F19" s="8">
        <v>43626</v>
      </c>
      <c r="G19" s="40" t="s">
        <v>4</v>
      </c>
      <c r="H19" s="80">
        <v>1.1992</v>
      </c>
      <c r="I19" s="80"/>
      <c r="J19" s="40">
        <v>37</v>
      </c>
      <c r="K19" s="83">
        <f t="shared" si="3"/>
        <v>9189.8426309070037</v>
      </c>
      <c r="L19" s="84"/>
      <c r="M19" s="6">
        <f>IF(J19="","",(K19/J19)/LOOKUP(RIGHT($D$2,3),定数!$A$6:$A$13,定数!$B$6:$B$13))</f>
        <v>2.0697843763304062</v>
      </c>
      <c r="N19" s="40">
        <v>2010</v>
      </c>
      <c r="O19" s="8">
        <v>43626</v>
      </c>
      <c r="P19" s="80">
        <v>1.2035</v>
      </c>
      <c r="Q19" s="80"/>
      <c r="R19" s="81">
        <f>IF(P19="","",T19*M19*LOOKUP(RIGHT($D$2,3),定数!$A$6:$A$13,定数!$B$6:$B$13))</f>
        <v>10680.087381864823</v>
      </c>
      <c r="S19" s="81"/>
      <c r="T19" s="82">
        <f t="shared" si="4"/>
        <v>42.999999999999702</v>
      </c>
      <c r="U19" s="82"/>
      <c r="V19" s="22">
        <f t="shared" si="1"/>
        <v>1</v>
      </c>
      <c r="W19">
        <f t="shared" si="2"/>
        <v>0</v>
      </c>
      <c r="X19" s="41">
        <f t="shared" si="5"/>
        <v>346056.5937391842</v>
      </c>
      <c r="Y19" s="42">
        <f t="shared" si="6"/>
        <v>0.11480349388235223</v>
      </c>
    </row>
    <row r="20" spans="2:25" x14ac:dyDescent="0.15">
      <c r="B20" s="40">
        <v>12</v>
      </c>
      <c r="C20" s="79">
        <f t="shared" si="0"/>
        <v>317008.17507876497</v>
      </c>
      <c r="D20" s="79"/>
      <c r="E20" s="40">
        <v>2010</v>
      </c>
      <c r="F20" s="8">
        <v>43641</v>
      </c>
      <c r="G20" s="40" t="s">
        <v>4</v>
      </c>
      <c r="H20" s="80">
        <v>1.2331000000000001</v>
      </c>
      <c r="I20" s="80"/>
      <c r="J20" s="40">
        <v>27</v>
      </c>
      <c r="K20" s="83">
        <f t="shared" si="3"/>
        <v>9510.245252362949</v>
      </c>
      <c r="L20" s="84"/>
      <c r="M20" s="6">
        <f>IF(J20="","",(K20/J20)/LOOKUP(RIGHT($D$2,3),定数!$A$6:$A$13,定数!$B$6:$B$13))</f>
        <v>2.9352608803589346</v>
      </c>
      <c r="N20" s="40">
        <v>2010</v>
      </c>
      <c r="O20" s="8">
        <v>43641</v>
      </c>
      <c r="P20" s="80">
        <v>1.2302999999999999</v>
      </c>
      <c r="Q20" s="80"/>
      <c r="R20" s="81">
        <f>IF(P20="","",T20*M20*LOOKUP(RIGHT($D$2,3),定数!$A$6:$A$13,定数!$B$6:$B$13))</f>
        <v>-9862.4765580064995</v>
      </c>
      <c r="S20" s="81"/>
      <c r="T20" s="82">
        <f t="shared" si="4"/>
        <v>-28.000000000001357</v>
      </c>
      <c r="U20" s="82"/>
      <c r="V20" s="22">
        <f t="shared" si="1"/>
        <v>0</v>
      </c>
      <c r="W20">
        <f t="shared" si="2"/>
        <v>1</v>
      </c>
      <c r="X20" s="41">
        <f t="shared" si="5"/>
        <v>346056.5937391842</v>
      </c>
      <c r="Y20" s="42">
        <f t="shared" si="6"/>
        <v>8.3941237317710082E-2</v>
      </c>
    </row>
    <row r="21" spans="2:25" x14ac:dyDescent="0.15">
      <c r="B21" s="40">
        <v>13</v>
      </c>
      <c r="C21" s="79">
        <f t="shared" si="0"/>
        <v>307145.69852075848</v>
      </c>
      <c r="D21" s="79"/>
      <c r="E21" s="40">
        <v>2010</v>
      </c>
      <c r="F21" s="8">
        <v>43665</v>
      </c>
      <c r="G21" s="40" t="s">
        <v>4</v>
      </c>
      <c r="H21" s="80">
        <v>1.2971999999999999</v>
      </c>
      <c r="I21" s="80"/>
      <c r="J21" s="40">
        <v>42</v>
      </c>
      <c r="K21" s="83">
        <f t="shared" si="3"/>
        <v>9214.3709556227532</v>
      </c>
      <c r="L21" s="84"/>
      <c r="M21" s="6">
        <f>IF(J21="","",(K21/J21)/LOOKUP(RIGHT($D$2,3),定数!$A$6:$A$13,定数!$B$6:$B$13))</f>
        <v>1.828248205480705</v>
      </c>
      <c r="N21" s="40">
        <v>2010</v>
      </c>
      <c r="O21" s="8">
        <v>43666</v>
      </c>
      <c r="P21" s="80">
        <v>1.2930999999999999</v>
      </c>
      <c r="Q21" s="80"/>
      <c r="R21" s="81">
        <f>IF(P21="","",T21*M21*LOOKUP(RIGHT($D$2,3),定数!$A$6:$A$13,定数!$B$6:$B$13))</f>
        <v>-8994.981170965053</v>
      </c>
      <c r="S21" s="81"/>
      <c r="T21" s="82">
        <f t="shared" si="4"/>
        <v>-40.999999999999929</v>
      </c>
      <c r="U21" s="82"/>
      <c r="V21" s="22">
        <f t="shared" si="1"/>
        <v>0</v>
      </c>
      <c r="W21">
        <f t="shared" si="2"/>
        <v>2</v>
      </c>
      <c r="X21" s="41">
        <f t="shared" si="5"/>
        <v>346056.5937391842</v>
      </c>
      <c r="Y21" s="42">
        <f t="shared" si="6"/>
        <v>0.11244084326782711</v>
      </c>
    </row>
    <row r="22" spans="2:25" x14ac:dyDescent="0.15">
      <c r="B22" s="40">
        <v>14</v>
      </c>
      <c r="C22" s="79">
        <f t="shared" si="0"/>
        <v>298150.71734979341</v>
      </c>
      <c r="D22" s="79"/>
      <c r="E22" s="40">
        <v>2010</v>
      </c>
      <c r="F22" s="8">
        <v>43666</v>
      </c>
      <c r="G22" s="40" t="s">
        <v>4</v>
      </c>
      <c r="H22" s="80">
        <v>1.296</v>
      </c>
      <c r="I22" s="80"/>
      <c r="J22" s="40">
        <v>33</v>
      </c>
      <c r="K22" s="83">
        <f t="shared" si="3"/>
        <v>8944.5215204938013</v>
      </c>
      <c r="L22" s="84"/>
      <c r="M22" s="6">
        <f>IF(J22="","",(K22/J22)/LOOKUP(RIGHT($D$2,3),定数!$A$6:$A$13,定数!$B$6:$B$13))</f>
        <v>2.2587175556802532</v>
      </c>
      <c r="N22" s="40">
        <v>2010</v>
      </c>
      <c r="O22" s="8">
        <v>43666</v>
      </c>
      <c r="P22" s="80">
        <v>1.2999000000000001</v>
      </c>
      <c r="Q22" s="80"/>
      <c r="R22" s="81">
        <f>IF(P22="","",T22*M22*LOOKUP(RIGHT($D$2,3),定数!$A$6:$A$13,定数!$B$6:$B$13))</f>
        <v>10570.798160583625</v>
      </c>
      <c r="S22" s="81"/>
      <c r="T22" s="82">
        <f t="shared" si="4"/>
        <v>39.000000000000142</v>
      </c>
      <c r="U22" s="82"/>
      <c r="V22" s="22">
        <f t="shared" si="1"/>
        <v>1</v>
      </c>
      <c r="W22">
        <f t="shared" si="2"/>
        <v>0</v>
      </c>
      <c r="X22" s="41">
        <f t="shared" si="5"/>
        <v>346056.5937391842</v>
      </c>
      <c r="Y22" s="42">
        <f t="shared" si="6"/>
        <v>0.13843364714355499</v>
      </c>
    </row>
    <row r="23" spans="2:25" x14ac:dyDescent="0.15">
      <c r="B23" s="40">
        <v>15</v>
      </c>
      <c r="C23" s="79">
        <f t="shared" si="0"/>
        <v>308721.51551037701</v>
      </c>
      <c r="D23" s="79"/>
      <c r="E23" s="40">
        <v>2010</v>
      </c>
      <c r="F23" s="8">
        <v>43673</v>
      </c>
      <c r="G23" s="40" t="s">
        <v>4</v>
      </c>
      <c r="H23" s="80">
        <v>1.3008999999999999</v>
      </c>
      <c r="I23" s="80"/>
      <c r="J23" s="40">
        <v>47</v>
      </c>
      <c r="K23" s="83">
        <f t="shared" si="3"/>
        <v>9261.6454653113105</v>
      </c>
      <c r="L23" s="84"/>
      <c r="M23" s="6">
        <f>IF(J23="","",(K23/J23)/LOOKUP(RIGHT($D$2,3),定数!$A$6:$A$13,定数!$B$6:$B$13))</f>
        <v>1.6421357207998777</v>
      </c>
      <c r="N23" s="40">
        <v>2010</v>
      </c>
      <c r="O23" s="8">
        <v>43674</v>
      </c>
      <c r="P23" s="80">
        <v>1.2974000000000001</v>
      </c>
      <c r="Q23" s="80"/>
      <c r="R23" s="81">
        <f>IF(P23="","",T23*M23*LOOKUP(RIGHT($D$2,3),定数!$A$6:$A$13,定数!$B$6:$B$13))</f>
        <v>-6896.9700273591643</v>
      </c>
      <c r="S23" s="81"/>
      <c r="T23" s="82">
        <f t="shared" si="4"/>
        <v>-34.999999999998366</v>
      </c>
      <c r="U23" s="82"/>
      <c r="V23" t="str">
        <f t="shared" ref="V23:W74" si="7">IF(S23&lt;&gt;"",IF(S23&lt;0,1+V22,0),"")</f>
        <v/>
      </c>
      <c r="W23">
        <f t="shared" si="2"/>
        <v>1</v>
      </c>
      <c r="X23" s="41">
        <f t="shared" si="5"/>
        <v>346056.5937391842</v>
      </c>
      <c r="Y23" s="42">
        <f t="shared" si="6"/>
        <v>0.10788720372409921</v>
      </c>
    </row>
    <row r="24" spans="2:25" x14ac:dyDescent="0.15">
      <c r="B24" s="40">
        <v>16</v>
      </c>
      <c r="C24" s="79">
        <f t="shared" si="0"/>
        <v>301824.54548301786</v>
      </c>
      <c r="D24" s="79"/>
      <c r="E24" s="40">
        <v>2010</v>
      </c>
      <c r="F24" s="8">
        <v>43682</v>
      </c>
      <c r="G24" s="40" t="s">
        <v>3</v>
      </c>
      <c r="H24" s="80">
        <v>1.3151999999999999</v>
      </c>
      <c r="I24" s="80"/>
      <c r="J24" s="40">
        <v>21</v>
      </c>
      <c r="K24" s="83">
        <f t="shared" si="3"/>
        <v>9054.7363644905363</v>
      </c>
      <c r="L24" s="84"/>
      <c r="M24" s="6">
        <f>IF(J24="","",(K24/J24)/LOOKUP(RIGHT($D$2,3),定数!$A$6:$A$13,定数!$B$6:$B$13))</f>
        <v>3.5931493509883077</v>
      </c>
      <c r="N24" s="40">
        <v>2010</v>
      </c>
      <c r="O24" s="8">
        <v>43682</v>
      </c>
      <c r="P24" s="80">
        <v>1.3173999999999999</v>
      </c>
      <c r="Q24" s="80"/>
      <c r="R24" s="81">
        <f>IF(P24="","",T24*M24*LOOKUP(RIGHT($D$2,3),定数!$A$6:$A$13,定数!$B$6:$B$13))</f>
        <v>-9485.9142866090442</v>
      </c>
      <c r="S24" s="81"/>
      <c r="T24" s="82">
        <f t="shared" si="4"/>
        <v>-21.999999999999797</v>
      </c>
      <c r="U24" s="82"/>
      <c r="V24" t="str">
        <f t="shared" si="7"/>
        <v/>
      </c>
      <c r="W24">
        <f t="shared" si="2"/>
        <v>2</v>
      </c>
      <c r="X24" s="41">
        <f t="shared" si="5"/>
        <v>346056.5937391842</v>
      </c>
      <c r="Y24" s="42">
        <f t="shared" si="6"/>
        <v>0.12781738321536829</v>
      </c>
    </row>
    <row r="25" spans="2:25" x14ac:dyDescent="0.15">
      <c r="B25" s="40">
        <v>17</v>
      </c>
      <c r="C25" s="79">
        <f t="shared" si="0"/>
        <v>292338.63119640882</v>
      </c>
      <c r="D25" s="79"/>
      <c r="E25" s="40">
        <v>2010</v>
      </c>
      <c r="F25" s="8">
        <v>43703</v>
      </c>
      <c r="G25" s="40" t="s">
        <v>4</v>
      </c>
      <c r="H25" s="80">
        <v>1.2728999999999999</v>
      </c>
      <c r="I25" s="80"/>
      <c r="J25" s="40">
        <v>62</v>
      </c>
      <c r="K25" s="83">
        <f t="shared" si="3"/>
        <v>8770.1589358922647</v>
      </c>
      <c r="L25" s="84"/>
      <c r="M25" s="6">
        <f>IF(J25="","",(K25/J25)/LOOKUP(RIGHT($D$2,3),定数!$A$6:$A$13,定数!$B$6:$B$13))</f>
        <v>1.1787848032113259</v>
      </c>
      <c r="N25" s="40">
        <v>2010</v>
      </c>
      <c r="O25" s="8">
        <v>43707</v>
      </c>
      <c r="P25" s="80">
        <v>1.2665999999999999</v>
      </c>
      <c r="Q25" s="80"/>
      <c r="R25" s="81">
        <f>IF(P25="","",T25*M25*LOOKUP(RIGHT($D$2,3),定数!$A$6:$A$13,定数!$B$6:$B$13))</f>
        <v>-8911.6131122775842</v>
      </c>
      <c r="S25" s="81"/>
      <c r="T25" s="82">
        <f t="shared" si="4"/>
        <v>-62.999999999999723</v>
      </c>
      <c r="U25" s="82"/>
      <c r="V25" t="str">
        <f t="shared" si="7"/>
        <v/>
      </c>
      <c r="W25">
        <f t="shared" si="2"/>
        <v>3</v>
      </c>
      <c r="X25" s="41">
        <f t="shared" si="5"/>
        <v>346056.5937391842</v>
      </c>
      <c r="Y25" s="42">
        <f t="shared" si="6"/>
        <v>0.15522883688574218</v>
      </c>
    </row>
    <row r="26" spans="2:25" x14ac:dyDescent="0.15">
      <c r="B26" s="40">
        <v>18</v>
      </c>
      <c r="C26" s="79">
        <f t="shared" si="0"/>
        <v>283427.01808413124</v>
      </c>
      <c r="D26" s="79"/>
      <c r="E26" s="40">
        <v>2010</v>
      </c>
      <c r="F26" s="8">
        <v>43711</v>
      </c>
      <c r="G26" s="40" t="s">
        <v>4</v>
      </c>
      <c r="H26" s="80">
        <v>1.2829999999999999</v>
      </c>
      <c r="I26" s="80"/>
      <c r="J26" s="40">
        <v>18</v>
      </c>
      <c r="K26" s="83">
        <f t="shared" si="3"/>
        <v>8502.8105425239373</v>
      </c>
      <c r="L26" s="84"/>
      <c r="M26" s="6">
        <f>IF(J26="","",(K26/J26)/LOOKUP(RIGHT($D$2,3),定数!$A$6:$A$13,定数!$B$6:$B$13))</f>
        <v>3.9364863622796009</v>
      </c>
      <c r="N26" s="40">
        <v>2010</v>
      </c>
      <c r="O26" s="8">
        <v>43711</v>
      </c>
      <c r="P26" s="80">
        <v>1.2811999999999999</v>
      </c>
      <c r="Q26" s="80"/>
      <c r="R26" s="81">
        <f>IF(P26="","",T26*M26*LOOKUP(RIGHT($D$2,3),定数!$A$6:$A$13,定数!$B$6:$B$13))</f>
        <v>-8502.8105425240501</v>
      </c>
      <c r="S26" s="81"/>
      <c r="T26" s="82">
        <f t="shared" si="4"/>
        <v>-18.000000000000238</v>
      </c>
      <c r="U26" s="82"/>
      <c r="V26" t="str">
        <f t="shared" si="7"/>
        <v/>
      </c>
      <c r="W26">
        <f t="shared" si="2"/>
        <v>4</v>
      </c>
      <c r="X26" s="41">
        <f t="shared" si="5"/>
        <v>346056.5937391842</v>
      </c>
      <c r="Y26" s="42">
        <f t="shared" si="6"/>
        <v>0.18098073201938636</v>
      </c>
    </row>
    <row r="27" spans="2:25" x14ac:dyDescent="0.15">
      <c r="B27" s="40">
        <v>19</v>
      </c>
      <c r="C27" s="79">
        <f t="shared" si="0"/>
        <v>274924.2075416072</v>
      </c>
      <c r="D27" s="79"/>
      <c r="E27" s="40">
        <v>2010</v>
      </c>
      <c r="F27" s="8">
        <v>43711</v>
      </c>
      <c r="G27" s="40" t="s">
        <v>4</v>
      </c>
      <c r="H27" s="80">
        <v>1.2834000000000001</v>
      </c>
      <c r="I27" s="80"/>
      <c r="J27" s="40">
        <v>20</v>
      </c>
      <c r="K27" s="83">
        <f t="shared" si="3"/>
        <v>8247.7262262482163</v>
      </c>
      <c r="L27" s="84"/>
      <c r="M27" s="6">
        <f>IF(J27="","",(K27/J27)/LOOKUP(RIGHT($D$2,3),定数!$A$6:$A$13,定数!$B$6:$B$13))</f>
        <v>3.4365525942700903</v>
      </c>
      <c r="N27" s="40">
        <v>2010</v>
      </c>
      <c r="O27" s="8">
        <v>43711</v>
      </c>
      <c r="P27" s="80">
        <v>1.2813000000000001</v>
      </c>
      <c r="Q27" s="80"/>
      <c r="R27" s="81">
        <f>IF(P27="","",T27*M27*LOOKUP(RIGHT($D$2,3),定数!$A$6:$A$13,定数!$B$6:$B$13))</f>
        <v>-8660.1125375605898</v>
      </c>
      <c r="S27" s="81"/>
      <c r="T27" s="82">
        <f t="shared" si="4"/>
        <v>-20.999999999999908</v>
      </c>
      <c r="U27" s="82"/>
      <c r="V27" t="str">
        <f t="shared" si="7"/>
        <v/>
      </c>
      <c r="W27">
        <f t="shared" si="2"/>
        <v>5</v>
      </c>
      <c r="X27" s="41">
        <f t="shared" si="5"/>
        <v>346056.5937391842</v>
      </c>
      <c r="Y27" s="42">
        <f t="shared" si="6"/>
        <v>0.20555131005880511</v>
      </c>
    </row>
    <row r="28" spans="2:25" x14ac:dyDescent="0.15">
      <c r="B28" s="40">
        <v>20</v>
      </c>
      <c r="C28" s="79">
        <f t="shared" si="0"/>
        <v>266264.09500404663</v>
      </c>
      <c r="D28" s="79"/>
      <c r="E28" s="40">
        <v>2010</v>
      </c>
      <c r="F28" s="8">
        <v>43744</v>
      </c>
      <c r="G28" s="40" t="s">
        <v>4</v>
      </c>
      <c r="H28" s="80">
        <v>1.3883000000000001</v>
      </c>
      <c r="I28" s="80"/>
      <c r="J28" s="40">
        <v>83</v>
      </c>
      <c r="K28" s="83">
        <f t="shared" si="3"/>
        <v>7987.9228501213984</v>
      </c>
      <c r="L28" s="84"/>
      <c r="M28" s="6">
        <f>IF(J28="","",(K28/J28)/LOOKUP(RIGHT($D$2,3),定数!$A$6:$A$13,定数!$B$6:$B$13))</f>
        <v>0.80200028615676688</v>
      </c>
      <c r="N28" s="40">
        <v>2010</v>
      </c>
      <c r="O28" s="8">
        <v>43745</v>
      </c>
      <c r="P28" s="80">
        <v>1.3986000000000001</v>
      </c>
      <c r="Q28" s="80"/>
      <c r="R28" s="81">
        <f>IF(P28="","",T28*M28*LOOKUP(RIGHT($D$2,3),定数!$A$6:$A$13,定数!$B$6:$B$13))</f>
        <v>9912.7235368976144</v>
      </c>
      <c r="S28" s="81"/>
      <c r="T28" s="82">
        <f t="shared" si="4"/>
        <v>102.99999999999976</v>
      </c>
      <c r="U28" s="82"/>
      <c r="V28" t="str">
        <f t="shared" si="7"/>
        <v/>
      </c>
      <c r="W28">
        <f t="shared" si="2"/>
        <v>0</v>
      </c>
      <c r="X28" s="41">
        <f t="shared" si="5"/>
        <v>346056.5937391842</v>
      </c>
      <c r="Y28" s="42">
        <f t="shared" si="6"/>
        <v>0.23057644379195263</v>
      </c>
    </row>
    <row r="29" spans="2:25" x14ac:dyDescent="0.15">
      <c r="B29" s="40">
        <v>21</v>
      </c>
      <c r="C29" s="79">
        <f t="shared" si="0"/>
        <v>276176.81854094425</v>
      </c>
      <c r="D29" s="79"/>
      <c r="E29" s="40">
        <v>2010</v>
      </c>
      <c r="F29" s="8">
        <v>43770</v>
      </c>
      <c r="G29" s="40" t="s">
        <v>4</v>
      </c>
      <c r="H29" s="80">
        <v>1.3996</v>
      </c>
      <c r="I29" s="80"/>
      <c r="J29" s="40">
        <v>102</v>
      </c>
      <c r="K29" s="83">
        <f t="shared" si="3"/>
        <v>8285.3045562283278</v>
      </c>
      <c r="L29" s="84"/>
      <c r="M29" s="6">
        <f>IF(J29="","",(K29/J29)/LOOKUP(RIGHT($D$2,3),定数!$A$6:$A$13,定数!$B$6:$B$13))</f>
        <v>0.6769039670121183</v>
      </c>
      <c r="N29" s="40">
        <v>2010</v>
      </c>
      <c r="O29" s="8">
        <v>43770</v>
      </c>
      <c r="P29" s="80">
        <v>1.3895</v>
      </c>
      <c r="Q29" s="80"/>
      <c r="R29" s="81">
        <f>IF(P29="","",T29*M29*LOOKUP(RIGHT($D$2,3),定数!$A$6:$A$13,定数!$B$6:$B$13))</f>
        <v>-8204.0760801868728</v>
      </c>
      <c r="S29" s="81"/>
      <c r="T29" s="82">
        <f t="shared" si="4"/>
        <v>-100.99999999999997</v>
      </c>
      <c r="U29" s="82"/>
      <c r="V29" t="str">
        <f t="shared" si="7"/>
        <v/>
      </c>
      <c r="W29">
        <f t="shared" si="2"/>
        <v>1</v>
      </c>
      <c r="X29" s="41">
        <f t="shared" si="5"/>
        <v>346056.5937391842</v>
      </c>
      <c r="Y29" s="42">
        <f t="shared" si="6"/>
        <v>0.20193163910902656</v>
      </c>
    </row>
    <row r="30" spans="2:25" x14ac:dyDescent="0.15">
      <c r="B30" s="40">
        <v>22</v>
      </c>
      <c r="C30" s="79">
        <f t="shared" si="0"/>
        <v>267972.74246075738</v>
      </c>
      <c r="D30" s="79"/>
      <c r="E30" s="40">
        <v>2010</v>
      </c>
      <c r="F30" s="8">
        <v>43801</v>
      </c>
      <c r="G30" s="40" t="s">
        <v>4</v>
      </c>
      <c r="H30" s="80">
        <v>1.3191999999999999</v>
      </c>
      <c r="I30" s="80"/>
      <c r="J30" s="40">
        <v>131</v>
      </c>
      <c r="K30" s="83">
        <f t="shared" si="3"/>
        <v>8039.1822738227211</v>
      </c>
      <c r="L30" s="84"/>
      <c r="M30" s="6">
        <f>IF(J30="","",(K30/J30)/LOOKUP(RIGHT($D$2,3),定数!$A$6:$A$13,定数!$B$6:$B$13))</f>
        <v>0.51139836347472778</v>
      </c>
      <c r="N30" s="40">
        <v>2010</v>
      </c>
      <c r="O30" s="8">
        <v>43802</v>
      </c>
      <c r="P30" s="80">
        <v>1.3359000000000001</v>
      </c>
      <c r="Q30" s="80"/>
      <c r="R30" s="81">
        <f>IF(P30="","",T30*M30*LOOKUP(RIGHT($D$2,3),定数!$A$6:$A$13,定数!$B$6:$B$13))</f>
        <v>10248.423204033643</v>
      </c>
      <c r="S30" s="81"/>
      <c r="T30" s="82">
        <f t="shared" si="4"/>
        <v>167.00000000000159</v>
      </c>
      <c r="U30" s="82"/>
      <c r="V30" t="str">
        <f t="shared" si="7"/>
        <v/>
      </c>
      <c r="W30">
        <f t="shared" si="2"/>
        <v>0</v>
      </c>
      <c r="X30" s="41">
        <f t="shared" si="5"/>
        <v>346056.5937391842</v>
      </c>
      <c r="Y30" s="42">
        <f t="shared" si="6"/>
        <v>0.22563896394725835</v>
      </c>
    </row>
    <row r="31" spans="2:25" x14ac:dyDescent="0.15">
      <c r="B31" s="40">
        <v>23</v>
      </c>
      <c r="C31" s="79">
        <f t="shared" si="0"/>
        <v>278221.16566479101</v>
      </c>
      <c r="D31" s="79"/>
      <c r="E31" s="40">
        <v>2010</v>
      </c>
      <c r="F31" s="8">
        <v>43826</v>
      </c>
      <c r="G31" s="40" t="s">
        <v>4</v>
      </c>
      <c r="H31" s="80">
        <v>1.3158000000000001</v>
      </c>
      <c r="I31" s="80"/>
      <c r="J31" s="40">
        <v>32</v>
      </c>
      <c r="K31" s="83">
        <f t="shared" si="3"/>
        <v>8346.6349699437305</v>
      </c>
      <c r="L31" s="84"/>
      <c r="M31" s="6">
        <f>IF(J31="","",(K31/J31)/LOOKUP(RIGHT($D$2,3),定数!$A$6:$A$13,定数!$B$6:$B$13))</f>
        <v>2.17360285675618</v>
      </c>
      <c r="N31" s="40">
        <v>2010</v>
      </c>
      <c r="O31" s="8">
        <v>43827</v>
      </c>
      <c r="P31" s="80">
        <v>1.3197000000000001</v>
      </c>
      <c r="Q31" s="80"/>
      <c r="R31" s="81">
        <f>IF(P31="","",T31*M31*LOOKUP(RIGHT($D$2,3),定数!$A$6:$A$13,定数!$B$6:$B$13))</f>
        <v>10172.461369618961</v>
      </c>
      <c r="S31" s="81"/>
      <c r="T31" s="82">
        <f t="shared" si="4"/>
        <v>39.000000000000142</v>
      </c>
      <c r="U31" s="82"/>
      <c r="V31" t="str">
        <f t="shared" si="7"/>
        <v/>
      </c>
      <c r="W31">
        <f t="shared" si="2"/>
        <v>0</v>
      </c>
      <c r="X31" s="41">
        <f t="shared" si="5"/>
        <v>346056.5937391842</v>
      </c>
      <c r="Y31" s="42">
        <f t="shared" si="6"/>
        <v>0.19602408768295099</v>
      </c>
    </row>
    <row r="32" spans="2:25" x14ac:dyDescent="0.15">
      <c r="B32" s="40">
        <v>24</v>
      </c>
      <c r="C32" s="79">
        <f t="shared" si="0"/>
        <v>288393.62703440996</v>
      </c>
      <c r="D32" s="79"/>
      <c r="E32" s="40">
        <v>2011</v>
      </c>
      <c r="F32" s="8">
        <v>43492</v>
      </c>
      <c r="G32" s="40" t="s">
        <v>4</v>
      </c>
      <c r="H32" s="80">
        <v>1.3746</v>
      </c>
      <c r="I32" s="80"/>
      <c r="J32" s="40">
        <v>108</v>
      </c>
      <c r="K32" s="83">
        <f t="shared" si="3"/>
        <v>8651.8088110322988</v>
      </c>
      <c r="L32" s="84"/>
      <c r="M32" s="6">
        <f>IF(J32="","",(K32/J32)/LOOKUP(RIGHT($D$2,3),定数!$A$6:$A$13,定数!$B$6:$B$13))</f>
        <v>0.66757784035743051</v>
      </c>
      <c r="N32" s="40">
        <v>2011</v>
      </c>
      <c r="O32" s="8">
        <v>43493</v>
      </c>
      <c r="P32" s="80">
        <v>1.3636999999999999</v>
      </c>
      <c r="Q32" s="80"/>
      <c r="R32" s="81">
        <f>IF(P32="","",T32*M32*LOOKUP(RIGHT($D$2,3),定数!$A$6:$A$13,定数!$B$6:$B$13))</f>
        <v>-8731.9181518752976</v>
      </c>
      <c r="S32" s="81"/>
      <c r="T32" s="82">
        <f t="shared" si="4"/>
        <v>-109.00000000000132</v>
      </c>
      <c r="U32" s="82"/>
      <c r="V32" t="str">
        <f t="shared" si="7"/>
        <v/>
      </c>
      <c r="W32">
        <f t="shared" si="2"/>
        <v>1</v>
      </c>
      <c r="X32" s="41">
        <f t="shared" si="5"/>
        <v>346056.5937391842</v>
      </c>
      <c r="Y32" s="42">
        <f t="shared" si="6"/>
        <v>0.16662871838885884</v>
      </c>
    </row>
    <row r="33" spans="2:25" x14ac:dyDescent="0.15">
      <c r="B33" s="40">
        <v>25</v>
      </c>
      <c r="C33" s="79">
        <f t="shared" si="0"/>
        <v>279661.70888253464</v>
      </c>
      <c r="D33" s="79"/>
      <c r="E33" s="40">
        <v>2011</v>
      </c>
      <c r="F33" s="8">
        <v>43503</v>
      </c>
      <c r="G33" s="40" t="s">
        <v>3</v>
      </c>
      <c r="H33" s="80">
        <v>1.3573</v>
      </c>
      <c r="I33" s="80"/>
      <c r="J33" s="40">
        <v>25</v>
      </c>
      <c r="K33" s="83">
        <f t="shared" si="3"/>
        <v>8389.8512664760383</v>
      </c>
      <c r="L33" s="84"/>
      <c r="M33" s="6">
        <f>IF(J33="","",(K33/J33)/LOOKUP(RIGHT($D$2,3),定数!$A$6:$A$13,定数!$B$6:$B$13))</f>
        <v>2.7966170888253461</v>
      </c>
      <c r="N33" s="40">
        <v>2011</v>
      </c>
      <c r="O33" s="8">
        <v>43504</v>
      </c>
      <c r="P33" s="80">
        <v>1.3599000000000001</v>
      </c>
      <c r="Q33" s="80"/>
      <c r="R33" s="81">
        <f>IF(P33="","",T33*M33*LOOKUP(RIGHT($D$2,3),定数!$A$6:$A$13,定数!$B$6:$B$13))</f>
        <v>-8725.445317135609</v>
      </c>
      <c r="S33" s="81"/>
      <c r="T33" s="82">
        <f t="shared" si="4"/>
        <v>-26.000000000001577</v>
      </c>
      <c r="U33" s="82"/>
      <c r="V33" t="str">
        <f t="shared" si="7"/>
        <v/>
      </c>
      <c r="W33">
        <f t="shared" si="2"/>
        <v>2</v>
      </c>
      <c r="X33" s="41">
        <f t="shared" si="5"/>
        <v>346056.5937391842</v>
      </c>
      <c r="Y33" s="42">
        <f t="shared" si="6"/>
        <v>0.19186134885986317</v>
      </c>
    </row>
    <row r="34" spans="2:25" x14ac:dyDescent="0.15">
      <c r="B34" s="40">
        <v>26</v>
      </c>
      <c r="C34" s="79">
        <f t="shared" si="0"/>
        <v>270936.26356539904</v>
      </c>
      <c r="D34" s="79"/>
      <c r="E34" s="40">
        <v>2011</v>
      </c>
      <c r="F34" s="8">
        <v>43504</v>
      </c>
      <c r="G34" s="40" t="s">
        <v>4</v>
      </c>
      <c r="H34" s="80">
        <v>1.3665</v>
      </c>
      <c r="I34" s="80"/>
      <c r="J34" s="40">
        <v>73</v>
      </c>
      <c r="K34" s="83">
        <f t="shared" si="3"/>
        <v>8128.0879069619714</v>
      </c>
      <c r="L34" s="84"/>
      <c r="M34" s="6">
        <f>IF(J34="","",(K34/J34)/LOOKUP(RIGHT($D$2,3),定数!$A$6:$A$13,定数!$B$6:$B$13))</f>
        <v>0.92786391631985976</v>
      </c>
      <c r="N34" s="40">
        <v>2011</v>
      </c>
      <c r="O34" s="8">
        <v>43506</v>
      </c>
      <c r="P34" s="80">
        <v>1.3592</v>
      </c>
      <c r="Q34" s="80"/>
      <c r="R34" s="81">
        <f>IF(P34="","",T34*M34*LOOKUP(RIGHT($D$2,3),定数!$A$6:$A$13,定数!$B$6:$B$13))</f>
        <v>-8128.0879069620651</v>
      </c>
      <c r="S34" s="81"/>
      <c r="T34" s="82">
        <f t="shared" si="4"/>
        <v>-73.000000000000838</v>
      </c>
      <c r="U34" s="82"/>
      <c r="V34" t="str">
        <f t="shared" si="7"/>
        <v/>
      </c>
      <c r="W34">
        <f t="shared" si="2"/>
        <v>3</v>
      </c>
      <c r="X34" s="41">
        <f t="shared" si="5"/>
        <v>346056.5937391842</v>
      </c>
      <c r="Y34" s="42">
        <f t="shared" si="6"/>
        <v>0.21707527477543698</v>
      </c>
    </row>
    <row r="35" spans="2:25" x14ac:dyDescent="0.15">
      <c r="B35" s="40">
        <v>27</v>
      </c>
      <c r="C35" s="79">
        <f t="shared" si="0"/>
        <v>262808.17565843696</v>
      </c>
      <c r="D35" s="79"/>
      <c r="E35" s="40">
        <v>2011</v>
      </c>
      <c r="F35" s="8">
        <v>43525</v>
      </c>
      <c r="G35" s="40" t="s">
        <v>4</v>
      </c>
      <c r="H35" s="80">
        <v>1.3845000000000001</v>
      </c>
      <c r="I35" s="80"/>
      <c r="J35" s="40">
        <v>40</v>
      </c>
      <c r="K35" s="83">
        <f t="shared" si="3"/>
        <v>7884.245269753108</v>
      </c>
      <c r="L35" s="84"/>
      <c r="M35" s="6">
        <f>IF(J35="","",(K35/J35)/LOOKUP(RIGHT($D$2,3),定数!$A$6:$A$13,定数!$B$6:$B$13))</f>
        <v>1.6425510978652307</v>
      </c>
      <c r="N35" s="40">
        <v>2011</v>
      </c>
      <c r="O35" s="8">
        <v>43525</v>
      </c>
      <c r="P35" s="80">
        <v>1.3805000000000001</v>
      </c>
      <c r="Q35" s="80"/>
      <c r="R35" s="81">
        <f>IF(P35="","",T35*M35*LOOKUP(RIGHT($D$2,3),定数!$A$6:$A$13,定数!$B$6:$B$13))</f>
        <v>-7884.2452697531153</v>
      </c>
      <c r="S35" s="81"/>
      <c r="T35" s="82">
        <f t="shared" si="4"/>
        <v>-40.000000000000036</v>
      </c>
      <c r="U35" s="82"/>
      <c r="V35" t="str">
        <f t="shared" si="7"/>
        <v/>
      </c>
      <c r="W35">
        <f t="shared" si="2"/>
        <v>4</v>
      </c>
      <c r="X35" s="41">
        <f t="shared" si="5"/>
        <v>346056.5937391842</v>
      </c>
      <c r="Y35" s="42">
        <f t="shared" si="6"/>
        <v>0.24056301653217416</v>
      </c>
    </row>
    <row r="36" spans="2:25" x14ac:dyDescent="0.15">
      <c r="B36" s="40">
        <v>28</v>
      </c>
      <c r="C36" s="79">
        <f t="shared" si="0"/>
        <v>254923.93038868383</v>
      </c>
      <c r="D36" s="79"/>
      <c r="E36" s="40">
        <v>2011</v>
      </c>
      <c r="F36" s="8">
        <v>43527</v>
      </c>
      <c r="G36" s="40" t="s">
        <v>4</v>
      </c>
      <c r="H36" s="80">
        <v>1.3875999999999999</v>
      </c>
      <c r="I36" s="80"/>
      <c r="J36" s="40">
        <v>43</v>
      </c>
      <c r="K36" s="83">
        <f t="shared" si="3"/>
        <v>7647.7179116605148</v>
      </c>
      <c r="L36" s="84"/>
      <c r="M36" s="6">
        <f>IF(J36="","",(K36/J36)/LOOKUP(RIGHT($D$2,3),定数!$A$6:$A$13,定数!$B$6:$B$13))</f>
        <v>1.4821158743528131</v>
      </c>
      <c r="N36" s="40">
        <v>2011</v>
      </c>
      <c r="O36" s="8">
        <v>43527</v>
      </c>
      <c r="P36" s="80">
        <v>1.393</v>
      </c>
      <c r="Q36" s="80"/>
      <c r="R36" s="81">
        <f>IF(P36="","",T36*M36*LOOKUP(RIGHT($D$2,3),定数!$A$6:$A$13,定数!$B$6:$B$13))</f>
        <v>9604.1108658063549</v>
      </c>
      <c r="S36" s="81"/>
      <c r="T36" s="82">
        <f t="shared" si="4"/>
        <v>54.000000000000711</v>
      </c>
      <c r="U36" s="82"/>
      <c r="V36" t="str">
        <f t="shared" si="7"/>
        <v/>
      </c>
      <c r="W36">
        <f t="shared" si="2"/>
        <v>0</v>
      </c>
      <c r="X36" s="41">
        <f t="shared" si="5"/>
        <v>346056.5937391842</v>
      </c>
      <c r="Y36" s="42">
        <f t="shared" si="6"/>
        <v>0.26334612603620899</v>
      </c>
    </row>
    <row r="37" spans="2:25" x14ac:dyDescent="0.15">
      <c r="B37" s="40">
        <v>29</v>
      </c>
      <c r="C37" s="79">
        <f t="shared" si="0"/>
        <v>264528.04125449021</v>
      </c>
      <c r="D37" s="79"/>
      <c r="E37" s="40">
        <v>2011</v>
      </c>
      <c r="F37" s="8">
        <v>43541</v>
      </c>
      <c r="G37" s="40" t="s">
        <v>3</v>
      </c>
      <c r="H37" s="80">
        <v>1.3885000000000001</v>
      </c>
      <c r="I37" s="80"/>
      <c r="J37" s="40">
        <v>80</v>
      </c>
      <c r="K37" s="83">
        <f t="shared" si="3"/>
        <v>7935.841237634706</v>
      </c>
      <c r="L37" s="84"/>
      <c r="M37" s="6">
        <f>IF(J37="","",(K37/J37)/LOOKUP(RIGHT($D$2,3),定数!$A$6:$A$13,定数!$B$6:$B$13))</f>
        <v>0.82665012892028189</v>
      </c>
      <c r="N37" s="40">
        <v>2011</v>
      </c>
      <c r="O37" s="8">
        <v>3.17</v>
      </c>
      <c r="P37" s="80">
        <v>1.3967000000000001</v>
      </c>
      <c r="Q37" s="80"/>
      <c r="R37" s="81">
        <f>IF(P37="","",T37*M37*LOOKUP(RIGHT($D$2,3),定数!$A$6:$A$13,定数!$B$6:$B$13))</f>
        <v>-8134.2372685755599</v>
      </c>
      <c r="S37" s="81"/>
      <c r="T37" s="82">
        <f t="shared" si="4"/>
        <v>-81.999999999999858</v>
      </c>
      <c r="U37" s="82"/>
      <c r="V37" t="str">
        <f t="shared" si="7"/>
        <v/>
      </c>
      <c r="W37">
        <f t="shared" si="2"/>
        <v>1</v>
      </c>
      <c r="X37" s="41">
        <f t="shared" si="5"/>
        <v>346056.5937391842</v>
      </c>
      <c r="Y37" s="42">
        <f t="shared" si="6"/>
        <v>0.23559311962175877</v>
      </c>
    </row>
    <row r="38" spans="2:25" x14ac:dyDescent="0.15">
      <c r="B38" s="40">
        <v>30</v>
      </c>
      <c r="C38" s="79">
        <f t="shared" si="0"/>
        <v>256393.80398591465</v>
      </c>
      <c r="D38" s="79"/>
      <c r="E38" s="40">
        <v>2011</v>
      </c>
      <c r="F38" s="8">
        <v>43547</v>
      </c>
      <c r="G38" s="40" t="s">
        <v>3</v>
      </c>
      <c r="H38" s="80">
        <v>1.4158999999999999</v>
      </c>
      <c r="I38" s="80"/>
      <c r="J38" s="40">
        <v>20</v>
      </c>
      <c r="K38" s="83">
        <f t="shared" si="3"/>
        <v>7691.8141195774397</v>
      </c>
      <c r="L38" s="84"/>
      <c r="M38" s="6">
        <f>IF(J38="","",(K38/J38)/LOOKUP(RIGHT($D$2,3),定数!$A$6:$A$13,定数!$B$6:$B$13))</f>
        <v>3.2049225498239333</v>
      </c>
      <c r="N38" s="40">
        <v>2011</v>
      </c>
      <c r="O38" s="8">
        <v>43547</v>
      </c>
      <c r="P38" s="80">
        <v>1.4179999999999999</v>
      </c>
      <c r="Q38" s="80"/>
      <c r="R38" s="81">
        <f>IF(P38="","",T38*M38*LOOKUP(RIGHT($D$2,3),定数!$A$6:$A$13,定数!$B$6:$B$13))</f>
        <v>-8076.4048255562775</v>
      </c>
      <c r="S38" s="81"/>
      <c r="T38" s="82">
        <f t="shared" si="4"/>
        <v>-20.999999999999908</v>
      </c>
      <c r="U38" s="82"/>
      <c r="V38" t="str">
        <f t="shared" si="7"/>
        <v/>
      </c>
      <c r="W38">
        <f t="shared" si="2"/>
        <v>2</v>
      </c>
      <c r="X38" s="41">
        <f t="shared" si="5"/>
        <v>346056.5937391842</v>
      </c>
      <c r="Y38" s="42">
        <f t="shared" si="6"/>
        <v>0.25909863119338961</v>
      </c>
    </row>
    <row r="39" spans="2:25" x14ac:dyDescent="0.15">
      <c r="B39" s="40">
        <v>31</v>
      </c>
      <c r="C39" s="79">
        <f>IF(R38="","",C38+R38)</f>
        <v>248317.39916035839</v>
      </c>
      <c r="D39" s="79"/>
      <c r="E39" s="40">
        <v>2011</v>
      </c>
      <c r="F39" s="8">
        <v>43552</v>
      </c>
      <c r="G39" s="40" t="s">
        <v>3</v>
      </c>
      <c r="H39" s="80">
        <v>1.4077999999999999</v>
      </c>
      <c r="I39" s="80"/>
      <c r="J39" s="40">
        <v>20</v>
      </c>
      <c r="K39" s="83">
        <f t="shared" si="3"/>
        <v>7449.5219748107511</v>
      </c>
      <c r="L39" s="84"/>
      <c r="M39" s="6">
        <f>IF(J39="","",(K39/J39)/LOOKUP(RIGHT($D$2,3),定数!$A$6:$A$13,定数!$B$6:$B$13))</f>
        <v>3.1039674895044795</v>
      </c>
      <c r="N39" s="40">
        <v>2011</v>
      </c>
      <c r="O39" s="8">
        <v>43553</v>
      </c>
      <c r="P39" s="80">
        <v>1.4097999999999999</v>
      </c>
      <c r="Q39" s="80"/>
      <c r="R39" s="81">
        <f>IF(P39="","",T39*M39*LOOKUP(RIGHT($D$2,3),定数!$A$6:$A$13,定数!$B$6:$B$13))</f>
        <v>-7449.5219748107575</v>
      </c>
      <c r="S39" s="81"/>
      <c r="T39" s="82">
        <f t="shared" si="4"/>
        <v>-20.000000000000018</v>
      </c>
      <c r="U39" s="82"/>
      <c r="V39" t="str">
        <f t="shared" si="7"/>
        <v/>
      </c>
      <c r="W39">
        <f t="shared" si="2"/>
        <v>3</v>
      </c>
      <c r="X39" s="41">
        <f t="shared" si="5"/>
        <v>346056.5937391842</v>
      </c>
      <c r="Y39" s="42">
        <f t="shared" si="6"/>
        <v>0.28243702431079776</v>
      </c>
    </row>
    <row r="40" spans="2:25" x14ac:dyDescent="0.15">
      <c r="B40" s="40">
        <v>32</v>
      </c>
      <c r="C40" s="79">
        <f t="shared" si="0"/>
        <v>240867.87718554764</v>
      </c>
      <c r="D40" s="79"/>
      <c r="E40" s="40">
        <v>2011</v>
      </c>
      <c r="F40" s="8">
        <v>43603</v>
      </c>
      <c r="G40" s="40" t="s">
        <v>4</v>
      </c>
      <c r="H40" s="80">
        <v>1.4282999999999999</v>
      </c>
      <c r="I40" s="80"/>
      <c r="J40" s="40">
        <v>71</v>
      </c>
      <c r="K40" s="83">
        <f t="shared" si="3"/>
        <v>7226.036315566429</v>
      </c>
      <c r="L40" s="84"/>
      <c r="M40" s="6">
        <f>IF(J40="","",(K40/J40)/LOOKUP(RIGHT($D$2,3),定数!$A$6:$A$13,定数!$B$6:$B$13))</f>
        <v>0.84812632811812549</v>
      </c>
      <c r="N40" s="40">
        <v>2011</v>
      </c>
      <c r="O40" s="8">
        <v>43604</v>
      </c>
      <c r="P40" s="80">
        <v>1.4212</v>
      </c>
      <c r="Q40" s="80"/>
      <c r="R40" s="81">
        <f>IF(P40="","",T40*M40*LOOKUP(RIGHT($D$2,3),定数!$A$6:$A$13,定数!$B$6:$B$13))</f>
        <v>-7226.0363155663099</v>
      </c>
      <c r="S40" s="81"/>
      <c r="T40" s="82">
        <f t="shared" si="4"/>
        <v>-70.999999999998835</v>
      </c>
      <c r="U40" s="82"/>
      <c r="V40" t="str">
        <f t="shared" si="7"/>
        <v/>
      </c>
      <c r="W40">
        <f t="shared" si="2"/>
        <v>4</v>
      </c>
      <c r="X40" s="41">
        <f t="shared" si="5"/>
        <v>346056.5937391842</v>
      </c>
      <c r="Y40" s="42">
        <f t="shared" si="6"/>
        <v>0.30396391358147379</v>
      </c>
    </row>
    <row r="41" spans="2:25" x14ac:dyDescent="0.15">
      <c r="B41" s="40">
        <v>33</v>
      </c>
      <c r="C41" s="79">
        <f t="shared" si="0"/>
        <v>233641.84086998133</v>
      </c>
      <c r="D41" s="79"/>
      <c r="E41" s="40">
        <v>2011</v>
      </c>
      <c r="F41" s="8">
        <v>43604</v>
      </c>
      <c r="G41" s="40" t="s">
        <v>4</v>
      </c>
      <c r="H41" s="80">
        <v>1.4273</v>
      </c>
      <c r="I41" s="80"/>
      <c r="J41" s="40">
        <v>73</v>
      </c>
      <c r="K41" s="83">
        <f t="shared" si="3"/>
        <v>7009.2552260994398</v>
      </c>
      <c r="L41" s="84"/>
      <c r="M41" s="6">
        <f>IF(J41="","",(K41/J41)/LOOKUP(RIGHT($D$2,3),定数!$A$6:$A$13,定数!$B$6:$B$13))</f>
        <v>0.80014329065062095</v>
      </c>
      <c r="N41" s="40">
        <v>2011</v>
      </c>
      <c r="O41" s="8">
        <v>43605</v>
      </c>
      <c r="P41" s="80">
        <v>1.4205000000000001</v>
      </c>
      <c r="Q41" s="80"/>
      <c r="R41" s="81">
        <f>IF(P41="","",T41*M41*LOOKUP(RIGHT($D$2,3),定数!$A$6:$A$13,定数!$B$6:$B$13))</f>
        <v>-6529.1692517089887</v>
      </c>
      <c r="S41" s="81"/>
      <c r="T41" s="82">
        <f t="shared" si="4"/>
        <v>-67.999999999999176</v>
      </c>
      <c r="U41" s="82"/>
      <c r="V41" t="str">
        <f t="shared" si="7"/>
        <v/>
      </c>
      <c r="W41">
        <f t="shared" si="2"/>
        <v>5</v>
      </c>
      <c r="X41" s="41">
        <f t="shared" si="5"/>
        <v>346056.5937391842</v>
      </c>
      <c r="Y41" s="42">
        <f t="shared" si="6"/>
        <v>0.32484499617402918</v>
      </c>
    </row>
    <row r="42" spans="2:25" x14ac:dyDescent="0.15">
      <c r="B42" s="40">
        <v>34</v>
      </c>
      <c r="C42" s="79">
        <f t="shared" si="0"/>
        <v>227112.67161827235</v>
      </c>
      <c r="D42" s="79"/>
      <c r="E42" s="40">
        <v>2011</v>
      </c>
      <c r="F42" s="8">
        <v>43604</v>
      </c>
      <c r="G42" s="40" t="s">
        <v>4</v>
      </c>
      <c r="H42" s="80">
        <v>1.4295</v>
      </c>
      <c r="I42" s="80"/>
      <c r="J42" s="40">
        <v>75</v>
      </c>
      <c r="K42" s="83">
        <f t="shared" si="3"/>
        <v>6813.3801485481699</v>
      </c>
      <c r="L42" s="84"/>
      <c r="M42" s="6">
        <f>IF(J42="","",(K42/J42)/LOOKUP(RIGHT($D$2,3),定数!$A$6:$A$13,定数!$B$6:$B$13))</f>
        <v>0.75704223872757448</v>
      </c>
      <c r="N42" s="40">
        <v>2011</v>
      </c>
      <c r="O42" s="8">
        <v>43605</v>
      </c>
      <c r="P42" s="80">
        <v>1.4219999999999999</v>
      </c>
      <c r="Q42" s="80"/>
      <c r="R42" s="81">
        <f>IF(P42="","",T42*M42*LOOKUP(RIGHT($D$2,3),定数!$A$6:$A$13,定数!$B$6:$B$13))</f>
        <v>-6813.3801485482272</v>
      </c>
      <c r="S42" s="81"/>
      <c r="T42" s="82">
        <f t="shared" si="4"/>
        <v>-75.000000000000625</v>
      </c>
      <c r="U42" s="82"/>
      <c r="V42" t="str">
        <f t="shared" si="7"/>
        <v/>
      </c>
      <c r="W42">
        <f t="shared" si="2"/>
        <v>6</v>
      </c>
      <c r="X42" s="41">
        <f t="shared" si="5"/>
        <v>346056.5937391842</v>
      </c>
      <c r="Y42" s="42">
        <f t="shared" si="6"/>
        <v>0.34371234148642593</v>
      </c>
    </row>
    <row r="43" spans="2:25" x14ac:dyDescent="0.15">
      <c r="B43" s="40">
        <v>35</v>
      </c>
      <c r="C43" s="79">
        <f t="shared" si="0"/>
        <v>220299.29146972412</v>
      </c>
      <c r="D43" s="79"/>
      <c r="E43" s="40">
        <v>2011</v>
      </c>
      <c r="F43" s="8">
        <v>43617</v>
      </c>
      <c r="G43" s="40" t="s">
        <v>4</v>
      </c>
      <c r="H43" s="80">
        <v>1.4436</v>
      </c>
      <c r="I43" s="80"/>
      <c r="J43" s="40">
        <v>53</v>
      </c>
      <c r="K43" s="83">
        <f t="shared" si="3"/>
        <v>6608.9787440917235</v>
      </c>
      <c r="L43" s="84"/>
      <c r="M43" s="6">
        <f>IF(J43="","",(K43/J43)/LOOKUP(RIGHT($D$2,3),定数!$A$6:$A$13,定数!$B$6:$B$13))</f>
        <v>1.0391476012722836</v>
      </c>
      <c r="N43" s="40">
        <v>2011</v>
      </c>
      <c r="O43" s="8">
        <v>43617</v>
      </c>
      <c r="P43" s="80">
        <v>1.4382999999999999</v>
      </c>
      <c r="Q43" s="80"/>
      <c r="R43" s="81">
        <f>IF(P43="","",T43*M43*LOOKUP(RIGHT($D$2,3),定数!$A$6:$A$13,定数!$B$6:$B$13))</f>
        <v>-6608.9787440918262</v>
      </c>
      <c r="S43" s="81"/>
      <c r="T43" s="82">
        <f t="shared" si="4"/>
        <v>-53.000000000000824</v>
      </c>
      <c r="U43" s="82"/>
      <c r="V43" t="str">
        <f t="shared" si="7"/>
        <v/>
      </c>
      <c r="W43">
        <f t="shared" si="2"/>
        <v>7</v>
      </c>
      <c r="X43" s="41">
        <f t="shared" si="5"/>
        <v>346056.5937391842</v>
      </c>
      <c r="Y43" s="42">
        <f t="shared" si="6"/>
        <v>0.36340097124183335</v>
      </c>
    </row>
    <row r="44" spans="2:25" x14ac:dyDescent="0.15">
      <c r="B44" s="40">
        <v>36</v>
      </c>
      <c r="C44" s="79">
        <f t="shared" si="0"/>
        <v>213690.31272563231</v>
      </c>
      <c r="D44" s="79"/>
      <c r="E44" s="40">
        <v>2011</v>
      </c>
      <c r="F44" s="8">
        <v>43625</v>
      </c>
      <c r="G44" s="40" t="s">
        <v>3</v>
      </c>
      <c r="H44" s="80">
        <v>1.4605999999999999</v>
      </c>
      <c r="I44" s="80"/>
      <c r="J44" s="40">
        <v>40</v>
      </c>
      <c r="K44" s="83">
        <f t="shared" si="3"/>
        <v>6410.7093817689693</v>
      </c>
      <c r="L44" s="84"/>
      <c r="M44" s="6">
        <f>IF(J44="","",(K44/J44)/LOOKUP(RIGHT($D$2,3),定数!$A$6:$A$13,定数!$B$6:$B$13))</f>
        <v>1.3355644545352019</v>
      </c>
      <c r="N44" s="40">
        <v>2011</v>
      </c>
      <c r="O44" s="8">
        <v>13394</v>
      </c>
      <c r="P44" s="80">
        <v>1.4555</v>
      </c>
      <c r="Q44" s="80"/>
      <c r="R44" s="81">
        <f>IF(P44="","",T44*M44*LOOKUP(RIGHT($D$2,3),定数!$A$6:$A$13,定数!$B$6:$B$13))</f>
        <v>8173.6544617552463</v>
      </c>
      <c r="S44" s="81"/>
      <c r="T44" s="82">
        <f t="shared" si="4"/>
        <v>50.99999999999882</v>
      </c>
      <c r="U44" s="82"/>
      <c r="V44" t="str">
        <f t="shared" si="7"/>
        <v/>
      </c>
      <c r="W44">
        <f t="shared" si="2"/>
        <v>0</v>
      </c>
      <c r="X44" s="41">
        <f t="shared" si="5"/>
        <v>346056.5937391842</v>
      </c>
      <c r="Y44" s="42">
        <f t="shared" si="6"/>
        <v>0.38249894210457858</v>
      </c>
    </row>
    <row r="45" spans="2:25" x14ac:dyDescent="0.15">
      <c r="B45" s="40">
        <v>37</v>
      </c>
      <c r="C45" s="79">
        <f t="shared" si="0"/>
        <v>221863.96718738755</v>
      </c>
      <c r="D45" s="79"/>
      <c r="E45" s="40">
        <v>2011</v>
      </c>
      <c r="F45" s="8">
        <v>43640</v>
      </c>
      <c r="G45" s="40" t="s">
        <v>3</v>
      </c>
      <c r="H45" s="80">
        <v>1.4247000000000001</v>
      </c>
      <c r="I45" s="80"/>
      <c r="J45" s="40">
        <v>23</v>
      </c>
      <c r="K45" s="83">
        <f t="shared" si="3"/>
        <v>6655.9190156216264</v>
      </c>
      <c r="L45" s="84"/>
      <c r="M45" s="6">
        <f>IF(J45="","",(K45/J45)/LOOKUP(RIGHT($D$2,3),定数!$A$6:$A$13,定数!$B$6:$B$13))</f>
        <v>2.4115648607324736</v>
      </c>
      <c r="N45" s="40">
        <v>2011</v>
      </c>
      <c r="O45" s="8">
        <v>43640</v>
      </c>
      <c r="P45" s="80">
        <v>1.427</v>
      </c>
      <c r="Q45" s="80"/>
      <c r="R45" s="81">
        <f>IF(P45="","",T45*M45*LOOKUP(RIGHT($D$2,3),定数!$A$6:$A$13,定数!$B$6:$B$13))</f>
        <v>-6655.9190156215373</v>
      </c>
      <c r="S45" s="81"/>
      <c r="T45" s="82">
        <f t="shared" si="4"/>
        <v>-22.999999999999687</v>
      </c>
      <c r="U45" s="82"/>
      <c r="V45" t="str">
        <f t="shared" si="7"/>
        <v/>
      </c>
      <c r="W45">
        <f t="shared" si="2"/>
        <v>1</v>
      </c>
      <c r="X45" s="41">
        <f t="shared" si="5"/>
        <v>346056.5937391842</v>
      </c>
      <c r="Y45" s="42">
        <f t="shared" si="6"/>
        <v>0.35887952664007927</v>
      </c>
    </row>
    <row r="46" spans="2:25" x14ac:dyDescent="0.15">
      <c r="B46" s="40">
        <v>38</v>
      </c>
      <c r="C46" s="79">
        <f t="shared" si="0"/>
        <v>215208.04817176602</v>
      </c>
      <c r="D46" s="79"/>
      <c r="E46" s="40">
        <v>2011</v>
      </c>
      <c r="F46" s="8">
        <v>43671</v>
      </c>
      <c r="G46" s="40" t="s">
        <v>4</v>
      </c>
      <c r="H46" s="80">
        <v>1.4400999999999999</v>
      </c>
      <c r="I46" s="80"/>
      <c r="J46" s="40">
        <v>46</v>
      </c>
      <c r="K46" s="83">
        <f t="shared" si="3"/>
        <v>6456.2414451529803</v>
      </c>
      <c r="L46" s="84"/>
      <c r="M46" s="6">
        <f>IF(J46="","",(K46/J46)/LOOKUP(RIGHT($D$2,3),定数!$A$6:$A$13,定数!$B$6:$B$13))</f>
        <v>1.16960895745525</v>
      </c>
      <c r="N46" s="40">
        <v>2011</v>
      </c>
      <c r="O46" s="8">
        <v>43671</v>
      </c>
      <c r="P46" s="80">
        <v>1.4355</v>
      </c>
      <c r="Q46" s="80"/>
      <c r="R46" s="81">
        <f>IF(P46="","",T46*M46*LOOKUP(RIGHT($D$2,3),定数!$A$6:$A$13,定数!$B$6:$B$13))</f>
        <v>-6456.2414451528921</v>
      </c>
      <c r="S46" s="81"/>
      <c r="T46" s="82">
        <f t="shared" si="4"/>
        <v>-45.999999999999375</v>
      </c>
      <c r="U46" s="82"/>
      <c r="V46" t="str">
        <f t="shared" si="7"/>
        <v/>
      </c>
      <c r="W46">
        <f t="shared" si="2"/>
        <v>2</v>
      </c>
      <c r="X46" s="41">
        <f t="shared" si="5"/>
        <v>346056.5937391842</v>
      </c>
      <c r="Y46" s="42">
        <f t="shared" si="6"/>
        <v>0.37811314084087666</v>
      </c>
    </row>
    <row r="47" spans="2:25" x14ac:dyDescent="0.15">
      <c r="B47" s="40">
        <v>39</v>
      </c>
      <c r="C47" s="79">
        <f t="shared" si="0"/>
        <v>208751.80672661311</v>
      </c>
      <c r="D47" s="79"/>
      <c r="E47" s="40">
        <v>2011</v>
      </c>
      <c r="F47" s="8">
        <v>43675</v>
      </c>
      <c r="G47" s="40" t="s">
        <v>3</v>
      </c>
      <c r="H47" s="80">
        <v>1.4279999999999999</v>
      </c>
      <c r="I47" s="80"/>
      <c r="J47" s="40">
        <v>83</v>
      </c>
      <c r="K47" s="83">
        <f t="shared" si="3"/>
        <v>6262.5542017983935</v>
      </c>
      <c r="L47" s="84"/>
      <c r="M47" s="6">
        <f>IF(J47="","",(K47/J47)/LOOKUP(RIGHT($D$2,3),定数!$A$6:$A$13,定数!$B$6:$B$13))</f>
        <v>0.62877050218859376</v>
      </c>
      <c r="N47" s="40">
        <v>2011</v>
      </c>
      <c r="O47" s="8">
        <v>43675</v>
      </c>
      <c r="P47" s="80">
        <v>1.4362999999999999</v>
      </c>
      <c r="Q47" s="80"/>
      <c r="R47" s="81">
        <f>IF(P47="","",T47*M47*LOOKUP(RIGHT($D$2,3),定数!$A$6:$A$13,定数!$B$6:$B$13))</f>
        <v>-6262.5542017983744</v>
      </c>
      <c r="S47" s="81"/>
      <c r="T47" s="82">
        <f t="shared" si="4"/>
        <v>-82.999999999999744</v>
      </c>
      <c r="U47" s="82"/>
      <c r="V47" t="str">
        <f t="shared" si="7"/>
        <v/>
      </c>
      <c r="W47">
        <f t="shared" si="2"/>
        <v>3</v>
      </c>
      <c r="X47" s="41">
        <f t="shared" si="5"/>
        <v>346056.5937391842</v>
      </c>
      <c r="Y47" s="42">
        <f t="shared" si="6"/>
        <v>0.39676974661565012</v>
      </c>
    </row>
    <row r="48" spans="2:25" x14ac:dyDescent="0.15">
      <c r="B48" s="40">
        <v>40</v>
      </c>
      <c r="C48" s="79">
        <f t="shared" si="0"/>
        <v>202489.25252481474</v>
      </c>
      <c r="D48" s="79"/>
      <c r="E48" s="40">
        <v>2011</v>
      </c>
      <c r="F48" s="8">
        <v>43688</v>
      </c>
      <c r="G48" s="40" t="s">
        <v>3</v>
      </c>
      <c r="H48" s="80">
        <v>1.4178999999999999</v>
      </c>
      <c r="I48" s="80"/>
      <c r="J48" s="40">
        <v>111</v>
      </c>
      <c r="K48" s="83">
        <f t="shared" si="3"/>
        <v>6074.677575744442</v>
      </c>
      <c r="L48" s="84"/>
      <c r="M48" s="6">
        <f>IF(J48="","",(K48/J48)/LOOKUP(RIGHT($D$2,3),定数!$A$6:$A$13,定数!$B$6:$B$13))</f>
        <v>0.45605687505588904</v>
      </c>
      <c r="N48" s="40">
        <v>2011</v>
      </c>
      <c r="O48" s="8">
        <v>43692</v>
      </c>
      <c r="P48" s="80">
        <v>1.429</v>
      </c>
      <c r="Q48" s="80"/>
      <c r="R48" s="81">
        <f>IF(P48="","",T48*M48*LOOKUP(RIGHT($D$2,3),定数!$A$6:$A$13,定数!$B$6:$B$13))</f>
        <v>-6074.6775757445012</v>
      </c>
      <c r="S48" s="81"/>
      <c r="T48" s="82">
        <f t="shared" si="4"/>
        <v>-111.00000000000109</v>
      </c>
      <c r="U48" s="82"/>
      <c r="V48" t="str">
        <f t="shared" si="7"/>
        <v/>
      </c>
      <c r="W48">
        <f t="shared" si="2"/>
        <v>4</v>
      </c>
      <c r="X48" s="41">
        <f t="shared" si="5"/>
        <v>346056.5937391842</v>
      </c>
      <c r="Y48" s="42">
        <f t="shared" si="6"/>
        <v>0.4148666542171805</v>
      </c>
    </row>
    <row r="49" spans="2:25" x14ac:dyDescent="0.15">
      <c r="B49" s="40">
        <v>41</v>
      </c>
      <c r="C49" s="79">
        <f t="shared" si="0"/>
        <v>196414.57494907023</v>
      </c>
      <c r="D49" s="79"/>
      <c r="E49" s="40">
        <v>2011</v>
      </c>
      <c r="F49" s="8">
        <v>43689</v>
      </c>
      <c r="G49" s="40" t="s">
        <v>4</v>
      </c>
      <c r="H49" s="80">
        <v>1.4258999999999999</v>
      </c>
      <c r="I49" s="80"/>
      <c r="J49" s="40">
        <v>30</v>
      </c>
      <c r="K49" s="83">
        <f t="shared" si="3"/>
        <v>5892.4372484721071</v>
      </c>
      <c r="L49" s="84"/>
      <c r="M49" s="6">
        <f>IF(J49="","",(K49/J49)/LOOKUP(RIGHT($D$2,3),定数!$A$6:$A$13,定数!$B$6:$B$13))</f>
        <v>1.6367881245755853</v>
      </c>
      <c r="N49" s="40">
        <v>2011</v>
      </c>
      <c r="O49" s="8">
        <v>43692</v>
      </c>
      <c r="P49" s="80">
        <v>1.43</v>
      </c>
      <c r="Q49" s="80"/>
      <c r="R49" s="81">
        <f>IF(P49="","",T49*M49*LOOKUP(RIGHT($D$2,3),定数!$A$6:$A$13,定数!$B$6:$B$13))</f>
        <v>8052.9975729118651</v>
      </c>
      <c r="S49" s="81"/>
      <c r="T49" s="82">
        <f t="shared" si="4"/>
        <v>40.999999999999929</v>
      </c>
      <c r="U49" s="82"/>
      <c r="V49" t="str">
        <f t="shared" si="7"/>
        <v/>
      </c>
      <c r="W49">
        <f t="shared" si="2"/>
        <v>0</v>
      </c>
      <c r="X49" s="41">
        <f t="shared" si="5"/>
        <v>346056.5937391842</v>
      </c>
      <c r="Y49" s="42">
        <f t="shared" si="6"/>
        <v>0.43242065459066537</v>
      </c>
    </row>
    <row r="50" spans="2:25" x14ac:dyDescent="0.15">
      <c r="B50" s="40">
        <v>42</v>
      </c>
      <c r="C50" s="79">
        <f t="shared" si="0"/>
        <v>204467.5725219821</v>
      </c>
      <c r="D50" s="79"/>
      <c r="E50" s="40">
        <v>2011</v>
      </c>
      <c r="F50" s="8">
        <v>43708</v>
      </c>
      <c r="G50" s="40" t="s">
        <v>3</v>
      </c>
      <c r="H50" s="80">
        <v>1.4417</v>
      </c>
      <c r="I50" s="80"/>
      <c r="J50" s="40">
        <v>52</v>
      </c>
      <c r="K50" s="83">
        <f t="shared" si="3"/>
        <v>6134.027175659463</v>
      </c>
      <c r="L50" s="84"/>
      <c r="M50" s="6">
        <f>IF(J50="","",(K50/J50)/LOOKUP(RIGHT($D$2,3),定数!$A$6:$A$13,定数!$B$6:$B$13))</f>
        <v>0.98301717558645241</v>
      </c>
      <c r="N50" s="40">
        <v>2011</v>
      </c>
      <c r="O50" s="8">
        <v>43709</v>
      </c>
      <c r="P50" s="80">
        <v>1.4352</v>
      </c>
      <c r="Q50" s="80"/>
      <c r="R50" s="81">
        <f>IF(P50="","",T50*M50*LOOKUP(RIGHT($D$2,3),定数!$A$6:$A$13,定数!$B$6:$B$13))</f>
        <v>7667.5339695742705</v>
      </c>
      <c r="S50" s="81"/>
      <c r="T50" s="82">
        <f t="shared" si="4"/>
        <v>64.999999999999503</v>
      </c>
      <c r="U50" s="82"/>
      <c r="V50" t="str">
        <f t="shared" si="7"/>
        <v/>
      </c>
      <c r="W50">
        <f t="shared" si="2"/>
        <v>0</v>
      </c>
      <c r="X50" s="41">
        <f t="shared" si="5"/>
        <v>346056.5937391842</v>
      </c>
      <c r="Y50" s="42">
        <f t="shared" si="6"/>
        <v>0.40914990142888263</v>
      </c>
    </row>
    <row r="51" spans="2:25" x14ac:dyDescent="0.15">
      <c r="B51" s="40">
        <v>43</v>
      </c>
      <c r="C51" s="79">
        <f t="shared" si="0"/>
        <v>212135.10649155636</v>
      </c>
      <c r="D51" s="79"/>
      <c r="E51" s="40">
        <v>2011</v>
      </c>
      <c r="F51" s="8">
        <v>43731</v>
      </c>
      <c r="G51" s="40" t="s">
        <v>3</v>
      </c>
      <c r="H51" s="80">
        <v>1.3479000000000001</v>
      </c>
      <c r="I51" s="80"/>
      <c r="J51" s="40">
        <v>80</v>
      </c>
      <c r="K51" s="83">
        <f t="shared" si="3"/>
        <v>6364.0531947466907</v>
      </c>
      <c r="L51" s="84"/>
      <c r="M51" s="6">
        <f>IF(J51="","",(K51/J51)/LOOKUP(RIGHT($D$2,3),定数!$A$6:$A$13,定数!$B$6:$B$13))</f>
        <v>0.66292220778611366</v>
      </c>
      <c r="N51" s="40">
        <v>2011</v>
      </c>
      <c r="O51" s="8">
        <v>43734</v>
      </c>
      <c r="P51" s="80">
        <v>1.3378000000000001</v>
      </c>
      <c r="Q51" s="80"/>
      <c r="R51" s="81">
        <f>IF(P51="","",T51*M51*LOOKUP(RIGHT($D$2,3),定数!$A$6:$A$13,定数!$B$6:$B$13))</f>
        <v>8034.6171583676951</v>
      </c>
      <c r="S51" s="81"/>
      <c r="T51" s="82">
        <f t="shared" si="4"/>
        <v>100.99999999999997</v>
      </c>
      <c r="U51" s="82"/>
      <c r="V51" t="str">
        <f t="shared" si="7"/>
        <v/>
      </c>
      <c r="W51">
        <f t="shared" si="2"/>
        <v>0</v>
      </c>
      <c r="X51" s="41">
        <f t="shared" si="5"/>
        <v>346056.5937391842</v>
      </c>
      <c r="Y51" s="42">
        <f t="shared" si="6"/>
        <v>0.38699302273246594</v>
      </c>
    </row>
    <row r="52" spans="2:25" x14ac:dyDescent="0.15">
      <c r="B52" s="40">
        <v>44</v>
      </c>
      <c r="C52" s="79">
        <f t="shared" si="0"/>
        <v>220169.72364992407</v>
      </c>
      <c r="D52" s="79"/>
      <c r="E52" s="40">
        <v>2011</v>
      </c>
      <c r="F52" s="8">
        <v>43734</v>
      </c>
      <c r="G52" s="40" t="s">
        <v>3</v>
      </c>
      <c r="H52" s="80">
        <v>1.3438000000000001</v>
      </c>
      <c r="I52" s="80"/>
      <c r="J52" s="40">
        <v>103</v>
      </c>
      <c r="K52" s="83">
        <f t="shared" si="3"/>
        <v>6605.0917094977221</v>
      </c>
      <c r="L52" s="84"/>
      <c r="M52" s="6">
        <f>IF(J52="","",(K52/J52)/LOOKUP(RIGHT($D$2,3),定数!$A$6:$A$13,定数!$B$6:$B$13))</f>
        <v>0.53439253313088364</v>
      </c>
      <c r="N52" s="40">
        <v>2011</v>
      </c>
      <c r="O52" s="8">
        <v>9.6</v>
      </c>
      <c r="P52" s="80">
        <v>1.3541000000000001</v>
      </c>
      <c r="Q52" s="80"/>
      <c r="R52" s="81">
        <f>IF(P52="","",T52*M52*LOOKUP(RIGHT($D$2,3),定数!$A$6:$A$13,定数!$B$6:$B$13))</f>
        <v>-6605.0917094977067</v>
      </c>
      <c r="S52" s="81"/>
      <c r="T52" s="82">
        <f t="shared" si="4"/>
        <v>-102.99999999999976</v>
      </c>
      <c r="U52" s="82"/>
      <c r="V52" t="str">
        <f t="shared" si="7"/>
        <v/>
      </c>
      <c r="W52">
        <f t="shared" si="2"/>
        <v>1</v>
      </c>
      <c r="X52" s="41">
        <f t="shared" si="5"/>
        <v>346056.5937391842</v>
      </c>
      <c r="Y52" s="42">
        <f t="shared" si="6"/>
        <v>0.36377538346845806</v>
      </c>
    </row>
    <row r="53" spans="2:25" x14ac:dyDescent="0.15">
      <c r="B53" s="40">
        <v>45</v>
      </c>
      <c r="C53" s="79">
        <f t="shared" si="0"/>
        <v>213564.63194042636</v>
      </c>
      <c r="D53" s="79"/>
      <c r="E53" s="40">
        <v>2011</v>
      </c>
      <c r="F53" s="8">
        <v>43744</v>
      </c>
      <c r="G53" s="40" t="s">
        <v>4</v>
      </c>
      <c r="H53" s="80">
        <v>1.3368</v>
      </c>
      <c r="I53" s="80"/>
      <c r="J53" s="40">
        <v>126</v>
      </c>
      <c r="K53" s="83">
        <f t="shared" si="3"/>
        <v>6406.9389582127906</v>
      </c>
      <c r="L53" s="84"/>
      <c r="M53" s="6">
        <f>IF(J53="","",(K53/J53)/LOOKUP(RIGHT($D$2,3),定数!$A$6:$A$13,定数!$B$6:$B$13))</f>
        <v>0.42373934908814748</v>
      </c>
      <c r="N53" s="40">
        <v>2011</v>
      </c>
      <c r="O53" s="8">
        <v>43745</v>
      </c>
      <c r="P53" s="80">
        <v>1.3525</v>
      </c>
      <c r="Q53" s="80"/>
      <c r="R53" s="81">
        <f>IF(P53="","",T53*M53*LOOKUP(RIGHT($D$2,3),定数!$A$6:$A$13,定数!$B$6:$B$13))</f>
        <v>7983.2493368207233</v>
      </c>
      <c r="S53" s="81"/>
      <c r="T53" s="82">
        <f t="shared" si="4"/>
        <v>157.00000000000048</v>
      </c>
      <c r="U53" s="82"/>
      <c r="V53" t="str">
        <f t="shared" si="7"/>
        <v/>
      </c>
      <c r="W53">
        <f t="shared" si="2"/>
        <v>0</v>
      </c>
      <c r="X53" s="41">
        <f t="shared" si="5"/>
        <v>346056.5937391842</v>
      </c>
      <c r="Y53" s="42">
        <f t="shared" si="6"/>
        <v>0.38286212196440428</v>
      </c>
    </row>
    <row r="54" spans="2:25" x14ac:dyDescent="0.15">
      <c r="B54" s="40">
        <v>46</v>
      </c>
      <c r="C54" s="79">
        <f t="shared" si="0"/>
        <v>221547.8812772471</v>
      </c>
      <c r="D54" s="79"/>
      <c r="E54" s="40">
        <v>2011</v>
      </c>
      <c r="F54" s="8">
        <v>43749</v>
      </c>
      <c r="G54" s="40" t="s">
        <v>4</v>
      </c>
      <c r="H54" s="80">
        <v>1.3625</v>
      </c>
      <c r="I54" s="80"/>
      <c r="J54" s="40">
        <v>59</v>
      </c>
      <c r="K54" s="83">
        <f t="shared" si="3"/>
        <v>6646.4364383174125</v>
      </c>
      <c r="L54" s="84"/>
      <c r="M54" s="6">
        <f>IF(J54="","",(K54/J54)/LOOKUP(RIGHT($D$2,3),定数!$A$6:$A$13,定数!$B$6:$B$13))</f>
        <v>0.93876220880189432</v>
      </c>
      <c r="N54" s="40">
        <v>2011</v>
      </c>
      <c r="O54" s="8">
        <v>43750</v>
      </c>
      <c r="P54" s="80">
        <v>1.3698999999999999</v>
      </c>
      <c r="Q54" s="80"/>
      <c r="R54" s="81">
        <f>IF(P54="","",T54*M54*LOOKUP(RIGHT($D$2,3),定数!$A$6:$A$13,定数!$B$6:$B$13))</f>
        <v>8336.208414160652</v>
      </c>
      <c r="S54" s="81"/>
      <c r="T54" s="82">
        <f t="shared" si="4"/>
        <v>73.999999999998508</v>
      </c>
      <c r="U54" s="82"/>
      <c r="V54" t="str">
        <f t="shared" si="7"/>
        <v/>
      </c>
      <c r="W54">
        <f t="shared" si="2"/>
        <v>0</v>
      </c>
      <c r="X54" s="41">
        <f t="shared" si="5"/>
        <v>346056.5937391842</v>
      </c>
      <c r="Y54" s="42">
        <f t="shared" si="6"/>
        <v>0.35979292033307353</v>
      </c>
    </row>
    <row r="55" spans="2:25" x14ac:dyDescent="0.15">
      <c r="B55" s="40">
        <v>47</v>
      </c>
      <c r="C55" s="79">
        <f t="shared" si="0"/>
        <v>229884.08969140775</v>
      </c>
      <c r="D55" s="79"/>
      <c r="E55" s="40">
        <v>2011</v>
      </c>
      <c r="F55" s="8">
        <v>43752</v>
      </c>
      <c r="G55" s="40" t="s">
        <v>4</v>
      </c>
      <c r="H55" s="80">
        <v>1.3827</v>
      </c>
      <c r="I55" s="80"/>
      <c r="J55" s="40">
        <v>82</v>
      </c>
      <c r="K55" s="83">
        <f t="shared" si="3"/>
        <v>6896.522690742232</v>
      </c>
      <c r="L55" s="84"/>
      <c r="M55" s="6">
        <f>IF(J55="","",(K55/J55)/LOOKUP(RIGHT($D$2,3),定数!$A$6:$A$13,定数!$B$6:$B$13))</f>
        <v>0.70086612710795038</v>
      </c>
      <c r="N55" s="40">
        <v>2011</v>
      </c>
      <c r="O55" s="8">
        <v>43755</v>
      </c>
      <c r="P55" s="80">
        <v>1.3744000000000001</v>
      </c>
      <c r="Q55" s="80"/>
      <c r="R55" s="81">
        <f>IF(P55="","",T55*M55*LOOKUP(RIGHT($D$2,3),定数!$A$6:$A$13,定数!$B$6:$B$13))</f>
        <v>-6980.6266259951644</v>
      </c>
      <c r="S55" s="81"/>
      <c r="T55" s="82">
        <f t="shared" si="4"/>
        <v>-82.999999999999744</v>
      </c>
      <c r="U55" s="82"/>
      <c r="V55" t="str">
        <f t="shared" si="7"/>
        <v/>
      </c>
      <c r="W55">
        <f t="shared" si="2"/>
        <v>1</v>
      </c>
      <c r="X55" s="41">
        <f t="shared" si="5"/>
        <v>346056.5937391842</v>
      </c>
      <c r="Y55" s="42">
        <f t="shared" si="6"/>
        <v>0.33570377258967443</v>
      </c>
    </row>
    <row r="56" spans="2:25" x14ac:dyDescent="0.15">
      <c r="B56" s="40">
        <v>48</v>
      </c>
      <c r="C56" s="79">
        <f t="shared" si="0"/>
        <v>222903.46306541259</v>
      </c>
      <c r="D56" s="79"/>
      <c r="E56" s="40">
        <v>2011</v>
      </c>
      <c r="F56" s="8">
        <v>43754</v>
      </c>
      <c r="G56" s="40" t="s">
        <v>3</v>
      </c>
      <c r="H56" s="80">
        <v>1.3726</v>
      </c>
      <c r="I56" s="80"/>
      <c r="J56" s="40">
        <v>69</v>
      </c>
      <c r="K56" s="83">
        <f t="shared" si="3"/>
        <v>6687.1038919623779</v>
      </c>
      <c r="L56" s="84"/>
      <c r="M56" s="6">
        <f>IF(J56="","",(K56/J56)/LOOKUP(RIGHT($D$2,3),定数!$A$6:$A$13,定数!$B$6:$B$13))</f>
        <v>0.80762124299062543</v>
      </c>
      <c r="N56" s="40">
        <v>2011</v>
      </c>
      <c r="O56" s="8">
        <v>43757</v>
      </c>
      <c r="P56" s="80">
        <v>1.3815999999999999</v>
      </c>
      <c r="Q56" s="80"/>
      <c r="R56" s="81">
        <f>IF(P56="","",T56*M56*LOOKUP(RIGHT($D$2,3),定数!$A$6:$A$13,定数!$B$6:$B$13))</f>
        <v>-8722.3094242986554</v>
      </c>
      <c r="S56" s="81"/>
      <c r="T56" s="82">
        <f t="shared" si="4"/>
        <v>-89.999999999998977</v>
      </c>
      <c r="U56" s="82"/>
      <c r="V56" t="str">
        <f t="shared" si="7"/>
        <v/>
      </c>
      <c r="W56">
        <f t="shared" si="2"/>
        <v>2</v>
      </c>
      <c r="X56" s="41">
        <f t="shared" si="5"/>
        <v>346056.5937391842</v>
      </c>
      <c r="Y56" s="42">
        <f t="shared" si="6"/>
        <v>0.3558756946171342</v>
      </c>
    </row>
    <row r="57" spans="2:25" x14ac:dyDescent="0.15">
      <c r="B57" s="40">
        <v>49</v>
      </c>
      <c r="C57" s="79">
        <f t="shared" si="0"/>
        <v>214181.15364111395</v>
      </c>
      <c r="D57" s="79"/>
      <c r="E57" s="40">
        <v>2011</v>
      </c>
      <c r="F57" s="8">
        <v>43759</v>
      </c>
      <c r="G57" s="40" t="s">
        <v>4</v>
      </c>
      <c r="H57" s="80">
        <v>1.38</v>
      </c>
      <c r="I57" s="80"/>
      <c r="J57" s="40">
        <v>95</v>
      </c>
      <c r="K57" s="83">
        <f t="shared" si="3"/>
        <v>6425.4346092334181</v>
      </c>
      <c r="L57" s="84"/>
      <c r="M57" s="6">
        <f>IF(J57="","",(K57/J57)/LOOKUP(RIGHT($D$2,3),定数!$A$6:$A$13,定数!$B$6:$B$13))</f>
        <v>0.56363461484503674</v>
      </c>
      <c r="N57" s="40">
        <v>2011</v>
      </c>
      <c r="O57" s="8">
        <v>43762</v>
      </c>
      <c r="P57" s="80">
        <v>1.3917999999999999</v>
      </c>
      <c r="Q57" s="80"/>
      <c r="R57" s="81">
        <f>IF(P57="","",T57*M57*LOOKUP(RIGHT($D$2,3),定数!$A$6:$A$13,定数!$B$6:$B$13))</f>
        <v>7981.0661462057415</v>
      </c>
      <c r="S57" s="81"/>
      <c r="T57" s="82">
        <f t="shared" si="4"/>
        <v>118.00000000000033</v>
      </c>
      <c r="U57" s="82"/>
      <c r="V57" t="str">
        <f t="shared" si="7"/>
        <v/>
      </c>
      <c r="W57">
        <f t="shared" si="2"/>
        <v>0</v>
      </c>
      <c r="X57" s="41">
        <f t="shared" si="5"/>
        <v>346056.5937391842</v>
      </c>
      <c r="Y57" s="42">
        <f t="shared" si="6"/>
        <v>0.38108055874081126</v>
      </c>
    </row>
    <row r="58" spans="2:25" x14ac:dyDescent="0.15">
      <c r="B58" s="40">
        <v>50</v>
      </c>
      <c r="C58" s="79">
        <f t="shared" si="0"/>
        <v>222162.21978731969</v>
      </c>
      <c r="D58" s="79"/>
      <c r="E58" s="40">
        <v>2011</v>
      </c>
      <c r="F58" s="8">
        <v>43764</v>
      </c>
      <c r="G58" s="40" t="s">
        <v>3</v>
      </c>
      <c r="H58" s="80">
        <v>1.3877999999999999</v>
      </c>
      <c r="I58" s="80"/>
      <c r="J58" s="40">
        <v>40</v>
      </c>
      <c r="K58" s="83">
        <f t="shared" si="3"/>
        <v>6664.8665936195903</v>
      </c>
      <c r="L58" s="84"/>
      <c r="M58" s="6">
        <f>IF(J58="","",(K58/J58)/LOOKUP(RIGHT($D$2,3),定数!$A$6:$A$13,定数!$B$6:$B$13))</f>
        <v>1.3885138736707481</v>
      </c>
      <c r="N58" s="40">
        <v>2011</v>
      </c>
      <c r="O58" s="8">
        <v>43765</v>
      </c>
      <c r="P58" s="80">
        <v>1.3918999999999999</v>
      </c>
      <c r="Q58" s="80"/>
      <c r="R58" s="81">
        <f>IF(P58="","",T58*M58*LOOKUP(RIGHT($D$2,3),定数!$A$6:$A$13,定数!$B$6:$B$13))</f>
        <v>-6831.4882584600691</v>
      </c>
      <c r="S58" s="81"/>
      <c r="T58" s="82">
        <f t="shared" si="4"/>
        <v>-40.999999999999929</v>
      </c>
      <c r="U58" s="82"/>
      <c r="V58" t="str">
        <f t="shared" si="7"/>
        <v/>
      </c>
      <c r="W58">
        <f t="shared" si="2"/>
        <v>1</v>
      </c>
      <c r="X58" s="41">
        <f t="shared" si="5"/>
        <v>346056.5937391842</v>
      </c>
      <c r="Y58" s="42">
        <f t="shared" si="6"/>
        <v>0.35801766587704775</v>
      </c>
    </row>
    <row r="59" spans="2:25" x14ac:dyDescent="0.15">
      <c r="B59" s="40">
        <v>51</v>
      </c>
      <c r="C59" s="79">
        <f t="shared" si="0"/>
        <v>215330.73152885961</v>
      </c>
      <c r="D59" s="79"/>
      <c r="E59" s="40">
        <v>2011</v>
      </c>
      <c r="F59" s="8">
        <v>43769</v>
      </c>
      <c r="G59" s="40" t="s">
        <v>3</v>
      </c>
      <c r="H59" s="80">
        <v>1.3974</v>
      </c>
      <c r="I59" s="80"/>
      <c r="J59" s="40">
        <v>81</v>
      </c>
      <c r="K59" s="83">
        <f t="shared" si="3"/>
        <v>6459.9219458657881</v>
      </c>
      <c r="L59" s="84"/>
      <c r="M59" s="6">
        <f>IF(J59="","",(K59/J59)/LOOKUP(RIGHT($D$2,3),定数!$A$6:$A$13,定数!$B$6:$B$13))</f>
        <v>0.66460102323722103</v>
      </c>
      <c r="N59" s="40">
        <v>2011</v>
      </c>
      <c r="O59" s="8">
        <v>43769</v>
      </c>
      <c r="P59" s="80">
        <v>1.3875</v>
      </c>
      <c r="Q59" s="80"/>
      <c r="R59" s="81">
        <f>IF(P59="","",T59*M59*LOOKUP(RIGHT($D$2,3),定数!$A$6:$A$13,定数!$B$6:$B$13))</f>
        <v>7895.4601560582014</v>
      </c>
      <c r="S59" s="81"/>
      <c r="T59" s="82">
        <f t="shared" si="4"/>
        <v>99.000000000000199</v>
      </c>
      <c r="U59" s="82"/>
      <c r="V59" t="str">
        <f t="shared" si="7"/>
        <v/>
      </c>
      <c r="W59">
        <f t="shared" si="2"/>
        <v>0</v>
      </c>
      <c r="X59" s="41">
        <f t="shared" si="5"/>
        <v>346056.5937391842</v>
      </c>
      <c r="Y59" s="42">
        <f t="shared" si="6"/>
        <v>0.37775862265132854</v>
      </c>
    </row>
    <row r="60" spans="2:25" x14ac:dyDescent="0.15">
      <c r="B60" s="40">
        <v>52</v>
      </c>
      <c r="C60" s="79">
        <f t="shared" si="0"/>
        <v>223226.19168491781</v>
      </c>
      <c r="D60" s="79"/>
      <c r="E60" s="40">
        <v>2011</v>
      </c>
      <c r="F60" s="8">
        <v>43773</v>
      </c>
      <c r="G60" s="40" t="s">
        <v>4</v>
      </c>
      <c r="H60" s="80">
        <v>1.3798999999999999</v>
      </c>
      <c r="I60" s="80"/>
      <c r="J60" s="40">
        <v>38</v>
      </c>
      <c r="K60" s="83">
        <f t="shared" si="3"/>
        <v>6696.785750547534</v>
      </c>
      <c r="L60" s="84"/>
      <c r="M60" s="6">
        <f>IF(J60="","",(K60/J60)/LOOKUP(RIGHT($D$2,3),定数!$A$6:$A$13,定数!$B$6:$B$13))</f>
        <v>1.4685933663481434</v>
      </c>
      <c r="N60" s="40">
        <v>2011</v>
      </c>
      <c r="O60" s="8">
        <v>43776</v>
      </c>
      <c r="P60" s="80">
        <v>1.3759999999999999</v>
      </c>
      <c r="Q60" s="80"/>
      <c r="R60" s="81">
        <f>IF(P60="","",T60*M60*LOOKUP(RIGHT($D$2,3),定数!$A$6:$A$13,定数!$B$6:$B$13))</f>
        <v>-6873.0169545093368</v>
      </c>
      <c r="S60" s="81"/>
      <c r="T60" s="82">
        <f t="shared" si="4"/>
        <v>-39.000000000000142</v>
      </c>
      <c r="U60" s="82"/>
      <c r="V60" t="str">
        <f t="shared" si="7"/>
        <v/>
      </c>
      <c r="W60">
        <f t="shared" si="2"/>
        <v>1</v>
      </c>
      <c r="X60" s="41">
        <f t="shared" si="5"/>
        <v>346056.5937391842</v>
      </c>
      <c r="Y60" s="42">
        <f t="shared" si="6"/>
        <v>0.35494310548187724</v>
      </c>
    </row>
    <row r="61" spans="2:25" x14ac:dyDescent="0.15">
      <c r="B61" s="40">
        <v>53</v>
      </c>
      <c r="C61" s="79">
        <f t="shared" si="0"/>
        <v>216353.17473040847</v>
      </c>
      <c r="D61" s="79"/>
      <c r="E61" s="40">
        <v>2011</v>
      </c>
      <c r="F61" s="8">
        <v>43776</v>
      </c>
      <c r="G61" s="40" t="s">
        <v>3</v>
      </c>
      <c r="H61" s="80">
        <v>1.3751</v>
      </c>
      <c r="I61" s="80"/>
      <c r="J61" s="40">
        <v>33</v>
      </c>
      <c r="K61" s="83">
        <f t="shared" si="3"/>
        <v>6490.5952419122541</v>
      </c>
      <c r="L61" s="84"/>
      <c r="M61" s="6">
        <f>IF(J61="","",(K61/J61)/LOOKUP(RIGHT($D$2,3),定数!$A$6:$A$13,定数!$B$6:$B$13))</f>
        <v>1.6390392025030944</v>
      </c>
      <c r="N61" s="40">
        <v>2011</v>
      </c>
      <c r="O61" s="8">
        <v>43777</v>
      </c>
      <c r="P61" s="80">
        <v>1.3784000000000001</v>
      </c>
      <c r="Q61" s="80"/>
      <c r="R61" s="81">
        <f>IF(P61="","",T61*M61*LOOKUP(RIGHT($D$2,3),定数!$A$6:$A$13,定数!$B$6:$B$13))</f>
        <v>-6490.5952419124133</v>
      </c>
      <c r="S61" s="81"/>
      <c r="T61" s="82">
        <f t="shared" si="4"/>
        <v>-33.00000000000081</v>
      </c>
      <c r="U61" s="82"/>
      <c r="V61" t="str">
        <f t="shared" si="7"/>
        <v/>
      </c>
      <c r="W61">
        <f t="shared" si="2"/>
        <v>2</v>
      </c>
      <c r="X61" s="41">
        <f t="shared" si="5"/>
        <v>346056.5937391842</v>
      </c>
      <c r="Y61" s="42">
        <f t="shared" si="6"/>
        <v>0.3748040677604616</v>
      </c>
    </row>
    <row r="62" spans="2:25" x14ac:dyDescent="0.15">
      <c r="B62" s="40">
        <v>54</v>
      </c>
      <c r="C62" s="79">
        <f t="shared" si="0"/>
        <v>209862.57948849606</v>
      </c>
      <c r="D62" s="79"/>
      <c r="E62" s="40">
        <v>2011</v>
      </c>
      <c r="F62" s="8">
        <v>43779</v>
      </c>
      <c r="G62" s="40" t="s">
        <v>3</v>
      </c>
      <c r="H62" s="80">
        <v>1.3563000000000001</v>
      </c>
      <c r="I62" s="80"/>
      <c r="J62" s="40">
        <v>88</v>
      </c>
      <c r="K62" s="83">
        <f t="shared" si="3"/>
        <v>6295.877384654882</v>
      </c>
      <c r="L62" s="84"/>
      <c r="M62" s="6">
        <f>IF(J62="","",(K62/J62)/LOOKUP(RIGHT($D$2,3),定数!$A$6:$A$13,定数!$B$6:$B$13))</f>
        <v>0.59620050991050022</v>
      </c>
      <c r="N62" s="40">
        <v>2011</v>
      </c>
      <c r="O62" s="8">
        <v>43780</v>
      </c>
      <c r="P62" s="80">
        <v>1.3652</v>
      </c>
      <c r="Q62" s="80"/>
      <c r="R62" s="81">
        <f>IF(P62="","",T62*M62*LOOKUP(RIGHT($D$2,3),定数!$A$6:$A$13,定数!$B$6:$B$13))</f>
        <v>-6367.4214458440765</v>
      </c>
      <c r="S62" s="81"/>
      <c r="T62" s="82">
        <f t="shared" si="4"/>
        <v>-88.999999999999076</v>
      </c>
      <c r="U62" s="82"/>
      <c r="V62" t="str">
        <f t="shared" si="7"/>
        <v/>
      </c>
      <c r="W62">
        <f t="shared" si="2"/>
        <v>3</v>
      </c>
      <c r="X62" s="41">
        <f t="shared" si="5"/>
        <v>346056.5937391842</v>
      </c>
      <c r="Y62" s="42">
        <f t="shared" si="6"/>
        <v>0.39355994572764819</v>
      </c>
    </row>
    <row r="63" spans="2:25" x14ac:dyDescent="0.15">
      <c r="B63" s="40">
        <v>55</v>
      </c>
      <c r="C63" s="79">
        <f t="shared" si="0"/>
        <v>203495.15804265198</v>
      </c>
      <c r="D63" s="79"/>
      <c r="E63" s="40">
        <v>2011</v>
      </c>
      <c r="F63" s="8">
        <v>43784</v>
      </c>
      <c r="G63" s="40" t="s">
        <v>3</v>
      </c>
      <c r="H63" s="80">
        <v>1.3609</v>
      </c>
      <c r="I63" s="80"/>
      <c r="J63" s="40">
        <v>30</v>
      </c>
      <c r="K63" s="83">
        <f t="shared" si="3"/>
        <v>6104.8547412795588</v>
      </c>
      <c r="L63" s="84"/>
      <c r="M63" s="6">
        <f>IF(J63="","",(K63/J63)/LOOKUP(RIGHT($D$2,3),定数!$A$6:$A$13,定数!$B$6:$B$13))</f>
        <v>1.6957929836887662</v>
      </c>
      <c r="N63" s="40">
        <v>2011</v>
      </c>
      <c r="O63" s="8">
        <v>43784</v>
      </c>
      <c r="P63" s="80">
        <v>1.3573</v>
      </c>
      <c r="Q63" s="80"/>
      <c r="R63" s="81">
        <f>IF(P63="","",T63*M63*LOOKUP(RIGHT($D$2,3),定数!$A$6:$A$13,定数!$B$6:$B$13))</f>
        <v>7325.8256895355662</v>
      </c>
      <c r="S63" s="81"/>
      <c r="T63" s="82">
        <f t="shared" si="4"/>
        <v>36.000000000000476</v>
      </c>
      <c r="U63" s="82"/>
      <c r="V63" t="str">
        <f t="shared" si="7"/>
        <v/>
      </c>
      <c r="W63">
        <f t="shared" si="2"/>
        <v>0</v>
      </c>
      <c r="X63" s="41">
        <f t="shared" si="5"/>
        <v>346056.5937391842</v>
      </c>
      <c r="Y63" s="42">
        <f t="shared" si="6"/>
        <v>0.41195988828341146</v>
      </c>
    </row>
    <row r="64" spans="2:25" x14ac:dyDescent="0.15">
      <c r="B64" s="40">
        <v>56</v>
      </c>
      <c r="C64" s="79">
        <f t="shared" si="0"/>
        <v>210820.98373218754</v>
      </c>
      <c r="D64" s="79"/>
      <c r="E64" s="40">
        <v>2011</v>
      </c>
      <c r="F64" s="8">
        <v>43790</v>
      </c>
      <c r="G64" s="40" t="s">
        <v>4</v>
      </c>
      <c r="H64" s="80">
        <v>1.3535999999999999</v>
      </c>
      <c r="I64" s="80"/>
      <c r="J64" s="40">
        <v>31</v>
      </c>
      <c r="K64" s="83">
        <f t="shared" si="3"/>
        <v>6324.6295119656261</v>
      </c>
      <c r="L64" s="84"/>
      <c r="M64" s="6">
        <f>IF(J64="","",(K64/J64)/LOOKUP(RIGHT($D$2,3),定数!$A$6:$A$13,定数!$B$6:$B$13))</f>
        <v>1.7001692236466737</v>
      </c>
      <c r="N64" s="40">
        <v>2011</v>
      </c>
      <c r="O64" s="8">
        <v>43790</v>
      </c>
      <c r="P64" s="80">
        <v>1.3505</v>
      </c>
      <c r="Q64" s="80"/>
      <c r="R64" s="81">
        <f>IF(P64="","",T64*M64*LOOKUP(RIGHT($D$2,3),定数!$A$6:$A$13,定数!$B$6:$B$13))</f>
        <v>-6324.6295119653832</v>
      </c>
      <c r="S64" s="81"/>
      <c r="T64" s="82">
        <f t="shared" si="4"/>
        <v>-30.999999999998806</v>
      </c>
      <c r="U64" s="82"/>
      <c r="V64" t="str">
        <f t="shared" si="7"/>
        <v/>
      </c>
      <c r="W64">
        <f t="shared" si="2"/>
        <v>1</v>
      </c>
      <c r="X64" s="41">
        <f t="shared" si="5"/>
        <v>346056.5937391842</v>
      </c>
      <c r="Y64" s="42">
        <f t="shared" si="6"/>
        <v>0.39079044426161402</v>
      </c>
    </row>
    <row r="65" spans="2:25" x14ac:dyDescent="0.15">
      <c r="B65" s="40">
        <v>57</v>
      </c>
      <c r="C65" s="79">
        <f t="shared" si="0"/>
        <v>204496.35422022216</v>
      </c>
      <c r="D65" s="79"/>
      <c r="E65" s="40">
        <v>2011</v>
      </c>
      <c r="F65" s="8">
        <v>43793</v>
      </c>
      <c r="G65" s="40" t="s">
        <v>3</v>
      </c>
      <c r="H65" s="80">
        <v>1.3352999999999999</v>
      </c>
      <c r="I65" s="80"/>
      <c r="J65" s="40">
        <v>57</v>
      </c>
      <c r="K65" s="83">
        <f t="shared" si="3"/>
        <v>6134.8906266066642</v>
      </c>
      <c r="L65" s="84"/>
      <c r="M65" s="6">
        <f>IF(J65="","",(K65/J65)/LOOKUP(RIGHT($D$2,3),定数!$A$6:$A$13,定数!$B$6:$B$13))</f>
        <v>0.89691383429921989</v>
      </c>
      <c r="N65" s="40">
        <v>2011</v>
      </c>
      <c r="O65" s="8">
        <v>43794</v>
      </c>
      <c r="P65" s="80">
        <v>1.3279000000000001</v>
      </c>
      <c r="Q65" s="80"/>
      <c r="R65" s="81">
        <f>IF(P65="","",T65*M65*LOOKUP(RIGHT($D$2,3),定数!$A$6:$A$13,定数!$B$6:$B$13))</f>
        <v>7964.5948485769131</v>
      </c>
      <c r="S65" s="81"/>
      <c r="T65" s="82">
        <f t="shared" si="4"/>
        <v>73.999999999998508</v>
      </c>
      <c r="U65" s="82"/>
      <c r="V65" t="str">
        <f t="shared" si="7"/>
        <v/>
      </c>
      <c r="W65">
        <f t="shared" si="2"/>
        <v>0</v>
      </c>
      <c r="X65" s="41">
        <f t="shared" si="5"/>
        <v>346056.5937391842</v>
      </c>
      <c r="Y65" s="42">
        <f t="shared" si="6"/>
        <v>0.40906673093376489</v>
      </c>
    </row>
    <row r="66" spans="2:25" x14ac:dyDescent="0.15">
      <c r="B66" s="40">
        <v>58</v>
      </c>
      <c r="C66" s="79">
        <f t="shared" si="0"/>
        <v>212460.94906879906</v>
      </c>
      <c r="D66" s="79"/>
      <c r="E66" s="40">
        <v>2011</v>
      </c>
      <c r="F66" s="8">
        <v>43801</v>
      </c>
      <c r="G66" s="40" t="s">
        <v>4</v>
      </c>
      <c r="H66" s="80">
        <v>1.3471</v>
      </c>
      <c r="I66" s="80"/>
      <c r="J66" s="40">
        <v>23</v>
      </c>
      <c r="K66" s="83">
        <f t="shared" si="3"/>
        <v>6373.8284720639713</v>
      </c>
      <c r="L66" s="84"/>
      <c r="M66" s="6">
        <f>IF(J66="","",(K66/J66)/LOOKUP(RIGHT($D$2,3),定数!$A$6:$A$13,定数!$B$6:$B$13))</f>
        <v>2.3093581420521634</v>
      </c>
      <c r="N66" s="40">
        <v>2011</v>
      </c>
      <c r="O66" s="8">
        <v>43801</v>
      </c>
      <c r="P66" s="80">
        <v>1.3499000000000001</v>
      </c>
      <c r="Q66" s="80"/>
      <c r="R66" s="81">
        <f>IF(P66="","",T66*M66*LOOKUP(RIGHT($D$2,3),定数!$A$6:$A$13,定数!$B$6:$B$13))</f>
        <v>7759.443357295645</v>
      </c>
      <c r="S66" s="81"/>
      <c r="T66" s="82">
        <f t="shared" si="4"/>
        <v>28.000000000001357</v>
      </c>
      <c r="U66" s="82"/>
      <c r="V66" t="str">
        <f t="shared" si="7"/>
        <v/>
      </c>
      <c r="W66">
        <f t="shared" si="2"/>
        <v>0</v>
      </c>
      <c r="X66" s="41">
        <f t="shared" si="5"/>
        <v>346056.5937391842</v>
      </c>
      <c r="Y66" s="42">
        <f t="shared" si="6"/>
        <v>0.38605143519118568</v>
      </c>
    </row>
    <row r="67" spans="2:25" x14ac:dyDescent="0.15">
      <c r="B67" s="40">
        <v>59</v>
      </c>
      <c r="C67" s="79">
        <f t="shared" si="0"/>
        <v>220220.39242609471</v>
      </c>
      <c r="D67" s="79"/>
      <c r="E67" s="40">
        <v>2011</v>
      </c>
      <c r="F67" s="8">
        <v>43812</v>
      </c>
      <c r="G67" s="40" t="s">
        <v>3</v>
      </c>
      <c r="H67" s="80">
        <v>1.3171999999999999</v>
      </c>
      <c r="I67" s="80"/>
      <c r="J67" s="40">
        <v>61</v>
      </c>
      <c r="K67" s="83">
        <f t="shared" si="3"/>
        <v>6606.6117727828414</v>
      </c>
      <c r="L67" s="84"/>
      <c r="M67" s="6">
        <f>IF(J67="","",(K67/J67)/LOOKUP(RIGHT($D$2,3),定数!$A$6:$A$13,定数!$B$6:$B$13))</f>
        <v>0.90254259191022423</v>
      </c>
      <c r="N67" s="40">
        <v>2011</v>
      </c>
      <c r="O67" s="8">
        <v>43812</v>
      </c>
      <c r="P67" s="80">
        <v>1.3091999999999999</v>
      </c>
      <c r="Q67" s="80"/>
      <c r="R67" s="81">
        <f>IF(P67="","",T67*M67*LOOKUP(RIGHT($D$2,3),定数!$A$6:$A$13,定数!$B$6:$B$13))</f>
        <v>8664.4088823381608</v>
      </c>
      <c r="S67" s="81"/>
      <c r="T67" s="82">
        <f t="shared" si="4"/>
        <v>80.000000000000071</v>
      </c>
      <c r="U67" s="82"/>
      <c r="V67" t="str">
        <f t="shared" si="7"/>
        <v/>
      </c>
      <c r="W67">
        <f t="shared" si="2"/>
        <v>0</v>
      </c>
      <c r="X67" s="41">
        <f t="shared" si="5"/>
        <v>346056.5937391842</v>
      </c>
      <c r="Y67" s="42">
        <f t="shared" si="6"/>
        <v>0.36362896586773219</v>
      </c>
    </row>
    <row r="68" spans="2:25" x14ac:dyDescent="0.15">
      <c r="B68" s="40">
        <v>60</v>
      </c>
      <c r="C68" s="79">
        <f t="shared" si="0"/>
        <v>228884.80130843288</v>
      </c>
      <c r="D68" s="79"/>
      <c r="E68" s="40">
        <v>2012</v>
      </c>
      <c r="F68" s="8">
        <v>43475</v>
      </c>
      <c r="G68" s="40" t="s">
        <v>4</v>
      </c>
      <c r="H68" s="80">
        <v>1.2808999999999999</v>
      </c>
      <c r="I68" s="80"/>
      <c r="J68" s="40">
        <v>67</v>
      </c>
      <c r="K68" s="83">
        <f t="shared" si="3"/>
        <v>6866.5440392529863</v>
      </c>
      <c r="L68" s="84"/>
      <c r="M68" s="6">
        <f>IF(J68="","",(K68/J68)/LOOKUP(RIGHT($D$2,3),定数!$A$6:$A$13,定数!$B$6:$B$13))</f>
        <v>0.85404776607624211</v>
      </c>
      <c r="N68" s="40">
        <v>2012</v>
      </c>
      <c r="O68" s="8">
        <v>43476</v>
      </c>
      <c r="P68" s="80">
        <v>1.2742</v>
      </c>
      <c r="Q68" s="80"/>
      <c r="R68" s="81">
        <f>IF(P68="","",T68*M68*LOOKUP(RIGHT($D$2,3),定数!$A$6:$A$13,定数!$B$6:$B$13))</f>
        <v>-6866.5440392529144</v>
      </c>
      <c r="S68" s="81"/>
      <c r="T68" s="82">
        <f t="shared" si="4"/>
        <v>-66.999999999999289</v>
      </c>
      <c r="U68" s="82"/>
      <c r="V68" t="str">
        <f t="shared" si="7"/>
        <v/>
      </c>
      <c r="W68">
        <f t="shared" si="2"/>
        <v>1</v>
      </c>
      <c r="X68" s="41">
        <f t="shared" si="5"/>
        <v>346056.5937391842</v>
      </c>
      <c r="Y68" s="42">
        <f t="shared" si="6"/>
        <v>0.33859141698383965</v>
      </c>
    </row>
    <row r="69" spans="2:25" x14ac:dyDescent="0.15">
      <c r="B69" s="40">
        <v>61</v>
      </c>
      <c r="C69" s="79">
        <f t="shared" si="0"/>
        <v>222018.25726917997</v>
      </c>
      <c r="D69" s="79"/>
      <c r="E69" s="40">
        <v>2012</v>
      </c>
      <c r="F69" s="8">
        <v>43482</v>
      </c>
      <c r="G69" s="40" t="s">
        <v>69</v>
      </c>
      <c r="H69" s="80">
        <v>1.2746</v>
      </c>
      <c r="I69" s="80"/>
      <c r="J69" s="40">
        <v>28</v>
      </c>
      <c r="K69" s="83">
        <f t="shared" si="3"/>
        <v>6660.5477180753987</v>
      </c>
      <c r="L69" s="84"/>
      <c r="M69" s="6">
        <f>IF(J69="","",(K69/J69)/LOOKUP(RIGHT($D$2,3),定数!$A$6:$A$13,定数!$B$6:$B$13))</f>
        <v>1.9823058684748212</v>
      </c>
      <c r="N69" s="40">
        <v>2012</v>
      </c>
      <c r="O69" s="8">
        <v>43483</v>
      </c>
      <c r="P69" s="80">
        <v>1.2781</v>
      </c>
      <c r="Q69" s="80"/>
      <c r="R69" s="81">
        <f>IF(P69="","",T69*M69*LOOKUP(RIGHT($D$2,3),定数!$A$6:$A$13,定数!$B$6:$B$13))</f>
        <v>8325.6846475943876</v>
      </c>
      <c r="S69" s="81"/>
      <c r="T69" s="82">
        <f t="shared" si="4"/>
        <v>35.000000000000583</v>
      </c>
      <c r="U69" s="82"/>
      <c r="V69" t="str">
        <f t="shared" si="7"/>
        <v/>
      </c>
      <c r="W69">
        <f t="shared" si="2"/>
        <v>0</v>
      </c>
      <c r="X69" s="41">
        <f t="shared" si="5"/>
        <v>346056.5937391842</v>
      </c>
      <c r="Y69" s="42">
        <f t="shared" si="6"/>
        <v>0.35843367447432428</v>
      </c>
    </row>
    <row r="70" spans="2:25" x14ac:dyDescent="0.15">
      <c r="B70" s="40">
        <v>62</v>
      </c>
      <c r="C70" s="79">
        <f t="shared" si="0"/>
        <v>230343.94191677435</v>
      </c>
      <c r="D70" s="79"/>
      <c r="E70" s="40">
        <v>2012</v>
      </c>
      <c r="F70" s="8">
        <v>43492</v>
      </c>
      <c r="G70" s="40" t="s">
        <v>4</v>
      </c>
      <c r="H70" s="80">
        <v>1.3111999999999999</v>
      </c>
      <c r="I70" s="80"/>
      <c r="J70" s="40">
        <v>34</v>
      </c>
      <c r="K70" s="83">
        <f t="shared" si="3"/>
        <v>6910.3182575032306</v>
      </c>
      <c r="L70" s="84"/>
      <c r="M70" s="6">
        <f>IF(J70="","",(K70/J70)/LOOKUP(RIGHT($D$2,3),定数!$A$6:$A$13,定数!$B$6:$B$13))</f>
        <v>1.6937054552703996</v>
      </c>
      <c r="N70" s="40">
        <v>2012</v>
      </c>
      <c r="O70" s="8">
        <v>43492</v>
      </c>
      <c r="P70" s="80">
        <v>1.3156000000000001</v>
      </c>
      <c r="Q70" s="80"/>
      <c r="R70" s="81">
        <f>IF(P70="","",T70*M70*LOOKUP(RIGHT($D$2,3),定数!$A$6:$A$13,定数!$B$6:$B$13))</f>
        <v>8942.7648038280804</v>
      </c>
      <c r="S70" s="81"/>
      <c r="T70" s="82">
        <f t="shared" si="4"/>
        <v>44.000000000001819</v>
      </c>
      <c r="U70" s="82"/>
      <c r="V70" t="str">
        <f t="shared" si="7"/>
        <v/>
      </c>
      <c r="W70">
        <f t="shared" si="2"/>
        <v>0</v>
      </c>
      <c r="X70" s="41">
        <f t="shared" si="5"/>
        <v>346056.5937391842</v>
      </c>
      <c r="Y70" s="42">
        <f t="shared" si="6"/>
        <v>0.33437493726711109</v>
      </c>
    </row>
    <row r="71" spans="2:25" x14ac:dyDescent="0.15">
      <c r="B71" s="40">
        <v>63</v>
      </c>
      <c r="C71" s="79">
        <f t="shared" si="0"/>
        <v>239286.70672060244</v>
      </c>
      <c r="D71" s="79"/>
      <c r="E71" s="40">
        <v>2012</v>
      </c>
      <c r="F71" s="8">
        <v>43498</v>
      </c>
      <c r="G71" s="40" t="s">
        <v>4</v>
      </c>
      <c r="H71" s="80">
        <v>1.3151999999999999</v>
      </c>
      <c r="I71" s="80"/>
      <c r="J71" s="40">
        <v>68</v>
      </c>
      <c r="K71" s="83">
        <f t="shared" si="3"/>
        <v>7178.601201618073</v>
      </c>
      <c r="L71" s="84"/>
      <c r="M71" s="6">
        <f>IF(J71="","",(K71/J71)/LOOKUP(RIGHT($D$2,3),定数!$A$6:$A$13,定数!$B$6:$B$13))</f>
        <v>0.8797305394139795</v>
      </c>
      <c r="N71" s="40">
        <v>2012</v>
      </c>
      <c r="O71" s="8">
        <v>43499</v>
      </c>
      <c r="P71" s="80">
        <v>1.3084</v>
      </c>
      <c r="Q71" s="80"/>
      <c r="R71" s="81">
        <f>IF(P71="","",T71*M71*LOOKUP(RIGHT($D$2,3),定数!$A$6:$A$13,定数!$B$6:$B$13))</f>
        <v>-7178.6012016179857</v>
      </c>
      <c r="S71" s="81"/>
      <c r="T71" s="82">
        <f t="shared" si="4"/>
        <v>-67.999999999999176</v>
      </c>
      <c r="U71" s="82"/>
      <c r="V71" t="str">
        <f t="shared" si="7"/>
        <v/>
      </c>
      <c r="W71">
        <f t="shared" si="2"/>
        <v>1</v>
      </c>
      <c r="X71" s="41">
        <f t="shared" si="5"/>
        <v>346056.5937391842</v>
      </c>
      <c r="Y71" s="42">
        <f t="shared" si="6"/>
        <v>0.3085330230668919</v>
      </c>
    </row>
    <row r="72" spans="2:25" x14ac:dyDescent="0.15">
      <c r="B72" s="40">
        <v>64</v>
      </c>
      <c r="C72" s="79">
        <f t="shared" si="0"/>
        <v>232108.10551898446</v>
      </c>
      <c r="D72" s="79"/>
      <c r="E72" s="40">
        <v>2012</v>
      </c>
      <c r="F72" s="8">
        <v>43505</v>
      </c>
      <c r="G72" s="40" t="s">
        <v>4</v>
      </c>
      <c r="H72" s="80">
        <v>1.3267</v>
      </c>
      <c r="I72" s="80"/>
      <c r="J72" s="40">
        <v>53</v>
      </c>
      <c r="K72" s="83">
        <f t="shared" si="3"/>
        <v>6963.2431655695336</v>
      </c>
      <c r="L72" s="84"/>
      <c r="M72" s="6">
        <f>IF(J72="","",(K72/J72)/LOOKUP(RIGHT($D$2,3),定数!$A$6:$A$13,定数!$B$6:$B$13))</f>
        <v>1.0948495543348322</v>
      </c>
      <c r="N72" s="40">
        <v>2012</v>
      </c>
      <c r="O72" s="8">
        <v>43506</v>
      </c>
      <c r="P72" s="80">
        <v>1.3212999999999999</v>
      </c>
      <c r="Q72" s="80"/>
      <c r="R72" s="81">
        <f>IF(P72="","",T72*M72*LOOKUP(RIGHT($D$2,3),定数!$A$6:$A$13,定数!$B$6:$B$13))</f>
        <v>-7094.625112089806</v>
      </c>
      <c r="S72" s="81"/>
      <c r="T72" s="82">
        <f t="shared" si="4"/>
        <v>-54.000000000000711</v>
      </c>
      <c r="U72" s="82"/>
      <c r="V72" t="str">
        <f t="shared" si="7"/>
        <v/>
      </c>
      <c r="W72">
        <f t="shared" si="2"/>
        <v>2</v>
      </c>
      <c r="X72" s="41">
        <f t="shared" si="5"/>
        <v>346056.5937391842</v>
      </c>
      <c r="Y72" s="42">
        <f t="shared" si="6"/>
        <v>0.32927703237488493</v>
      </c>
    </row>
    <row r="73" spans="2:25" x14ac:dyDescent="0.15">
      <c r="B73" s="40">
        <v>65</v>
      </c>
      <c r="C73" s="79">
        <f t="shared" si="0"/>
        <v>225013.48040689467</v>
      </c>
      <c r="D73" s="79"/>
      <c r="E73" s="40">
        <v>2012</v>
      </c>
      <c r="F73" s="8">
        <v>43517</v>
      </c>
      <c r="G73" s="40" t="s">
        <v>4</v>
      </c>
      <c r="H73" s="80">
        <v>1.3269</v>
      </c>
      <c r="I73" s="80"/>
      <c r="J73" s="40">
        <v>82</v>
      </c>
      <c r="K73" s="83">
        <f t="shared" si="3"/>
        <v>6750.4044122068399</v>
      </c>
      <c r="L73" s="84"/>
      <c r="M73" s="6">
        <f>IF(J73="","",(K73/J73)/LOOKUP(RIGHT($D$2,3),定数!$A$6:$A$13,定数!$B$6:$B$13))</f>
        <v>0.68601670855760566</v>
      </c>
      <c r="N73" s="40">
        <v>2012</v>
      </c>
      <c r="O73" s="8">
        <v>43519</v>
      </c>
      <c r="P73" s="80">
        <v>1.3371</v>
      </c>
      <c r="Q73" s="80"/>
      <c r="R73" s="81">
        <f>IF(P73="","",T73*M73*LOOKUP(RIGHT($D$2,3),定数!$A$6:$A$13,定数!$B$6:$B$13))</f>
        <v>8396.8445127450832</v>
      </c>
      <c r="S73" s="81"/>
      <c r="T73" s="82">
        <f t="shared" si="4"/>
        <v>101.99999999999987</v>
      </c>
      <c r="U73" s="82"/>
      <c r="V73" t="str">
        <f t="shared" si="7"/>
        <v/>
      </c>
      <c r="W73">
        <f t="shared" si="2"/>
        <v>0</v>
      </c>
      <c r="X73" s="41">
        <f t="shared" si="5"/>
        <v>346056.5937391842</v>
      </c>
      <c r="Y73" s="42">
        <f t="shared" si="6"/>
        <v>0.34977837591361505</v>
      </c>
    </row>
    <row r="74" spans="2:25" x14ac:dyDescent="0.15">
      <c r="B74" s="40">
        <v>66</v>
      </c>
      <c r="C74" s="79">
        <f t="shared" ref="C74:C108" si="8">IF(R73="","",C73+R73)</f>
        <v>233410.32491963974</v>
      </c>
      <c r="D74" s="79"/>
      <c r="E74" s="40">
        <v>2012</v>
      </c>
      <c r="F74" s="8">
        <v>43524</v>
      </c>
      <c r="G74" s="40" t="s">
        <v>4</v>
      </c>
      <c r="H74" s="80">
        <v>1.3471</v>
      </c>
      <c r="I74" s="80"/>
      <c r="J74" s="40">
        <v>82</v>
      </c>
      <c r="K74" s="83">
        <f t="shared" si="3"/>
        <v>7002.3097475891918</v>
      </c>
      <c r="L74" s="84"/>
      <c r="M74" s="6">
        <f>IF(J74="","",(K74/J74)/LOOKUP(RIGHT($D$2,3),定数!$A$6:$A$13,定数!$B$6:$B$13))</f>
        <v>0.71161684426719429</v>
      </c>
      <c r="N74" s="40">
        <v>2012</v>
      </c>
      <c r="O74" s="8" t="s">
        <v>70</v>
      </c>
      <c r="P74" s="80">
        <v>1.3388</v>
      </c>
      <c r="Q74" s="80"/>
      <c r="R74" s="81">
        <f>IF(P74="","",T74*M74*LOOKUP(RIGHT($D$2,3),定数!$A$6:$A$13,定数!$B$6:$B$13))</f>
        <v>-7087.7037689012332</v>
      </c>
      <c r="S74" s="81"/>
      <c r="T74" s="82">
        <f t="shared" si="4"/>
        <v>-82.999999999999744</v>
      </c>
      <c r="U74" s="82"/>
      <c r="V74" t="str">
        <f t="shared" si="7"/>
        <v/>
      </c>
      <c r="W74">
        <f t="shared" si="7"/>
        <v>1</v>
      </c>
      <c r="X74" s="41">
        <f t="shared" si="5"/>
        <v>346056.5937391842</v>
      </c>
      <c r="Y74" s="42">
        <f t="shared" si="6"/>
        <v>0.32551400799039143</v>
      </c>
    </row>
    <row r="75" spans="2:25" x14ac:dyDescent="0.15">
      <c r="B75" s="40">
        <v>67</v>
      </c>
      <c r="C75" s="79">
        <f t="shared" si="8"/>
        <v>226322.6211507385</v>
      </c>
      <c r="D75" s="79"/>
      <c r="E75" s="40">
        <v>2012</v>
      </c>
      <c r="F75" s="8">
        <v>43538</v>
      </c>
      <c r="G75" s="40" t="s">
        <v>3</v>
      </c>
      <c r="H75" s="80">
        <v>1.3039000000000001</v>
      </c>
      <c r="I75" s="80"/>
      <c r="J75" s="40">
        <v>50</v>
      </c>
      <c r="K75" s="83">
        <f t="shared" ref="K75:K108" si="9">IF(J75="","",C75*0.03)</f>
        <v>6789.6786345221544</v>
      </c>
      <c r="L75" s="84"/>
      <c r="M75" s="6">
        <f>IF(J75="","",(K75/J75)/LOOKUP(RIGHT($D$2,3),定数!$A$6:$A$13,定数!$B$6:$B$13))</f>
        <v>1.1316131057536924</v>
      </c>
      <c r="N75" s="40">
        <v>2012</v>
      </c>
      <c r="O75" s="8">
        <v>43539</v>
      </c>
      <c r="P75" s="80">
        <v>1.3089999999999999</v>
      </c>
      <c r="Q75" s="80"/>
      <c r="R75" s="81">
        <f>IF(P75="","",T75*M75*LOOKUP(RIGHT($D$2,3),定数!$A$6:$A$13,定数!$B$6:$B$13))</f>
        <v>-6925.4722072124378</v>
      </c>
      <c r="S75" s="81"/>
      <c r="T75" s="82">
        <f t="shared" si="4"/>
        <v>-50.99999999999882</v>
      </c>
      <c r="U75" s="82"/>
      <c r="V75" t="str">
        <f t="shared" ref="V75:W90" si="10">IF(S75&lt;&gt;"",IF(S75&lt;0,1+V74,0),"")</f>
        <v/>
      </c>
      <c r="W75">
        <f t="shared" si="10"/>
        <v>2</v>
      </c>
      <c r="X75" s="41">
        <f t="shared" si="5"/>
        <v>346056.5937391842</v>
      </c>
      <c r="Y75" s="42">
        <f t="shared" si="6"/>
        <v>0.3459953509184881</v>
      </c>
    </row>
    <row r="76" spans="2:25" x14ac:dyDescent="0.15">
      <c r="B76" s="40">
        <v>68</v>
      </c>
      <c r="C76" s="79">
        <f t="shared" si="8"/>
        <v>219397.14894352606</v>
      </c>
      <c r="D76" s="79"/>
      <c r="E76" s="40">
        <v>2012</v>
      </c>
      <c r="F76" s="8">
        <v>43546</v>
      </c>
      <c r="G76" s="40" t="s">
        <v>4</v>
      </c>
      <c r="H76" s="80">
        <v>1.3248</v>
      </c>
      <c r="I76" s="80"/>
      <c r="J76" s="40">
        <v>35</v>
      </c>
      <c r="K76" s="83">
        <f t="shared" si="9"/>
        <v>6581.9144683057812</v>
      </c>
      <c r="L76" s="84"/>
      <c r="M76" s="6">
        <f>IF(J76="","",(K76/J76)/LOOKUP(RIGHT($D$2,3),定数!$A$6:$A$13,定数!$B$6:$B$13))</f>
        <v>1.5671224924537575</v>
      </c>
      <c r="N76" s="40">
        <v>2012</v>
      </c>
      <c r="O76" s="8">
        <v>43546</v>
      </c>
      <c r="P76" s="80">
        <v>1.3212999999999999</v>
      </c>
      <c r="Q76" s="80"/>
      <c r="R76" s="81">
        <f>IF(P76="","",T76*M76*LOOKUP(RIGHT($D$2,3),定数!$A$6:$A$13,定数!$B$6:$B$13))</f>
        <v>-6581.9144683058903</v>
      </c>
      <c r="S76" s="81"/>
      <c r="T76" s="82">
        <f t="shared" ref="T76:T108" si="11">IF(P76="","",IF(G76="買",(P76-H76),(H76-P76))*IF(RIGHT($D$2,3)="JPY",100,10000))</f>
        <v>-35.000000000000583</v>
      </c>
      <c r="U76" s="82"/>
      <c r="V76" t="str">
        <f t="shared" si="10"/>
        <v/>
      </c>
      <c r="W76">
        <f t="shared" si="10"/>
        <v>3</v>
      </c>
      <c r="X76" s="41">
        <f t="shared" ref="X76:X108" si="12">IF(C76&lt;&gt;"",MAX(X75,C76),"")</f>
        <v>346056.5937391842</v>
      </c>
      <c r="Y76" s="42">
        <f t="shared" ref="Y76:Y108" si="13">IF(X76&lt;&gt;"",1-(C76/X76),"")</f>
        <v>0.36600789318038185</v>
      </c>
    </row>
    <row r="77" spans="2:25" x14ac:dyDescent="0.15">
      <c r="B77" s="40">
        <v>69</v>
      </c>
      <c r="C77" s="79">
        <f t="shared" si="8"/>
        <v>212815.23447522018</v>
      </c>
      <c r="D77" s="79"/>
      <c r="E77" s="40">
        <v>2012</v>
      </c>
      <c r="F77" s="8">
        <v>43547</v>
      </c>
      <c r="G77" s="40" t="s">
        <v>3</v>
      </c>
      <c r="H77" s="80">
        <v>1.3191999999999999</v>
      </c>
      <c r="I77" s="80"/>
      <c r="J77" s="40">
        <v>17</v>
      </c>
      <c r="K77" s="83">
        <f t="shared" si="9"/>
        <v>6384.4570342566049</v>
      </c>
      <c r="L77" s="84"/>
      <c r="M77" s="6">
        <f>IF(J77="","",(K77/J77)/LOOKUP(RIGHT($D$2,3),定数!$A$6:$A$13,定数!$B$6:$B$13))</f>
        <v>3.1296358011061787</v>
      </c>
      <c r="N77" s="40">
        <v>2012</v>
      </c>
      <c r="O77" s="8">
        <v>43547</v>
      </c>
      <c r="P77" s="80">
        <v>1.321</v>
      </c>
      <c r="Q77" s="80"/>
      <c r="R77" s="81">
        <f>IF(P77="","",T77*M77*LOOKUP(RIGHT($D$2,3),定数!$A$6:$A$13,定数!$B$6:$B$13))</f>
        <v>-6760.0133303894354</v>
      </c>
      <c r="S77" s="81"/>
      <c r="T77" s="82">
        <f t="shared" si="11"/>
        <v>-18.000000000000238</v>
      </c>
      <c r="U77" s="82"/>
      <c r="V77" t="str">
        <f t="shared" si="10"/>
        <v/>
      </c>
      <c r="W77">
        <f t="shared" si="10"/>
        <v>4</v>
      </c>
      <c r="X77" s="41">
        <f t="shared" si="12"/>
        <v>346056.5937391842</v>
      </c>
      <c r="Y77" s="42">
        <f t="shared" si="13"/>
        <v>0.38502765638497072</v>
      </c>
    </row>
    <row r="78" spans="2:25" x14ac:dyDescent="0.15">
      <c r="B78" s="40">
        <v>70</v>
      </c>
      <c r="C78" s="79">
        <f t="shared" si="8"/>
        <v>206055.22114483075</v>
      </c>
      <c r="D78" s="79"/>
      <c r="E78" s="40">
        <v>2012</v>
      </c>
      <c r="F78" s="8">
        <v>43566</v>
      </c>
      <c r="G78" s="40" t="s">
        <v>4</v>
      </c>
      <c r="H78" s="80">
        <v>1.3110999999999999</v>
      </c>
      <c r="I78" s="80"/>
      <c r="J78" s="40">
        <v>19</v>
      </c>
      <c r="K78" s="83">
        <f t="shared" si="9"/>
        <v>6181.6566343449222</v>
      </c>
      <c r="L78" s="84"/>
      <c r="M78" s="6">
        <f>IF(J78="","",(K78/J78)/LOOKUP(RIGHT($D$2,3),定数!$A$6:$A$13,定数!$B$6:$B$13))</f>
        <v>2.7112529098004048</v>
      </c>
      <c r="N78" s="40">
        <v>2012</v>
      </c>
      <c r="O78" s="8">
        <v>43567</v>
      </c>
      <c r="P78" s="80">
        <v>1.3138000000000001</v>
      </c>
      <c r="Q78" s="80"/>
      <c r="R78" s="81">
        <f>IF(P78="","",T78*M78*LOOKUP(RIGHT($D$2,3),定数!$A$6:$A$13,定数!$B$6:$B$13))</f>
        <v>8784.459427753789</v>
      </c>
      <c r="S78" s="81"/>
      <c r="T78" s="82">
        <f t="shared" si="11"/>
        <v>27.000000000001467</v>
      </c>
      <c r="U78" s="82"/>
      <c r="V78" t="str">
        <f t="shared" si="10"/>
        <v/>
      </c>
      <c r="W78">
        <f t="shared" si="10"/>
        <v>0</v>
      </c>
      <c r="X78" s="41">
        <f t="shared" si="12"/>
        <v>346056.5937391842</v>
      </c>
      <c r="Y78" s="42">
        <f t="shared" si="13"/>
        <v>0.40456207200568362</v>
      </c>
    </row>
    <row r="79" spans="2:25" x14ac:dyDescent="0.15">
      <c r="B79" s="40">
        <v>71</v>
      </c>
      <c r="C79" s="79">
        <f t="shared" si="8"/>
        <v>214839.68057258453</v>
      </c>
      <c r="D79" s="79"/>
      <c r="E79" s="40">
        <v>2012</v>
      </c>
      <c r="F79" s="8">
        <v>43600</v>
      </c>
      <c r="G79" s="40" t="s">
        <v>3</v>
      </c>
      <c r="H79" s="80">
        <v>1.2837000000000001</v>
      </c>
      <c r="I79" s="80"/>
      <c r="J79" s="40">
        <v>32</v>
      </c>
      <c r="K79" s="83">
        <f t="shared" si="9"/>
        <v>6445.1904171775359</v>
      </c>
      <c r="L79" s="84"/>
      <c r="M79" s="6">
        <f>IF(J79="","",(K79/J79)/LOOKUP(RIGHT($D$2,3),定数!$A$6:$A$13,定数!$B$6:$B$13))</f>
        <v>1.6784350044733167</v>
      </c>
      <c r="N79" s="40">
        <v>2012</v>
      </c>
      <c r="O79" s="8">
        <v>43600</v>
      </c>
      <c r="P79" s="80">
        <v>1.2799</v>
      </c>
      <c r="Q79" s="80"/>
      <c r="R79" s="81">
        <f>IF(P79="","",T79*M79*LOOKUP(RIGHT($D$2,3),定数!$A$6:$A$13,定数!$B$6:$B$13))</f>
        <v>7653.6636203983753</v>
      </c>
      <c r="S79" s="81"/>
      <c r="T79" s="82">
        <f t="shared" si="11"/>
        <v>38.000000000000256</v>
      </c>
      <c r="U79" s="82"/>
      <c r="V79" t="str">
        <f t="shared" si="10"/>
        <v/>
      </c>
      <c r="W79">
        <f t="shared" si="10"/>
        <v>0</v>
      </c>
      <c r="X79" s="41">
        <f t="shared" si="12"/>
        <v>346056.5937391842</v>
      </c>
      <c r="Y79" s="42">
        <f t="shared" si="13"/>
        <v>0.37917761297013508</v>
      </c>
    </row>
    <row r="80" spans="2:25" x14ac:dyDescent="0.15">
      <c r="B80" s="40">
        <v>72</v>
      </c>
      <c r="C80" s="79">
        <f t="shared" si="8"/>
        <v>222493.34419298291</v>
      </c>
      <c r="D80" s="79"/>
      <c r="E80" s="40">
        <v>2012</v>
      </c>
      <c r="F80" s="8">
        <v>43609</v>
      </c>
      <c r="G80" s="40" t="s">
        <v>3</v>
      </c>
      <c r="H80" s="80">
        <v>1.2553000000000001</v>
      </c>
      <c r="I80" s="80"/>
      <c r="J80" s="40">
        <v>64</v>
      </c>
      <c r="K80" s="83">
        <f t="shared" si="9"/>
        <v>6674.800325789487</v>
      </c>
      <c r="L80" s="84"/>
      <c r="M80" s="6">
        <f>IF(J80="","",(K80/J80)/LOOKUP(RIGHT($D$2,3),定数!$A$6:$A$13,定数!$B$6:$B$13))</f>
        <v>0.86911462575383946</v>
      </c>
      <c r="N80" s="40">
        <v>2012</v>
      </c>
      <c r="O80" s="8">
        <v>43613</v>
      </c>
      <c r="P80" s="80">
        <v>1.2618</v>
      </c>
      <c r="Q80" s="80"/>
      <c r="R80" s="81">
        <f>IF(P80="","",T80*M80*LOOKUP(RIGHT($D$2,3),定数!$A$6:$A$13,定数!$B$6:$B$13))</f>
        <v>-6779.094080879896</v>
      </c>
      <c r="S80" s="81"/>
      <c r="T80" s="82">
        <f t="shared" si="11"/>
        <v>-64.999999999999503</v>
      </c>
      <c r="U80" s="82"/>
      <c r="V80" t="str">
        <f t="shared" si="10"/>
        <v/>
      </c>
      <c r="W80">
        <f t="shared" si="10"/>
        <v>1</v>
      </c>
      <c r="X80" s="41">
        <f t="shared" si="12"/>
        <v>346056.5937391842</v>
      </c>
      <c r="Y80" s="42">
        <f t="shared" si="13"/>
        <v>0.35706081543219603</v>
      </c>
    </row>
    <row r="81" spans="2:25" x14ac:dyDescent="0.15">
      <c r="B81" s="40">
        <v>73</v>
      </c>
      <c r="C81" s="79">
        <f t="shared" si="8"/>
        <v>215714.25011210301</v>
      </c>
      <c r="D81" s="79"/>
      <c r="E81" s="40">
        <v>2012</v>
      </c>
      <c r="F81" s="8">
        <v>43614</v>
      </c>
      <c r="G81" s="40" t="s">
        <v>3</v>
      </c>
      <c r="H81" s="80">
        <v>1.2519</v>
      </c>
      <c r="I81" s="80"/>
      <c r="J81" s="40">
        <v>54</v>
      </c>
      <c r="K81" s="83">
        <f t="shared" si="9"/>
        <v>6471.4275033630902</v>
      </c>
      <c r="L81" s="84"/>
      <c r="M81" s="6">
        <f>IF(J81="","",(K81/J81)/LOOKUP(RIGHT($D$2,3),定数!$A$6:$A$13,定数!$B$6:$B$13))</f>
        <v>0.99867708385232867</v>
      </c>
      <c r="N81" s="40">
        <v>2012</v>
      </c>
      <c r="O81" s="8">
        <v>43615</v>
      </c>
      <c r="P81" s="80">
        <v>1.2452000000000001</v>
      </c>
      <c r="Q81" s="80"/>
      <c r="R81" s="81">
        <f>IF(P81="","",T81*M81*LOOKUP(RIGHT($D$2,3),定数!$A$6:$A$13,定数!$B$6:$B$13))</f>
        <v>8029.3637541726375</v>
      </c>
      <c r="S81" s="81"/>
      <c r="T81" s="82">
        <f t="shared" si="11"/>
        <v>66.999999999999289</v>
      </c>
      <c r="U81" s="82"/>
      <c r="V81" t="str">
        <f t="shared" si="10"/>
        <v/>
      </c>
      <c r="W81">
        <f t="shared" si="10"/>
        <v>0</v>
      </c>
      <c r="X81" s="41">
        <f t="shared" si="12"/>
        <v>346056.5937391842</v>
      </c>
      <c r="Y81" s="42">
        <f t="shared" si="13"/>
        <v>0.3766503687119962</v>
      </c>
    </row>
    <row r="82" spans="2:25" x14ac:dyDescent="0.15">
      <c r="B82" s="40">
        <v>74</v>
      </c>
      <c r="C82" s="79">
        <f t="shared" si="8"/>
        <v>223743.61386627564</v>
      </c>
      <c r="D82" s="79"/>
      <c r="E82" s="40">
        <v>2012</v>
      </c>
      <c r="F82" s="8">
        <v>43622</v>
      </c>
      <c r="G82" s="40" t="s">
        <v>4</v>
      </c>
      <c r="H82" s="80">
        <v>1.2518</v>
      </c>
      <c r="I82" s="80"/>
      <c r="J82" s="40">
        <v>78</v>
      </c>
      <c r="K82" s="83">
        <f t="shared" si="9"/>
        <v>6712.3084159882692</v>
      </c>
      <c r="L82" s="84"/>
      <c r="M82" s="6">
        <f>IF(J82="","",(K82/J82)/LOOKUP(RIGHT($D$2,3),定数!$A$6:$A$13,定数!$B$6:$B$13))</f>
        <v>0.71712696752011418</v>
      </c>
      <c r="N82" s="40">
        <v>2012</v>
      </c>
      <c r="O82" s="8">
        <v>43623</v>
      </c>
      <c r="P82" s="80">
        <v>1.2614000000000001</v>
      </c>
      <c r="Q82" s="80"/>
      <c r="R82" s="81">
        <f>IF(P82="","",T82*M82*LOOKUP(RIGHT($D$2,3),定数!$A$6:$A$13,定数!$B$6:$B$13))</f>
        <v>8261.3026658317613</v>
      </c>
      <c r="S82" s="81"/>
      <c r="T82" s="82">
        <f t="shared" si="11"/>
        <v>96.000000000000526</v>
      </c>
      <c r="U82" s="82"/>
      <c r="V82" t="str">
        <f t="shared" si="10"/>
        <v/>
      </c>
      <c r="W82">
        <f t="shared" si="10"/>
        <v>0</v>
      </c>
      <c r="X82" s="41">
        <f t="shared" si="12"/>
        <v>346056.5937391842</v>
      </c>
      <c r="Y82" s="42">
        <f t="shared" si="13"/>
        <v>0.35344791021405408</v>
      </c>
    </row>
    <row r="83" spans="2:25" x14ac:dyDescent="0.15">
      <c r="B83" s="40">
        <v>75</v>
      </c>
      <c r="C83" s="79">
        <f t="shared" si="8"/>
        <v>232004.9165321074</v>
      </c>
      <c r="D83" s="79"/>
      <c r="E83" s="40">
        <v>2012</v>
      </c>
      <c r="F83" s="8">
        <v>43631</v>
      </c>
      <c r="G83" s="40" t="s">
        <v>4</v>
      </c>
      <c r="H83" s="80">
        <v>1.2625999999999999</v>
      </c>
      <c r="I83" s="80"/>
      <c r="J83" s="40">
        <v>35</v>
      </c>
      <c r="K83" s="83">
        <f t="shared" si="9"/>
        <v>6960.1474959632214</v>
      </c>
      <c r="L83" s="84"/>
      <c r="M83" s="6">
        <f>IF(J83="","",(K83/J83)/LOOKUP(RIGHT($D$2,3),定数!$A$6:$A$13,定数!$B$6:$B$13))</f>
        <v>1.6571779752293385</v>
      </c>
      <c r="N83" s="40">
        <v>2012</v>
      </c>
      <c r="O83" s="8">
        <v>43634</v>
      </c>
      <c r="P83" s="80">
        <v>1.2666999999999999</v>
      </c>
      <c r="Q83" s="80"/>
      <c r="R83" s="81">
        <f>IF(P83="","",T83*M83*LOOKUP(RIGHT($D$2,3),定数!$A$6:$A$13,定数!$B$6:$B$13))</f>
        <v>8153.3156381283306</v>
      </c>
      <c r="S83" s="81"/>
      <c r="T83" s="82">
        <f t="shared" si="11"/>
        <v>40.999999999999929</v>
      </c>
      <c r="U83" s="82"/>
      <c r="V83" t="str">
        <f t="shared" si="10"/>
        <v/>
      </c>
      <c r="W83">
        <f t="shared" si="10"/>
        <v>0</v>
      </c>
      <c r="X83" s="41">
        <f t="shared" si="12"/>
        <v>346056.5937391842</v>
      </c>
      <c r="Y83" s="42">
        <f t="shared" si="13"/>
        <v>0.32957521766811138</v>
      </c>
    </row>
    <row r="84" spans="2:25" x14ac:dyDescent="0.15">
      <c r="B84" s="40">
        <v>76</v>
      </c>
      <c r="C84" s="79">
        <f t="shared" si="8"/>
        <v>240158.23217023571</v>
      </c>
      <c r="D84" s="79"/>
      <c r="E84" s="40">
        <v>2012</v>
      </c>
      <c r="F84" s="8">
        <v>43642</v>
      </c>
      <c r="G84" s="40" t="s">
        <v>3</v>
      </c>
      <c r="H84" s="80">
        <v>1.2482</v>
      </c>
      <c r="I84" s="80"/>
      <c r="J84" s="40">
        <v>19</v>
      </c>
      <c r="K84" s="83">
        <f t="shared" si="9"/>
        <v>7204.7469651070714</v>
      </c>
      <c r="L84" s="84"/>
      <c r="M84" s="6">
        <f>IF(J84="","",(K84/J84)/LOOKUP(RIGHT($D$2,3),定数!$A$6:$A$13,定数!$B$6:$B$13))</f>
        <v>3.1599767390820488</v>
      </c>
      <c r="N84" s="40">
        <v>2012</v>
      </c>
      <c r="O84" s="8">
        <v>43643</v>
      </c>
      <c r="P84" s="80">
        <v>1.2502</v>
      </c>
      <c r="Q84" s="80"/>
      <c r="R84" s="81">
        <f>IF(P84="","",T84*M84*LOOKUP(RIGHT($D$2,3),定数!$A$6:$A$13,定数!$B$6:$B$13))</f>
        <v>-7583.9441737969246</v>
      </c>
      <c r="S84" s="81"/>
      <c r="T84" s="82">
        <f t="shared" si="11"/>
        <v>-20.000000000000018</v>
      </c>
      <c r="U84" s="82"/>
      <c r="V84" t="str">
        <f t="shared" si="10"/>
        <v/>
      </c>
      <c r="W84">
        <f t="shared" si="10"/>
        <v>1</v>
      </c>
      <c r="X84" s="41">
        <f t="shared" si="12"/>
        <v>346056.5937391842</v>
      </c>
      <c r="Y84" s="42">
        <f t="shared" si="13"/>
        <v>0.3060145753175908</v>
      </c>
    </row>
    <row r="85" spans="2:25" x14ac:dyDescent="0.15">
      <c r="B85" s="40">
        <v>77</v>
      </c>
      <c r="C85" s="79">
        <f t="shared" si="8"/>
        <v>232574.2879964388</v>
      </c>
      <c r="D85" s="79"/>
      <c r="E85" s="40">
        <v>2012</v>
      </c>
      <c r="F85" s="8">
        <v>43657</v>
      </c>
      <c r="G85" s="40" t="s">
        <v>3</v>
      </c>
      <c r="H85" s="80">
        <v>1.2254</v>
      </c>
      <c r="I85" s="80"/>
      <c r="J85" s="40">
        <v>40</v>
      </c>
      <c r="K85" s="83">
        <f t="shared" si="9"/>
        <v>6977.2286398931637</v>
      </c>
      <c r="L85" s="84"/>
      <c r="M85" s="6">
        <f>IF(J85="","",(K85/J85)/LOOKUP(RIGHT($D$2,3),定数!$A$6:$A$13,定数!$B$6:$B$13))</f>
        <v>1.4535892999777424</v>
      </c>
      <c r="N85" s="40">
        <v>2012</v>
      </c>
      <c r="O85" s="8">
        <v>43658</v>
      </c>
      <c r="P85" s="80">
        <v>1.2202999999999999</v>
      </c>
      <c r="Q85" s="80"/>
      <c r="R85" s="81">
        <f>IF(P85="","",T85*M85*LOOKUP(RIGHT($D$2,3),定数!$A$6:$A$13,定数!$B$6:$B$13))</f>
        <v>8895.9665158639655</v>
      </c>
      <c r="S85" s="81"/>
      <c r="T85" s="82">
        <f t="shared" si="11"/>
        <v>51.000000000001044</v>
      </c>
      <c r="U85" s="82"/>
      <c r="V85" t="str">
        <f t="shared" si="10"/>
        <v/>
      </c>
      <c r="W85">
        <f t="shared" si="10"/>
        <v>0</v>
      </c>
      <c r="X85" s="41">
        <f t="shared" si="12"/>
        <v>346056.5937391842</v>
      </c>
      <c r="Y85" s="42">
        <f t="shared" si="13"/>
        <v>0.3279299045180879</v>
      </c>
    </row>
    <row r="86" spans="2:25" x14ac:dyDescent="0.15">
      <c r="B86" s="40">
        <v>78</v>
      </c>
      <c r="C86" s="79">
        <f t="shared" si="8"/>
        <v>241470.25451230275</v>
      </c>
      <c r="D86" s="79"/>
      <c r="E86" s="40">
        <v>2012</v>
      </c>
      <c r="F86" s="8">
        <v>43659</v>
      </c>
      <c r="G86" s="40" t="s">
        <v>3</v>
      </c>
      <c r="H86" s="80">
        <v>1.2189000000000001</v>
      </c>
      <c r="I86" s="80"/>
      <c r="J86" s="40">
        <v>26</v>
      </c>
      <c r="K86" s="83">
        <f t="shared" si="9"/>
        <v>7244.1076353690823</v>
      </c>
      <c r="L86" s="84"/>
      <c r="M86" s="6">
        <f>IF(J86="","",(K86/J86)/LOOKUP(RIGHT($D$2,3),定数!$A$6:$A$13,定数!$B$6:$B$13))</f>
        <v>2.3218293703106032</v>
      </c>
      <c r="N86" s="40">
        <v>2012</v>
      </c>
      <c r="O86" s="8">
        <v>43659</v>
      </c>
      <c r="P86" s="80">
        <v>1.2215</v>
      </c>
      <c r="Q86" s="80"/>
      <c r="R86" s="81">
        <f>IF(P86="","",T86*M86*LOOKUP(RIGHT($D$2,3),定数!$A$6:$A$13,定数!$B$6:$B$13))</f>
        <v>-7244.1076353689023</v>
      </c>
      <c r="S86" s="81"/>
      <c r="T86" s="82">
        <f t="shared" si="11"/>
        <v>-25.999999999999357</v>
      </c>
      <c r="U86" s="82"/>
      <c r="V86" t="str">
        <f t="shared" si="10"/>
        <v/>
      </c>
      <c r="W86">
        <f t="shared" si="10"/>
        <v>1</v>
      </c>
      <c r="X86" s="41">
        <f t="shared" si="12"/>
        <v>346056.5937391842</v>
      </c>
      <c r="Y86" s="42">
        <f t="shared" si="13"/>
        <v>0.30222322336590424</v>
      </c>
    </row>
    <row r="87" spans="2:25" x14ac:dyDescent="0.15">
      <c r="B87" s="40">
        <v>79</v>
      </c>
      <c r="C87" s="79">
        <f t="shared" si="8"/>
        <v>234226.14687693384</v>
      </c>
      <c r="D87" s="79"/>
      <c r="E87" s="40">
        <v>2012</v>
      </c>
      <c r="F87" s="8">
        <v>43663</v>
      </c>
      <c r="G87" s="40" t="s">
        <v>4</v>
      </c>
      <c r="H87" s="80">
        <v>1.2281</v>
      </c>
      <c r="I87" s="80"/>
      <c r="J87" s="40">
        <v>92</v>
      </c>
      <c r="K87" s="83">
        <f t="shared" si="9"/>
        <v>7026.7844063080147</v>
      </c>
      <c r="L87" s="84"/>
      <c r="M87" s="6">
        <f>IF(J87="","",(K87/J87)/LOOKUP(RIGHT($D$2,3),定数!$A$6:$A$13,定数!$B$6:$B$13))</f>
        <v>0.6364840947742767</v>
      </c>
      <c r="N87" s="40">
        <v>2012</v>
      </c>
      <c r="O87" s="8">
        <v>43666</v>
      </c>
      <c r="P87" s="80">
        <v>1.2188000000000001</v>
      </c>
      <c r="Q87" s="80"/>
      <c r="R87" s="81">
        <f>IF(P87="","",T87*M87*LOOKUP(RIGHT($D$2,3),定数!$A$6:$A$13,定数!$B$6:$B$13))</f>
        <v>-7103.1624976808234</v>
      </c>
      <c r="S87" s="81"/>
      <c r="T87" s="82">
        <f t="shared" si="11"/>
        <v>-92.999999999998636</v>
      </c>
      <c r="U87" s="82"/>
      <c r="V87" t="str">
        <f t="shared" si="10"/>
        <v/>
      </c>
      <c r="W87">
        <f t="shared" si="10"/>
        <v>2</v>
      </c>
      <c r="X87" s="41">
        <f t="shared" si="12"/>
        <v>346056.5937391842</v>
      </c>
      <c r="Y87" s="42">
        <f t="shared" si="13"/>
        <v>0.32315652666492667</v>
      </c>
    </row>
    <row r="88" spans="2:25" x14ac:dyDescent="0.15">
      <c r="B88" s="40">
        <v>80</v>
      </c>
      <c r="C88" s="79">
        <f t="shared" si="8"/>
        <v>227122.984379253</v>
      </c>
      <c r="D88" s="79"/>
      <c r="E88" s="40">
        <v>2012</v>
      </c>
      <c r="F88" s="8">
        <v>43678</v>
      </c>
      <c r="G88" s="40" t="s">
        <v>4</v>
      </c>
      <c r="H88" s="80">
        <v>1.2321</v>
      </c>
      <c r="I88" s="80"/>
      <c r="J88" s="40">
        <v>37</v>
      </c>
      <c r="K88" s="83">
        <f t="shared" si="9"/>
        <v>6813.6895313775894</v>
      </c>
      <c r="L88" s="84"/>
      <c r="M88" s="6">
        <f>IF(J88="","",(K88/J88)/LOOKUP(RIGHT($D$2,3),定数!$A$6:$A$13,定数!$B$6:$B$13))</f>
        <v>1.5346147593192767</v>
      </c>
      <c r="N88" s="40">
        <v>2012</v>
      </c>
      <c r="O88" s="8">
        <v>43678</v>
      </c>
      <c r="P88" s="80">
        <v>1.2283999999999999</v>
      </c>
      <c r="Q88" s="80"/>
      <c r="R88" s="81">
        <f>IF(P88="","",T88*M88*LOOKUP(RIGHT($D$2,3),定数!$A$6:$A$13,定数!$B$6:$B$13))</f>
        <v>-6813.6895313776567</v>
      </c>
      <c r="S88" s="81"/>
      <c r="T88" s="82">
        <f t="shared" si="11"/>
        <v>-37.000000000000369</v>
      </c>
      <c r="U88" s="82"/>
      <c r="V88" t="str">
        <f t="shared" si="10"/>
        <v/>
      </c>
      <c r="W88">
        <f t="shared" si="10"/>
        <v>3</v>
      </c>
      <c r="X88" s="41">
        <f t="shared" si="12"/>
        <v>346056.5937391842</v>
      </c>
      <c r="Y88" s="42">
        <f t="shared" si="13"/>
        <v>0.34368254069324</v>
      </c>
    </row>
    <row r="89" spans="2:25" x14ac:dyDescent="0.15">
      <c r="B89" s="40">
        <v>81</v>
      </c>
      <c r="C89" s="79">
        <f t="shared" si="8"/>
        <v>220309.29484787534</v>
      </c>
      <c r="D89" s="79"/>
      <c r="E89" s="40">
        <v>2012</v>
      </c>
      <c r="F89" s="8">
        <v>43699</v>
      </c>
      <c r="G89" s="40" t="s">
        <v>4</v>
      </c>
      <c r="H89" s="80">
        <v>1.2484</v>
      </c>
      <c r="I89" s="80"/>
      <c r="J89" s="40">
        <v>53</v>
      </c>
      <c r="K89" s="83">
        <f t="shared" si="9"/>
        <v>6609.2788454362599</v>
      </c>
      <c r="L89" s="84"/>
      <c r="M89" s="6">
        <f>IF(J89="","",(K89/J89)/LOOKUP(RIGHT($D$2,3),定数!$A$6:$A$13,定数!$B$6:$B$13))</f>
        <v>1.0391947870182798</v>
      </c>
      <c r="N89" s="40">
        <v>2012</v>
      </c>
      <c r="O89" s="8">
        <v>43700</v>
      </c>
      <c r="P89" s="80">
        <v>1.2549999999999999</v>
      </c>
      <c r="Q89" s="80"/>
      <c r="R89" s="81">
        <f>IF(P89="","",T89*M89*LOOKUP(RIGHT($D$2,3),定数!$A$6:$A$13,定数!$B$6:$B$13))</f>
        <v>8230.4227131847001</v>
      </c>
      <c r="S89" s="81"/>
      <c r="T89" s="82">
        <f t="shared" si="11"/>
        <v>65.999999999999389</v>
      </c>
      <c r="U89" s="82"/>
      <c r="V89" t="str">
        <f t="shared" si="10"/>
        <v/>
      </c>
      <c r="W89">
        <f t="shared" si="10"/>
        <v>0</v>
      </c>
      <c r="X89" s="41">
        <f t="shared" si="12"/>
        <v>346056.5937391842</v>
      </c>
      <c r="Y89" s="42">
        <f t="shared" si="13"/>
        <v>0.36337206447244297</v>
      </c>
    </row>
    <row r="90" spans="2:25" x14ac:dyDescent="0.15">
      <c r="B90" s="40">
        <v>82</v>
      </c>
      <c r="C90" s="79">
        <f t="shared" si="8"/>
        <v>228539.71756106004</v>
      </c>
      <c r="D90" s="79"/>
      <c r="E90" s="40">
        <v>2012</v>
      </c>
      <c r="F90" s="8">
        <v>43699</v>
      </c>
      <c r="G90" s="40" t="s">
        <v>4</v>
      </c>
      <c r="H90" s="80">
        <v>1.2487999999999999</v>
      </c>
      <c r="I90" s="80"/>
      <c r="J90" s="40">
        <v>33</v>
      </c>
      <c r="K90" s="83">
        <f t="shared" si="9"/>
        <v>6856.1915268318007</v>
      </c>
      <c r="L90" s="84"/>
      <c r="M90" s="6">
        <f>IF(J90="","",(K90/J90)/LOOKUP(RIGHT($D$2,3),定数!$A$6:$A$13,定数!$B$6:$B$13))</f>
        <v>1.7313614966746971</v>
      </c>
      <c r="N90" s="40">
        <v>2012</v>
      </c>
      <c r="O90" s="8">
        <v>43699</v>
      </c>
      <c r="P90" s="80">
        <v>1.2528999999999999</v>
      </c>
      <c r="Q90" s="80"/>
      <c r="R90" s="81">
        <f>IF(P90="","",T90*M90*LOOKUP(RIGHT($D$2,3),定数!$A$6:$A$13,定数!$B$6:$B$13))</f>
        <v>8518.2985636394951</v>
      </c>
      <c r="S90" s="81"/>
      <c r="T90" s="82">
        <f t="shared" si="11"/>
        <v>40.999999999999929</v>
      </c>
      <c r="U90" s="82"/>
      <c r="V90" t="str">
        <f t="shared" si="10"/>
        <v/>
      </c>
      <c r="W90">
        <f t="shared" si="10"/>
        <v>0</v>
      </c>
      <c r="X90" s="41">
        <f t="shared" si="12"/>
        <v>346056.5937391842</v>
      </c>
      <c r="Y90" s="42">
        <f t="shared" si="13"/>
        <v>0.33958860574896088</v>
      </c>
    </row>
    <row r="91" spans="2:25" x14ac:dyDescent="0.15">
      <c r="B91" s="40">
        <v>83</v>
      </c>
      <c r="C91" s="79">
        <f t="shared" si="8"/>
        <v>237058.01612469953</v>
      </c>
      <c r="D91" s="79"/>
      <c r="E91" s="40">
        <v>2012</v>
      </c>
      <c r="F91" s="8">
        <v>43704</v>
      </c>
      <c r="G91" s="40" t="s">
        <v>3</v>
      </c>
      <c r="H91" s="80">
        <v>1.2496</v>
      </c>
      <c r="I91" s="80"/>
      <c r="J91" s="40">
        <v>27</v>
      </c>
      <c r="K91" s="83">
        <f t="shared" si="9"/>
        <v>7111.7404837409858</v>
      </c>
      <c r="L91" s="84"/>
      <c r="M91" s="6">
        <f>IF(J91="","",(K91/J91)/LOOKUP(RIGHT($D$2,3),定数!$A$6:$A$13,定数!$B$6:$B$13))</f>
        <v>2.1949816307842549</v>
      </c>
      <c r="N91" s="40">
        <v>2012</v>
      </c>
      <c r="O91" s="8">
        <v>43704</v>
      </c>
      <c r="P91" s="80">
        <v>1.2524</v>
      </c>
      <c r="Q91" s="80"/>
      <c r="R91" s="81">
        <f>IF(P91="","",T91*M91*LOOKUP(RIGHT($D$2,3),定数!$A$6:$A$13,定数!$B$6:$B$13))</f>
        <v>-7375.1382794348692</v>
      </c>
      <c r="S91" s="81"/>
      <c r="T91" s="82">
        <f t="shared" si="11"/>
        <v>-27.999999999999137</v>
      </c>
      <c r="U91" s="82"/>
      <c r="V91" t="str">
        <f t="shared" ref="V91:W106" si="14">IF(S91&lt;&gt;"",IF(S91&lt;0,1+V90,0),"")</f>
        <v/>
      </c>
      <c r="W91">
        <f t="shared" si="14"/>
        <v>1</v>
      </c>
      <c r="X91" s="41">
        <f t="shared" si="12"/>
        <v>346056.5937391842</v>
      </c>
      <c r="Y91" s="42">
        <f t="shared" si="13"/>
        <v>0.31497327196324043</v>
      </c>
    </row>
    <row r="92" spans="2:25" x14ac:dyDescent="0.15">
      <c r="B92" s="40">
        <v>84</v>
      </c>
      <c r="C92" s="79">
        <f t="shared" si="8"/>
        <v>229682.87784526465</v>
      </c>
      <c r="D92" s="79"/>
      <c r="E92" s="40">
        <v>2012</v>
      </c>
      <c r="F92" s="8">
        <v>43704</v>
      </c>
      <c r="G92" s="40" t="s">
        <v>3</v>
      </c>
      <c r="H92" s="80">
        <v>1.2507999999999999</v>
      </c>
      <c r="I92" s="80"/>
      <c r="J92" s="40">
        <v>27</v>
      </c>
      <c r="K92" s="83">
        <f t="shared" si="9"/>
        <v>6890.4863353579394</v>
      </c>
      <c r="L92" s="84"/>
      <c r="M92" s="6">
        <f>IF(J92="","",(K92/J92)/LOOKUP(RIGHT($D$2,3),定数!$A$6:$A$13,定数!$B$6:$B$13))</f>
        <v>2.1266933133820798</v>
      </c>
      <c r="N92" s="40">
        <v>2012</v>
      </c>
      <c r="O92" s="8">
        <v>43704</v>
      </c>
      <c r="P92" s="80">
        <v>1.2475000000000001</v>
      </c>
      <c r="Q92" s="80"/>
      <c r="R92" s="81">
        <f>IF(P92="","",T92*M92*LOOKUP(RIGHT($D$2,3),定数!$A$6:$A$13,定数!$B$6:$B$13))</f>
        <v>8421.7055209926766</v>
      </c>
      <c r="S92" s="81"/>
      <c r="T92" s="82">
        <f t="shared" si="11"/>
        <v>32.999999999998586</v>
      </c>
      <c r="U92" s="82"/>
      <c r="V92" t="str">
        <f t="shared" si="14"/>
        <v/>
      </c>
      <c r="W92">
        <f t="shared" si="14"/>
        <v>0</v>
      </c>
      <c r="X92" s="41">
        <f t="shared" si="12"/>
        <v>346056.5937391842</v>
      </c>
      <c r="Y92" s="42">
        <f t="shared" si="13"/>
        <v>0.33628521461327232</v>
      </c>
    </row>
    <row r="93" spans="2:25" x14ac:dyDescent="0.15">
      <c r="B93" s="40">
        <v>85</v>
      </c>
      <c r="C93" s="79">
        <f t="shared" si="8"/>
        <v>238104.58336625731</v>
      </c>
      <c r="D93" s="79"/>
      <c r="E93" s="40">
        <v>2012</v>
      </c>
      <c r="F93" s="8">
        <v>43704</v>
      </c>
      <c r="G93" s="40" t="s">
        <v>3</v>
      </c>
      <c r="H93" s="80">
        <v>1.2506999999999999</v>
      </c>
      <c r="I93" s="80"/>
      <c r="J93" s="40">
        <v>18</v>
      </c>
      <c r="K93" s="83">
        <f t="shared" si="9"/>
        <v>7143.1375009877192</v>
      </c>
      <c r="L93" s="84"/>
      <c r="M93" s="6">
        <f>IF(J93="","",(K93/J93)/LOOKUP(RIGHT($D$2,3),定数!$A$6:$A$13,定数!$B$6:$B$13))</f>
        <v>3.3070081023091289</v>
      </c>
      <c r="N93" s="40">
        <v>2012</v>
      </c>
      <c r="O93" s="8">
        <v>43705</v>
      </c>
      <c r="P93" s="80">
        <v>1.2485999999999999</v>
      </c>
      <c r="Q93" s="80"/>
      <c r="R93" s="81">
        <f>IF(P93="","",T93*M93*LOOKUP(RIGHT($D$2,3),定数!$A$6:$A$13,定数!$B$6:$B$13))</f>
        <v>8333.6604178189682</v>
      </c>
      <c r="S93" s="81"/>
      <c r="T93" s="82">
        <f t="shared" si="11"/>
        <v>20.999999999999908</v>
      </c>
      <c r="U93" s="82"/>
      <c r="V93" t="str">
        <f t="shared" si="14"/>
        <v/>
      </c>
      <c r="W93">
        <f t="shared" si="14"/>
        <v>0</v>
      </c>
      <c r="X93" s="41">
        <f t="shared" si="12"/>
        <v>346056.5937391842</v>
      </c>
      <c r="Y93" s="42">
        <f t="shared" si="13"/>
        <v>0.31194900581576002</v>
      </c>
    </row>
    <row r="94" spans="2:25" x14ac:dyDescent="0.15">
      <c r="B94" s="40">
        <v>86</v>
      </c>
      <c r="C94" s="79">
        <f t="shared" si="8"/>
        <v>246438.24378407627</v>
      </c>
      <c r="D94" s="79"/>
      <c r="E94" s="40">
        <v>2012</v>
      </c>
      <c r="F94" s="8">
        <v>43733</v>
      </c>
      <c r="G94" s="40" t="s">
        <v>3</v>
      </c>
      <c r="H94" s="80">
        <v>1.2941</v>
      </c>
      <c r="I94" s="80"/>
      <c r="J94" s="40">
        <v>31</v>
      </c>
      <c r="K94" s="83">
        <f t="shared" si="9"/>
        <v>7393.1473135222877</v>
      </c>
      <c r="L94" s="84"/>
      <c r="M94" s="6">
        <f>IF(J94="","",(K94/J94)/LOOKUP(RIGHT($D$2,3),定数!$A$6:$A$13,定数!$B$6:$B$13))</f>
        <v>1.9874051918070665</v>
      </c>
      <c r="N94" s="40">
        <v>2012</v>
      </c>
      <c r="O94" s="8">
        <v>43733</v>
      </c>
      <c r="P94" s="80">
        <v>1.2901</v>
      </c>
      <c r="Q94" s="80"/>
      <c r="R94" s="81">
        <f>IF(P94="","",T94*M94*LOOKUP(RIGHT($D$2,3),定数!$A$6:$A$13,定数!$B$6:$B$13))</f>
        <v>9539.5449206739286</v>
      </c>
      <c r="S94" s="81"/>
      <c r="T94" s="82">
        <f t="shared" si="11"/>
        <v>40.000000000000036</v>
      </c>
      <c r="U94" s="82"/>
      <c r="V94" t="str">
        <f t="shared" si="14"/>
        <v/>
      </c>
      <c r="W94">
        <f t="shared" si="14"/>
        <v>0</v>
      </c>
      <c r="X94" s="41">
        <f t="shared" si="12"/>
        <v>346056.5937391842</v>
      </c>
      <c r="Y94" s="42">
        <f t="shared" si="13"/>
        <v>0.28786722101931184</v>
      </c>
    </row>
    <row r="95" spans="2:25" x14ac:dyDescent="0.15">
      <c r="B95" s="40">
        <v>87</v>
      </c>
      <c r="C95" s="79">
        <f t="shared" si="8"/>
        <v>255977.78870475019</v>
      </c>
      <c r="D95" s="79"/>
      <c r="E95" s="40">
        <v>2012</v>
      </c>
      <c r="F95" s="8">
        <v>43740</v>
      </c>
      <c r="G95" s="40" t="s">
        <v>4</v>
      </c>
      <c r="H95" s="80">
        <v>1.2925</v>
      </c>
      <c r="I95" s="80"/>
      <c r="J95" s="40">
        <v>45</v>
      </c>
      <c r="K95" s="83">
        <f t="shared" si="9"/>
        <v>7679.3336611425057</v>
      </c>
      <c r="L95" s="84"/>
      <c r="M95" s="6">
        <f>IF(J95="","",(K95/J95)/LOOKUP(RIGHT($D$2,3),定数!$A$6:$A$13,定数!$B$6:$B$13))</f>
        <v>1.4220988261375009</v>
      </c>
      <c r="N95" s="40">
        <v>2012</v>
      </c>
      <c r="O95" s="8">
        <v>43741</v>
      </c>
      <c r="P95" s="80">
        <v>1.2879</v>
      </c>
      <c r="Q95" s="80"/>
      <c r="R95" s="81">
        <f>IF(P95="","",T95*M95*LOOKUP(RIGHT($D$2,3),定数!$A$6:$A$13,定数!$B$6:$B$13))</f>
        <v>-7849.9855202788985</v>
      </c>
      <c r="S95" s="81"/>
      <c r="T95" s="82">
        <f t="shared" si="11"/>
        <v>-45.999999999999375</v>
      </c>
      <c r="U95" s="82"/>
      <c r="V95" t="str">
        <f t="shared" si="14"/>
        <v/>
      </c>
      <c r="W95">
        <f t="shared" si="14"/>
        <v>1</v>
      </c>
      <c r="X95" s="41">
        <f t="shared" si="12"/>
        <v>346056.5937391842</v>
      </c>
      <c r="Y95" s="42">
        <f t="shared" si="13"/>
        <v>0.26030079086522062</v>
      </c>
    </row>
    <row r="96" spans="2:25" x14ac:dyDescent="0.15">
      <c r="B96" s="40">
        <v>88</v>
      </c>
      <c r="C96" s="79">
        <f t="shared" si="8"/>
        <v>248127.8031844713</v>
      </c>
      <c r="D96" s="79"/>
      <c r="E96" s="40">
        <v>2012</v>
      </c>
      <c r="F96" s="8">
        <v>43756</v>
      </c>
      <c r="G96" s="40" t="s">
        <v>4</v>
      </c>
      <c r="H96" s="80">
        <v>1.3116000000000001</v>
      </c>
      <c r="I96" s="80"/>
      <c r="J96" s="40">
        <v>28</v>
      </c>
      <c r="K96" s="83">
        <f t="shared" si="9"/>
        <v>7443.8340955341382</v>
      </c>
      <c r="L96" s="84"/>
      <c r="M96" s="6">
        <f>IF(J96="","",(K96/J96)/LOOKUP(RIGHT($D$2,3),定数!$A$6:$A$13,定数!$B$6:$B$13))</f>
        <v>2.2154268141470648</v>
      </c>
      <c r="N96" s="40">
        <v>2012</v>
      </c>
      <c r="O96" s="8">
        <v>43756</v>
      </c>
      <c r="P96" s="80">
        <v>1.3087</v>
      </c>
      <c r="Q96" s="80"/>
      <c r="R96" s="81">
        <f>IF(P96="","",T96*M96*LOOKUP(RIGHT($D$2,3),定数!$A$6:$A$13,定数!$B$6:$B$13))</f>
        <v>-7709.6853132321157</v>
      </c>
      <c r="S96" s="81"/>
      <c r="T96" s="82">
        <f t="shared" si="11"/>
        <v>-29.000000000001247</v>
      </c>
      <c r="U96" s="82"/>
      <c r="V96" t="str">
        <f t="shared" si="14"/>
        <v/>
      </c>
      <c r="W96">
        <f t="shared" si="14"/>
        <v>2</v>
      </c>
      <c r="X96" s="41">
        <f t="shared" si="12"/>
        <v>346056.5937391842</v>
      </c>
      <c r="Y96" s="42">
        <f t="shared" si="13"/>
        <v>0.28298489994535359</v>
      </c>
    </row>
    <row r="97" spans="2:25" x14ac:dyDescent="0.15">
      <c r="B97" s="40">
        <v>89</v>
      </c>
      <c r="C97" s="79">
        <f t="shared" si="8"/>
        <v>240418.11787123917</v>
      </c>
      <c r="D97" s="79"/>
      <c r="E97" s="40">
        <v>2012</v>
      </c>
      <c r="F97" s="8">
        <v>43784</v>
      </c>
      <c r="G97" s="40" t="s">
        <v>4</v>
      </c>
      <c r="H97" s="80">
        <v>1.274</v>
      </c>
      <c r="I97" s="80"/>
      <c r="J97" s="40">
        <v>23</v>
      </c>
      <c r="K97" s="83">
        <f t="shared" si="9"/>
        <v>7212.5435361371747</v>
      </c>
      <c r="L97" s="84"/>
      <c r="M97" s="6">
        <f>IF(J97="","",(K97/J97)/LOOKUP(RIGHT($D$2,3),定数!$A$6:$A$13,定数!$B$6:$B$13))</f>
        <v>2.6132404116439036</v>
      </c>
      <c r="N97" s="40">
        <v>2012</v>
      </c>
      <c r="O97" s="8">
        <v>43784</v>
      </c>
      <c r="P97" s="80">
        <v>1.2768999999999999</v>
      </c>
      <c r="Q97" s="80"/>
      <c r="R97" s="81">
        <f>IF(P97="","",T97*M97*LOOKUP(RIGHT($D$2,3),定数!$A$6:$A$13,定数!$B$6:$B$13))</f>
        <v>9094.0766325204786</v>
      </c>
      <c r="S97" s="81"/>
      <c r="T97" s="82">
        <f t="shared" si="11"/>
        <v>28.999999999999027</v>
      </c>
      <c r="U97" s="82"/>
      <c r="V97" t="str">
        <f t="shared" si="14"/>
        <v/>
      </c>
      <c r="W97">
        <f t="shared" si="14"/>
        <v>0</v>
      </c>
      <c r="X97" s="41">
        <f t="shared" si="12"/>
        <v>346056.5937391842</v>
      </c>
      <c r="Y97" s="42">
        <f t="shared" si="13"/>
        <v>0.30526358341133819</v>
      </c>
    </row>
    <row r="98" spans="2:25" x14ac:dyDescent="0.15">
      <c r="B98" s="40">
        <v>90</v>
      </c>
      <c r="C98" s="79">
        <f t="shared" si="8"/>
        <v>249512.19450375965</v>
      </c>
      <c r="D98" s="79"/>
      <c r="E98" s="40">
        <v>2012</v>
      </c>
      <c r="F98" s="8">
        <v>43812</v>
      </c>
      <c r="G98" s="40" t="s">
        <v>4</v>
      </c>
      <c r="H98" s="80">
        <v>1.3085</v>
      </c>
      <c r="I98" s="80"/>
      <c r="J98" s="40">
        <v>45</v>
      </c>
      <c r="K98" s="83">
        <f t="shared" si="9"/>
        <v>7485.3658351127888</v>
      </c>
      <c r="L98" s="84"/>
      <c r="M98" s="6">
        <f>IF(J98="","",(K98/J98)/LOOKUP(RIGHT($D$2,3),定数!$A$6:$A$13,定数!$B$6:$B$13))</f>
        <v>1.3861788583542203</v>
      </c>
      <c r="N98" s="40">
        <v>2012</v>
      </c>
      <c r="O98" s="8">
        <v>43813</v>
      </c>
      <c r="P98" s="80">
        <v>1.3140000000000001</v>
      </c>
      <c r="Q98" s="80"/>
      <c r="R98" s="81">
        <f>IF(P98="","",T98*M98*LOOKUP(RIGHT($D$2,3),定数!$A$6:$A$13,定数!$B$6:$B$13))</f>
        <v>9148.7804651379556</v>
      </c>
      <c r="S98" s="81"/>
      <c r="T98" s="82">
        <f t="shared" si="11"/>
        <v>55.000000000000604</v>
      </c>
      <c r="U98" s="82"/>
      <c r="V98" t="str">
        <f t="shared" si="14"/>
        <v/>
      </c>
      <c r="W98">
        <f t="shared" si="14"/>
        <v>0</v>
      </c>
      <c r="X98" s="41">
        <f t="shared" si="12"/>
        <v>346056.5937391842</v>
      </c>
      <c r="Y98" s="42">
        <f t="shared" si="13"/>
        <v>0.27898442330559403</v>
      </c>
    </row>
    <row r="99" spans="2:25" x14ac:dyDescent="0.15">
      <c r="B99" s="40">
        <v>91</v>
      </c>
      <c r="C99" s="79">
        <f t="shared" si="8"/>
        <v>258660.97496889759</v>
      </c>
      <c r="D99" s="79"/>
      <c r="E99" s="40">
        <v>2012</v>
      </c>
      <c r="F99" s="8">
        <v>43817</v>
      </c>
      <c r="G99" s="40" t="s">
        <v>4</v>
      </c>
      <c r="H99" s="80">
        <v>1.3181</v>
      </c>
      <c r="I99" s="80"/>
      <c r="J99" s="40">
        <v>26</v>
      </c>
      <c r="K99" s="83">
        <f t="shared" si="9"/>
        <v>7759.8292490669273</v>
      </c>
      <c r="L99" s="84"/>
      <c r="M99" s="6">
        <f>IF(J99="","",(K99/J99)/LOOKUP(RIGHT($D$2,3),定数!$A$6:$A$13,定数!$B$6:$B$13))</f>
        <v>2.4871247593163228</v>
      </c>
      <c r="N99" s="40">
        <v>2012</v>
      </c>
      <c r="O99" s="8">
        <v>43817</v>
      </c>
      <c r="P99" s="80">
        <v>1.3212999999999999</v>
      </c>
      <c r="Q99" s="80"/>
      <c r="R99" s="81">
        <f>IF(P99="","",T99*M99*LOOKUP(RIGHT($D$2,3),定数!$A$6:$A$13,定数!$B$6:$B$13))</f>
        <v>9550.5590757742902</v>
      </c>
      <c r="S99" s="81"/>
      <c r="T99" s="82">
        <f t="shared" si="11"/>
        <v>31.999999999998696</v>
      </c>
      <c r="U99" s="82"/>
      <c r="V99" t="str">
        <f t="shared" si="14"/>
        <v/>
      </c>
      <c r="W99">
        <f t="shared" si="14"/>
        <v>0</v>
      </c>
      <c r="X99" s="41">
        <f t="shared" si="12"/>
        <v>346056.5937391842</v>
      </c>
      <c r="Y99" s="42">
        <f t="shared" si="13"/>
        <v>0.25254718549346555</v>
      </c>
    </row>
    <row r="100" spans="2:25" x14ac:dyDescent="0.15">
      <c r="B100" s="40">
        <v>92</v>
      </c>
      <c r="C100" s="79">
        <f t="shared" si="8"/>
        <v>268211.53404467186</v>
      </c>
      <c r="D100" s="79"/>
      <c r="E100" s="40">
        <v>2013</v>
      </c>
      <c r="F100" s="8">
        <v>43493</v>
      </c>
      <c r="G100" s="40" t="s">
        <v>4</v>
      </c>
      <c r="H100" s="80">
        <v>1.3460000000000001</v>
      </c>
      <c r="I100" s="80"/>
      <c r="J100" s="40">
        <v>36</v>
      </c>
      <c r="K100" s="83">
        <f t="shared" si="9"/>
        <v>8046.3460213401559</v>
      </c>
      <c r="L100" s="84"/>
      <c r="M100" s="6">
        <f>IF(J100="","",(K100/J100)/LOOKUP(RIGHT($D$2,3),定数!$A$6:$A$13,定数!$B$6:$B$13))</f>
        <v>1.8625800975324436</v>
      </c>
      <c r="N100" s="40">
        <v>2013</v>
      </c>
      <c r="O100" s="8">
        <v>43494</v>
      </c>
      <c r="P100" s="80">
        <v>1.3424</v>
      </c>
      <c r="Q100" s="80"/>
      <c r="R100" s="81">
        <f>IF(P100="","",T100*M100*LOOKUP(RIGHT($D$2,3),定数!$A$6:$A$13,定数!$B$6:$B$13))</f>
        <v>-8046.3460213402632</v>
      </c>
      <c r="S100" s="81"/>
      <c r="T100" s="82">
        <f t="shared" si="11"/>
        <v>-36.000000000000476</v>
      </c>
      <c r="U100" s="82"/>
      <c r="V100" t="str">
        <f t="shared" si="14"/>
        <v/>
      </c>
      <c r="W100">
        <f t="shared" si="14"/>
        <v>1</v>
      </c>
      <c r="X100" s="41">
        <f t="shared" si="12"/>
        <v>346056.5937391842</v>
      </c>
      <c r="Y100" s="42">
        <f t="shared" si="13"/>
        <v>0.22494892772707165</v>
      </c>
    </row>
    <row r="101" spans="2:25" x14ac:dyDescent="0.15">
      <c r="B101" s="40">
        <v>93</v>
      </c>
      <c r="C101" s="79">
        <f t="shared" si="8"/>
        <v>260165.1880233316</v>
      </c>
      <c r="D101" s="79"/>
      <c r="E101" s="40">
        <v>2013</v>
      </c>
      <c r="F101" s="8">
        <v>43496</v>
      </c>
      <c r="G101" s="40" t="s">
        <v>4</v>
      </c>
      <c r="H101" s="80">
        <v>1.3571</v>
      </c>
      <c r="I101" s="80"/>
      <c r="J101" s="40">
        <v>29</v>
      </c>
      <c r="K101" s="83">
        <f t="shared" si="9"/>
        <v>7804.9556406999482</v>
      </c>
      <c r="L101" s="84"/>
      <c r="M101" s="6">
        <f>IF(J101="","",(K101/J101)/LOOKUP(RIGHT($D$2,3),定数!$A$6:$A$13,定数!$B$6:$B$13))</f>
        <v>2.2428033450287206</v>
      </c>
      <c r="N101" s="40">
        <v>2013</v>
      </c>
      <c r="O101" s="8">
        <v>43497</v>
      </c>
      <c r="P101" s="80">
        <v>1.3607</v>
      </c>
      <c r="Q101" s="80"/>
      <c r="R101" s="81">
        <f>IF(P101="","",T101*M101*LOOKUP(RIGHT($D$2,3),定数!$A$6:$A$13,定数!$B$6:$B$13))</f>
        <v>9688.9104505242012</v>
      </c>
      <c r="S101" s="81"/>
      <c r="T101" s="82">
        <f t="shared" si="11"/>
        <v>36.000000000000476</v>
      </c>
      <c r="U101" s="82"/>
      <c r="V101" t="str">
        <f t="shared" si="14"/>
        <v/>
      </c>
      <c r="W101">
        <f t="shared" si="14"/>
        <v>0</v>
      </c>
      <c r="X101" s="41">
        <f t="shared" si="12"/>
        <v>346056.5937391842</v>
      </c>
      <c r="Y101" s="42">
        <f t="shared" si="13"/>
        <v>0.24820045989525974</v>
      </c>
    </row>
    <row r="102" spans="2:25" x14ac:dyDescent="0.15">
      <c r="B102" s="40">
        <v>94</v>
      </c>
      <c r="C102" s="79">
        <f t="shared" si="8"/>
        <v>269854.09847385582</v>
      </c>
      <c r="D102" s="79"/>
      <c r="E102" s="40">
        <v>2013</v>
      </c>
      <c r="F102" s="8">
        <v>43501</v>
      </c>
      <c r="G102" s="40" t="s">
        <v>3</v>
      </c>
      <c r="H102" s="80">
        <v>1.3507</v>
      </c>
      <c r="I102" s="80"/>
      <c r="J102" s="40">
        <v>60</v>
      </c>
      <c r="K102" s="83">
        <f t="shared" si="9"/>
        <v>8095.6229542156743</v>
      </c>
      <c r="L102" s="84"/>
      <c r="M102" s="6">
        <f>IF(J102="","",(K102/J102)/LOOKUP(RIGHT($D$2,3),定数!$A$6:$A$13,定数!$B$6:$B$13))</f>
        <v>1.1243920769743991</v>
      </c>
      <c r="N102" s="40">
        <v>2013</v>
      </c>
      <c r="O102" s="8">
        <v>43501</v>
      </c>
      <c r="P102" s="80">
        <v>1.3568</v>
      </c>
      <c r="Q102" s="80"/>
      <c r="R102" s="81">
        <f>IF(P102="","",T102*M102*LOOKUP(RIGHT($D$2,3),定数!$A$6:$A$13,定数!$B$6:$B$13))</f>
        <v>-8230.550003452594</v>
      </c>
      <c r="S102" s="81"/>
      <c r="T102" s="82">
        <f t="shared" si="11"/>
        <v>-60.999999999999943</v>
      </c>
      <c r="U102" s="82"/>
      <c r="V102" t="str">
        <f t="shared" si="14"/>
        <v/>
      </c>
      <c r="W102">
        <f t="shared" si="14"/>
        <v>1</v>
      </c>
      <c r="X102" s="41">
        <f t="shared" si="12"/>
        <v>346056.5937391842</v>
      </c>
      <c r="Y102" s="42">
        <f t="shared" si="13"/>
        <v>0.22020240805687596</v>
      </c>
    </row>
    <row r="103" spans="2:25" x14ac:dyDescent="0.15">
      <c r="B103" s="40">
        <v>95</v>
      </c>
      <c r="C103" s="79">
        <f t="shared" si="8"/>
        <v>261623.54847040321</v>
      </c>
      <c r="D103" s="79"/>
      <c r="E103" s="40">
        <v>2013</v>
      </c>
      <c r="F103" s="8">
        <v>43545</v>
      </c>
      <c r="G103" s="40" t="s">
        <v>3</v>
      </c>
      <c r="H103" s="80">
        <v>1.2892999999999999</v>
      </c>
      <c r="I103" s="80"/>
      <c r="J103" s="40">
        <v>37</v>
      </c>
      <c r="K103" s="83">
        <f t="shared" si="9"/>
        <v>7848.7064541120963</v>
      </c>
      <c r="L103" s="84"/>
      <c r="M103" s="6">
        <f>IF(J103="","",(K103/J103)/LOOKUP(RIGHT($D$2,3),定数!$A$6:$A$13,定数!$B$6:$B$13))</f>
        <v>1.7677266788540758</v>
      </c>
      <c r="N103" s="40">
        <v>2013</v>
      </c>
      <c r="O103" s="8">
        <v>43545</v>
      </c>
      <c r="P103" s="80">
        <v>1.2930999999999999</v>
      </c>
      <c r="Q103" s="80"/>
      <c r="R103" s="81">
        <f>IF(P103="","",T103*M103*LOOKUP(RIGHT($D$2,3),定数!$A$6:$A$13,定数!$B$6:$B$13))</f>
        <v>-8060.8336555746391</v>
      </c>
      <c r="S103" s="81"/>
      <c r="T103" s="82">
        <f t="shared" si="11"/>
        <v>-38.000000000000256</v>
      </c>
      <c r="U103" s="82"/>
      <c r="V103" t="str">
        <f t="shared" si="14"/>
        <v/>
      </c>
      <c r="W103">
        <f t="shared" si="14"/>
        <v>2</v>
      </c>
      <c r="X103" s="41">
        <f t="shared" si="12"/>
        <v>346056.5937391842</v>
      </c>
      <c r="Y103" s="42">
        <f t="shared" si="13"/>
        <v>0.24398623461114122</v>
      </c>
    </row>
    <row r="104" spans="2:25" x14ac:dyDescent="0.15">
      <c r="B104" s="40">
        <v>96</v>
      </c>
      <c r="C104" s="79">
        <f t="shared" si="8"/>
        <v>253562.71481482856</v>
      </c>
      <c r="D104" s="79"/>
      <c r="E104" s="40">
        <v>2013</v>
      </c>
      <c r="F104" s="8">
        <v>43563</v>
      </c>
      <c r="G104" s="40" t="s">
        <v>4</v>
      </c>
      <c r="H104" s="80">
        <v>1.302</v>
      </c>
      <c r="I104" s="80"/>
      <c r="J104" s="40">
        <v>28</v>
      </c>
      <c r="K104" s="83">
        <f t="shared" si="9"/>
        <v>7606.8814444448562</v>
      </c>
      <c r="L104" s="84"/>
      <c r="M104" s="6">
        <f>IF(J104="","",(K104/J104)/LOOKUP(RIGHT($D$2,3),定数!$A$6:$A$13,定数!$B$6:$B$13))</f>
        <v>2.2639528108466833</v>
      </c>
      <c r="N104" s="40">
        <v>2013</v>
      </c>
      <c r="O104" s="8">
        <v>43564</v>
      </c>
      <c r="P104" s="80">
        <v>1.3055000000000001</v>
      </c>
      <c r="Q104" s="80"/>
      <c r="R104" s="81">
        <f>IF(P104="","",T104*M104*LOOKUP(RIGHT($D$2,3),定数!$A$6:$A$13,定数!$B$6:$B$13))</f>
        <v>9508.601805556229</v>
      </c>
      <c r="S104" s="81"/>
      <c r="T104" s="82">
        <f t="shared" si="11"/>
        <v>35.000000000000583</v>
      </c>
      <c r="U104" s="82"/>
      <c r="V104" t="str">
        <f t="shared" si="14"/>
        <v/>
      </c>
      <c r="W104">
        <f t="shared" si="14"/>
        <v>0</v>
      </c>
      <c r="X104" s="41">
        <f t="shared" si="12"/>
        <v>346056.5937391842</v>
      </c>
      <c r="Y104" s="42">
        <f t="shared" si="13"/>
        <v>0.26727963170690627</v>
      </c>
    </row>
    <row r="105" spans="2:25" x14ac:dyDescent="0.15">
      <c r="B105" s="40">
        <v>97</v>
      </c>
      <c r="C105" s="79">
        <f t="shared" si="8"/>
        <v>263071.31662038481</v>
      </c>
      <c r="D105" s="79"/>
      <c r="E105" s="40">
        <v>2013</v>
      </c>
      <c r="F105" s="8">
        <v>43606</v>
      </c>
      <c r="G105" s="40" t="s">
        <v>4</v>
      </c>
      <c r="H105" s="80">
        <v>1.2887999999999999</v>
      </c>
      <c r="I105" s="80"/>
      <c r="J105" s="40">
        <v>47</v>
      </c>
      <c r="K105" s="83">
        <f t="shared" si="9"/>
        <v>7892.1394986115438</v>
      </c>
      <c r="L105" s="84"/>
      <c r="M105" s="6">
        <f>IF(J105="","",(K105/J105)/LOOKUP(RIGHT($D$2,3),定数!$A$6:$A$13,定数!$B$6:$B$13))</f>
        <v>1.399315513938217</v>
      </c>
      <c r="N105" s="40">
        <v>2013</v>
      </c>
      <c r="O105" s="8">
        <v>43607</v>
      </c>
      <c r="P105" s="80">
        <v>1.2946</v>
      </c>
      <c r="Q105" s="80"/>
      <c r="R105" s="81">
        <f>IF(P105="","",T105*M105*LOOKUP(RIGHT($D$2,3),定数!$A$6:$A$13,定数!$B$6:$B$13))</f>
        <v>9739.2359770100356</v>
      </c>
      <c r="S105" s="81"/>
      <c r="T105" s="82">
        <f t="shared" si="11"/>
        <v>58.00000000000027</v>
      </c>
      <c r="U105" s="82"/>
      <c r="V105" t="str">
        <f t="shared" si="14"/>
        <v/>
      </c>
      <c r="W105">
        <f t="shared" si="14"/>
        <v>0</v>
      </c>
      <c r="X105" s="41">
        <f t="shared" si="12"/>
        <v>346056.5937391842</v>
      </c>
      <c r="Y105" s="42">
        <f t="shared" si="13"/>
        <v>0.23980261789591473</v>
      </c>
    </row>
    <row r="106" spans="2:25" x14ac:dyDescent="0.15">
      <c r="B106" s="40">
        <v>98</v>
      </c>
      <c r="C106" s="79">
        <f t="shared" si="8"/>
        <v>272810.55259739485</v>
      </c>
      <c r="D106" s="79"/>
      <c r="E106" s="40">
        <v>2013</v>
      </c>
      <c r="F106" s="8">
        <v>43620</v>
      </c>
      <c r="G106" s="40" t="s">
        <v>4</v>
      </c>
      <c r="H106" s="80">
        <v>1.3089</v>
      </c>
      <c r="I106" s="80"/>
      <c r="J106" s="40">
        <v>47</v>
      </c>
      <c r="K106" s="83">
        <f t="shared" si="9"/>
        <v>8184.3165779218452</v>
      </c>
      <c r="L106" s="84"/>
      <c r="M106" s="6">
        <f>IF(J106="","",(K106/J106)/LOOKUP(RIGHT($D$2,3),定数!$A$6:$A$13,定数!$B$6:$B$13))</f>
        <v>1.4511199606244405</v>
      </c>
      <c r="N106" s="40">
        <v>2013</v>
      </c>
      <c r="O106" s="8">
        <v>43622</v>
      </c>
      <c r="P106" s="80">
        <v>1.3148</v>
      </c>
      <c r="Q106" s="80"/>
      <c r="R106" s="81">
        <f>IF(P106="","",T106*M106*LOOKUP(RIGHT($D$2,3),定数!$A$6:$A$13,定数!$B$6:$B$13))</f>
        <v>10273.929321221067</v>
      </c>
      <c r="S106" s="81"/>
      <c r="T106" s="82">
        <f t="shared" si="11"/>
        <v>59.000000000000163</v>
      </c>
      <c r="U106" s="82"/>
      <c r="V106" t="str">
        <f t="shared" si="14"/>
        <v/>
      </c>
      <c r="W106">
        <f t="shared" si="14"/>
        <v>0</v>
      </c>
      <c r="X106" s="41">
        <f t="shared" si="12"/>
        <v>346056.5937391842</v>
      </c>
      <c r="Y106" s="42">
        <f t="shared" si="13"/>
        <v>0.21165914034567823</v>
      </c>
    </row>
    <row r="107" spans="2:25" x14ac:dyDescent="0.15">
      <c r="B107" s="40">
        <v>99</v>
      </c>
      <c r="C107" s="79">
        <f t="shared" si="8"/>
        <v>283084.48191861593</v>
      </c>
      <c r="D107" s="79"/>
      <c r="E107" s="40">
        <v>2013</v>
      </c>
      <c r="F107" s="8">
        <v>43628</v>
      </c>
      <c r="G107" s="40" t="s">
        <v>4</v>
      </c>
      <c r="H107" s="80">
        <v>1.3298000000000001</v>
      </c>
      <c r="I107" s="80"/>
      <c r="J107" s="40">
        <v>33</v>
      </c>
      <c r="K107" s="83">
        <f t="shared" si="9"/>
        <v>8492.5344575584768</v>
      </c>
      <c r="L107" s="84"/>
      <c r="M107" s="6">
        <f>IF(J107="","",(K107/J107)/LOOKUP(RIGHT($D$2,3),定数!$A$6:$A$13,定数!$B$6:$B$13))</f>
        <v>2.144579408474363</v>
      </c>
      <c r="N107" s="40">
        <v>2013</v>
      </c>
      <c r="O107" s="8">
        <v>43628</v>
      </c>
      <c r="P107" s="80">
        <v>1.3338000000000001</v>
      </c>
      <c r="Q107" s="80"/>
      <c r="R107" s="81">
        <f>IF(P107="","",T107*M107*LOOKUP(RIGHT($D$2,3),定数!$A$6:$A$13,定数!$B$6:$B$13))</f>
        <v>10293.981160676953</v>
      </c>
      <c r="S107" s="81"/>
      <c r="T107" s="82">
        <f t="shared" si="11"/>
        <v>40.000000000000036</v>
      </c>
      <c r="U107" s="82"/>
      <c r="V107" t="str">
        <f>IF(S107&lt;&gt;"",IF(S107&lt;0,1+V106,0),"")</f>
        <v/>
      </c>
      <c r="W107">
        <f>IF(T107&lt;&gt;"",IF(T107&lt;0,1+W106,0),"")</f>
        <v>0</v>
      </c>
      <c r="X107" s="41">
        <f t="shared" si="12"/>
        <v>346056.5937391842</v>
      </c>
      <c r="Y107" s="42">
        <f t="shared" si="13"/>
        <v>0.18197055903529202</v>
      </c>
    </row>
    <row r="108" spans="2:25" x14ac:dyDescent="0.15">
      <c r="B108" s="40">
        <v>100</v>
      </c>
      <c r="C108" s="79">
        <f t="shared" si="8"/>
        <v>293378.46307929291</v>
      </c>
      <c r="D108" s="79"/>
      <c r="E108" s="40">
        <v>2013</v>
      </c>
      <c r="F108" s="8">
        <v>43633</v>
      </c>
      <c r="G108" s="40" t="s">
        <v>4</v>
      </c>
      <c r="H108" s="80">
        <v>1.3351999999999999</v>
      </c>
      <c r="I108" s="80"/>
      <c r="J108" s="40">
        <v>22</v>
      </c>
      <c r="K108" s="83">
        <f t="shared" si="9"/>
        <v>8801.3538923787874</v>
      </c>
      <c r="L108" s="84"/>
      <c r="M108" s="6">
        <f>IF(J108="","",(K108/J108)/LOOKUP(RIGHT($D$2,3),定数!$A$6:$A$13,定数!$B$6:$B$13))</f>
        <v>3.3338461713556016</v>
      </c>
      <c r="N108" s="40">
        <v>2013</v>
      </c>
      <c r="O108" s="8">
        <v>43633</v>
      </c>
      <c r="P108" s="80">
        <v>1.333</v>
      </c>
      <c r="Q108" s="80"/>
      <c r="R108" s="81">
        <f>IF(P108="","",T108*M108*LOOKUP(RIGHT($D$2,3),定数!$A$6:$A$13,定数!$B$6:$B$13))</f>
        <v>-8801.3538923787055</v>
      </c>
      <c r="S108" s="81"/>
      <c r="T108" s="82">
        <f t="shared" si="11"/>
        <v>-21.999999999999797</v>
      </c>
      <c r="U108" s="82"/>
      <c r="V108" t="str">
        <f>IF(S108&lt;&gt;"",IF(S108&lt;0,1+V107,0),"")</f>
        <v/>
      </c>
      <c r="W108">
        <f>IF(T108&lt;&gt;"",IF(T108&lt;0,1+W107,0),"")</f>
        <v>1</v>
      </c>
      <c r="X108" s="41">
        <f t="shared" si="12"/>
        <v>346056.5937391842</v>
      </c>
      <c r="Y108" s="42">
        <f t="shared" si="13"/>
        <v>0.1522240339093025</v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sheetCalcPr fullCalcOnLoad="1"/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33" activePane="bottomLeft" state="frozen"/>
      <selection pane="bottomLeft" activeCell="P109" sqref="P109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5" t="s">
        <v>5</v>
      </c>
      <c r="C2" s="45"/>
      <c r="D2" s="47" t="s">
        <v>48</v>
      </c>
      <c r="E2" s="47"/>
      <c r="F2" s="45" t="s">
        <v>6</v>
      </c>
      <c r="G2" s="45"/>
      <c r="H2" s="49" t="s">
        <v>68</v>
      </c>
      <c r="I2" s="49"/>
      <c r="J2" s="45" t="s">
        <v>7</v>
      </c>
      <c r="K2" s="45"/>
      <c r="L2" s="46">
        <v>300000</v>
      </c>
      <c r="M2" s="47"/>
      <c r="N2" s="45" t="s">
        <v>8</v>
      </c>
      <c r="O2" s="45"/>
      <c r="P2" s="48">
        <f>SUM(L2,D4)</f>
        <v>353450.01224938908</v>
      </c>
      <c r="Q2" s="49"/>
      <c r="R2" s="1"/>
      <c r="S2" s="1"/>
      <c r="T2" s="1"/>
    </row>
    <row r="3" spans="2:25" ht="57" customHeight="1" x14ac:dyDescent="0.15">
      <c r="B3" s="45" t="s">
        <v>9</v>
      </c>
      <c r="C3" s="45"/>
      <c r="D3" s="50" t="s">
        <v>38</v>
      </c>
      <c r="E3" s="50"/>
      <c r="F3" s="50"/>
      <c r="G3" s="50"/>
      <c r="H3" s="50"/>
      <c r="I3" s="50"/>
      <c r="J3" s="45" t="s">
        <v>10</v>
      </c>
      <c r="K3" s="45"/>
      <c r="L3" s="50" t="s">
        <v>62</v>
      </c>
      <c r="M3" s="51"/>
      <c r="N3" s="51"/>
      <c r="O3" s="51"/>
      <c r="P3" s="51"/>
      <c r="Q3" s="51"/>
      <c r="R3" s="1"/>
      <c r="S3" s="1"/>
    </row>
    <row r="4" spans="2:25" x14ac:dyDescent="0.15">
      <c r="B4" s="45" t="s">
        <v>11</v>
      </c>
      <c r="C4" s="45"/>
      <c r="D4" s="52">
        <f>SUM($R$9:$S$993)</f>
        <v>53450.012249389059</v>
      </c>
      <c r="E4" s="52"/>
      <c r="F4" s="45" t="s">
        <v>12</v>
      </c>
      <c r="G4" s="45"/>
      <c r="H4" s="53">
        <f>SUM($T$9:$U$108)</f>
        <v>1.1009859690602752E-11</v>
      </c>
      <c r="I4" s="49"/>
      <c r="J4" s="54" t="s">
        <v>61</v>
      </c>
      <c r="K4" s="54"/>
      <c r="L4" s="48">
        <f>MAX($C$9:$D$990)-C9</f>
        <v>64381.455927205156</v>
      </c>
      <c r="M4" s="48"/>
      <c r="N4" s="54" t="s">
        <v>60</v>
      </c>
      <c r="O4" s="54"/>
      <c r="P4" s="55">
        <f>MAX(Y:Y)</f>
        <v>0.40745382320563595</v>
      </c>
      <c r="Q4" s="55"/>
      <c r="R4" s="1"/>
      <c r="S4" s="1"/>
      <c r="T4" s="1"/>
    </row>
    <row r="5" spans="2:25" x14ac:dyDescent="0.15">
      <c r="B5" s="39" t="s">
        <v>15</v>
      </c>
      <c r="C5" s="2">
        <f>COUNTIF($R$9:$R$990,"&gt;0")</f>
        <v>44</v>
      </c>
      <c r="D5" s="38" t="s">
        <v>16</v>
      </c>
      <c r="E5" s="15">
        <f>COUNTIF($R$9:$R$990,"&lt;0")</f>
        <v>56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0.44</v>
      </c>
      <c r="J5" s="56" t="s">
        <v>19</v>
      </c>
      <c r="K5" s="45"/>
      <c r="L5" s="57">
        <f>MAX(V9:V993)</f>
        <v>3</v>
      </c>
      <c r="M5" s="58"/>
      <c r="N5" s="17" t="s">
        <v>20</v>
      </c>
      <c r="O5" s="9"/>
      <c r="P5" s="57">
        <f>MAX(W9:W993)</f>
        <v>7</v>
      </c>
      <c r="Q5" s="58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67</v>
      </c>
      <c r="N6" s="12"/>
      <c r="O6" s="12"/>
      <c r="P6" s="10"/>
      <c r="Q6" s="7"/>
      <c r="R6" s="1"/>
      <c r="S6" s="1"/>
      <c r="T6" s="1"/>
    </row>
    <row r="7" spans="2:25" x14ac:dyDescent="0.1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/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 x14ac:dyDescent="0.1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59</v>
      </c>
    </row>
    <row r="9" spans="2:25" x14ac:dyDescent="0.15">
      <c r="B9" s="40">
        <v>1</v>
      </c>
      <c r="C9" s="79">
        <f>L2</f>
        <v>300000</v>
      </c>
      <c r="D9" s="79"/>
      <c r="E9" s="40">
        <v>2010</v>
      </c>
      <c r="F9" s="8">
        <v>43492</v>
      </c>
      <c r="G9" s="40" t="s">
        <v>3</v>
      </c>
      <c r="H9" s="80">
        <v>1.4031</v>
      </c>
      <c r="I9" s="80"/>
      <c r="J9" s="40">
        <v>55</v>
      </c>
      <c r="K9" s="79">
        <f>IF(J9="","",C9*0.03)</f>
        <v>9000</v>
      </c>
      <c r="L9" s="79"/>
      <c r="M9" s="6">
        <f>IF(J9="","",(K9/J9)/LOOKUP(RIGHT($D$2,3),定数!$A$6:$A$13,定数!$B$6:$B$13))</f>
        <v>1.3636363636363635</v>
      </c>
      <c r="N9" s="40">
        <v>2010</v>
      </c>
      <c r="O9" s="8">
        <v>43493</v>
      </c>
      <c r="P9" s="80">
        <v>1.395</v>
      </c>
      <c r="Q9" s="80"/>
      <c r="R9" s="81">
        <f>IF(P9="","",T9*M9*LOOKUP(RIGHT($D$2,3),定数!$A$6:$A$13,定数!$B$6:$B$13))</f>
        <v>13254.545454545445</v>
      </c>
      <c r="S9" s="81"/>
      <c r="T9" s="82">
        <f>IF(P9="","",IF(G9="買",(P9-H9),(H9-P9))*IF(RIGHT($D$2,3)="JPY",100,10000))</f>
        <v>80.999999999999957</v>
      </c>
      <c r="U9" s="82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79">
        <f t="shared" ref="C10:C73" si="0">IF(R9="","",C9+R9)</f>
        <v>313254.54545454547</v>
      </c>
      <c r="D10" s="79"/>
      <c r="E10" s="40">
        <v>2010</v>
      </c>
      <c r="F10" s="8">
        <v>43498</v>
      </c>
      <c r="G10" s="40" t="s">
        <v>4</v>
      </c>
      <c r="H10" s="80">
        <v>1.3955</v>
      </c>
      <c r="I10" s="80"/>
      <c r="J10" s="40">
        <v>44</v>
      </c>
      <c r="K10" s="83">
        <f>IF(J10="","",C10*0.03)</f>
        <v>9397.636363636364</v>
      </c>
      <c r="L10" s="84"/>
      <c r="M10" s="6">
        <f>IF(J10="","",(K10/J10)/LOOKUP(RIGHT($D$2,3),定数!$A$6:$A$13,定数!$B$6:$B$13))</f>
        <v>1.7798553719008265</v>
      </c>
      <c r="N10" s="40">
        <v>2010</v>
      </c>
      <c r="O10" s="8">
        <v>43499</v>
      </c>
      <c r="P10" s="80">
        <v>1.4018999999999999</v>
      </c>
      <c r="Q10" s="80"/>
      <c r="R10" s="81">
        <f>IF(P10="","",T10*M10*LOOKUP(RIGHT($D$2,3),定数!$A$6:$A$13,定数!$B$6:$B$13))</f>
        <v>13669.289256198266</v>
      </c>
      <c r="S10" s="81"/>
      <c r="T10" s="82">
        <f>IF(P10="","",IF(G10="買",(P10-H10),(H10-P10))*IF(RIGHT($D$2,3)="JPY",100,10000))</f>
        <v>63.999999999999616</v>
      </c>
      <c r="U10" s="82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313254.54545454547</v>
      </c>
    </row>
    <row r="11" spans="2:25" x14ac:dyDescent="0.15">
      <c r="B11" s="40">
        <v>3</v>
      </c>
      <c r="C11" s="79">
        <f t="shared" si="0"/>
        <v>326923.83471074374</v>
      </c>
      <c r="D11" s="79"/>
      <c r="E11" s="40">
        <v>2010</v>
      </c>
      <c r="F11" s="8">
        <v>43526</v>
      </c>
      <c r="G11" s="40" t="s">
        <v>3</v>
      </c>
      <c r="H11" s="80">
        <v>1.3519000000000001</v>
      </c>
      <c r="I11" s="80"/>
      <c r="J11" s="40">
        <v>77</v>
      </c>
      <c r="K11" s="83">
        <f t="shared" ref="K11:K74" si="3">IF(J11="","",C11*0.03)</f>
        <v>9807.7150413223117</v>
      </c>
      <c r="L11" s="84"/>
      <c r="M11" s="6">
        <f>IF(J11="","",(K11/J11)/LOOKUP(RIGHT($D$2,3),定数!$A$6:$A$13,定数!$B$6:$B$13))</f>
        <v>1.0614410217881289</v>
      </c>
      <c r="N11" s="40">
        <v>2010</v>
      </c>
      <c r="O11" s="8">
        <v>43526</v>
      </c>
      <c r="P11" s="80">
        <v>1.3597999999999999</v>
      </c>
      <c r="Q11" s="80"/>
      <c r="R11" s="81">
        <f>IF(P11="","",T11*M11*LOOKUP(RIGHT($D$2,3),定数!$A$6:$A$13,定数!$B$6:$B$13))</f>
        <v>-10062.460886551202</v>
      </c>
      <c r="S11" s="81"/>
      <c r="T11" s="82">
        <f>IF(P11="","",IF(G11="買",(P11-H11),(H11-P11))*IF(RIGHT($D$2,3)="JPY",100,10000))</f>
        <v>-78.999999999997954</v>
      </c>
      <c r="U11" s="82"/>
      <c r="V11" s="22">
        <f t="shared" si="1"/>
        <v>0</v>
      </c>
      <c r="W11">
        <f t="shared" si="2"/>
        <v>1</v>
      </c>
      <c r="X11" s="41">
        <f>IF(C11&lt;&gt;"",MAX(X10,C11),"")</f>
        <v>326923.83471074374</v>
      </c>
      <c r="Y11" s="42">
        <f>IF(X11&lt;&gt;"",1-(C11/X11),"")</f>
        <v>0</v>
      </c>
    </row>
    <row r="12" spans="2:25" x14ac:dyDescent="0.15">
      <c r="B12" s="40">
        <v>4</v>
      </c>
      <c r="C12" s="79">
        <f t="shared" si="0"/>
        <v>316861.37382419256</v>
      </c>
      <c r="D12" s="79"/>
      <c r="E12" s="40">
        <v>2010</v>
      </c>
      <c r="F12" s="8">
        <v>43532</v>
      </c>
      <c r="G12" s="40" t="s">
        <v>3</v>
      </c>
      <c r="H12" s="80">
        <v>1.3621000000000001</v>
      </c>
      <c r="I12" s="80"/>
      <c r="J12" s="40">
        <v>18</v>
      </c>
      <c r="K12" s="83">
        <f t="shared" si="3"/>
        <v>9505.8412147257768</v>
      </c>
      <c r="L12" s="84"/>
      <c r="M12" s="6">
        <f>IF(J12="","",(K12/J12)/LOOKUP(RIGHT($D$2,3),定数!$A$6:$A$13,定数!$B$6:$B$13))</f>
        <v>4.4008524142248966</v>
      </c>
      <c r="N12" s="40">
        <v>2010</v>
      </c>
      <c r="O12" s="8">
        <v>43533</v>
      </c>
      <c r="P12" s="80">
        <v>1.3595999999999999</v>
      </c>
      <c r="Q12" s="80"/>
      <c r="R12" s="81">
        <f>IF(P12="","",T12*M12*LOOKUP(RIGHT($D$2,3),定数!$A$6:$A$13,定数!$B$6:$B$13))</f>
        <v>13202.557242675581</v>
      </c>
      <c r="S12" s="81"/>
      <c r="T12" s="82">
        <f t="shared" ref="T12:T75" si="4">IF(P12="","",IF(G12="買",(P12-H12),(H12-P12))*IF(RIGHT($D$2,3)="JPY",100,10000))</f>
        <v>25.000000000001688</v>
      </c>
      <c r="U12" s="82"/>
      <c r="V12" s="22">
        <f t="shared" si="1"/>
        <v>1</v>
      </c>
      <c r="W12">
        <f t="shared" si="2"/>
        <v>0</v>
      </c>
      <c r="X12" s="41">
        <f t="shared" ref="X12:X75" si="5">IF(C12&lt;&gt;"",MAX(X11,C12),"")</f>
        <v>326923.83471074374</v>
      </c>
      <c r="Y12" s="42">
        <f t="shared" ref="Y12:Y75" si="6">IF(X12&lt;&gt;"",1-(C12/X12),"")</f>
        <v>3.0779220779219907E-2</v>
      </c>
    </row>
    <row r="13" spans="2:25" x14ac:dyDescent="0.15">
      <c r="B13" s="40">
        <v>5</v>
      </c>
      <c r="C13" s="79">
        <f t="shared" si="0"/>
        <v>330063.93106686813</v>
      </c>
      <c r="D13" s="79"/>
      <c r="E13" s="40">
        <v>2010</v>
      </c>
      <c r="F13" s="8">
        <v>43533</v>
      </c>
      <c r="G13" s="40" t="s">
        <v>3</v>
      </c>
      <c r="H13" s="80">
        <v>1.3597999999999999</v>
      </c>
      <c r="I13" s="80"/>
      <c r="J13" s="40">
        <v>35</v>
      </c>
      <c r="K13" s="83">
        <f t="shared" si="3"/>
        <v>9901.917932006043</v>
      </c>
      <c r="L13" s="84"/>
      <c r="M13" s="6">
        <f>IF(J13="","",(K13/J13)/LOOKUP(RIGHT($D$2,3),定数!$A$6:$A$13,定数!$B$6:$B$13))</f>
        <v>2.3575995076204865</v>
      </c>
      <c r="N13" s="40">
        <v>2010</v>
      </c>
      <c r="O13" s="8">
        <v>43533</v>
      </c>
      <c r="P13" s="80">
        <v>1.3545</v>
      </c>
      <c r="Q13" s="80"/>
      <c r="R13" s="81">
        <f>IF(P13="","",T13*M13*LOOKUP(RIGHT($D$2,3),定数!$A$6:$A$13,定数!$B$6:$B$13))</f>
        <v>14994.332868465901</v>
      </c>
      <c r="S13" s="81"/>
      <c r="T13" s="82">
        <f t="shared" si="4"/>
        <v>52.999999999998607</v>
      </c>
      <c r="U13" s="82"/>
      <c r="V13" s="22">
        <f t="shared" si="1"/>
        <v>2</v>
      </c>
      <c r="W13">
        <f t="shared" si="2"/>
        <v>0</v>
      </c>
      <c r="X13" s="41">
        <f t="shared" si="5"/>
        <v>330063.93106686813</v>
      </c>
      <c r="Y13" s="42">
        <f t="shared" si="6"/>
        <v>0</v>
      </c>
    </row>
    <row r="14" spans="2:25" x14ac:dyDescent="0.15">
      <c r="B14" s="40">
        <v>6</v>
      </c>
      <c r="C14" s="79">
        <f t="shared" si="0"/>
        <v>345058.26393533405</v>
      </c>
      <c r="D14" s="79"/>
      <c r="E14" s="40">
        <v>2010</v>
      </c>
      <c r="F14" s="8">
        <v>43540</v>
      </c>
      <c r="G14" s="40" t="s">
        <v>3</v>
      </c>
      <c r="H14" s="80">
        <v>1.3681000000000001</v>
      </c>
      <c r="I14" s="80"/>
      <c r="J14" s="40">
        <v>20</v>
      </c>
      <c r="K14" s="83">
        <f t="shared" si="3"/>
        <v>10351.74791806002</v>
      </c>
      <c r="L14" s="84"/>
      <c r="M14" s="6">
        <f>IF(J14="","",(K14/J14)/LOOKUP(RIGHT($D$2,3),定数!$A$6:$A$13,定数!$B$6:$B$13))</f>
        <v>4.3132282991916755</v>
      </c>
      <c r="N14" s="40">
        <v>2010</v>
      </c>
      <c r="O14" s="8">
        <v>43540</v>
      </c>
      <c r="P14" s="80">
        <v>1.3657999999999999</v>
      </c>
      <c r="Q14" s="80"/>
      <c r="R14" s="81">
        <f>IF(P14="","",T14*M14*LOOKUP(RIGHT($D$2,3),定数!$A$6:$A$13,定数!$B$6:$B$13))</f>
        <v>11904.510105770012</v>
      </c>
      <c r="S14" s="81"/>
      <c r="T14" s="82">
        <f t="shared" si="4"/>
        <v>23.000000000001908</v>
      </c>
      <c r="U14" s="82"/>
      <c r="V14" s="22">
        <f t="shared" si="1"/>
        <v>3</v>
      </c>
      <c r="W14">
        <f t="shared" si="2"/>
        <v>0</v>
      </c>
      <c r="X14" s="41">
        <f t="shared" si="5"/>
        <v>345058.26393533405</v>
      </c>
      <c r="Y14" s="42">
        <f t="shared" si="6"/>
        <v>0</v>
      </c>
    </row>
    <row r="15" spans="2:25" x14ac:dyDescent="0.15">
      <c r="B15" s="40">
        <v>7</v>
      </c>
      <c r="C15" s="79">
        <f t="shared" si="0"/>
        <v>356962.77404110407</v>
      </c>
      <c r="D15" s="79"/>
      <c r="E15" s="40">
        <v>2010</v>
      </c>
      <c r="F15" s="8">
        <v>43556</v>
      </c>
      <c r="G15" s="40" t="s">
        <v>4</v>
      </c>
      <c r="H15" s="80">
        <v>1.3513999999999999</v>
      </c>
      <c r="I15" s="80"/>
      <c r="J15" s="40">
        <v>37</v>
      </c>
      <c r="K15" s="83">
        <f t="shared" si="3"/>
        <v>10708.883221233122</v>
      </c>
      <c r="L15" s="84"/>
      <c r="M15" s="6">
        <f>IF(J15="","",(K15/J15)/LOOKUP(RIGHT($D$2,3),定数!$A$6:$A$13,定数!$B$6:$B$13))</f>
        <v>2.4119106354128652</v>
      </c>
      <c r="N15" s="40">
        <v>2010</v>
      </c>
      <c r="O15" s="8">
        <v>43556</v>
      </c>
      <c r="P15" s="80">
        <v>1.3475999999999999</v>
      </c>
      <c r="Q15" s="80"/>
      <c r="R15" s="81">
        <f>IF(P15="","",T15*M15*LOOKUP(RIGHT($D$2,3),定数!$A$6:$A$13,定数!$B$6:$B$13))</f>
        <v>-10998.312497482739</v>
      </c>
      <c r="S15" s="81"/>
      <c r="T15" s="82">
        <f t="shared" si="4"/>
        <v>-38.000000000000256</v>
      </c>
      <c r="U15" s="82"/>
      <c r="V15" s="22">
        <f t="shared" si="1"/>
        <v>0</v>
      </c>
      <c r="W15">
        <f t="shared" si="2"/>
        <v>1</v>
      </c>
      <c r="X15" s="41">
        <f t="shared" si="5"/>
        <v>356962.77404110407</v>
      </c>
      <c r="Y15" s="42">
        <f t="shared" si="6"/>
        <v>0</v>
      </c>
    </row>
    <row r="16" spans="2:25" x14ac:dyDescent="0.15">
      <c r="B16" s="40">
        <v>8</v>
      </c>
      <c r="C16" s="79">
        <f t="shared" si="0"/>
        <v>345964.46154362132</v>
      </c>
      <c r="D16" s="79"/>
      <c r="E16" s="40">
        <v>2010</v>
      </c>
      <c r="F16" s="8">
        <v>43556</v>
      </c>
      <c r="G16" s="40" t="s">
        <v>4</v>
      </c>
      <c r="H16" s="80">
        <v>1.3520000000000001</v>
      </c>
      <c r="I16" s="80"/>
      <c r="J16" s="40">
        <v>59</v>
      </c>
      <c r="K16" s="83">
        <f t="shared" si="3"/>
        <v>10378.933846308639</v>
      </c>
      <c r="L16" s="84"/>
      <c r="M16" s="6">
        <f>IF(J16="","",(K16/J16)/LOOKUP(RIGHT($D$2,3),定数!$A$6:$A$13,定数!$B$6:$B$13))</f>
        <v>1.4659511082356833</v>
      </c>
      <c r="N16" s="40">
        <v>2010</v>
      </c>
      <c r="O16" s="8">
        <v>43561</v>
      </c>
      <c r="P16" s="80">
        <v>1.3461000000000001</v>
      </c>
      <c r="Q16" s="80"/>
      <c r="R16" s="81">
        <f>IF(P16="","",T16*M16*LOOKUP(RIGHT($D$2,3),定数!$A$6:$A$13,定数!$B$6:$B$13))</f>
        <v>-10378.933846308668</v>
      </c>
      <c r="S16" s="81"/>
      <c r="T16" s="82">
        <f t="shared" si="4"/>
        <v>-59.000000000000163</v>
      </c>
      <c r="U16" s="82"/>
      <c r="V16" s="22">
        <f t="shared" si="1"/>
        <v>0</v>
      </c>
      <c r="W16">
        <f t="shared" si="2"/>
        <v>2</v>
      </c>
      <c r="X16" s="41">
        <f t="shared" si="5"/>
        <v>356962.77404110407</v>
      </c>
      <c r="Y16" s="42">
        <f t="shared" si="6"/>
        <v>3.0810810810811051E-2</v>
      </c>
    </row>
    <row r="17" spans="2:25" x14ac:dyDescent="0.15">
      <c r="B17" s="40">
        <v>9</v>
      </c>
      <c r="C17" s="79">
        <f t="shared" si="0"/>
        <v>335585.52769731265</v>
      </c>
      <c r="D17" s="79"/>
      <c r="E17" s="40">
        <v>2010</v>
      </c>
      <c r="F17" s="8">
        <v>43568</v>
      </c>
      <c r="G17" s="40" t="s">
        <v>4</v>
      </c>
      <c r="H17" s="80">
        <v>1.3596999999999999</v>
      </c>
      <c r="I17" s="80"/>
      <c r="J17" s="40">
        <v>28</v>
      </c>
      <c r="K17" s="83">
        <f t="shared" si="3"/>
        <v>10067.565830919379</v>
      </c>
      <c r="L17" s="84"/>
      <c r="M17" s="6">
        <f>IF(J17="","",(K17/J17)/LOOKUP(RIGHT($D$2,3),定数!$A$6:$A$13,定数!$B$6:$B$13))</f>
        <v>2.9962993544402909</v>
      </c>
      <c r="N17" s="40">
        <v>2010</v>
      </c>
      <c r="O17" s="8">
        <v>43561</v>
      </c>
      <c r="P17" s="80">
        <v>1.3569</v>
      </c>
      <c r="Q17" s="80"/>
      <c r="R17" s="81">
        <f>IF(P17="","",T17*M17*LOOKUP(RIGHT($D$2,3),定数!$A$6:$A$13,定数!$B$6:$B$13))</f>
        <v>-10067.565830919066</v>
      </c>
      <c r="S17" s="81"/>
      <c r="T17" s="82">
        <f t="shared" si="4"/>
        <v>-27.999999999999137</v>
      </c>
      <c r="U17" s="82"/>
      <c r="V17" s="22">
        <f t="shared" si="1"/>
        <v>0</v>
      </c>
      <c r="W17">
        <f t="shared" si="2"/>
        <v>3</v>
      </c>
      <c r="X17" s="41">
        <f t="shared" si="5"/>
        <v>356962.77404110407</v>
      </c>
      <c r="Y17" s="42">
        <f t="shared" si="6"/>
        <v>5.9886486486486867E-2</v>
      </c>
    </row>
    <row r="18" spans="2:25" x14ac:dyDescent="0.15">
      <c r="B18" s="40">
        <v>10</v>
      </c>
      <c r="C18" s="79">
        <f t="shared" si="0"/>
        <v>325517.96186639357</v>
      </c>
      <c r="D18" s="79"/>
      <c r="E18" s="40">
        <v>2010</v>
      </c>
      <c r="F18" s="8">
        <v>43583</v>
      </c>
      <c r="G18" s="40" t="s">
        <v>3</v>
      </c>
      <c r="H18" s="80">
        <v>1.3182</v>
      </c>
      <c r="I18" s="80"/>
      <c r="J18" s="40">
        <v>85</v>
      </c>
      <c r="K18" s="83">
        <f t="shared" si="3"/>
        <v>9765.5388559918065</v>
      </c>
      <c r="L18" s="84"/>
      <c r="M18" s="6">
        <f>IF(J18="","",(K18/J18)/LOOKUP(RIGHT($D$2,3),定数!$A$6:$A$13,定数!$B$6:$B$13))</f>
        <v>0.95740577019527506</v>
      </c>
      <c r="N18" s="40">
        <v>2010</v>
      </c>
      <c r="O18" s="8">
        <v>43584</v>
      </c>
      <c r="P18" s="80">
        <v>1.3265</v>
      </c>
      <c r="Q18" s="80"/>
      <c r="R18" s="81">
        <f>IF(P18="","",T18*M18*LOOKUP(RIGHT($D$2,3),定数!$A$6:$A$13,定数!$B$6:$B$13))</f>
        <v>-9535.7614711449096</v>
      </c>
      <c r="S18" s="81"/>
      <c r="T18" s="82">
        <f t="shared" si="4"/>
        <v>-82.999999999999744</v>
      </c>
      <c r="U18" s="82"/>
      <c r="V18" s="22">
        <f t="shared" si="1"/>
        <v>0</v>
      </c>
      <c r="W18">
        <f t="shared" si="2"/>
        <v>4</v>
      </c>
      <c r="X18" s="41">
        <f t="shared" si="5"/>
        <v>356962.77404110407</v>
      </c>
      <c r="Y18" s="42">
        <f t="shared" si="6"/>
        <v>8.8089891891891314E-2</v>
      </c>
    </row>
    <row r="19" spans="2:25" x14ac:dyDescent="0.15">
      <c r="B19" s="40">
        <v>11</v>
      </c>
      <c r="C19" s="79">
        <f t="shared" si="0"/>
        <v>315982.20039524866</v>
      </c>
      <c r="D19" s="79"/>
      <c r="E19" s="40">
        <v>2010</v>
      </c>
      <c r="F19" s="8">
        <v>43626</v>
      </c>
      <c r="G19" s="40" t="s">
        <v>4</v>
      </c>
      <c r="H19" s="80">
        <v>1.1992</v>
      </c>
      <c r="I19" s="80"/>
      <c r="J19" s="40">
        <v>37</v>
      </c>
      <c r="K19" s="83">
        <f t="shared" si="3"/>
        <v>9479.4660118574593</v>
      </c>
      <c r="L19" s="84"/>
      <c r="M19" s="6">
        <f>IF(J19="","",(K19/J19)/LOOKUP(RIGHT($D$2,3),定数!$A$6:$A$13,定数!$B$6:$B$13))</f>
        <v>2.1350148675354634</v>
      </c>
      <c r="N19" s="40">
        <v>2010</v>
      </c>
      <c r="O19" s="8">
        <v>43626</v>
      </c>
      <c r="P19" s="80">
        <v>1.2042999999999999</v>
      </c>
      <c r="Q19" s="80"/>
      <c r="R19" s="81">
        <f>IF(P19="","",T19*M19*LOOKUP(RIGHT($D$2,3),定数!$A$6:$A$13,定数!$B$6:$B$13))</f>
        <v>13066.290989316734</v>
      </c>
      <c r="S19" s="81"/>
      <c r="T19" s="82">
        <f t="shared" si="4"/>
        <v>50.99999999999882</v>
      </c>
      <c r="U19" s="82"/>
      <c r="V19" s="22">
        <f t="shared" si="1"/>
        <v>1</v>
      </c>
      <c r="W19">
        <f t="shared" si="2"/>
        <v>0</v>
      </c>
      <c r="X19" s="41">
        <f t="shared" si="5"/>
        <v>356962.77404110407</v>
      </c>
      <c r="Y19" s="42">
        <f t="shared" si="6"/>
        <v>0.11480349388235234</v>
      </c>
    </row>
    <row r="20" spans="2:25" x14ac:dyDescent="0.15">
      <c r="B20" s="40">
        <v>12</v>
      </c>
      <c r="C20" s="79">
        <f t="shared" si="0"/>
        <v>329048.49138456536</v>
      </c>
      <c r="D20" s="79"/>
      <c r="E20" s="40">
        <v>2010</v>
      </c>
      <c r="F20" s="8">
        <v>43641</v>
      </c>
      <c r="G20" s="40" t="s">
        <v>4</v>
      </c>
      <c r="H20" s="80">
        <v>1.2331000000000001</v>
      </c>
      <c r="I20" s="80"/>
      <c r="J20" s="40">
        <v>27</v>
      </c>
      <c r="K20" s="83">
        <f t="shared" si="3"/>
        <v>9871.4547415369598</v>
      </c>
      <c r="L20" s="84"/>
      <c r="M20" s="6">
        <f>IF(J20="","",(K20/J20)/LOOKUP(RIGHT($D$2,3),定数!$A$6:$A$13,定数!$B$6:$B$13))</f>
        <v>3.0467452905978272</v>
      </c>
      <c r="N20" s="40">
        <v>2010</v>
      </c>
      <c r="O20" s="8">
        <v>43641</v>
      </c>
      <c r="P20" s="80">
        <v>1.2302999999999999</v>
      </c>
      <c r="Q20" s="80"/>
      <c r="R20" s="81">
        <f>IF(P20="","",T20*M20*LOOKUP(RIGHT($D$2,3),定数!$A$6:$A$13,定数!$B$6:$B$13))</f>
        <v>-10237.064176409196</v>
      </c>
      <c r="S20" s="81"/>
      <c r="T20" s="82">
        <f t="shared" si="4"/>
        <v>-28.000000000001357</v>
      </c>
      <c r="U20" s="82"/>
      <c r="V20" s="22">
        <f t="shared" si="1"/>
        <v>0</v>
      </c>
      <c r="W20">
        <f t="shared" si="2"/>
        <v>1</v>
      </c>
      <c r="X20" s="41">
        <f t="shared" si="5"/>
        <v>356962.77404110407</v>
      </c>
      <c r="Y20" s="42">
        <f t="shared" si="6"/>
        <v>7.8199422142893771E-2</v>
      </c>
    </row>
    <row r="21" spans="2:25" x14ac:dyDescent="0.15">
      <c r="B21" s="40">
        <v>13</v>
      </c>
      <c r="C21" s="79">
        <f t="shared" si="0"/>
        <v>318811.42720815615</v>
      </c>
      <c r="D21" s="79"/>
      <c r="E21" s="40">
        <v>2010</v>
      </c>
      <c r="F21" s="8">
        <v>43665</v>
      </c>
      <c r="G21" s="40" t="s">
        <v>4</v>
      </c>
      <c r="H21" s="80">
        <v>1.2971999999999999</v>
      </c>
      <c r="I21" s="80"/>
      <c r="J21" s="40">
        <v>42</v>
      </c>
      <c r="K21" s="83">
        <f t="shared" si="3"/>
        <v>9564.3428162446835</v>
      </c>
      <c r="L21" s="84"/>
      <c r="M21" s="6">
        <f>IF(J21="","",(K21/J21)/LOOKUP(RIGHT($D$2,3),定数!$A$6:$A$13,定数!$B$6:$B$13))</f>
        <v>1.897687066715215</v>
      </c>
      <c r="N21" s="40">
        <v>2010</v>
      </c>
      <c r="O21" s="8">
        <v>43666</v>
      </c>
      <c r="P21" s="80">
        <v>1.2930999999999999</v>
      </c>
      <c r="Q21" s="80"/>
      <c r="R21" s="81">
        <f>IF(P21="","",T21*M21*LOOKUP(RIGHT($D$2,3),定数!$A$6:$A$13,定数!$B$6:$B$13))</f>
        <v>-9336.6203682388423</v>
      </c>
      <c r="S21" s="81"/>
      <c r="T21" s="82">
        <f t="shared" si="4"/>
        <v>-40.999999999999929</v>
      </c>
      <c r="U21" s="82"/>
      <c r="V21" s="22">
        <f t="shared" si="1"/>
        <v>0</v>
      </c>
      <c r="W21">
        <f t="shared" si="2"/>
        <v>2</v>
      </c>
      <c r="X21" s="41">
        <f t="shared" si="5"/>
        <v>356962.77404110407</v>
      </c>
      <c r="Y21" s="42">
        <f t="shared" si="6"/>
        <v>0.10687766234289409</v>
      </c>
    </row>
    <row r="22" spans="2:25" x14ac:dyDescent="0.15">
      <c r="B22" s="40">
        <v>14</v>
      </c>
      <c r="C22" s="79">
        <f t="shared" si="0"/>
        <v>309474.80683991732</v>
      </c>
      <c r="D22" s="79"/>
      <c r="E22" s="40">
        <v>2010</v>
      </c>
      <c r="F22" s="8">
        <v>43666</v>
      </c>
      <c r="G22" s="40" t="s">
        <v>4</v>
      </c>
      <c r="H22" s="80">
        <v>1.296</v>
      </c>
      <c r="I22" s="80"/>
      <c r="J22" s="40">
        <v>33</v>
      </c>
      <c r="K22" s="83">
        <f t="shared" si="3"/>
        <v>9284.2442051975195</v>
      </c>
      <c r="L22" s="84"/>
      <c r="M22" s="6">
        <f>IF(J22="","",(K22/J22)/LOOKUP(RIGHT($D$2,3),定数!$A$6:$A$13,定数!$B$6:$B$13))</f>
        <v>2.3445061124236162</v>
      </c>
      <c r="N22" s="40">
        <v>2010</v>
      </c>
      <c r="O22" s="8">
        <v>43666</v>
      </c>
      <c r="P22" s="80">
        <v>1.3007</v>
      </c>
      <c r="Q22" s="80"/>
      <c r="R22" s="81">
        <f>IF(P22="","",T22*M22*LOOKUP(RIGHT($D$2,3),定数!$A$6:$A$13,定数!$B$6:$B$13))</f>
        <v>13223.014474068987</v>
      </c>
      <c r="S22" s="81"/>
      <c r="T22" s="82">
        <f t="shared" si="4"/>
        <v>46.999999999999261</v>
      </c>
      <c r="U22" s="82"/>
      <c r="V22" s="22">
        <f t="shared" si="1"/>
        <v>1</v>
      </c>
      <c r="W22">
        <f t="shared" si="2"/>
        <v>0</v>
      </c>
      <c r="X22" s="41">
        <f t="shared" si="5"/>
        <v>356962.77404110407</v>
      </c>
      <c r="Y22" s="42">
        <f t="shared" si="6"/>
        <v>0.13303338794570929</v>
      </c>
    </row>
    <row r="23" spans="2:25" x14ac:dyDescent="0.15">
      <c r="B23" s="40">
        <v>15</v>
      </c>
      <c r="C23" s="79">
        <f t="shared" si="0"/>
        <v>322697.82131398632</v>
      </c>
      <c r="D23" s="79"/>
      <c r="E23" s="40">
        <v>2010</v>
      </c>
      <c r="F23" s="8">
        <v>43673</v>
      </c>
      <c r="G23" s="40" t="s">
        <v>4</v>
      </c>
      <c r="H23" s="80">
        <v>1.3008999999999999</v>
      </c>
      <c r="I23" s="80"/>
      <c r="J23" s="40">
        <v>47</v>
      </c>
      <c r="K23" s="83">
        <f t="shared" si="3"/>
        <v>9680.9346394195891</v>
      </c>
      <c r="L23" s="84"/>
      <c r="M23" s="6">
        <f>IF(J23="","",(K23/J23)/LOOKUP(RIGHT($D$2,3),定数!$A$6:$A$13,定数!$B$6:$B$13))</f>
        <v>1.7164777729467355</v>
      </c>
      <c r="N23" s="40">
        <v>2010</v>
      </c>
      <c r="O23" s="8">
        <v>43674</v>
      </c>
      <c r="P23" s="80">
        <v>1.2974000000000001</v>
      </c>
      <c r="Q23" s="80"/>
      <c r="R23" s="81">
        <f>IF(P23="","",T23*M23*LOOKUP(RIGHT($D$2,3),定数!$A$6:$A$13,定数!$B$6:$B$13))</f>
        <v>-7209.2066463759529</v>
      </c>
      <c r="S23" s="81"/>
      <c r="T23" s="82">
        <f t="shared" si="4"/>
        <v>-34.999999999998366</v>
      </c>
      <c r="U23" s="82"/>
      <c r="V23" t="str">
        <f t="shared" ref="V23:W74" si="7">IF(S23&lt;&gt;"",IF(S23&lt;0,1+V22,0),"")</f>
        <v/>
      </c>
      <c r="W23">
        <f t="shared" si="2"/>
        <v>1</v>
      </c>
      <c r="X23" s="41">
        <f t="shared" si="5"/>
        <v>356962.77404110407</v>
      </c>
      <c r="Y23" s="42">
        <f t="shared" si="6"/>
        <v>9.5990269067026457E-2</v>
      </c>
    </row>
    <row r="24" spans="2:25" x14ac:dyDescent="0.15">
      <c r="B24" s="40">
        <v>16</v>
      </c>
      <c r="C24" s="79">
        <f t="shared" si="0"/>
        <v>315488.61466761038</v>
      </c>
      <c r="D24" s="79"/>
      <c r="E24" s="40">
        <v>2010</v>
      </c>
      <c r="F24" s="8">
        <v>43682</v>
      </c>
      <c r="G24" s="40" t="s">
        <v>3</v>
      </c>
      <c r="H24" s="80">
        <v>1.3151999999999999</v>
      </c>
      <c r="I24" s="80"/>
      <c r="J24" s="40">
        <v>21</v>
      </c>
      <c r="K24" s="83">
        <f t="shared" si="3"/>
        <v>9464.6584400283118</v>
      </c>
      <c r="L24" s="84"/>
      <c r="M24" s="6">
        <f>IF(J24="","",(K24/J24)/LOOKUP(RIGHT($D$2,3),定数!$A$6:$A$13,定数!$B$6:$B$13))</f>
        <v>3.7558168412810762</v>
      </c>
      <c r="N24" s="40">
        <v>2010</v>
      </c>
      <c r="O24" s="8">
        <v>43682</v>
      </c>
      <c r="P24" s="80">
        <v>1.3173999999999999</v>
      </c>
      <c r="Q24" s="80"/>
      <c r="R24" s="81">
        <f>IF(P24="","",T24*M24*LOOKUP(RIGHT($D$2,3),定数!$A$6:$A$13,定数!$B$6:$B$13))</f>
        <v>-9915.3564609819496</v>
      </c>
      <c r="S24" s="81"/>
      <c r="T24" s="82">
        <f t="shared" si="4"/>
        <v>-21.999999999999797</v>
      </c>
      <c r="U24" s="82"/>
      <c r="V24" t="str">
        <f t="shared" si="7"/>
        <v/>
      </c>
      <c r="W24">
        <f t="shared" si="2"/>
        <v>2</v>
      </c>
      <c r="X24" s="41">
        <f t="shared" si="5"/>
        <v>356962.77404110407</v>
      </c>
      <c r="Y24" s="42">
        <f t="shared" si="6"/>
        <v>0.11618623114105997</v>
      </c>
    </row>
    <row r="25" spans="2:25" x14ac:dyDescent="0.15">
      <c r="B25" s="40">
        <v>17</v>
      </c>
      <c r="C25" s="79">
        <f t="shared" si="0"/>
        <v>305573.25820662844</v>
      </c>
      <c r="D25" s="79"/>
      <c r="E25" s="40">
        <v>2010</v>
      </c>
      <c r="F25" s="8">
        <v>43703</v>
      </c>
      <c r="G25" s="40" t="s">
        <v>4</v>
      </c>
      <c r="H25" s="80">
        <v>1.2728999999999999</v>
      </c>
      <c r="I25" s="80"/>
      <c r="J25" s="40">
        <v>62</v>
      </c>
      <c r="K25" s="83">
        <f t="shared" si="3"/>
        <v>9167.1977461988536</v>
      </c>
      <c r="L25" s="84"/>
      <c r="M25" s="6">
        <f>IF(J25="","",(K25/J25)/LOOKUP(RIGHT($D$2,3),定数!$A$6:$A$13,定数!$B$6:$B$13))</f>
        <v>1.2321502347041469</v>
      </c>
      <c r="N25" s="40">
        <v>2010</v>
      </c>
      <c r="O25" s="8">
        <v>43707</v>
      </c>
      <c r="P25" s="80">
        <v>1.2665999999999999</v>
      </c>
      <c r="Q25" s="80"/>
      <c r="R25" s="81">
        <f>IF(P25="","",T25*M25*LOOKUP(RIGHT($D$2,3),定数!$A$6:$A$13,定数!$B$6:$B$13))</f>
        <v>-9315.055774363309</v>
      </c>
      <c r="S25" s="81"/>
      <c r="T25" s="82">
        <f t="shared" si="4"/>
        <v>-62.999999999999723</v>
      </c>
      <c r="U25" s="82"/>
      <c r="V25" t="str">
        <f t="shared" si="7"/>
        <v/>
      </c>
      <c r="W25">
        <f t="shared" si="2"/>
        <v>3</v>
      </c>
      <c r="X25" s="41">
        <f t="shared" si="5"/>
        <v>356962.77404110407</v>
      </c>
      <c r="Y25" s="42">
        <f t="shared" si="6"/>
        <v>0.14396323530519783</v>
      </c>
    </row>
    <row r="26" spans="2:25" x14ac:dyDescent="0.15">
      <c r="B26" s="40">
        <v>18</v>
      </c>
      <c r="C26" s="79">
        <f t="shared" si="0"/>
        <v>296258.20243226516</v>
      </c>
      <c r="D26" s="79"/>
      <c r="E26" s="40">
        <v>2010</v>
      </c>
      <c r="F26" s="8">
        <v>43711</v>
      </c>
      <c r="G26" s="40" t="s">
        <v>4</v>
      </c>
      <c r="H26" s="80">
        <v>1.2829999999999999</v>
      </c>
      <c r="I26" s="80"/>
      <c r="J26" s="40">
        <v>18</v>
      </c>
      <c r="K26" s="83">
        <f>IF(J26="","",C26*0.03)</f>
        <v>8887.7460729679551</v>
      </c>
      <c r="L26" s="84"/>
      <c r="M26" s="6">
        <f>IF(J26="","",(K26/J26)/LOOKUP(RIGHT($D$2,3),定数!$A$6:$A$13,定数!$B$6:$B$13))</f>
        <v>4.1146972560036827</v>
      </c>
      <c r="N26" s="40">
        <v>2010</v>
      </c>
      <c r="O26" s="8">
        <v>43711</v>
      </c>
      <c r="P26" s="80">
        <v>1.2811999999999999</v>
      </c>
      <c r="Q26" s="80"/>
      <c r="R26" s="81">
        <f>IF(P26="","",T26*M26*LOOKUP(RIGHT($D$2,3),定数!$A$6:$A$13,定数!$B$6:$B$13))</f>
        <v>-8887.7460729680715</v>
      </c>
      <c r="S26" s="81"/>
      <c r="T26" s="82">
        <f t="shared" si="4"/>
        <v>-18.000000000000238</v>
      </c>
      <c r="U26" s="82"/>
      <c r="V26" t="str">
        <f t="shared" si="7"/>
        <v/>
      </c>
      <c r="W26">
        <f t="shared" si="2"/>
        <v>4</v>
      </c>
      <c r="X26" s="41">
        <f t="shared" si="5"/>
        <v>356962.77404110407</v>
      </c>
      <c r="Y26" s="42">
        <f t="shared" si="6"/>
        <v>0.17005854958379729</v>
      </c>
    </row>
    <row r="27" spans="2:25" x14ac:dyDescent="0.15">
      <c r="B27" s="40">
        <v>19</v>
      </c>
      <c r="C27" s="79">
        <f t="shared" si="0"/>
        <v>287370.4563592971</v>
      </c>
      <c r="D27" s="79"/>
      <c r="E27" s="40">
        <v>2010</v>
      </c>
      <c r="F27" s="8">
        <v>43711</v>
      </c>
      <c r="G27" s="40" t="s">
        <v>4</v>
      </c>
      <c r="H27" s="80">
        <v>1.2834000000000001</v>
      </c>
      <c r="I27" s="80"/>
      <c r="J27" s="40">
        <v>20</v>
      </c>
      <c r="K27" s="83">
        <f t="shared" si="3"/>
        <v>8621.1136907789132</v>
      </c>
      <c r="L27" s="84"/>
      <c r="M27" s="6">
        <f>IF(J27="","",(K27/J27)/LOOKUP(RIGHT($D$2,3),定数!$A$6:$A$13,定数!$B$6:$B$13))</f>
        <v>3.5921307044912139</v>
      </c>
      <c r="N27" s="40">
        <v>2010</v>
      </c>
      <c r="O27" s="8">
        <v>43711</v>
      </c>
      <c r="P27" s="80">
        <v>1.2813000000000001</v>
      </c>
      <c r="Q27" s="80"/>
      <c r="R27" s="81">
        <f>IF(P27="","",T27*M27*LOOKUP(RIGHT($D$2,3),定数!$A$6:$A$13,定数!$B$6:$B$13))</f>
        <v>-9052.1693753178206</v>
      </c>
      <c r="S27" s="81"/>
      <c r="T27" s="82">
        <f t="shared" si="4"/>
        <v>-20.999999999999908</v>
      </c>
      <c r="U27" s="82"/>
      <c r="V27" t="str">
        <f t="shared" si="7"/>
        <v/>
      </c>
      <c r="W27">
        <f t="shared" si="2"/>
        <v>5</v>
      </c>
      <c r="X27" s="41">
        <f t="shared" si="5"/>
        <v>356962.77404110407</v>
      </c>
      <c r="Y27" s="42">
        <f t="shared" si="6"/>
        <v>0.19495679309628366</v>
      </c>
    </row>
    <row r="28" spans="2:25" x14ac:dyDescent="0.15">
      <c r="B28" s="40">
        <v>20</v>
      </c>
      <c r="C28" s="79">
        <f t="shared" si="0"/>
        <v>278318.28698397928</v>
      </c>
      <c r="D28" s="79"/>
      <c r="E28" s="40">
        <v>2010</v>
      </c>
      <c r="F28" s="8">
        <v>43744</v>
      </c>
      <c r="G28" s="40" t="s">
        <v>4</v>
      </c>
      <c r="H28" s="80">
        <v>1.3883000000000001</v>
      </c>
      <c r="I28" s="80"/>
      <c r="J28" s="40">
        <v>83</v>
      </c>
      <c r="K28" s="83">
        <f t="shared" si="3"/>
        <v>8349.5486095193774</v>
      </c>
      <c r="L28" s="84"/>
      <c r="M28" s="6">
        <f>IF(J28="","",(K28/J28)/LOOKUP(RIGHT($D$2,3),定数!$A$6:$A$13,定数!$B$6:$B$13))</f>
        <v>0.8383080933252387</v>
      </c>
      <c r="N28" s="40">
        <v>2010</v>
      </c>
      <c r="O28" s="8">
        <v>43745</v>
      </c>
      <c r="P28" s="80">
        <v>1.4004000000000001</v>
      </c>
      <c r="Q28" s="80"/>
      <c r="R28" s="81">
        <f>IF(P28="","",T28*M28*LOOKUP(RIGHT($D$2,3),定数!$A$6:$A$13,定数!$B$6:$B$13))</f>
        <v>12172.233515082466</v>
      </c>
      <c r="S28" s="81"/>
      <c r="T28" s="82">
        <f t="shared" si="4"/>
        <v>121</v>
      </c>
      <c r="U28" s="82"/>
      <c r="V28" t="str">
        <f t="shared" si="7"/>
        <v/>
      </c>
      <c r="W28">
        <f t="shared" si="2"/>
        <v>0</v>
      </c>
      <c r="X28" s="41">
        <f t="shared" si="5"/>
        <v>356962.77404110407</v>
      </c>
      <c r="Y28" s="42">
        <f t="shared" si="6"/>
        <v>0.22031565411375054</v>
      </c>
    </row>
    <row r="29" spans="2:25" x14ac:dyDescent="0.15">
      <c r="B29" s="40">
        <v>21</v>
      </c>
      <c r="C29" s="79">
        <f t="shared" si="0"/>
        <v>290490.52049906173</v>
      </c>
      <c r="D29" s="79"/>
      <c r="E29" s="40">
        <v>2010</v>
      </c>
      <c r="F29" s="8">
        <v>43770</v>
      </c>
      <c r="G29" s="40" t="s">
        <v>4</v>
      </c>
      <c r="H29" s="80">
        <v>1.3996</v>
      </c>
      <c r="I29" s="80"/>
      <c r="J29" s="40">
        <v>102</v>
      </c>
      <c r="K29" s="83">
        <f t="shared" si="3"/>
        <v>8714.7156149718521</v>
      </c>
      <c r="L29" s="84"/>
      <c r="M29" s="6">
        <f>IF(J29="","",(K29/J29)/LOOKUP(RIGHT($D$2,3),定数!$A$6:$A$13,定数!$B$6:$B$13))</f>
        <v>0.71198656985064146</v>
      </c>
      <c r="N29" s="40">
        <v>2010</v>
      </c>
      <c r="O29" s="8">
        <v>43770</v>
      </c>
      <c r="P29" s="80">
        <v>1.3895</v>
      </c>
      <c r="Q29" s="80"/>
      <c r="R29" s="81">
        <f>IF(P29="","",T29*M29*LOOKUP(RIGHT($D$2,3),定数!$A$6:$A$13,定数!$B$6:$B$13))</f>
        <v>-8629.2772265897729</v>
      </c>
      <c r="S29" s="81"/>
      <c r="T29" s="82">
        <f t="shared" si="4"/>
        <v>-100.99999999999997</v>
      </c>
      <c r="U29" s="82"/>
      <c r="V29" t="str">
        <f t="shared" si="7"/>
        <v/>
      </c>
      <c r="W29">
        <f t="shared" si="2"/>
        <v>1</v>
      </c>
      <c r="X29" s="41">
        <f t="shared" si="5"/>
        <v>356962.77404110407</v>
      </c>
      <c r="Y29" s="42">
        <f t="shared" si="6"/>
        <v>0.18621620621535195</v>
      </c>
    </row>
    <row r="30" spans="2:25" x14ac:dyDescent="0.15">
      <c r="B30" s="40">
        <v>22</v>
      </c>
      <c r="C30" s="79">
        <f t="shared" si="0"/>
        <v>281861.24327247194</v>
      </c>
      <c r="D30" s="79"/>
      <c r="E30" s="40">
        <v>2010</v>
      </c>
      <c r="F30" s="8">
        <v>43801</v>
      </c>
      <c r="G30" s="40" t="s">
        <v>4</v>
      </c>
      <c r="H30" s="80">
        <v>1.3191999999999999</v>
      </c>
      <c r="I30" s="80"/>
      <c r="J30" s="40">
        <v>131</v>
      </c>
      <c r="K30" s="83">
        <f t="shared" si="3"/>
        <v>8455.8372981741577</v>
      </c>
      <c r="L30" s="84"/>
      <c r="M30" s="6">
        <f>IF(J30="","",(K30/J30)/LOOKUP(RIGHT($D$2,3),定数!$A$6:$A$13,定数!$B$6:$B$13))</f>
        <v>0.53790313601616779</v>
      </c>
      <c r="N30" s="40">
        <v>2010</v>
      </c>
      <c r="O30" s="8">
        <v>43802</v>
      </c>
      <c r="P30" s="80">
        <v>1.3389</v>
      </c>
      <c r="Q30" s="80"/>
      <c r="R30" s="81">
        <f>IF(P30="","",T30*M30*LOOKUP(RIGHT($D$2,3),定数!$A$6:$A$13,定数!$B$6:$B$13))</f>
        <v>12716.030135422239</v>
      </c>
      <c r="S30" s="81"/>
      <c r="T30" s="82">
        <f t="shared" si="4"/>
        <v>197.00000000000051</v>
      </c>
      <c r="U30" s="82"/>
      <c r="V30" t="str">
        <f t="shared" si="7"/>
        <v/>
      </c>
      <c r="W30">
        <f t="shared" si="2"/>
        <v>0</v>
      </c>
      <c r="X30" s="41">
        <f t="shared" si="5"/>
        <v>356962.77404110407</v>
      </c>
      <c r="Y30" s="42">
        <f t="shared" si="6"/>
        <v>0.21039037185424891</v>
      </c>
    </row>
    <row r="31" spans="2:25" x14ac:dyDescent="0.15">
      <c r="B31" s="40">
        <v>23</v>
      </c>
      <c r="C31" s="79">
        <f t="shared" si="0"/>
        <v>294577.27340789419</v>
      </c>
      <c r="D31" s="79"/>
      <c r="E31" s="40">
        <v>2010</v>
      </c>
      <c r="F31" s="8">
        <v>43826</v>
      </c>
      <c r="G31" s="40" t="s">
        <v>4</v>
      </c>
      <c r="H31" s="80">
        <v>1.3158000000000001</v>
      </c>
      <c r="I31" s="80"/>
      <c r="J31" s="40">
        <v>32</v>
      </c>
      <c r="K31" s="83">
        <f t="shared" si="3"/>
        <v>8837.3182022368255</v>
      </c>
      <c r="L31" s="84"/>
      <c r="M31" s="6">
        <f>IF(J31="","",(K31/J31)/LOOKUP(RIGHT($D$2,3),定数!$A$6:$A$13,定数!$B$6:$B$13))</f>
        <v>2.3013849484991735</v>
      </c>
      <c r="N31" s="40">
        <v>2010</v>
      </c>
      <c r="O31" s="8">
        <v>43827</v>
      </c>
      <c r="P31" s="80">
        <v>1.3204</v>
      </c>
      <c r="Q31" s="80"/>
      <c r="R31" s="81">
        <f>IF(P31="","",T31*M31*LOOKUP(RIGHT($D$2,3),定数!$A$6:$A$13,定数!$B$6:$B$13))</f>
        <v>12703.644915715266</v>
      </c>
      <c r="S31" s="81"/>
      <c r="T31" s="82">
        <f t="shared" si="4"/>
        <v>45.999999999999375</v>
      </c>
      <c r="U31" s="82"/>
      <c r="V31" t="str">
        <f t="shared" si="7"/>
        <v/>
      </c>
      <c r="W31">
        <f t="shared" si="2"/>
        <v>0</v>
      </c>
      <c r="X31" s="41">
        <f t="shared" si="5"/>
        <v>356962.77404110407</v>
      </c>
      <c r="Y31" s="42">
        <f t="shared" si="6"/>
        <v>0.1747675252714902</v>
      </c>
    </row>
    <row r="32" spans="2:25" x14ac:dyDescent="0.15">
      <c r="B32" s="40">
        <v>24</v>
      </c>
      <c r="C32" s="79">
        <f t="shared" si="0"/>
        <v>307280.91832360945</v>
      </c>
      <c r="D32" s="79"/>
      <c r="E32" s="40">
        <v>2011</v>
      </c>
      <c r="F32" s="8">
        <v>43492</v>
      </c>
      <c r="G32" s="40" t="s">
        <v>4</v>
      </c>
      <c r="H32" s="80">
        <v>1.3746</v>
      </c>
      <c r="I32" s="80"/>
      <c r="J32" s="40">
        <v>108</v>
      </c>
      <c r="K32" s="83">
        <f t="shared" si="3"/>
        <v>9218.4275497082835</v>
      </c>
      <c r="L32" s="84"/>
      <c r="M32" s="6">
        <f>IF(J32="","",(K32/J32)/LOOKUP(RIGHT($D$2,3),定数!$A$6:$A$13,定数!$B$6:$B$13))</f>
        <v>0.71129842204539218</v>
      </c>
      <c r="N32" s="40">
        <v>2011</v>
      </c>
      <c r="O32" s="8">
        <v>43493</v>
      </c>
      <c r="P32" s="80">
        <v>1.3636999999999999</v>
      </c>
      <c r="Q32" s="80"/>
      <c r="R32" s="81">
        <f>IF(P32="","",T32*M32*LOOKUP(RIGHT($D$2,3),定数!$A$6:$A$13,定数!$B$6:$B$13))</f>
        <v>-9303.783360353842</v>
      </c>
      <c r="S32" s="81"/>
      <c r="T32" s="82">
        <f t="shared" si="4"/>
        <v>-109.00000000000132</v>
      </c>
      <c r="U32" s="82"/>
      <c r="V32" t="str">
        <f t="shared" si="7"/>
        <v/>
      </c>
      <c r="W32">
        <f t="shared" si="2"/>
        <v>1</v>
      </c>
      <c r="X32" s="41">
        <f t="shared" si="5"/>
        <v>356962.77404110407</v>
      </c>
      <c r="Y32" s="42">
        <f t="shared" si="6"/>
        <v>0.1391793747988237</v>
      </c>
    </row>
    <row r="33" spans="2:25" x14ac:dyDescent="0.15">
      <c r="B33" s="40">
        <v>25</v>
      </c>
      <c r="C33" s="79">
        <f t="shared" si="0"/>
        <v>297977.13496325561</v>
      </c>
      <c r="D33" s="79"/>
      <c r="E33" s="40">
        <v>2011</v>
      </c>
      <c r="F33" s="8">
        <v>43503</v>
      </c>
      <c r="G33" s="40" t="s">
        <v>3</v>
      </c>
      <c r="H33" s="80">
        <v>1.3573</v>
      </c>
      <c r="I33" s="80"/>
      <c r="J33" s="40">
        <v>25</v>
      </c>
      <c r="K33" s="83">
        <f t="shared" si="3"/>
        <v>8939.3140488976678</v>
      </c>
      <c r="L33" s="84"/>
      <c r="M33" s="6">
        <f>IF(J33="","",(K33/J33)/LOOKUP(RIGHT($D$2,3),定数!$A$6:$A$13,定数!$B$6:$B$13))</f>
        <v>2.9797713496325562</v>
      </c>
      <c r="N33" s="40">
        <v>2011</v>
      </c>
      <c r="O33" s="8">
        <v>43504</v>
      </c>
      <c r="P33" s="80">
        <v>1.3599000000000001</v>
      </c>
      <c r="Q33" s="80"/>
      <c r="R33" s="81">
        <f>IF(P33="","",T33*M33*LOOKUP(RIGHT($D$2,3),定数!$A$6:$A$13,定数!$B$6:$B$13))</f>
        <v>-9296.8866108541388</v>
      </c>
      <c r="S33" s="81"/>
      <c r="T33" s="82">
        <f t="shared" si="4"/>
        <v>-26.000000000001577</v>
      </c>
      <c r="U33" s="82"/>
      <c r="V33" t="str">
        <f t="shared" si="7"/>
        <v/>
      </c>
      <c r="W33">
        <f t="shared" si="2"/>
        <v>2</v>
      </c>
      <c r="X33" s="41">
        <f t="shared" si="5"/>
        <v>356962.77404110407</v>
      </c>
      <c r="Y33" s="42">
        <f t="shared" si="6"/>
        <v>0.1652431103951929</v>
      </c>
    </row>
    <row r="34" spans="2:25" x14ac:dyDescent="0.15">
      <c r="B34" s="40">
        <v>26</v>
      </c>
      <c r="C34" s="79">
        <f t="shared" si="0"/>
        <v>288680.24835240148</v>
      </c>
      <c r="D34" s="79"/>
      <c r="E34" s="40">
        <v>2011</v>
      </c>
      <c r="F34" s="8">
        <v>43504</v>
      </c>
      <c r="G34" s="40" t="s">
        <v>4</v>
      </c>
      <c r="H34" s="80">
        <v>1.3665</v>
      </c>
      <c r="I34" s="80"/>
      <c r="J34" s="40">
        <v>73</v>
      </c>
      <c r="K34" s="83">
        <f t="shared" si="3"/>
        <v>8660.4074505720437</v>
      </c>
      <c r="L34" s="84"/>
      <c r="M34" s="6">
        <f>IF(J34="","",(K34/J34)/LOOKUP(RIGHT($D$2,3),定数!$A$6:$A$13,定数!$B$6:$B$13))</f>
        <v>0.98863098750822409</v>
      </c>
      <c r="N34" s="40">
        <v>2011</v>
      </c>
      <c r="O34" s="8">
        <v>43506</v>
      </c>
      <c r="P34" s="80">
        <v>1.3592</v>
      </c>
      <c r="Q34" s="80"/>
      <c r="R34" s="81">
        <f>IF(P34="","",T34*M34*LOOKUP(RIGHT($D$2,3),定数!$A$6:$A$13,定数!$B$6:$B$13))</f>
        <v>-8660.4074505721437</v>
      </c>
      <c r="S34" s="81"/>
      <c r="T34" s="82">
        <f t="shared" si="4"/>
        <v>-73.000000000000838</v>
      </c>
      <c r="U34" s="82"/>
      <c r="V34" t="str">
        <f t="shared" si="7"/>
        <v/>
      </c>
      <c r="W34">
        <f t="shared" si="2"/>
        <v>3</v>
      </c>
      <c r="X34" s="41">
        <f t="shared" si="5"/>
        <v>356962.77404110407</v>
      </c>
      <c r="Y34" s="42">
        <f t="shared" si="6"/>
        <v>0.19128752535086446</v>
      </c>
    </row>
    <row r="35" spans="2:25" x14ac:dyDescent="0.15">
      <c r="B35" s="40">
        <v>27</v>
      </c>
      <c r="C35" s="79">
        <f t="shared" si="0"/>
        <v>280019.84090182936</v>
      </c>
      <c r="D35" s="79"/>
      <c r="E35" s="40">
        <v>2011</v>
      </c>
      <c r="F35" s="8">
        <v>43525</v>
      </c>
      <c r="G35" s="40" t="s">
        <v>4</v>
      </c>
      <c r="H35" s="80">
        <v>1.3845000000000001</v>
      </c>
      <c r="I35" s="80"/>
      <c r="J35" s="40">
        <v>40</v>
      </c>
      <c r="K35" s="83">
        <f t="shared" si="3"/>
        <v>8400.5952270548805</v>
      </c>
      <c r="L35" s="84"/>
      <c r="M35" s="6">
        <f>IF(J35="","",(K35/J35)/LOOKUP(RIGHT($D$2,3),定数!$A$6:$A$13,定数!$B$6:$B$13))</f>
        <v>1.7501240056364333</v>
      </c>
      <c r="N35" s="40">
        <v>2011</v>
      </c>
      <c r="O35" s="8">
        <v>43525</v>
      </c>
      <c r="P35" s="80">
        <v>1.3805000000000001</v>
      </c>
      <c r="Q35" s="80"/>
      <c r="R35" s="81">
        <f>IF(P35="","",T35*M35*LOOKUP(RIGHT($D$2,3),定数!$A$6:$A$13,定数!$B$6:$B$13))</f>
        <v>-8400.5952270548878</v>
      </c>
      <c r="S35" s="81"/>
      <c r="T35" s="82">
        <f t="shared" si="4"/>
        <v>-40.000000000000036</v>
      </c>
      <c r="U35" s="82"/>
      <c r="V35" t="str">
        <f t="shared" si="7"/>
        <v/>
      </c>
      <c r="W35">
        <f t="shared" si="2"/>
        <v>4</v>
      </c>
      <c r="X35" s="41">
        <f t="shared" si="5"/>
        <v>356962.77404110407</v>
      </c>
      <c r="Y35" s="42">
        <f t="shared" si="6"/>
        <v>0.21554889959033874</v>
      </c>
    </row>
    <row r="36" spans="2:25" x14ac:dyDescent="0.15">
      <c r="B36" s="40">
        <v>28</v>
      </c>
      <c r="C36" s="79">
        <f t="shared" si="0"/>
        <v>271619.24567477446</v>
      </c>
      <c r="D36" s="79"/>
      <c r="E36" s="40">
        <v>2011</v>
      </c>
      <c r="F36" s="8">
        <v>43527</v>
      </c>
      <c r="G36" s="40" t="s">
        <v>4</v>
      </c>
      <c r="H36" s="80">
        <v>1.3875999999999999</v>
      </c>
      <c r="I36" s="80"/>
      <c r="J36" s="40">
        <v>43</v>
      </c>
      <c r="K36" s="83">
        <f t="shared" si="3"/>
        <v>8148.5773702432334</v>
      </c>
      <c r="L36" s="84"/>
      <c r="M36" s="6">
        <f>IF(J36="","",(K36/J36)/LOOKUP(RIGHT($D$2,3),定数!$A$6:$A$13,定数!$B$6:$B$13))</f>
        <v>1.5791816608998515</v>
      </c>
      <c r="N36" s="40">
        <v>2011</v>
      </c>
      <c r="O36" s="8">
        <v>43527</v>
      </c>
      <c r="P36" s="80">
        <v>1.3939999999999999</v>
      </c>
      <c r="Q36" s="80"/>
      <c r="R36" s="81">
        <f>IF(P36="","",T36*M36*LOOKUP(RIGHT($D$2,3),定数!$A$6:$A$13,定数!$B$6:$B$13))</f>
        <v>12128.115155710786</v>
      </c>
      <c r="S36" s="81"/>
      <c r="T36" s="82">
        <f t="shared" si="4"/>
        <v>63.999999999999616</v>
      </c>
      <c r="U36" s="82"/>
      <c r="V36" t="str">
        <f t="shared" si="7"/>
        <v/>
      </c>
      <c r="W36">
        <f t="shared" si="2"/>
        <v>0</v>
      </c>
      <c r="X36" s="41">
        <f t="shared" si="5"/>
        <v>356962.77404110407</v>
      </c>
      <c r="Y36" s="42">
        <f t="shared" si="6"/>
        <v>0.23908243260262863</v>
      </c>
    </row>
    <row r="37" spans="2:25" x14ac:dyDescent="0.15">
      <c r="B37" s="40">
        <v>29</v>
      </c>
      <c r="C37" s="79">
        <f t="shared" si="0"/>
        <v>283747.36083048524</v>
      </c>
      <c r="D37" s="79"/>
      <c r="E37" s="40">
        <v>2011</v>
      </c>
      <c r="F37" s="8">
        <v>43541</v>
      </c>
      <c r="G37" s="40" t="s">
        <v>3</v>
      </c>
      <c r="H37" s="80">
        <v>1.3885000000000001</v>
      </c>
      <c r="I37" s="80"/>
      <c r="J37" s="40">
        <v>80</v>
      </c>
      <c r="K37" s="83">
        <f t="shared" si="3"/>
        <v>8512.4208249145577</v>
      </c>
      <c r="L37" s="84"/>
      <c r="M37" s="6">
        <f>IF(J37="","",(K37/J37)/LOOKUP(RIGHT($D$2,3),定数!$A$6:$A$13,定数!$B$6:$B$13))</f>
        <v>0.8867105025952664</v>
      </c>
      <c r="N37" s="40">
        <v>2011</v>
      </c>
      <c r="O37" s="8">
        <v>43541</v>
      </c>
      <c r="P37" s="80">
        <v>1.3967000000000001</v>
      </c>
      <c r="Q37" s="80"/>
      <c r="R37" s="81">
        <f>IF(P37="","",T37*M37*LOOKUP(RIGHT($D$2,3),定数!$A$6:$A$13,定数!$B$6:$B$13))</f>
        <v>-8725.231345537406</v>
      </c>
      <c r="S37" s="81"/>
      <c r="T37" s="82">
        <f t="shared" si="4"/>
        <v>-81.999999999999858</v>
      </c>
      <c r="U37" s="82"/>
      <c r="V37" t="str">
        <f t="shared" si="7"/>
        <v/>
      </c>
      <c r="W37">
        <f t="shared" si="2"/>
        <v>1</v>
      </c>
      <c r="X37" s="41">
        <f t="shared" si="5"/>
        <v>356962.77404110407</v>
      </c>
      <c r="Y37" s="42">
        <f t="shared" si="6"/>
        <v>0.20510657843046709</v>
      </c>
    </row>
    <row r="38" spans="2:25" x14ac:dyDescent="0.15">
      <c r="B38" s="40">
        <v>30</v>
      </c>
      <c r="C38" s="79">
        <f t="shared" si="0"/>
        <v>275022.12948494783</v>
      </c>
      <c r="D38" s="79"/>
      <c r="E38" s="40">
        <v>2011</v>
      </c>
      <c r="F38" s="8">
        <v>43547</v>
      </c>
      <c r="G38" s="40" t="s">
        <v>3</v>
      </c>
      <c r="H38" s="80">
        <v>1.4158999999999999</v>
      </c>
      <c r="I38" s="80"/>
      <c r="J38" s="40">
        <v>20</v>
      </c>
      <c r="K38" s="83">
        <f t="shared" si="3"/>
        <v>8250.663884548434</v>
      </c>
      <c r="L38" s="84"/>
      <c r="M38" s="6">
        <f>IF(J38="","",(K38/J38)/LOOKUP(RIGHT($D$2,3),定数!$A$6:$A$13,定数!$B$6:$B$13))</f>
        <v>3.4377766185618475</v>
      </c>
      <c r="N38" s="40">
        <v>2011</v>
      </c>
      <c r="O38" s="8">
        <v>43547</v>
      </c>
      <c r="P38" s="80">
        <v>1.4179999999999999</v>
      </c>
      <c r="Q38" s="80"/>
      <c r="R38" s="81">
        <f>IF(P38="","",T38*M38*LOOKUP(RIGHT($D$2,3),定数!$A$6:$A$13,定数!$B$6:$B$13))</f>
        <v>-8663.1970787758182</v>
      </c>
      <c r="S38" s="81"/>
      <c r="T38" s="82">
        <f t="shared" si="4"/>
        <v>-20.999999999999908</v>
      </c>
      <c r="U38" s="82"/>
      <c r="V38" t="str">
        <f t="shared" si="7"/>
        <v/>
      </c>
      <c r="W38">
        <f t="shared" si="2"/>
        <v>2</v>
      </c>
      <c r="X38" s="41">
        <f t="shared" si="5"/>
        <v>356962.77404110407</v>
      </c>
      <c r="Y38" s="42">
        <f t="shared" si="6"/>
        <v>0.22954955114373021</v>
      </c>
    </row>
    <row r="39" spans="2:25" x14ac:dyDescent="0.15">
      <c r="B39" s="40">
        <v>31</v>
      </c>
      <c r="C39" s="79">
        <f t="shared" si="0"/>
        <v>266358.93240617204</v>
      </c>
      <c r="D39" s="79"/>
      <c r="E39" s="40">
        <v>2011</v>
      </c>
      <c r="F39" s="8">
        <v>43552</v>
      </c>
      <c r="G39" s="40" t="s">
        <v>3</v>
      </c>
      <c r="H39" s="80">
        <v>1.4077999999999999</v>
      </c>
      <c r="I39" s="80"/>
      <c r="J39" s="40">
        <v>20</v>
      </c>
      <c r="K39" s="83">
        <f t="shared" si="3"/>
        <v>7990.7679721851609</v>
      </c>
      <c r="L39" s="84"/>
      <c r="M39" s="6">
        <f>IF(J39="","",(K39/J39)/LOOKUP(RIGHT($D$2,3),定数!$A$6:$A$13,定数!$B$6:$B$13))</f>
        <v>3.32948665507715</v>
      </c>
      <c r="N39" s="40">
        <v>2011</v>
      </c>
      <c r="O39" s="8">
        <v>43553</v>
      </c>
      <c r="P39" s="80">
        <v>1.4097999999999999</v>
      </c>
      <c r="Q39" s="80"/>
      <c r="R39" s="81">
        <f>IF(P39="","",T39*M39*LOOKUP(RIGHT($D$2,3),定数!$A$6:$A$13,定数!$B$6:$B$13))</f>
        <v>-7990.7679721851673</v>
      </c>
      <c r="S39" s="81"/>
      <c r="T39" s="82">
        <f t="shared" si="4"/>
        <v>-20.000000000000018</v>
      </c>
      <c r="U39" s="82"/>
      <c r="V39" t="str">
        <f t="shared" si="7"/>
        <v/>
      </c>
      <c r="W39">
        <f t="shared" si="2"/>
        <v>3</v>
      </c>
      <c r="X39" s="41">
        <f t="shared" si="5"/>
        <v>356962.77404110407</v>
      </c>
      <c r="Y39" s="42">
        <f t="shared" si="6"/>
        <v>0.25381874028270257</v>
      </c>
    </row>
    <row r="40" spans="2:25" x14ac:dyDescent="0.15">
      <c r="B40" s="40">
        <v>32</v>
      </c>
      <c r="C40" s="79">
        <f t="shared" si="0"/>
        <v>258368.16443398688</v>
      </c>
      <c r="D40" s="79"/>
      <c r="E40" s="40">
        <v>2011</v>
      </c>
      <c r="F40" s="8">
        <v>43603</v>
      </c>
      <c r="G40" s="40" t="s">
        <v>4</v>
      </c>
      <c r="H40" s="80">
        <v>1.4282999999999999</v>
      </c>
      <c r="I40" s="80"/>
      <c r="J40" s="40">
        <v>71</v>
      </c>
      <c r="K40" s="83">
        <f t="shared" si="3"/>
        <v>7751.0449330196061</v>
      </c>
      <c r="L40" s="84"/>
      <c r="M40" s="6">
        <f>IF(J40="","",(K40/J40)/LOOKUP(RIGHT($D$2,3),定数!$A$6:$A$13,定数!$B$6:$B$13))</f>
        <v>0.90974705786615095</v>
      </c>
      <c r="N40" s="40">
        <v>2011</v>
      </c>
      <c r="O40" s="8">
        <v>43604</v>
      </c>
      <c r="P40" s="80">
        <v>1.4212</v>
      </c>
      <c r="Q40" s="80"/>
      <c r="R40" s="81">
        <f>IF(P40="","",T40*M40*LOOKUP(RIGHT($D$2,3),定数!$A$6:$A$13,定数!$B$6:$B$13))</f>
        <v>-7751.0449330194797</v>
      </c>
      <c r="S40" s="81"/>
      <c r="T40" s="82">
        <f t="shared" si="4"/>
        <v>-70.999999999998835</v>
      </c>
      <c r="U40" s="82"/>
      <c r="V40" t="str">
        <f t="shared" si="7"/>
        <v/>
      </c>
      <c r="W40">
        <f t="shared" si="2"/>
        <v>4</v>
      </c>
      <c r="X40" s="41">
        <f t="shared" si="5"/>
        <v>356962.77404110407</v>
      </c>
      <c r="Y40" s="42">
        <f t="shared" si="6"/>
        <v>0.27620417807422148</v>
      </c>
    </row>
    <row r="41" spans="2:25" x14ac:dyDescent="0.15">
      <c r="B41" s="40">
        <v>33</v>
      </c>
      <c r="C41" s="79">
        <f t="shared" si="0"/>
        <v>250617.11950096741</v>
      </c>
      <c r="D41" s="79"/>
      <c r="E41" s="40">
        <v>2011</v>
      </c>
      <c r="F41" s="8">
        <v>43604</v>
      </c>
      <c r="G41" s="40" t="s">
        <v>4</v>
      </c>
      <c r="H41" s="80">
        <v>1.4278999999999999</v>
      </c>
      <c r="I41" s="80"/>
      <c r="J41" s="40">
        <v>73</v>
      </c>
      <c r="K41" s="83">
        <f t="shared" si="3"/>
        <v>7518.5135850290217</v>
      </c>
      <c r="L41" s="84"/>
      <c r="M41" s="6">
        <f>IF(J41="","",(K41/J41)/LOOKUP(RIGHT($D$2,3),定数!$A$6:$A$13,定数!$B$6:$B$13))</f>
        <v>0.85827780651016228</v>
      </c>
      <c r="N41" s="40">
        <v>2011</v>
      </c>
      <c r="O41" s="8">
        <v>43605</v>
      </c>
      <c r="P41" s="80">
        <v>1.4205000000000001</v>
      </c>
      <c r="Q41" s="80"/>
      <c r="R41" s="81">
        <f>IF(P41="","",T41*M41*LOOKUP(RIGHT($D$2,3),定数!$A$6:$A$13,定数!$B$6:$B$13))</f>
        <v>-7621.5069218100871</v>
      </c>
      <c r="S41" s="81"/>
      <c r="T41" s="82">
        <f t="shared" si="4"/>
        <v>-73.999999999998508</v>
      </c>
      <c r="U41" s="82"/>
      <c r="V41" t="str">
        <f t="shared" si="7"/>
        <v/>
      </c>
      <c r="W41">
        <f t="shared" si="2"/>
        <v>5</v>
      </c>
      <c r="X41" s="41">
        <f t="shared" si="5"/>
        <v>356962.77404110407</v>
      </c>
      <c r="Y41" s="42">
        <f t="shared" si="6"/>
        <v>0.29791805273199445</v>
      </c>
    </row>
    <row r="42" spans="2:25" x14ac:dyDescent="0.15">
      <c r="B42" s="40">
        <v>34</v>
      </c>
      <c r="C42" s="79">
        <f t="shared" si="0"/>
        <v>242995.61257915731</v>
      </c>
      <c r="D42" s="79"/>
      <c r="E42" s="40">
        <v>2011</v>
      </c>
      <c r="F42" s="8">
        <v>43604</v>
      </c>
      <c r="G42" s="40" t="s">
        <v>4</v>
      </c>
      <c r="H42" s="80">
        <v>1.4295</v>
      </c>
      <c r="I42" s="80"/>
      <c r="J42" s="40">
        <v>75</v>
      </c>
      <c r="K42" s="83">
        <f t="shared" si="3"/>
        <v>7289.8683773747189</v>
      </c>
      <c r="L42" s="84"/>
      <c r="M42" s="6">
        <f>IF(J42="","",(K42/J42)/LOOKUP(RIGHT($D$2,3),定数!$A$6:$A$13,定数!$B$6:$B$13))</f>
        <v>0.80998537526385772</v>
      </c>
      <c r="N42" s="40">
        <v>2011</v>
      </c>
      <c r="O42" s="8">
        <v>43605</v>
      </c>
      <c r="P42" s="80">
        <v>1.4219999999999999</v>
      </c>
      <c r="Q42" s="80"/>
      <c r="R42" s="81">
        <f>IF(P42="","",T42*M42*LOOKUP(RIGHT($D$2,3),定数!$A$6:$A$13,定数!$B$6:$B$13))</f>
        <v>-7289.8683773747798</v>
      </c>
      <c r="S42" s="81"/>
      <c r="T42" s="82">
        <f t="shared" si="4"/>
        <v>-75.000000000000625</v>
      </c>
      <c r="U42" s="82"/>
      <c r="V42" t="str">
        <f t="shared" si="7"/>
        <v/>
      </c>
      <c r="W42">
        <f t="shared" si="2"/>
        <v>6</v>
      </c>
      <c r="X42" s="41">
        <f t="shared" si="5"/>
        <v>356962.77404110407</v>
      </c>
      <c r="Y42" s="42">
        <f t="shared" si="6"/>
        <v>0.31926903797767858</v>
      </c>
    </row>
    <row r="43" spans="2:25" x14ac:dyDescent="0.15">
      <c r="B43" s="40">
        <v>35</v>
      </c>
      <c r="C43" s="79">
        <f t="shared" si="0"/>
        <v>235705.74420178254</v>
      </c>
      <c r="D43" s="79"/>
      <c r="E43" s="40">
        <v>2011</v>
      </c>
      <c r="F43" s="8">
        <v>43617</v>
      </c>
      <c r="G43" s="40" t="s">
        <v>4</v>
      </c>
      <c r="H43" s="80">
        <v>1.4436</v>
      </c>
      <c r="I43" s="80"/>
      <c r="J43" s="40">
        <v>53</v>
      </c>
      <c r="K43" s="83">
        <f t="shared" si="3"/>
        <v>7071.1723260534754</v>
      </c>
      <c r="L43" s="84"/>
      <c r="M43" s="6">
        <f>IF(J43="","",(K43/J43)/LOOKUP(RIGHT($D$2,3),定数!$A$6:$A$13,定数!$B$6:$B$13))</f>
        <v>1.1118195481216158</v>
      </c>
      <c r="N43" s="40">
        <v>2011</v>
      </c>
      <c r="O43" s="8">
        <v>43617</v>
      </c>
      <c r="P43" s="80">
        <v>1.4382999999999999</v>
      </c>
      <c r="Q43" s="80"/>
      <c r="R43" s="81">
        <f>IF(P43="","",T43*M43*LOOKUP(RIGHT($D$2,3),定数!$A$6:$A$13,定数!$B$6:$B$13))</f>
        <v>-7071.1723260535864</v>
      </c>
      <c r="S43" s="81"/>
      <c r="T43" s="82">
        <f t="shared" si="4"/>
        <v>-53.000000000000824</v>
      </c>
      <c r="U43" s="82"/>
      <c r="V43" t="str">
        <f t="shared" si="7"/>
        <v/>
      </c>
      <c r="W43">
        <f t="shared" si="2"/>
        <v>7</v>
      </c>
      <c r="X43" s="41">
        <f t="shared" si="5"/>
        <v>356962.77404110407</v>
      </c>
      <c r="Y43" s="42">
        <f t="shared" si="6"/>
        <v>0.33969096683834843</v>
      </c>
    </row>
    <row r="44" spans="2:25" x14ac:dyDescent="0.15">
      <c r="B44" s="40">
        <v>36</v>
      </c>
      <c r="C44" s="79">
        <f t="shared" si="0"/>
        <v>228634.57187572896</v>
      </c>
      <c r="D44" s="79"/>
      <c r="E44" s="40">
        <v>2011</v>
      </c>
      <c r="F44" s="8">
        <v>43625</v>
      </c>
      <c r="G44" s="40" t="s">
        <v>3</v>
      </c>
      <c r="H44" s="80">
        <v>1.4605999999999999</v>
      </c>
      <c r="I44" s="80"/>
      <c r="J44" s="40">
        <v>40</v>
      </c>
      <c r="K44" s="83">
        <f t="shared" si="3"/>
        <v>6859.0371562718683</v>
      </c>
      <c r="L44" s="84"/>
      <c r="M44" s="6">
        <f>IF(J44="","",(K44/J44)/LOOKUP(RIGHT($D$2,3),定数!$A$6:$A$13,定数!$B$6:$B$13))</f>
        <v>1.4289660742233059</v>
      </c>
      <c r="N44" s="40">
        <v>2011</v>
      </c>
      <c r="O44" s="8">
        <v>43625</v>
      </c>
      <c r="P44" s="80">
        <v>1.4545999999999999</v>
      </c>
      <c r="Q44" s="80"/>
      <c r="R44" s="81">
        <f>IF(P44="","",T44*M44*LOOKUP(RIGHT($D$2,3),定数!$A$6:$A$13,定数!$B$6:$B$13))</f>
        <v>10288.555734407812</v>
      </c>
      <c r="S44" s="81"/>
      <c r="T44" s="82">
        <f t="shared" si="4"/>
        <v>60.000000000000057</v>
      </c>
      <c r="U44" s="82"/>
      <c r="V44" t="str">
        <f t="shared" si="7"/>
        <v/>
      </c>
      <c r="W44">
        <f t="shared" si="2"/>
        <v>0</v>
      </c>
      <c r="X44" s="41">
        <f t="shared" si="5"/>
        <v>356962.77404110407</v>
      </c>
      <c r="Y44" s="42">
        <f t="shared" si="6"/>
        <v>0.35950023783319829</v>
      </c>
    </row>
    <row r="45" spans="2:25" x14ac:dyDescent="0.15">
      <c r="B45" s="40">
        <v>37</v>
      </c>
      <c r="C45" s="79">
        <f t="shared" si="0"/>
        <v>238923.12761013675</v>
      </c>
      <c r="D45" s="79"/>
      <c r="E45" s="40">
        <v>2011</v>
      </c>
      <c r="F45" s="8">
        <v>43640</v>
      </c>
      <c r="G45" s="40" t="s">
        <v>3</v>
      </c>
      <c r="H45" s="80">
        <v>1.4247000000000001</v>
      </c>
      <c r="I45" s="80"/>
      <c r="J45" s="40">
        <v>23</v>
      </c>
      <c r="K45" s="83">
        <f t="shared" si="3"/>
        <v>7167.6938283041027</v>
      </c>
      <c r="L45" s="84"/>
      <c r="M45" s="6">
        <f>IF(J45="","",(K45/J45)/LOOKUP(RIGHT($D$2,3),定数!$A$6:$A$13,定数!$B$6:$B$13))</f>
        <v>2.5969905175014865</v>
      </c>
      <c r="N45" s="40">
        <v>2011</v>
      </c>
      <c r="O45" s="8">
        <v>43640</v>
      </c>
      <c r="P45" s="80">
        <v>1.427</v>
      </c>
      <c r="Q45" s="80"/>
      <c r="R45" s="81">
        <f>IF(P45="","",T45*M45*LOOKUP(RIGHT($D$2,3),定数!$A$6:$A$13,定数!$B$6:$B$13))</f>
        <v>-7167.6938283040054</v>
      </c>
      <c r="S45" s="81"/>
      <c r="T45" s="82">
        <f t="shared" si="4"/>
        <v>-22.999999999999687</v>
      </c>
      <c r="U45" s="82"/>
      <c r="V45" t="str">
        <f t="shared" si="7"/>
        <v/>
      </c>
      <c r="W45">
        <f t="shared" si="2"/>
        <v>1</v>
      </c>
      <c r="X45" s="41">
        <f t="shared" si="5"/>
        <v>356962.77404110407</v>
      </c>
      <c r="Y45" s="42">
        <f t="shared" si="6"/>
        <v>0.33067774853569221</v>
      </c>
    </row>
    <row r="46" spans="2:25" x14ac:dyDescent="0.15">
      <c r="B46" s="40">
        <v>38</v>
      </c>
      <c r="C46" s="79">
        <f t="shared" si="0"/>
        <v>231755.43378183275</v>
      </c>
      <c r="D46" s="79"/>
      <c r="E46" s="40">
        <v>2011</v>
      </c>
      <c r="F46" s="8">
        <v>43671</v>
      </c>
      <c r="G46" s="40" t="s">
        <v>4</v>
      </c>
      <c r="H46" s="80">
        <v>1.4400999999999999</v>
      </c>
      <c r="I46" s="80"/>
      <c r="J46" s="40">
        <v>46</v>
      </c>
      <c r="K46" s="83">
        <f t="shared" si="3"/>
        <v>6952.6630134549823</v>
      </c>
      <c r="L46" s="84"/>
      <c r="M46" s="6">
        <f>IF(J46="","",(K46/J46)/LOOKUP(RIGHT($D$2,3),定数!$A$6:$A$13,定数!$B$6:$B$13))</f>
        <v>1.2595404009882214</v>
      </c>
      <c r="N46" s="40">
        <v>2011</v>
      </c>
      <c r="O46" s="8">
        <v>43671</v>
      </c>
      <c r="P46" s="80">
        <v>1.4355</v>
      </c>
      <c r="Q46" s="80"/>
      <c r="R46" s="81">
        <f>IF(P46="","",T46*M46*LOOKUP(RIGHT($D$2,3),定数!$A$6:$A$13,定数!$B$6:$B$13))</f>
        <v>-6952.6630134548877</v>
      </c>
      <c r="S46" s="81"/>
      <c r="T46" s="82">
        <f t="shared" si="4"/>
        <v>-45.999999999999375</v>
      </c>
      <c r="U46" s="82"/>
      <c r="V46" t="str">
        <f t="shared" si="7"/>
        <v/>
      </c>
      <c r="W46">
        <f t="shared" si="2"/>
        <v>2</v>
      </c>
      <c r="X46" s="41">
        <f t="shared" si="5"/>
        <v>356962.77404110407</v>
      </c>
      <c r="Y46" s="42">
        <f t="shared" si="6"/>
        <v>0.35075741607962119</v>
      </c>
    </row>
    <row r="47" spans="2:25" x14ac:dyDescent="0.15">
      <c r="B47" s="40">
        <v>39</v>
      </c>
      <c r="C47" s="79">
        <f t="shared" si="0"/>
        <v>224802.77076837787</v>
      </c>
      <c r="D47" s="79"/>
      <c r="E47" s="40">
        <v>2011</v>
      </c>
      <c r="F47" s="8">
        <v>43675</v>
      </c>
      <c r="G47" s="40" t="s">
        <v>3</v>
      </c>
      <c r="H47" s="80">
        <v>1.4279999999999999</v>
      </c>
      <c r="I47" s="80"/>
      <c r="J47" s="40">
        <v>83</v>
      </c>
      <c r="K47" s="83">
        <f t="shared" si="3"/>
        <v>6744.0831230513359</v>
      </c>
      <c r="L47" s="84"/>
      <c r="M47" s="6">
        <f>IF(J47="","",(K47/J47)/LOOKUP(RIGHT($D$2,3),定数!$A$6:$A$13,定数!$B$6:$B$13))</f>
        <v>0.67711677942282489</v>
      </c>
      <c r="N47" s="40">
        <v>2011</v>
      </c>
      <c r="O47" s="8">
        <v>43675</v>
      </c>
      <c r="P47" s="80">
        <v>1.4362999999999999</v>
      </c>
      <c r="Q47" s="80"/>
      <c r="R47" s="81">
        <f>IF(P47="","",T47*M47*LOOKUP(RIGHT($D$2,3),定数!$A$6:$A$13,定数!$B$6:$B$13))</f>
        <v>-6744.0831230513149</v>
      </c>
      <c r="S47" s="81"/>
      <c r="T47" s="82">
        <f t="shared" si="4"/>
        <v>-82.999999999999744</v>
      </c>
      <c r="U47" s="82"/>
      <c r="V47" t="str">
        <f t="shared" si="7"/>
        <v/>
      </c>
      <c r="W47">
        <f t="shared" si="2"/>
        <v>3</v>
      </c>
      <c r="X47" s="41">
        <f t="shared" si="5"/>
        <v>356962.77404110407</v>
      </c>
      <c r="Y47" s="42">
        <f t="shared" si="6"/>
        <v>0.37023469359723216</v>
      </c>
    </row>
    <row r="48" spans="2:25" x14ac:dyDescent="0.15">
      <c r="B48" s="40">
        <v>40</v>
      </c>
      <c r="C48" s="79">
        <f t="shared" si="0"/>
        <v>218058.68764532654</v>
      </c>
      <c r="D48" s="79"/>
      <c r="E48" s="40">
        <v>2011</v>
      </c>
      <c r="F48" s="8">
        <v>43688</v>
      </c>
      <c r="G48" s="40" t="s">
        <v>3</v>
      </c>
      <c r="H48" s="80">
        <v>1.4178999999999999</v>
      </c>
      <c r="I48" s="80"/>
      <c r="J48" s="40">
        <v>111</v>
      </c>
      <c r="K48" s="83">
        <f t="shared" si="3"/>
        <v>6541.7606293597964</v>
      </c>
      <c r="L48" s="84"/>
      <c r="M48" s="6">
        <f>IF(J48="","",(K48/J48)/LOOKUP(RIGHT($D$2,3),定数!$A$6:$A$13,定数!$B$6:$B$13))</f>
        <v>0.49112317037235709</v>
      </c>
      <c r="N48" s="40">
        <v>2011</v>
      </c>
      <c r="O48" s="8">
        <v>43692</v>
      </c>
      <c r="P48" s="80">
        <v>1.429</v>
      </c>
      <c r="Q48" s="80"/>
      <c r="R48" s="81">
        <f>IF(P48="","",T48*M48*LOOKUP(RIGHT($D$2,3),定数!$A$6:$A$13,定数!$B$6:$B$13))</f>
        <v>-6541.760629359861</v>
      </c>
      <c r="S48" s="81"/>
      <c r="T48" s="82">
        <f t="shared" si="4"/>
        <v>-111.00000000000109</v>
      </c>
      <c r="U48" s="82"/>
      <c r="V48" t="str">
        <f t="shared" si="7"/>
        <v/>
      </c>
      <c r="W48">
        <f t="shared" si="2"/>
        <v>4</v>
      </c>
      <c r="X48" s="41">
        <f t="shared" si="5"/>
        <v>356962.77404110407</v>
      </c>
      <c r="Y48" s="42">
        <f t="shared" si="6"/>
        <v>0.38912765278931527</v>
      </c>
    </row>
    <row r="49" spans="2:25" x14ac:dyDescent="0.15">
      <c r="B49" s="40">
        <v>41</v>
      </c>
      <c r="C49" s="79">
        <f t="shared" si="0"/>
        <v>211516.92701596668</v>
      </c>
      <c r="D49" s="79"/>
      <c r="E49" s="40">
        <v>2011</v>
      </c>
      <c r="F49" s="8">
        <v>43689</v>
      </c>
      <c r="G49" s="40" t="s">
        <v>4</v>
      </c>
      <c r="H49" s="80">
        <v>1.4258999999999999</v>
      </c>
      <c r="I49" s="80"/>
      <c r="J49" s="40">
        <v>30</v>
      </c>
      <c r="K49" s="83">
        <f t="shared" si="3"/>
        <v>6345.507810479</v>
      </c>
      <c r="L49" s="84"/>
      <c r="M49" s="6">
        <f>IF(J49="","",(K49/J49)/LOOKUP(RIGHT($D$2,3),定数!$A$6:$A$13,定数!$B$6:$B$13))</f>
        <v>1.762641058466389</v>
      </c>
      <c r="N49" s="40">
        <v>2011</v>
      </c>
      <c r="O49" s="8">
        <v>43692</v>
      </c>
      <c r="P49" s="80">
        <v>1.4303999999999999</v>
      </c>
      <c r="Q49" s="80"/>
      <c r="R49" s="81">
        <f>IF(P49="","",T49*M49*LOOKUP(RIGHT($D$2,3),定数!$A$6:$A$13,定数!$B$6:$B$13))</f>
        <v>9518.2617157183922</v>
      </c>
      <c r="S49" s="81"/>
      <c r="T49" s="82">
        <f t="shared" si="4"/>
        <v>44.999999999999488</v>
      </c>
      <c r="U49" s="82"/>
      <c r="V49" t="str">
        <f t="shared" si="7"/>
        <v/>
      </c>
      <c r="W49">
        <f t="shared" si="2"/>
        <v>0</v>
      </c>
      <c r="X49" s="41">
        <f t="shared" si="5"/>
        <v>356962.77404110407</v>
      </c>
      <c r="Y49" s="42">
        <f t="shared" si="6"/>
        <v>0.40745382320563595</v>
      </c>
    </row>
    <row r="50" spans="2:25" x14ac:dyDescent="0.15">
      <c r="B50" s="40">
        <v>42</v>
      </c>
      <c r="C50" s="79">
        <f t="shared" si="0"/>
        <v>221035.18873168508</v>
      </c>
      <c r="D50" s="79"/>
      <c r="E50" s="40">
        <v>2011</v>
      </c>
      <c r="F50" s="8">
        <v>43708</v>
      </c>
      <c r="G50" s="40" t="s">
        <v>3</v>
      </c>
      <c r="H50" s="80">
        <v>1.4417</v>
      </c>
      <c r="I50" s="80"/>
      <c r="J50" s="40">
        <v>52</v>
      </c>
      <c r="K50" s="83">
        <f t="shared" si="3"/>
        <v>6631.0556619505523</v>
      </c>
      <c r="L50" s="84"/>
      <c r="M50" s="6">
        <f>IF(J50="","",(K50/J50)/LOOKUP(RIGHT($D$2,3),定数!$A$6:$A$13,定数!$B$6:$B$13))</f>
        <v>1.0626691765946399</v>
      </c>
      <c r="N50" s="40">
        <v>2011</v>
      </c>
      <c r="O50" s="8">
        <v>43709</v>
      </c>
      <c r="P50" s="80">
        <v>1.4339999999999999</v>
      </c>
      <c r="Q50" s="80"/>
      <c r="R50" s="81">
        <f>IF(P50="","",T50*M50*LOOKUP(RIGHT($D$2,3),定数!$A$6:$A$13,定数!$B$6:$B$13))</f>
        <v>9819.0631917345236</v>
      </c>
      <c r="S50" s="81"/>
      <c r="T50" s="82">
        <f t="shared" si="4"/>
        <v>77.000000000000398</v>
      </c>
      <c r="U50" s="82"/>
      <c r="V50" t="str">
        <f t="shared" si="7"/>
        <v/>
      </c>
      <c r="W50">
        <f t="shared" si="2"/>
        <v>0</v>
      </c>
      <c r="X50" s="41">
        <f t="shared" si="5"/>
        <v>356962.77404110407</v>
      </c>
      <c r="Y50" s="42">
        <f t="shared" si="6"/>
        <v>0.38078924524988988</v>
      </c>
    </row>
    <row r="51" spans="2:25" x14ac:dyDescent="0.15">
      <c r="B51" s="40">
        <v>43</v>
      </c>
      <c r="C51" s="79">
        <f t="shared" si="0"/>
        <v>230854.25192341959</v>
      </c>
      <c r="D51" s="79"/>
      <c r="E51" s="40">
        <v>2011</v>
      </c>
      <c r="F51" s="8">
        <v>43731</v>
      </c>
      <c r="G51" s="40" t="s">
        <v>3</v>
      </c>
      <c r="H51" s="80">
        <v>1.3479000000000001</v>
      </c>
      <c r="I51" s="80"/>
      <c r="J51" s="40">
        <v>80</v>
      </c>
      <c r="K51" s="83">
        <f t="shared" si="3"/>
        <v>6925.6275577025872</v>
      </c>
      <c r="L51" s="84"/>
      <c r="M51" s="6">
        <f>IF(J51="","",(K51/J51)/LOOKUP(RIGHT($D$2,3),定数!$A$6:$A$13,定数!$B$6:$B$13))</f>
        <v>0.72141953726068619</v>
      </c>
      <c r="N51" s="40">
        <v>2011</v>
      </c>
      <c r="O51" s="8">
        <v>43734</v>
      </c>
      <c r="P51" s="80">
        <v>1.3360000000000001</v>
      </c>
      <c r="Q51" s="80"/>
      <c r="R51" s="81">
        <f>IF(P51="","",T51*M51*LOOKUP(RIGHT($D$2,3),定数!$A$6:$A$13,定数!$B$6:$B$13))</f>
        <v>10301.870992082617</v>
      </c>
      <c r="S51" s="81"/>
      <c r="T51" s="82">
        <f t="shared" si="4"/>
        <v>119.00000000000021</v>
      </c>
      <c r="U51" s="82"/>
      <c r="V51" t="str">
        <f t="shared" si="7"/>
        <v/>
      </c>
      <c r="W51">
        <f t="shared" si="2"/>
        <v>0</v>
      </c>
      <c r="X51" s="41">
        <f t="shared" si="5"/>
        <v>356962.77404110407</v>
      </c>
      <c r="Y51" s="42">
        <f t="shared" si="6"/>
        <v>0.35328199826002904</v>
      </c>
    </row>
    <row r="52" spans="2:25" x14ac:dyDescent="0.15">
      <c r="B52" s="40">
        <v>44</v>
      </c>
      <c r="C52" s="79">
        <f t="shared" si="0"/>
        <v>241156.1229155022</v>
      </c>
      <c r="D52" s="79"/>
      <c r="E52" s="40">
        <v>2011</v>
      </c>
      <c r="F52" s="8">
        <v>43734</v>
      </c>
      <c r="G52" s="40" t="s">
        <v>3</v>
      </c>
      <c r="H52" s="80">
        <v>1.3438000000000001</v>
      </c>
      <c r="I52" s="80"/>
      <c r="J52" s="40">
        <v>103</v>
      </c>
      <c r="K52" s="83">
        <f t="shared" si="3"/>
        <v>7234.6836874650662</v>
      </c>
      <c r="L52" s="84"/>
      <c r="M52" s="6">
        <f>IF(J52="","",(K52/J52)/LOOKUP(RIGHT($D$2,3),定数!$A$6:$A$13,定数!$B$6:$B$13))</f>
        <v>0.5853303954259762</v>
      </c>
      <c r="N52" s="40">
        <v>2011</v>
      </c>
      <c r="O52" s="8">
        <v>43734</v>
      </c>
      <c r="P52" s="80">
        <v>1.3541000000000001</v>
      </c>
      <c r="Q52" s="80"/>
      <c r="R52" s="81">
        <f>IF(P52="","",T52*M52*LOOKUP(RIGHT($D$2,3),定数!$A$6:$A$13,定数!$B$6:$B$13))</f>
        <v>-7234.6836874650489</v>
      </c>
      <c r="S52" s="81"/>
      <c r="T52" s="82">
        <f t="shared" si="4"/>
        <v>-102.99999999999976</v>
      </c>
      <c r="U52" s="82"/>
      <c r="V52" t="str">
        <f t="shared" si="7"/>
        <v/>
      </c>
      <c r="W52">
        <f t="shared" si="2"/>
        <v>1</v>
      </c>
      <c r="X52" s="41">
        <f t="shared" si="5"/>
        <v>356962.77404110407</v>
      </c>
      <c r="Y52" s="42">
        <f t="shared" si="6"/>
        <v>0.32442220743238281</v>
      </c>
    </row>
    <row r="53" spans="2:25" x14ac:dyDescent="0.15">
      <c r="B53" s="40">
        <v>45</v>
      </c>
      <c r="C53" s="79">
        <f t="shared" si="0"/>
        <v>233921.43922803714</v>
      </c>
      <c r="D53" s="79"/>
      <c r="E53" s="40">
        <v>2011</v>
      </c>
      <c r="F53" s="8">
        <v>43744</v>
      </c>
      <c r="G53" s="40" t="s">
        <v>4</v>
      </c>
      <c r="H53" s="80">
        <v>1.3368</v>
      </c>
      <c r="I53" s="80"/>
      <c r="J53" s="40">
        <v>126</v>
      </c>
      <c r="K53" s="83">
        <f t="shared" si="3"/>
        <v>7017.6431768411139</v>
      </c>
      <c r="L53" s="84"/>
      <c r="M53" s="6">
        <f>IF(J53="","",(K53/J53)/LOOKUP(RIGHT($D$2,3),定数!$A$6:$A$13,定数!$B$6:$B$13))</f>
        <v>0.4641298397381689</v>
      </c>
      <c r="N53" s="40">
        <v>2011</v>
      </c>
      <c r="O53" s="8">
        <v>43746</v>
      </c>
      <c r="P53" s="80">
        <v>1.3553999999999999</v>
      </c>
      <c r="Q53" s="80"/>
      <c r="R53" s="81">
        <f>IF(P53="","",T53*M53*LOOKUP(RIGHT($D$2,3),定数!$A$6:$A$13,定数!$B$6:$B$13))</f>
        <v>10359.378022955902</v>
      </c>
      <c r="S53" s="81"/>
      <c r="T53" s="82">
        <f t="shared" si="4"/>
        <v>185.99999999999949</v>
      </c>
      <c r="U53" s="82"/>
      <c r="V53" t="str">
        <f t="shared" si="7"/>
        <v/>
      </c>
      <c r="W53">
        <f t="shared" si="2"/>
        <v>0</v>
      </c>
      <c r="X53" s="41">
        <f t="shared" si="5"/>
        <v>356962.77404110407</v>
      </c>
      <c r="Y53" s="42">
        <f t="shared" si="6"/>
        <v>0.34468954120941131</v>
      </c>
    </row>
    <row r="54" spans="2:25" x14ac:dyDescent="0.15">
      <c r="B54" s="40">
        <v>46</v>
      </c>
      <c r="C54" s="79">
        <f t="shared" si="0"/>
        <v>244280.81725099304</v>
      </c>
      <c r="D54" s="79"/>
      <c r="E54" s="40">
        <v>2011</v>
      </c>
      <c r="F54" s="8">
        <v>43749</v>
      </c>
      <c r="G54" s="40" t="s">
        <v>4</v>
      </c>
      <c r="H54" s="80">
        <v>1.3625</v>
      </c>
      <c r="I54" s="80"/>
      <c r="J54" s="40">
        <v>59</v>
      </c>
      <c r="K54" s="83">
        <f t="shared" si="3"/>
        <v>7328.424517529791</v>
      </c>
      <c r="L54" s="84"/>
      <c r="M54" s="6">
        <f>IF(J54="","",(K54/J54)/LOOKUP(RIGHT($D$2,3),定数!$A$6:$A$13,定数!$B$6:$B$13))</f>
        <v>1.0350882086906483</v>
      </c>
      <c r="N54" s="40">
        <v>2011</v>
      </c>
      <c r="O54" s="8">
        <v>43750</v>
      </c>
      <c r="P54" s="80">
        <v>1.3713</v>
      </c>
      <c r="Q54" s="80"/>
      <c r="R54" s="81">
        <f>IF(P54="","",T54*M54*LOOKUP(RIGHT($D$2,3),定数!$A$6:$A$13,定数!$B$6:$B$13))</f>
        <v>10930.531483773146</v>
      </c>
      <c r="S54" s="81"/>
      <c r="T54" s="82">
        <f t="shared" si="4"/>
        <v>87.99999999999919</v>
      </c>
      <c r="U54" s="82"/>
      <c r="V54" t="str">
        <f t="shared" si="7"/>
        <v/>
      </c>
      <c r="W54">
        <f t="shared" si="2"/>
        <v>0</v>
      </c>
      <c r="X54" s="41">
        <f t="shared" si="5"/>
        <v>356962.77404110407</v>
      </c>
      <c r="Y54" s="42">
        <f t="shared" si="6"/>
        <v>0.31566864946297102</v>
      </c>
    </row>
    <row r="55" spans="2:25" x14ac:dyDescent="0.15">
      <c r="B55" s="40">
        <v>47</v>
      </c>
      <c r="C55" s="79">
        <f t="shared" si="0"/>
        <v>255211.34873476619</v>
      </c>
      <c r="D55" s="79"/>
      <c r="E55" s="40">
        <v>2011</v>
      </c>
      <c r="F55" s="8">
        <v>43752</v>
      </c>
      <c r="G55" s="40" t="s">
        <v>4</v>
      </c>
      <c r="H55" s="80">
        <v>1.3827</v>
      </c>
      <c r="I55" s="80"/>
      <c r="J55" s="40">
        <v>82</v>
      </c>
      <c r="K55" s="83">
        <f t="shared" si="3"/>
        <v>7656.3404620429856</v>
      </c>
      <c r="L55" s="84"/>
      <c r="M55" s="6">
        <f>IF(J55="","",(K55/J55)/LOOKUP(RIGHT($D$2,3),定数!$A$6:$A$13,定数!$B$6:$B$13))</f>
        <v>0.77808338028892132</v>
      </c>
      <c r="N55" s="40">
        <v>2011</v>
      </c>
      <c r="O55" s="8">
        <v>43755</v>
      </c>
      <c r="P55" s="80">
        <v>1.3744000000000001</v>
      </c>
      <c r="Q55" s="80"/>
      <c r="R55" s="81">
        <f>IF(P55="","",T55*M55*LOOKUP(RIGHT($D$2,3),定数!$A$6:$A$13,定数!$B$6:$B$13))</f>
        <v>-7749.7104676776326</v>
      </c>
      <c r="S55" s="81"/>
      <c r="T55" s="82">
        <f t="shared" si="4"/>
        <v>-82.999999999999744</v>
      </c>
      <c r="U55" s="82"/>
      <c r="V55" t="str">
        <f t="shared" si="7"/>
        <v/>
      </c>
      <c r="W55">
        <f t="shared" si="2"/>
        <v>1</v>
      </c>
      <c r="X55" s="41">
        <f t="shared" si="5"/>
        <v>356962.77404110407</v>
      </c>
      <c r="Y55" s="42">
        <f t="shared" si="6"/>
        <v>0.28504772123555178</v>
      </c>
    </row>
    <row r="56" spans="2:25" x14ac:dyDescent="0.15">
      <c r="B56" s="40">
        <v>48</v>
      </c>
      <c r="C56" s="79">
        <f t="shared" si="0"/>
        <v>247461.63826708857</v>
      </c>
      <c r="D56" s="79"/>
      <c r="E56" s="40">
        <v>2011</v>
      </c>
      <c r="F56" s="8">
        <v>43754</v>
      </c>
      <c r="G56" s="40" t="s">
        <v>3</v>
      </c>
      <c r="H56" s="80">
        <v>1.3726</v>
      </c>
      <c r="I56" s="80"/>
      <c r="J56" s="40">
        <v>69</v>
      </c>
      <c r="K56" s="83">
        <f t="shared" si="3"/>
        <v>7423.8491480126568</v>
      </c>
      <c r="L56" s="84"/>
      <c r="M56" s="6">
        <f>IF(J56="","",(K56/J56)/LOOKUP(RIGHT($D$2,3),定数!$A$6:$A$13,定数!$B$6:$B$13))</f>
        <v>0.89660013864887156</v>
      </c>
      <c r="N56" s="40">
        <v>2011</v>
      </c>
      <c r="O56" s="8">
        <v>43757</v>
      </c>
      <c r="P56" s="80">
        <v>1.3815999999999999</v>
      </c>
      <c r="Q56" s="80"/>
      <c r="R56" s="81">
        <f>IF(P56="","",T56*M56*LOOKUP(RIGHT($D$2,3),定数!$A$6:$A$13,定数!$B$6:$B$13))</f>
        <v>-9683.2814974077028</v>
      </c>
      <c r="S56" s="81"/>
      <c r="T56" s="82">
        <f t="shared" si="4"/>
        <v>-89.999999999998977</v>
      </c>
      <c r="U56" s="82"/>
      <c r="V56" t="str">
        <f t="shared" si="7"/>
        <v/>
      </c>
      <c r="W56">
        <f t="shared" si="2"/>
        <v>2</v>
      </c>
      <c r="X56" s="41">
        <f t="shared" si="5"/>
        <v>356962.77404110407</v>
      </c>
      <c r="Y56" s="42">
        <f t="shared" si="6"/>
        <v>0.30675785750535012</v>
      </c>
    </row>
    <row r="57" spans="2:25" x14ac:dyDescent="0.15">
      <c r="B57" s="40">
        <v>49</v>
      </c>
      <c r="C57" s="79">
        <f t="shared" si="0"/>
        <v>237778.35676968086</v>
      </c>
      <c r="D57" s="79"/>
      <c r="E57" s="40">
        <v>2011</v>
      </c>
      <c r="F57" s="8">
        <v>43759</v>
      </c>
      <c r="G57" s="40" t="s">
        <v>4</v>
      </c>
      <c r="H57" s="80">
        <v>1.38</v>
      </c>
      <c r="I57" s="80"/>
      <c r="J57" s="40">
        <v>95</v>
      </c>
      <c r="K57" s="83">
        <f t="shared" si="3"/>
        <v>7133.3507030904257</v>
      </c>
      <c r="L57" s="84"/>
      <c r="M57" s="6">
        <f>IF(J57="","",(K57/J57)/LOOKUP(RIGHT($D$2,3),定数!$A$6:$A$13,定数!$B$6:$B$13))</f>
        <v>0.62573251781494965</v>
      </c>
      <c r="N57" s="40">
        <v>2011</v>
      </c>
      <c r="O57" s="8">
        <v>43762</v>
      </c>
      <c r="P57" s="80">
        <v>1.3938999999999999</v>
      </c>
      <c r="Q57" s="80"/>
      <c r="R57" s="81">
        <f>IF(P57="","",T57*M57*LOOKUP(RIGHT($D$2,3),定数!$A$6:$A$13,定数!$B$6:$B$13))</f>
        <v>10437.218397153378</v>
      </c>
      <c r="S57" s="81"/>
      <c r="T57" s="82">
        <f t="shared" si="4"/>
        <v>139.00000000000023</v>
      </c>
      <c r="U57" s="82"/>
      <c r="V57" t="str">
        <f t="shared" si="7"/>
        <v/>
      </c>
      <c r="W57">
        <f t="shared" si="2"/>
        <v>0</v>
      </c>
      <c r="X57" s="41">
        <f t="shared" si="5"/>
        <v>356962.77404110407</v>
      </c>
      <c r="Y57" s="42">
        <f t="shared" si="6"/>
        <v>0.33388472395079272</v>
      </c>
    </row>
    <row r="58" spans="2:25" x14ac:dyDescent="0.15">
      <c r="B58" s="40">
        <v>50</v>
      </c>
      <c r="C58" s="79">
        <f t="shared" si="0"/>
        <v>248215.57516683423</v>
      </c>
      <c r="D58" s="79"/>
      <c r="E58" s="40">
        <v>2011</v>
      </c>
      <c r="F58" s="8">
        <v>43764</v>
      </c>
      <c r="G58" s="40" t="s">
        <v>3</v>
      </c>
      <c r="H58" s="80">
        <v>1.3877999999999999</v>
      </c>
      <c r="I58" s="80"/>
      <c r="J58" s="40">
        <v>40</v>
      </c>
      <c r="K58" s="83">
        <f t="shared" si="3"/>
        <v>7446.4672550050263</v>
      </c>
      <c r="L58" s="84"/>
      <c r="M58" s="6">
        <f>IF(J58="","",(K58/J58)/LOOKUP(RIGHT($D$2,3),定数!$A$6:$A$13,定数!$B$6:$B$13))</f>
        <v>1.5513473447927137</v>
      </c>
      <c r="N58" s="40">
        <v>2011</v>
      </c>
      <c r="O58" s="8">
        <v>43765</v>
      </c>
      <c r="P58" s="80">
        <v>1.3918999999999999</v>
      </c>
      <c r="Q58" s="80"/>
      <c r="R58" s="81">
        <f>IF(P58="","",T58*M58*LOOKUP(RIGHT($D$2,3),定数!$A$6:$A$13,定数!$B$6:$B$13))</f>
        <v>-7632.6289363801388</v>
      </c>
      <c r="S58" s="81"/>
      <c r="T58" s="82">
        <f t="shared" si="4"/>
        <v>-40.999999999999929</v>
      </c>
      <c r="U58" s="82"/>
      <c r="V58" t="str">
        <f t="shared" si="7"/>
        <v/>
      </c>
      <c r="W58">
        <f t="shared" si="2"/>
        <v>1</v>
      </c>
      <c r="X58" s="41">
        <f t="shared" si="5"/>
        <v>356962.77404110407</v>
      </c>
      <c r="Y58" s="42">
        <f t="shared" si="6"/>
        <v>0.3046457692021064</v>
      </c>
    </row>
    <row r="59" spans="2:25" x14ac:dyDescent="0.15">
      <c r="B59" s="40">
        <v>51</v>
      </c>
      <c r="C59" s="79">
        <f t="shared" si="0"/>
        <v>240582.94623045408</v>
      </c>
      <c r="D59" s="79"/>
      <c r="E59" s="40">
        <v>2011</v>
      </c>
      <c r="F59" s="8">
        <v>43769</v>
      </c>
      <c r="G59" s="40" t="s">
        <v>3</v>
      </c>
      <c r="H59" s="80">
        <v>1.3974</v>
      </c>
      <c r="I59" s="80"/>
      <c r="J59" s="40">
        <v>81</v>
      </c>
      <c r="K59" s="83">
        <f t="shared" si="3"/>
        <v>7217.488386913622</v>
      </c>
      <c r="L59" s="84"/>
      <c r="M59" s="6">
        <f>IF(J59="","",(K59/J59)/LOOKUP(RIGHT($D$2,3),定数!$A$6:$A$13,定数!$B$6:$B$13))</f>
        <v>0.74253995750140145</v>
      </c>
      <c r="N59" s="40">
        <v>2011</v>
      </c>
      <c r="O59" s="8">
        <v>10.31</v>
      </c>
      <c r="P59" s="80">
        <v>1.3856999999999999</v>
      </c>
      <c r="Q59" s="80"/>
      <c r="R59" s="81">
        <f>IF(P59="","",T59*M59*LOOKUP(RIGHT($D$2,3),定数!$A$6:$A$13,定数!$B$6:$B$13))</f>
        <v>10425.261003319716</v>
      </c>
      <c r="S59" s="81"/>
      <c r="T59" s="82">
        <f t="shared" si="4"/>
        <v>117.00000000000044</v>
      </c>
      <c r="U59" s="82"/>
      <c r="V59" t="str">
        <f t="shared" si="7"/>
        <v/>
      </c>
      <c r="W59">
        <f t="shared" si="2"/>
        <v>0</v>
      </c>
      <c r="X59" s="41">
        <f t="shared" si="5"/>
        <v>356962.77404110407</v>
      </c>
      <c r="Y59" s="42">
        <f t="shared" si="6"/>
        <v>0.32602791179914159</v>
      </c>
    </row>
    <row r="60" spans="2:25" x14ac:dyDescent="0.15">
      <c r="B60" s="40">
        <v>52</v>
      </c>
      <c r="C60" s="79">
        <f t="shared" si="0"/>
        <v>251008.20723377381</v>
      </c>
      <c r="D60" s="79"/>
      <c r="E60" s="40">
        <v>2011</v>
      </c>
      <c r="F60" s="8">
        <v>43773</v>
      </c>
      <c r="G60" s="40" t="s">
        <v>4</v>
      </c>
      <c r="H60" s="80">
        <v>1.3798999999999999</v>
      </c>
      <c r="I60" s="80"/>
      <c r="J60" s="40">
        <v>38</v>
      </c>
      <c r="K60" s="83">
        <f t="shared" si="3"/>
        <v>7530.2462170132139</v>
      </c>
      <c r="L60" s="84"/>
      <c r="M60" s="6">
        <f>IF(J60="","",(K60/J60)/LOOKUP(RIGHT($D$2,3),定数!$A$6:$A$13,定数!$B$6:$B$13))</f>
        <v>1.6513697844327224</v>
      </c>
      <c r="N60" s="40">
        <v>2011</v>
      </c>
      <c r="O60" s="8">
        <v>43776</v>
      </c>
      <c r="P60" s="80">
        <v>1.3759999999999999</v>
      </c>
      <c r="Q60" s="80"/>
      <c r="R60" s="81">
        <f>IF(P60="","",T60*M60*LOOKUP(RIGHT($D$2,3),定数!$A$6:$A$13,定数!$B$6:$B$13))</f>
        <v>-7728.4105911451697</v>
      </c>
      <c r="S60" s="81"/>
      <c r="T60" s="82">
        <f t="shared" si="4"/>
        <v>-39.000000000000142</v>
      </c>
      <c r="U60" s="82"/>
      <c r="V60" t="str">
        <f t="shared" si="7"/>
        <v/>
      </c>
      <c r="W60">
        <f t="shared" si="2"/>
        <v>1</v>
      </c>
      <c r="X60" s="41">
        <f t="shared" si="5"/>
        <v>356962.77404110407</v>
      </c>
      <c r="Y60" s="42">
        <f t="shared" si="6"/>
        <v>0.29682245464377088</v>
      </c>
    </row>
    <row r="61" spans="2:25" x14ac:dyDescent="0.15">
      <c r="B61" s="40">
        <v>53</v>
      </c>
      <c r="C61" s="79">
        <f t="shared" si="0"/>
        <v>243279.79664262864</v>
      </c>
      <c r="D61" s="79"/>
      <c r="E61" s="40">
        <v>2011</v>
      </c>
      <c r="F61" s="8">
        <v>43776</v>
      </c>
      <c r="G61" s="40" t="s">
        <v>3</v>
      </c>
      <c r="H61" s="80">
        <v>1.3751</v>
      </c>
      <c r="I61" s="80"/>
      <c r="J61" s="40">
        <v>33</v>
      </c>
      <c r="K61" s="83">
        <f t="shared" si="3"/>
        <v>7298.393899278859</v>
      </c>
      <c r="L61" s="84"/>
      <c r="M61" s="6">
        <f>IF(J61="","",(K61/J61)/LOOKUP(RIGHT($D$2,3),定数!$A$6:$A$13,定数!$B$6:$B$13))</f>
        <v>1.8430287624441564</v>
      </c>
      <c r="N61" s="40">
        <v>2011</v>
      </c>
      <c r="O61" s="8">
        <v>43777</v>
      </c>
      <c r="P61" s="80">
        <v>1.3784000000000001</v>
      </c>
      <c r="Q61" s="80"/>
      <c r="R61" s="81">
        <f>IF(P61="","",T61*M61*LOOKUP(RIGHT($D$2,3),定数!$A$6:$A$13,定数!$B$6:$B$13))</f>
        <v>-7298.3938992790381</v>
      </c>
      <c r="S61" s="81"/>
      <c r="T61" s="82">
        <f t="shared" si="4"/>
        <v>-33.00000000000081</v>
      </c>
      <c r="U61" s="82"/>
      <c r="V61" t="str">
        <f t="shared" si="7"/>
        <v/>
      </c>
      <c r="W61">
        <f t="shared" si="2"/>
        <v>2</v>
      </c>
      <c r="X61" s="41">
        <f t="shared" si="5"/>
        <v>356962.77404110407</v>
      </c>
      <c r="Y61" s="42">
        <f t="shared" si="6"/>
        <v>0.31847292117184434</v>
      </c>
    </row>
    <row r="62" spans="2:25" x14ac:dyDescent="0.15">
      <c r="B62" s="40">
        <v>54</v>
      </c>
      <c r="C62" s="79">
        <f t="shared" si="0"/>
        <v>235981.40274334961</v>
      </c>
      <c r="D62" s="79"/>
      <c r="E62" s="40">
        <v>2011</v>
      </c>
      <c r="F62" s="8">
        <v>43779</v>
      </c>
      <c r="G62" s="40" t="s">
        <v>3</v>
      </c>
      <c r="H62" s="80">
        <v>1.3563000000000001</v>
      </c>
      <c r="I62" s="80"/>
      <c r="J62" s="40">
        <v>88</v>
      </c>
      <c r="K62" s="83">
        <f t="shared" si="3"/>
        <v>7079.4420823004884</v>
      </c>
      <c r="L62" s="84"/>
      <c r="M62" s="6">
        <f>IF(J62="","",(K62/J62)/LOOKUP(RIGHT($D$2,3),定数!$A$6:$A$13,定数!$B$6:$B$13))</f>
        <v>0.67040171233906132</v>
      </c>
      <c r="N62" s="40">
        <v>2011</v>
      </c>
      <c r="O62" s="8">
        <v>43780</v>
      </c>
      <c r="P62" s="80">
        <v>1.3652</v>
      </c>
      <c r="Q62" s="80"/>
      <c r="R62" s="81">
        <f>IF(P62="","",T62*M62*LOOKUP(RIGHT($D$2,3),定数!$A$6:$A$13,定数!$B$6:$B$13))</f>
        <v>-7159.8902877811006</v>
      </c>
      <c r="S62" s="81"/>
      <c r="T62" s="82">
        <f t="shared" si="4"/>
        <v>-88.999999999999076</v>
      </c>
      <c r="U62" s="82"/>
      <c r="V62" t="str">
        <f t="shared" si="7"/>
        <v/>
      </c>
      <c r="W62">
        <f t="shared" si="2"/>
        <v>3</v>
      </c>
      <c r="X62" s="41">
        <f t="shared" si="5"/>
        <v>356962.77404110407</v>
      </c>
      <c r="Y62" s="42">
        <f t="shared" si="6"/>
        <v>0.33891873353668955</v>
      </c>
    </row>
    <row r="63" spans="2:25" x14ac:dyDescent="0.15">
      <c r="B63" s="40">
        <v>55</v>
      </c>
      <c r="C63" s="79">
        <f t="shared" si="0"/>
        <v>228821.5124555685</v>
      </c>
      <c r="D63" s="79"/>
      <c r="E63" s="40">
        <v>2011</v>
      </c>
      <c r="F63" s="8">
        <v>43784</v>
      </c>
      <c r="G63" s="40" t="s">
        <v>3</v>
      </c>
      <c r="H63" s="80">
        <v>1.3609</v>
      </c>
      <c r="I63" s="80"/>
      <c r="J63" s="40">
        <v>30</v>
      </c>
      <c r="K63" s="83">
        <f t="shared" si="3"/>
        <v>6864.6453736670546</v>
      </c>
      <c r="L63" s="84"/>
      <c r="M63" s="6">
        <f>IF(J63="","",(K63/J63)/LOOKUP(RIGHT($D$2,3),定数!$A$6:$A$13,定数!$B$6:$B$13))</f>
        <v>1.9068459371297375</v>
      </c>
      <c r="N63" s="40">
        <v>2011</v>
      </c>
      <c r="O63" s="8">
        <v>43784</v>
      </c>
      <c r="P63" s="80">
        <v>1.3566</v>
      </c>
      <c r="Q63" s="80"/>
      <c r="R63" s="81">
        <f>IF(P63="","",T63*M63*LOOKUP(RIGHT($D$2,3),定数!$A$6:$A$13,定数!$B$6:$B$13))</f>
        <v>9839.3250355893761</v>
      </c>
      <c r="S63" s="81"/>
      <c r="T63" s="82">
        <f t="shared" si="4"/>
        <v>42.999999999999702</v>
      </c>
      <c r="U63" s="82"/>
      <c r="V63" t="str">
        <f t="shared" si="7"/>
        <v/>
      </c>
      <c r="W63">
        <f t="shared" si="2"/>
        <v>0</v>
      </c>
      <c r="X63" s="41">
        <f t="shared" si="5"/>
        <v>356962.77404110407</v>
      </c>
      <c r="Y63" s="42">
        <f t="shared" si="6"/>
        <v>0.3589765401441557</v>
      </c>
    </row>
    <row r="64" spans="2:25" x14ac:dyDescent="0.15">
      <c r="B64" s="40">
        <v>56</v>
      </c>
      <c r="C64" s="79">
        <f t="shared" si="0"/>
        <v>238660.83749115787</v>
      </c>
      <c r="D64" s="79"/>
      <c r="E64" s="40">
        <v>2011</v>
      </c>
      <c r="F64" s="8">
        <v>43790</v>
      </c>
      <c r="G64" s="40" t="s">
        <v>4</v>
      </c>
      <c r="H64" s="80">
        <v>1.3535999999999999</v>
      </c>
      <c r="I64" s="80"/>
      <c r="J64" s="40">
        <v>31</v>
      </c>
      <c r="K64" s="83">
        <f t="shared" si="3"/>
        <v>7159.8251247347362</v>
      </c>
      <c r="L64" s="84"/>
      <c r="M64" s="6">
        <f>IF(J64="","",(K64/J64)/LOOKUP(RIGHT($D$2,3),定数!$A$6:$A$13,定数!$B$6:$B$13))</f>
        <v>1.9246841733157893</v>
      </c>
      <c r="N64" s="40">
        <v>2011</v>
      </c>
      <c r="O64" s="8">
        <v>43790</v>
      </c>
      <c r="P64" s="80">
        <v>1.3505</v>
      </c>
      <c r="Q64" s="80"/>
      <c r="R64" s="81">
        <f>IF(P64="","",T64*M64*LOOKUP(RIGHT($D$2,3),定数!$A$6:$A$13,定数!$B$6:$B$13))</f>
        <v>-7159.8251247344606</v>
      </c>
      <c r="S64" s="81"/>
      <c r="T64" s="82">
        <f t="shared" si="4"/>
        <v>-30.999999999998806</v>
      </c>
      <c r="U64" s="82"/>
      <c r="V64" t="str">
        <f t="shared" si="7"/>
        <v/>
      </c>
      <c r="W64">
        <f t="shared" si="2"/>
        <v>1</v>
      </c>
      <c r="X64" s="41">
        <f t="shared" si="5"/>
        <v>356962.77404110407</v>
      </c>
      <c r="Y64" s="42">
        <f t="shared" si="6"/>
        <v>0.33141253137035454</v>
      </c>
    </row>
    <row r="65" spans="2:25" x14ac:dyDescent="0.15">
      <c r="B65" s="40">
        <v>57</v>
      </c>
      <c r="C65" s="79">
        <f t="shared" si="0"/>
        <v>231501.01236642341</v>
      </c>
      <c r="D65" s="79"/>
      <c r="E65" s="40">
        <v>2011</v>
      </c>
      <c r="F65" s="8">
        <v>43793</v>
      </c>
      <c r="G65" s="40" t="s">
        <v>3</v>
      </c>
      <c r="H65" s="80">
        <v>1.3352999999999999</v>
      </c>
      <c r="I65" s="80"/>
      <c r="J65" s="40">
        <v>57</v>
      </c>
      <c r="K65" s="83">
        <f t="shared" si="3"/>
        <v>6945.030370992702</v>
      </c>
      <c r="L65" s="84"/>
      <c r="M65" s="6">
        <f>IF(J65="","",(K65/J65)/LOOKUP(RIGHT($D$2,3),定数!$A$6:$A$13,定数!$B$6:$B$13))</f>
        <v>1.0153553173965939</v>
      </c>
      <c r="N65" s="40">
        <v>2011</v>
      </c>
      <c r="O65" s="8">
        <v>43794</v>
      </c>
      <c r="P65" s="80">
        <v>1.3265</v>
      </c>
      <c r="Q65" s="80"/>
      <c r="R65" s="81">
        <f>IF(P65="","",T65*M65*LOOKUP(RIGHT($D$2,3),定数!$A$6:$A$13,定数!$B$6:$B$13))</f>
        <v>10722.152151707933</v>
      </c>
      <c r="S65" s="81"/>
      <c r="T65" s="82">
        <f t="shared" si="4"/>
        <v>87.99999999999919</v>
      </c>
      <c r="U65" s="82"/>
      <c r="V65" t="str">
        <f t="shared" si="7"/>
        <v/>
      </c>
      <c r="W65">
        <f t="shared" si="2"/>
        <v>0</v>
      </c>
      <c r="X65" s="41">
        <f t="shared" si="5"/>
        <v>356962.77404110407</v>
      </c>
      <c r="Y65" s="42">
        <f t="shared" si="6"/>
        <v>0.3514701554292432</v>
      </c>
    </row>
    <row r="66" spans="2:25" x14ac:dyDescent="0.15">
      <c r="B66" s="40">
        <v>58</v>
      </c>
      <c r="C66" s="79">
        <f t="shared" si="0"/>
        <v>242223.16451813135</v>
      </c>
      <c r="D66" s="79"/>
      <c r="E66" s="40">
        <v>2011</v>
      </c>
      <c r="F66" s="8">
        <v>43801</v>
      </c>
      <c r="G66" s="40" t="s">
        <v>4</v>
      </c>
      <c r="H66" s="80">
        <v>1.3471</v>
      </c>
      <c r="I66" s="80"/>
      <c r="J66" s="40">
        <v>23</v>
      </c>
      <c r="K66" s="83">
        <f t="shared" si="3"/>
        <v>7266.6949355439401</v>
      </c>
      <c r="L66" s="84"/>
      <c r="M66" s="6">
        <f>IF(J66="","",(K66/J66)/LOOKUP(RIGHT($D$2,3),定数!$A$6:$A$13,定数!$B$6:$B$13))</f>
        <v>2.6328604838927321</v>
      </c>
      <c r="N66" s="40">
        <v>2011</v>
      </c>
      <c r="O66" s="8">
        <v>43801</v>
      </c>
      <c r="P66" s="80">
        <v>1.3504</v>
      </c>
      <c r="Q66" s="80"/>
      <c r="R66" s="81">
        <f>IF(P66="","",T66*M66*LOOKUP(RIGHT($D$2,3),定数!$A$6:$A$13,定数!$B$6:$B$13))</f>
        <v>10426.127516215474</v>
      </c>
      <c r="S66" s="81"/>
      <c r="T66" s="82">
        <f t="shared" si="4"/>
        <v>33.00000000000081</v>
      </c>
      <c r="U66" s="82"/>
      <c r="V66" t="str">
        <f t="shared" si="7"/>
        <v/>
      </c>
      <c r="W66">
        <f t="shared" si="2"/>
        <v>0</v>
      </c>
      <c r="X66" s="41">
        <f t="shared" si="5"/>
        <v>356962.77404110407</v>
      </c>
      <c r="Y66" s="42">
        <f t="shared" si="6"/>
        <v>0.32143298368070317</v>
      </c>
    </row>
    <row r="67" spans="2:25" x14ac:dyDescent="0.15">
      <c r="B67" s="40">
        <v>59</v>
      </c>
      <c r="C67" s="79">
        <f t="shared" si="0"/>
        <v>252649.29203434681</v>
      </c>
      <c r="D67" s="79"/>
      <c r="E67" s="40">
        <v>2011</v>
      </c>
      <c r="F67" s="8">
        <v>43812</v>
      </c>
      <c r="G67" s="40" t="s">
        <v>3</v>
      </c>
      <c r="H67" s="80">
        <v>1.3171999999999999</v>
      </c>
      <c r="I67" s="80"/>
      <c r="J67" s="40">
        <v>61</v>
      </c>
      <c r="K67" s="83">
        <f t="shared" si="3"/>
        <v>7579.4787610304038</v>
      </c>
      <c r="L67" s="84"/>
      <c r="M67" s="6">
        <f>IF(J67="","",(K67/J67)/LOOKUP(RIGHT($D$2,3),定数!$A$6:$A$13,定数!$B$6:$B$13))</f>
        <v>1.0354479181735523</v>
      </c>
      <c r="N67" s="40">
        <v>2011</v>
      </c>
      <c r="O67" s="8">
        <v>12.13</v>
      </c>
      <c r="P67" s="80">
        <v>1.3078000000000001</v>
      </c>
      <c r="Q67" s="80"/>
      <c r="R67" s="81">
        <f>IF(P67="","",T67*M67*LOOKUP(RIGHT($D$2,3),定数!$A$6:$A$13,定数!$B$6:$B$13))</f>
        <v>11679.852516997486</v>
      </c>
      <c r="S67" s="81"/>
      <c r="T67" s="82">
        <f t="shared" si="4"/>
        <v>93.999999999998522</v>
      </c>
      <c r="U67" s="82"/>
      <c r="V67" t="str">
        <f t="shared" si="7"/>
        <v/>
      </c>
      <c r="W67">
        <f t="shared" si="2"/>
        <v>0</v>
      </c>
      <c r="X67" s="41">
        <f t="shared" si="5"/>
        <v>356962.77404110407</v>
      </c>
      <c r="Y67" s="42">
        <f t="shared" si="6"/>
        <v>0.29222509906521965</v>
      </c>
    </row>
    <row r="68" spans="2:25" x14ac:dyDescent="0.15">
      <c r="B68" s="40">
        <v>60</v>
      </c>
      <c r="C68" s="79">
        <f t="shared" si="0"/>
        <v>264329.14455134427</v>
      </c>
      <c r="D68" s="79"/>
      <c r="E68" s="40">
        <v>2012</v>
      </c>
      <c r="F68" s="8">
        <v>43475</v>
      </c>
      <c r="G68" s="40" t="s">
        <v>4</v>
      </c>
      <c r="H68" s="80">
        <v>1.2808999999999999</v>
      </c>
      <c r="I68" s="80"/>
      <c r="J68" s="40">
        <v>67</v>
      </c>
      <c r="K68" s="83">
        <f t="shared" si="3"/>
        <v>7929.8743365403279</v>
      </c>
      <c r="L68" s="84"/>
      <c r="M68" s="6">
        <f>IF(J68="","",(K68/J68)/LOOKUP(RIGHT($D$2,3),定数!$A$6:$A$13,定数!$B$6:$B$13))</f>
        <v>0.98630277817665768</v>
      </c>
      <c r="N68" s="40">
        <v>2012</v>
      </c>
      <c r="O68" s="8">
        <v>43476</v>
      </c>
      <c r="P68" s="80">
        <v>1.2742</v>
      </c>
      <c r="Q68" s="80"/>
      <c r="R68" s="81">
        <f>IF(P68="","",T68*M68*LOOKUP(RIGHT($D$2,3),定数!$A$6:$A$13,定数!$B$6:$B$13))</f>
        <v>-7929.8743365402443</v>
      </c>
      <c r="S68" s="81"/>
      <c r="T68" s="82">
        <f t="shared" si="4"/>
        <v>-66.999999999999289</v>
      </c>
      <c r="U68" s="82"/>
      <c r="V68" t="str">
        <f t="shared" si="7"/>
        <v/>
      </c>
      <c r="W68">
        <f t="shared" si="2"/>
        <v>1</v>
      </c>
      <c r="X68" s="41">
        <f t="shared" si="5"/>
        <v>356962.77404110407</v>
      </c>
      <c r="Y68" s="42">
        <f t="shared" si="6"/>
        <v>0.25950501348102217</v>
      </c>
    </row>
    <row r="69" spans="2:25" x14ac:dyDescent="0.15">
      <c r="B69" s="40">
        <v>61</v>
      </c>
      <c r="C69" s="79">
        <f t="shared" si="0"/>
        <v>256399.27021480404</v>
      </c>
      <c r="D69" s="79"/>
      <c r="E69" s="40">
        <v>2012</v>
      </c>
      <c r="F69" s="8">
        <v>43482</v>
      </c>
      <c r="G69" s="40" t="s">
        <v>4</v>
      </c>
      <c r="H69" s="80">
        <v>1.2746</v>
      </c>
      <c r="I69" s="80"/>
      <c r="J69" s="40">
        <v>28</v>
      </c>
      <c r="K69" s="83">
        <f t="shared" si="3"/>
        <v>7691.9781064441213</v>
      </c>
      <c r="L69" s="84"/>
      <c r="M69" s="6">
        <f>IF(J69="","",(K69/J69)/LOOKUP(RIGHT($D$2,3),定数!$A$6:$A$13,定数!$B$6:$B$13))</f>
        <v>2.2892791983464646</v>
      </c>
      <c r="N69" s="40">
        <v>2012</v>
      </c>
      <c r="O69" s="8">
        <v>43483</v>
      </c>
      <c r="P69" s="80">
        <v>1.2787999999999999</v>
      </c>
      <c r="Q69" s="80"/>
      <c r="R69" s="81">
        <f>IF(P69="","",T69*M69*LOOKUP(RIGHT($D$2,3),定数!$A$6:$A$13,定数!$B$6:$B$13))</f>
        <v>11537.96715966613</v>
      </c>
      <c r="S69" s="81"/>
      <c r="T69" s="82">
        <f t="shared" si="4"/>
        <v>41.999999999999815</v>
      </c>
      <c r="U69" s="82"/>
      <c r="V69" t="str">
        <f t="shared" si="7"/>
        <v/>
      </c>
      <c r="W69">
        <f t="shared" si="2"/>
        <v>0</v>
      </c>
      <c r="X69" s="41">
        <f t="shared" si="5"/>
        <v>356962.77404110407</v>
      </c>
      <c r="Y69" s="42">
        <f t="shared" si="6"/>
        <v>0.28171986307659125</v>
      </c>
    </row>
    <row r="70" spans="2:25" x14ac:dyDescent="0.15">
      <c r="B70" s="40">
        <v>62</v>
      </c>
      <c r="C70" s="79">
        <f t="shared" si="0"/>
        <v>267937.23737447016</v>
      </c>
      <c r="D70" s="79"/>
      <c r="E70" s="40">
        <v>2012</v>
      </c>
      <c r="F70" s="8">
        <v>43492</v>
      </c>
      <c r="G70" s="40" t="s">
        <v>4</v>
      </c>
      <c r="H70" s="80">
        <v>1.3111999999999999</v>
      </c>
      <c r="I70" s="80"/>
      <c r="J70" s="40">
        <v>34</v>
      </c>
      <c r="K70" s="83">
        <f t="shared" si="3"/>
        <v>8038.1171212341042</v>
      </c>
      <c r="L70" s="84"/>
      <c r="M70" s="6">
        <f>IF(J70="","",(K70/J70)/LOOKUP(RIGHT($D$2,3),定数!$A$6:$A$13,定数!$B$6:$B$13))</f>
        <v>1.9701267454005158</v>
      </c>
      <c r="N70" s="40">
        <v>2012</v>
      </c>
      <c r="O70" s="8">
        <v>43492</v>
      </c>
      <c r="P70" s="80">
        <v>1.3165</v>
      </c>
      <c r="Q70" s="80"/>
      <c r="R70" s="81">
        <f>IF(P70="","",T70*M70*LOOKUP(RIGHT($D$2,3),定数!$A$6:$A$13,定数!$B$6:$B$13))</f>
        <v>12530.006100747476</v>
      </c>
      <c r="S70" s="81"/>
      <c r="T70" s="82">
        <f t="shared" si="4"/>
        <v>53.000000000000824</v>
      </c>
      <c r="U70" s="82"/>
      <c r="V70" t="str">
        <f t="shared" si="7"/>
        <v/>
      </c>
      <c r="W70">
        <f t="shared" si="2"/>
        <v>0</v>
      </c>
      <c r="X70" s="41">
        <f t="shared" si="5"/>
        <v>356962.77404110407</v>
      </c>
      <c r="Y70" s="42">
        <f t="shared" si="6"/>
        <v>0.24939725691503811</v>
      </c>
    </row>
    <row r="71" spans="2:25" x14ac:dyDescent="0.15">
      <c r="B71" s="40">
        <v>63</v>
      </c>
      <c r="C71" s="79">
        <f t="shared" si="0"/>
        <v>280467.24347521766</v>
      </c>
      <c r="D71" s="79"/>
      <c r="E71" s="40">
        <v>2012</v>
      </c>
      <c r="F71" s="8">
        <v>43498</v>
      </c>
      <c r="G71" s="40" t="s">
        <v>4</v>
      </c>
      <c r="H71" s="80">
        <v>1.3151999999999999</v>
      </c>
      <c r="I71" s="80"/>
      <c r="J71" s="40">
        <v>68</v>
      </c>
      <c r="K71" s="83">
        <f t="shared" si="3"/>
        <v>8414.0173042565293</v>
      </c>
      <c r="L71" s="84"/>
      <c r="M71" s="6">
        <f>IF(J71="","",(K71/J71)/LOOKUP(RIGHT($D$2,3),定数!$A$6:$A$13,定数!$B$6:$B$13))</f>
        <v>1.0311295716000648</v>
      </c>
      <c r="N71" s="40">
        <v>2012</v>
      </c>
      <c r="O71" s="8">
        <v>43499</v>
      </c>
      <c r="P71" s="80">
        <v>1.3084</v>
      </c>
      <c r="Q71" s="80"/>
      <c r="R71" s="81">
        <f>IF(P71="","",T71*M71*LOOKUP(RIGHT($D$2,3),定数!$A$6:$A$13,定数!$B$6:$B$13))</f>
        <v>-8414.0173042564275</v>
      </c>
      <c r="S71" s="81"/>
      <c r="T71" s="82">
        <f t="shared" si="4"/>
        <v>-67.999999999999176</v>
      </c>
      <c r="U71" s="82"/>
      <c r="V71" t="str">
        <f t="shared" si="7"/>
        <v/>
      </c>
      <c r="W71">
        <f t="shared" si="2"/>
        <v>1</v>
      </c>
      <c r="X71" s="41">
        <f t="shared" si="5"/>
        <v>356962.77404110407</v>
      </c>
      <c r="Y71" s="42">
        <f t="shared" si="6"/>
        <v>0.21429554040018184</v>
      </c>
    </row>
    <row r="72" spans="2:25" x14ac:dyDescent="0.15">
      <c r="B72" s="40">
        <v>64</v>
      </c>
      <c r="C72" s="79">
        <f t="shared" si="0"/>
        <v>272053.22617096122</v>
      </c>
      <c r="D72" s="79"/>
      <c r="E72" s="40">
        <v>2012</v>
      </c>
      <c r="F72" s="8">
        <v>43505</v>
      </c>
      <c r="G72" s="40" t="s">
        <v>4</v>
      </c>
      <c r="H72" s="80">
        <v>1.3267</v>
      </c>
      <c r="I72" s="80"/>
      <c r="J72" s="40">
        <v>53</v>
      </c>
      <c r="K72" s="83">
        <f t="shared" si="3"/>
        <v>8161.596785128836</v>
      </c>
      <c r="L72" s="84"/>
      <c r="M72" s="6">
        <f>IF(J72="","",(K72/J72)/LOOKUP(RIGHT($D$2,3),定数!$A$6:$A$13,定数!$B$6:$B$13))</f>
        <v>1.2832699347686849</v>
      </c>
      <c r="N72" s="40">
        <v>2012</v>
      </c>
      <c r="O72" s="8">
        <v>43475</v>
      </c>
      <c r="P72" s="80">
        <v>1.3212999999999999</v>
      </c>
      <c r="Q72" s="80"/>
      <c r="R72" s="81">
        <f>IF(P72="","",T72*M72*LOOKUP(RIGHT($D$2,3),定数!$A$6:$A$13,定数!$B$6:$B$13))</f>
        <v>-8315.5891773011881</v>
      </c>
      <c r="S72" s="81"/>
      <c r="T72" s="82">
        <f t="shared" si="4"/>
        <v>-54.000000000000711</v>
      </c>
      <c r="U72" s="82"/>
      <c r="V72" t="str">
        <f t="shared" si="7"/>
        <v/>
      </c>
      <c r="W72">
        <f t="shared" si="2"/>
        <v>2</v>
      </c>
      <c r="X72" s="41">
        <f t="shared" si="5"/>
        <v>356962.77404110407</v>
      </c>
      <c r="Y72" s="42">
        <f t="shared" si="6"/>
        <v>0.2378666741881762</v>
      </c>
    </row>
    <row r="73" spans="2:25" x14ac:dyDescent="0.15">
      <c r="B73" s="40">
        <v>65</v>
      </c>
      <c r="C73" s="79">
        <f t="shared" si="0"/>
        <v>263737.63699366001</v>
      </c>
      <c r="D73" s="79"/>
      <c r="E73" s="40">
        <v>2012</v>
      </c>
      <c r="F73" s="8">
        <v>43517</v>
      </c>
      <c r="G73" s="40" t="s">
        <v>4</v>
      </c>
      <c r="H73" s="80">
        <v>1.3269</v>
      </c>
      <c r="I73" s="80"/>
      <c r="J73" s="40">
        <v>82</v>
      </c>
      <c r="K73" s="83">
        <f t="shared" si="3"/>
        <v>7912.1291098098</v>
      </c>
      <c r="L73" s="84"/>
      <c r="M73" s="6">
        <f>IF(J73="","",(K73/J73)/LOOKUP(RIGHT($D$2,3),定数!$A$6:$A$13,定数!$B$6:$B$13))</f>
        <v>0.80407816156603651</v>
      </c>
      <c r="N73" s="40">
        <v>2012</v>
      </c>
      <c r="O73" s="8">
        <v>43520</v>
      </c>
      <c r="P73" s="80">
        <v>1.3389</v>
      </c>
      <c r="Q73" s="80"/>
      <c r="R73" s="81">
        <f>IF(P73="","",T73*M73*LOOKUP(RIGHT($D$2,3),定数!$A$6:$A$13,定数!$B$6:$B$13))</f>
        <v>11578.725526550938</v>
      </c>
      <c r="S73" s="81"/>
      <c r="T73" s="82">
        <f t="shared" si="4"/>
        <v>120.00000000000011</v>
      </c>
      <c r="U73" s="82"/>
      <c r="V73" t="str">
        <f t="shared" si="7"/>
        <v/>
      </c>
      <c r="W73">
        <f t="shared" si="2"/>
        <v>0</v>
      </c>
      <c r="X73" s="41">
        <f t="shared" si="5"/>
        <v>356962.77404110407</v>
      </c>
      <c r="Y73" s="42">
        <f t="shared" si="6"/>
        <v>0.26116207018468884</v>
      </c>
    </row>
    <row r="74" spans="2:25" x14ac:dyDescent="0.15">
      <c r="B74" s="40">
        <v>66</v>
      </c>
      <c r="C74" s="79">
        <f t="shared" ref="C74:C108" si="8">IF(R73="","",C73+R73)</f>
        <v>275316.36252021097</v>
      </c>
      <c r="D74" s="79"/>
      <c r="E74" s="40">
        <v>2012</v>
      </c>
      <c r="F74" s="8">
        <v>43524</v>
      </c>
      <c r="G74" s="40" t="s">
        <v>4</v>
      </c>
      <c r="H74" s="80">
        <v>1.3471</v>
      </c>
      <c r="I74" s="80"/>
      <c r="J74" s="40">
        <v>82</v>
      </c>
      <c r="K74" s="83">
        <f t="shared" si="3"/>
        <v>8259.4908756063287</v>
      </c>
      <c r="L74" s="84"/>
      <c r="M74" s="6">
        <f>IF(J74="","",(K74/J74)/LOOKUP(RIGHT($D$2,3),定数!$A$6:$A$13,定数!$B$6:$B$13))</f>
        <v>0.83937915402503338</v>
      </c>
      <c r="N74" s="40">
        <v>2012</v>
      </c>
      <c r="O74" s="8" t="s">
        <v>70</v>
      </c>
      <c r="P74" s="80">
        <v>1.3388</v>
      </c>
      <c r="Q74" s="80"/>
      <c r="R74" s="81">
        <f>IF(P74="","",T74*M74*LOOKUP(RIGHT($D$2,3),定数!$A$6:$A$13,定数!$B$6:$B$13))</f>
        <v>-8360.2163740893066</v>
      </c>
      <c r="S74" s="81"/>
      <c r="T74" s="82">
        <f t="shared" si="4"/>
        <v>-82.999999999999744</v>
      </c>
      <c r="U74" s="82"/>
      <c r="V74" t="str">
        <f t="shared" si="7"/>
        <v/>
      </c>
      <c r="W74">
        <f t="shared" si="7"/>
        <v>1</v>
      </c>
      <c r="X74" s="41">
        <f t="shared" si="5"/>
        <v>356962.77404110407</v>
      </c>
      <c r="Y74" s="42">
        <f t="shared" si="6"/>
        <v>0.22872528302206541</v>
      </c>
    </row>
    <row r="75" spans="2:25" x14ac:dyDescent="0.15">
      <c r="B75" s="40">
        <v>67</v>
      </c>
      <c r="C75" s="79">
        <f t="shared" si="8"/>
        <v>266956.14614612167</v>
      </c>
      <c r="D75" s="79"/>
      <c r="E75" s="40">
        <v>2012</v>
      </c>
      <c r="F75" s="8">
        <v>43538</v>
      </c>
      <c r="G75" s="40" t="s">
        <v>3</v>
      </c>
      <c r="H75" s="80">
        <v>1.3039000000000001</v>
      </c>
      <c r="I75" s="80"/>
      <c r="J75" s="40">
        <v>50</v>
      </c>
      <c r="K75" s="83">
        <f t="shared" ref="K75:K108" si="9">IF(J75="","",C75*0.03)</f>
        <v>8008.6843843836496</v>
      </c>
      <c r="L75" s="84"/>
      <c r="M75" s="6">
        <f>IF(J75="","",(K75/J75)/LOOKUP(RIGHT($D$2,3),定数!$A$6:$A$13,定数!$B$6:$B$13))</f>
        <v>1.3347807307306081</v>
      </c>
      <c r="N75" s="40">
        <v>2012</v>
      </c>
      <c r="O75" s="8">
        <v>43539</v>
      </c>
      <c r="P75" s="80">
        <v>1.3089999999999999</v>
      </c>
      <c r="Q75" s="80"/>
      <c r="R75" s="81">
        <f>IF(P75="","",T75*M75*LOOKUP(RIGHT($D$2,3),定数!$A$6:$A$13,定数!$B$6:$B$13))</f>
        <v>-8168.8580720711334</v>
      </c>
      <c r="S75" s="81"/>
      <c r="T75" s="82">
        <f t="shared" si="4"/>
        <v>-50.99999999999882</v>
      </c>
      <c r="U75" s="82"/>
      <c r="V75" t="str">
        <f t="shared" ref="V75:W90" si="10">IF(S75&lt;&gt;"",IF(S75&lt;0,1+V74,0),"")</f>
        <v/>
      </c>
      <c r="W75">
        <f t="shared" si="10"/>
        <v>2</v>
      </c>
      <c r="X75" s="41">
        <f t="shared" si="5"/>
        <v>356962.77404110407</v>
      </c>
      <c r="Y75" s="42">
        <f t="shared" si="6"/>
        <v>0.25214569820834642</v>
      </c>
    </row>
    <row r="76" spans="2:25" x14ac:dyDescent="0.15">
      <c r="B76" s="40">
        <v>68</v>
      </c>
      <c r="C76" s="79">
        <f t="shared" si="8"/>
        <v>258787.28807405054</v>
      </c>
      <c r="D76" s="79"/>
      <c r="E76" s="40">
        <v>2012</v>
      </c>
      <c r="F76" s="8">
        <v>43546</v>
      </c>
      <c r="G76" s="40" t="s">
        <v>4</v>
      </c>
      <c r="H76" s="80">
        <v>1.3248</v>
      </c>
      <c r="I76" s="80"/>
      <c r="J76" s="40">
        <v>35</v>
      </c>
      <c r="K76" s="83">
        <f t="shared" si="9"/>
        <v>7763.618642221516</v>
      </c>
      <c r="L76" s="84"/>
      <c r="M76" s="6">
        <f>IF(J76="","",(K76/J76)/LOOKUP(RIGHT($D$2,3),定数!$A$6:$A$13,定数!$B$6:$B$13))</f>
        <v>1.848480629100361</v>
      </c>
      <c r="N76" s="40">
        <v>2012</v>
      </c>
      <c r="O76" s="8">
        <v>43546</v>
      </c>
      <c r="P76" s="80">
        <v>1.3212999999999999</v>
      </c>
      <c r="Q76" s="80"/>
      <c r="R76" s="81">
        <f>IF(P76="","",T76*M76*LOOKUP(RIGHT($D$2,3),定数!$A$6:$A$13,定数!$B$6:$B$13))</f>
        <v>-7763.618642221646</v>
      </c>
      <c r="S76" s="81"/>
      <c r="T76" s="82">
        <f t="shared" ref="T76:T108" si="11">IF(P76="","",IF(G76="買",(P76-H76),(H76-P76))*IF(RIGHT($D$2,3)="JPY",100,10000))</f>
        <v>-35.000000000000583</v>
      </c>
      <c r="U76" s="82"/>
      <c r="V76" t="str">
        <f t="shared" si="10"/>
        <v/>
      </c>
      <c r="W76">
        <f t="shared" si="10"/>
        <v>3</v>
      </c>
      <c r="X76" s="41">
        <f t="shared" ref="X76:X108" si="12">IF(C76&lt;&gt;"",MAX(X75,C76),"")</f>
        <v>356962.77404110407</v>
      </c>
      <c r="Y76" s="42">
        <f t="shared" ref="Y76:Y108" si="13">IF(X76&lt;&gt;"",1-(C76/X76),"")</f>
        <v>0.27503003984317054</v>
      </c>
    </row>
    <row r="77" spans="2:25" x14ac:dyDescent="0.15">
      <c r="B77" s="40">
        <v>69</v>
      </c>
      <c r="C77" s="79">
        <f t="shared" si="8"/>
        <v>251023.66943182889</v>
      </c>
      <c r="D77" s="79"/>
      <c r="E77" s="40">
        <v>2012</v>
      </c>
      <c r="F77" s="8">
        <v>43547</v>
      </c>
      <c r="G77" s="40" t="s">
        <v>3</v>
      </c>
      <c r="H77" s="80">
        <v>1.3191999999999999</v>
      </c>
      <c r="I77" s="80"/>
      <c r="J77" s="40">
        <v>17</v>
      </c>
      <c r="K77" s="83">
        <f t="shared" si="9"/>
        <v>7530.7100829548663</v>
      </c>
      <c r="L77" s="84"/>
      <c r="M77" s="6">
        <f>IF(J77="","",(K77/J77)/LOOKUP(RIGHT($D$2,3),定数!$A$6:$A$13,定数!$B$6:$B$13))</f>
        <v>3.6915245504680718</v>
      </c>
      <c r="N77" s="40">
        <v>2012</v>
      </c>
      <c r="O77" s="8">
        <v>43547</v>
      </c>
      <c r="P77" s="80">
        <v>1.321</v>
      </c>
      <c r="Q77" s="80"/>
      <c r="R77" s="81">
        <f>IF(P77="","",T77*M77*LOOKUP(RIGHT($D$2,3),定数!$A$6:$A$13,定数!$B$6:$B$13))</f>
        <v>-7973.6930290111404</v>
      </c>
      <c r="S77" s="81"/>
      <c r="T77" s="82">
        <f t="shared" si="11"/>
        <v>-18.000000000000238</v>
      </c>
      <c r="U77" s="82"/>
      <c r="V77" t="str">
        <f t="shared" si="10"/>
        <v/>
      </c>
      <c r="W77">
        <f t="shared" si="10"/>
        <v>4</v>
      </c>
      <c r="X77" s="41">
        <f t="shared" si="12"/>
        <v>356962.77404110407</v>
      </c>
      <c r="Y77" s="42">
        <f t="shared" si="13"/>
        <v>0.29677913864787575</v>
      </c>
    </row>
    <row r="78" spans="2:25" x14ac:dyDescent="0.15">
      <c r="B78" s="40">
        <v>70</v>
      </c>
      <c r="C78" s="79">
        <f t="shared" si="8"/>
        <v>243049.97640281776</v>
      </c>
      <c r="D78" s="79"/>
      <c r="E78" s="40">
        <v>2012</v>
      </c>
      <c r="F78" s="8">
        <v>43566</v>
      </c>
      <c r="G78" s="40" t="s">
        <v>4</v>
      </c>
      <c r="H78" s="80">
        <v>1.3110999999999999</v>
      </c>
      <c r="I78" s="80"/>
      <c r="J78" s="40">
        <v>19</v>
      </c>
      <c r="K78" s="83">
        <f t="shared" si="9"/>
        <v>7291.4992920845325</v>
      </c>
      <c r="L78" s="84"/>
      <c r="M78" s="6">
        <f>IF(J78="","",(K78/J78)/LOOKUP(RIGHT($D$2,3),定数!$A$6:$A$13,定数!$B$6:$B$13))</f>
        <v>3.1980260053002336</v>
      </c>
      <c r="N78" s="40">
        <v>2012</v>
      </c>
      <c r="O78" s="8">
        <v>43567</v>
      </c>
      <c r="P78" s="80">
        <v>1.3142</v>
      </c>
      <c r="Q78" s="80"/>
      <c r="R78" s="81">
        <f>IF(P78="","",T78*M78*LOOKUP(RIGHT($D$2,3),定数!$A$6:$A$13,定数!$B$6:$B$13))</f>
        <v>11896.656739717262</v>
      </c>
      <c r="S78" s="81"/>
      <c r="T78" s="82">
        <f t="shared" si="11"/>
        <v>31.000000000001027</v>
      </c>
      <c r="U78" s="82"/>
      <c r="V78" t="str">
        <f t="shared" si="10"/>
        <v/>
      </c>
      <c r="W78">
        <f t="shared" si="10"/>
        <v>0</v>
      </c>
      <c r="X78" s="41">
        <f t="shared" si="12"/>
        <v>356962.77404110407</v>
      </c>
      <c r="Y78" s="42">
        <f t="shared" si="13"/>
        <v>0.31911674247906119</v>
      </c>
    </row>
    <row r="79" spans="2:25" x14ac:dyDescent="0.15">
      <c r="B79" s="40">
        <v>71</v>
      </c>
      <c r="C79" s="79">
        <f t="shared" si="8"/>
        <v>254946.63314253502</v>
      </c>
      <c r="D79" s="79"/>
      <c r="E79" s="40">
        <v>2012</v>
      </c>
      <c r="F79" s="8">
        <v>43600</v>
      </c>
      <c r="G79" s="40" t="s">
        <v>3</v>
      </c>
      <c r="H79" s="80">
        <v>1.2837000000000001</v>
      </c>
      <c r="I79" s="80"/>
      <c r="J79" s="40">
        <v>32</v>
      </c>
      <c r="K79" s="83">
        <f t="shared" si="9"/>
        <v>7648.39899427605</v>
      </c>
      <c r="L79" s="84"/>
      <c r="M79" s="6">
        <f>IF(J79="","",(K79/J79)/LOOKUP(RIGHT($D$2,3),定数!$A$6:$A$13,定数!$B$6:$B$13))</f>
        <v>1.9917705714260547</v>
      </c>
      <c r="N79" s="40">
        <v>2012</v>
      </c>
      <c r="O79" s="8">
        <v>43600</v>
      </c>
      <c r="P79" s="80">
        <v>1.2791999999999999</v>
      </c>
      <c r="Q79" s="80"/>
      <c r="R79" s="81">
        <f>IF(P79="","",T79*M79*LOOKUP(RIGHT($D$2,3),定数!$A$6:$A$13,定数!$B$6:$B$13))</f>
        <v>10755.561085701103</v>
      </c>
      <c r="S79" s="81"/>
      <c r="T79" s="82">
        <f t="shared" si="11"/>
        <v>45.000000000001705</v>
      </c>
      <c r="U79" s="82"/>
      <c r="V79" t="str">
        <f t="shared" si="10"/>
        <v/>
      </c>
      <c r="W79">
        <f t="shared" si="10"/>
        <v>0</v>
      </c>
      <c r="X79" s="41">
        <f t="shared" si="12"/>
        <v>356962.77404110407</v>
      </c>
      <c r="Y79" s="42">
        <f t="shared" si="13"/>
        <v>0.28578929882145621</v>
      </c>
    </row>
    <row r="80" spans="2:25" x14ac:dyDescent="0.15">
      <c r="B80" s="40">
        <v>72</v>
      </c>
      <c r="C80" s="79">
        <f t="shared" si="8"/>
        <v>265702.1942282361</v>
      </c>
      <c r="D80" s="79"/>
      <c r="E80" s="40">
        <v>2012</v>
      </c>
      <c r="F80" s="8">
        <v>43609</v>
      </c>
      <c r="G80" s="40" t="s">
        <v>3</v>
      </c>
      <c r="H80" s="80">
        <v>1.2553000000000001</v>
      </c>
      <c r="I80" s="80"/>
      <c r="J80" s="40">
        <v>64</v>
      </c>
      <c r="K80" s="83">
        <f t="shared" si="9"/>
        <v>7971.0658268470825</v>
      </c>
      <c r="L80" s="84"/>
      <c r="M80" s="6">
        <f>IF(J80="","",(K80/J80)/LOOKUP(RIGHT($D$2,3),定数!$A$6:$A$13,定数!$B$6:$B$13))</f>
        <v>1.0378991962040471</v>
      </c>
      <c r="N80" s="40">
        <v>2012</v>
      </c>
      <c r="O80" s="8">
        <v>43613</v>
      </c>
      <c r="P80" s="80">
        <v>1.2618</v>
      </c>
      <c r="Q80" s="80"/>
      <c r="R80" s="81">
        <f>IF(P80="","",T80*M80*LOOKUP(RIGHT($D$2,3),定数!$A$6:$A$13,定数!$B$6:$B$13))</f>
        <v>-8095.6137303915048</v>
      </c>
      <c r="S80" s="81"/>
      <c r="T80" s="82">
        <f t="shared" si="11"/>
        <v>-64.999999999999503</v>
      </c>
      <c r="U80" s="82"/>
      <c r="V80" t="str">
        <f t="shared" si="10"/>
        <v/>
      </c>
      <c r="W80">
        <f t="shared" si="10"/>
        <v>1</v>
      </c>
      <c r="X80" s="41">
        <f t="shared" si="12"/>
        <v>356962.77404110407</v>
      </c>
      <c r="Y80" s="42">
        <f t="shared" si="13"/>
        <v>0.2556585348654854</v>
      </c>
    </row>
    <row r="81" spans="2:25" x14ac:dyDescent="0.15">
      <c r="B81" s="40">
        <v>73</v>
      </c>
      <c r="C81" s="79">
        <f t="shared" si="8"/>
        <v>257606.58049784458</v>
      </c>
      <c r="D81" s="79"/>
      <c r="E81" s="40">
        <v>2012</v>
      </c>
      <c r="F81" s="8">
        <v>43614</v>
      </c>
      <c r="G81" s="40" t="s">
        <v>3</v>
      </c>
      <c r="H81" s="80">
        <v>1.2519</v>
      </c>
      <c r="I81" s="80"/>
      <c r="J81" s="40">
        <v>54</v>
      </c>
      <c r="K81" s="83">
        <f t="shared" si="9"/>
        <v>7728.1974149353373</v>
      </c>
      <c r="L81" s="84"/>
      <c r="M81" s="6">
        <f>IF(J81="","",(K81/J81)/LOOKUP(RIGHT($D$2,3),定数!$A$6:$A$13,定数!$B$6:$B$13))</f>
        <v>1.1926230578603916</v>
      </c>
      <c r="N81" s="40">
        <v>2012</v>
      </c>
      <c r="O81" s="8">
        <v>43615</v>
      </c>
      <c r="P81" s="80">
        <v>1.2439</v>
      </c>
      <c r="Q81" s="80"/>
      <c r="R81" s="81">
        <f>IF(P81="","",T81*M81*LOOKUP(RIGHT($D$2,3),定数!$A$6:$A$13,定数!$B$6:$B$13))</f>
        <v>11449.181355459768</v>
      </c>
      <c r="S81" s="81"/>
      <c r="T81" s="82">
        <f t="shared" si="11"/>
        <v>80.000000000000071</v>
      </c>
      <c r="U81" s="82"/>
      <c r="V81" t="str">
        <f t="shared" si="10"/>
        <v/>
      </c>
      <c r="W81">
        <f t="shared" si="10"/>
        <v>0</v>
      </c>
      <c r="X81" s="41">
        <f t="shared" si="12"/>
        <v>356962.77404110407</v>
      </c>
      <c r="Y81" s="42">
        <f t="shared" si="13"/>
        <v>0.2783376888813025</v>
      </c>
    </row>
    <row r="82" spans="2:25" x14ac:dyDescent="0.15">
      <c r="B82" s="40">
        <v>74</v>
      </c>
      <c r="C82" s="79">
        <f t="shared" si="8"/>
        <v>269055.76185330434</v>
      </c>
      <c r="D82" s="79"/>
      <c r="E82" s="40">
        <v>2012</v>
      </c>
      <c r="F82" s="8">
        <v>43622</v>
      </c>
      <c r="G82" s="40" t="s">
        <v>4</v>
      </c>
      <c r="H82" s="80">
        <v>1.2518</v>
      </c>
      <c r="I82" s="80"/>
      <c r="J82" s="40">
        <v>78</v>
      </c>
      <c r="K82" s="83">
        <f t="shared" si="9"/>
        <v>8071.6728555991303</v>
      </c>
      <c r="L82" s="84"/>
      <c r="M82" s="6">
        <f>IF(J82="","",(K82/J82)/LOOKUP(RIGHT($D$2,3),定数!$A$6:$A$13,定数!$B$6:$B$13))</f>
        <v>0.86235821106828314</v>
      </c>
      <c r="N82" s="40">
        <v>2012</v>
      </c>
      <c r="O82" s="8">
        <v>43624</v>
      </c>
      <c r="P82" s="80">
        <v>1.244</v>
      </c>
      <c r="Q82" s="80"/>
      <c r="R82" s="81">
        <f>IF(P82="","",T82*M82*LOOKUP(RIGHT($D$2,3),定数!$A$6:$A$13,定数!$B$6:$B$13))</f>
        <v>-8071.6728555991604</v>
      </c>
      <c r="S82" s="81"/>
      <c r="T82" s="82">
        <f t="shared" si="11"/>
        <v>-78.000000000000284</v>
      </c>
      <c r="U82" s="82"/>
      <c r="V82" t="str">
        <f t="shared" si="10"/>
        <v/>
      </c>
      <c r="W82">
        <f t="shared" si="10"/>
        <v>1</v>
      </c>
      <c r="X82" s="41">
        <f t="shared" si="12"/>
        <v>356962.77404110407</v>
      </c>
      <c r="Y82" s="42">
        <f t="shared" si="13"/>
        <v>0.24626380838713813</v>
      </c>
    </row>
    <row r="83" spans="2:25" x14ac:dyDescent="0.15">
      <c r="B83" s="40">
        <v>75</v>
      </c>
      <c r="C83" s="79">
        <f t="shared" si="8"/>
        <v>260984.08899770517</v>
      </c>
      <c r="D83" s="79"/>
      <c r="E83" s="40">
        <v>2012</v>
      </c>
      <c r="F83" s="8">
        <v>43631</v>
      </c>
      <c r="G83" s="40" t="s">
        <v>4</v>
      </c>
      <c r="H83" s="80">
        <v>1.2625999999999999</v>
      </c>
      <c r="I83" s="80"/>
      <c r="J83" s="40">
        <v>35</v>
      </c>
      <c r="K83" s="83">
        <f t="shared" si="9"/>
        <v>7829.5226699311552</v>
      </c>
      <c r="L83" s="84"/>
      <c r="M83" s="6">
        <f>IF(J83="","",(K83/J83)/LOOKUP(RIGHT($D$2,3),定数!$A$6:$A$13,定数!$B$6:$B$13))</f>
        <v>1.8641720642693227</v>
      </c>
      <c r="N83" s="40">
        <v>2012</v>
      </c>
      <c r="O83" s="8">
        <v>43634</v>
      </c>
      <c r="P83" s="80">
        <v>1.2677</v>
      </c>
      <c r="Q83" s="80"/>
      <c r="R83" s="81">
        <f>IF(P83="","",T83*M83*LOOKUP(RIGHT($D$2,3),定数!$A$6:$A$13,定数!$B$6:$B$13))</f>
        <v>11408.733033328488</v>
      </c>
      <c r="S83" s="81"/>
      <c r="T83" s="82">
        <f t="shared" si="11"/>
        <v>51.000000000001044</v>
      </c>
      <c r="U83" s="82"/>
      <c r="V83" t="str">
        <f t="shared" si="10"/>
        <v/>
      </c>
      <c r="W83">
        <f t="shared" si="10"/>
        <v>0</v>
      </c>
      <c r="X83" s="41">
        <f t="shared" si="12"/>
        <v>356962.77404110407</v>
      </c>
      <c r="Y83" s="42">
        <f t="shared" si="13"/>
        <v>0.26887589413552404</v>
      </c>
    </row>
    <row r="84" spans="2:25" x14ac:dyDescent="0.15">
      <c r="B84" s="40">
        <v>76</v>
      </c>
      <c r="C84" s="79">
        <f t="shared" si="8"/>
        <v>272392.82203103363</v>
      </c>
      <c r="D84" s="79"/>
      <c r="E84" s="40">
        <v>2012</v>
      </c>
      <c r="F84" s="8">
        <v>43642</v>
      </c>
      <c r="G84" s="40" t="s">
        <v>3</v>
      </c>
      <c r="H84" s="80">
        <v>1.2482</v>
      </c>
      <c r="I84" s="80"/>
      <c r="J84" s="40">
        <v>19</v>
      </c>
      <c r="K84" s="83">
        <f t="shared" si="9"/>
        <v>8171.7846609310091</v>
      </c>
      <c r="L84" s="84"/>
      <c r="M84" s="6">
        <f>IF(J84="","",(K84/J84)/LOOKUP(RIGHT($D$2,3),定数!$A$6:$A$13,定数!$B$6:$B$13))</f>
        <v>3.5841160793557054</v>
      </c>
      <c r="N84" s="40">
        <v>2012</v>
      </c>
      <c r="O84" s="8">
        <v>6.27</v>
      </c>
      <c r="P84" s="80">
        <v>1.2502</v>
      </c>
      <c r="Q84" s="80"/>
      <c r="R84" s="81">
        <f>IF(P84="","",T84*M84*LOOKUP(RIGHT($D$2,3),定数!$A$6:$A$13,定数!$B$6:$B$13))</f>
        <v>-8601.8785904537017</v>
      </c>
      <c r="S84" s="81"/>
      <c r="T84" s="82">
        <f t="shared" si="11"/>
        <v>-20.000000000000018</v>
      </c>
      <c r="U84" s="82"/>
      <c r="V84" t="str">
        <f t="shared" si="10"/>
        <v/>
      </c>
      <c r="W84">
        <f t="shared" si="10"/>
        <v>1</v>
      </c>
      <c r="X84" s="41">
        <f t="shared" si="12"/>
        <v>356962.77404110407</v>
      </c>
      <c r="Y84" s="42">
        <f t="shared" si="13"/>
        <v>0.2369153260791621</v>
      </c>
    </row>
    <row r="85" spans="2:25" x14ac:dyDescent="0.15">
      <c r="B85" s="40">
        <v>77</v>
      </c>
      <c r="C85" s="79">
        <f t="shared" si="8"/>
        <v>263790.94344057993</v>
      </c>
      <c r="D85" s="79"/>
      <c r="E85" s="40">
        <v>2012</v>
      </c>
      <c r="F85" s="8">
        <v>43657</v>
      </c>
      <c r="G85" s="40" t="s">
        <v>3</v>
      </c>
      <c r="H85" s="80">
        <v>1.2254</v>
      </c>
      <c r="I85" s="80"/>
      <c r="J85" s="40">
        <v>40</v>
      </c>
      <c r="K85" s="83">
        <f t="shared" si="9"/>
        <v>7913.7283032173973</v>
      </c>
      <c r="L85" s="84"/>
      <c r="M85" s="6">
        <f>IF(J85="","",(K85/J85)/LOOKUP(RIGHT($D$2,3),定数!$A$6:$A$13,定数!$B$6:$B$13))</f>
        <v>1.6486933965036243</v>
      </c>
      <c r="N85" s="40">
        <v>2012</v>
      </c>
      <c r="O85" s="8">
        <v>43658</v>
      </c>
      <c r="P85" s="80">
        <v>1.2194</v>
      </c>
      <c r="Q85" s="80"/>
      <c r="R85" s="81">
        <f>IF(P85="","",T85*M85*LOOKUP(RIGHT($D$2,3),定数!$A$6:$A$13,定数!$B$6:$B$13))</f>
        <v>11870.592454826106</v>
      </c>
      <c r="S85" s="81"/>
      <c r="T85" s="82">
        <f t="shared" si="11"/>
        <v>60.000000000000057</v>
      </c>
      <c r="U85" s="82"/>
      <c r="V85" t="str">
        <f t="shared" si="10"/>
        <v/>
      </c>
      <c r="W85">
        <f t="shared" si="10"/>
        <v>0</v>
      </c>
      <c r="X85" s="41">
        <f t="shared" si="12"/>
        <v>356962.77404110407</v>
      </c>
      <c r="Y85" s="42">
        <f t="shared" si="13"/>
        <v>0.26101273683455706</v>
      </c>
    </row>
    <row r="86" spans="2:25" x14ac:dyDescent="0.15">
      <c r="B86" s="40">
        <v>78</v>
      </c>
      <c r="C86" s="79">
        <f t="shared" si="8"/>
        <v>275661.53589540604</v>
      </c>
      <c r="D86" s="79"/>
      <c r="E86" s="40">
        <v>2012</v>
      </c>
      <c r="F86" s="8">
        <v>43659</v>
      </c>
      <c r="G86" s="40" t="s">
        <v>3</v>
      </c>
      <c r="H86" s="80">
        <v>1.2189000000000001</v>
      </c>
      <c r="I86" s="80"/>
      <c r="J86" s="40">
        <v>26</v>
      </c>
      <c r="K86" s="83">
        <f t="shared" si="9"/>
        <v>8269.8460768621808</v>
      </c>
      <c r="L86" s="84"/>
      <c r="M86" s="6">
        <f>IF(J86="","",(K86/J86)/LOOKUP(RIGHT($D$2,3),定数!$A$6:$A$13,定数!$B$6:$B$13))</f>
        <v>2.6505916913019814</v>
      </c>
      <c r="N86" s="40">
        <v>2012</v>
      </c>
      <c r="O86" s="8">
        <v>43659</v>
      </c>
      <c r="P86" s="80">
        <v>1.2215</v>
      </c>
      <c r="Q86" s="80"/>
      <c r="R86" s="81">
        <f>IF(P86="","",T86*M86*LOOKUP(RIGHT($D$2,3),定数!$A$6:$A$13,定数!$B$6:$B$13))</f>
        <v>-8269.8460768619771</v>
      </c>
      <c r="S86" s="81"/>
      <c r="T86" s="82">
        <f t="shared" si="11"/>
        <v>-25.999999999999357</v>
      </c>
      <c r="U86" s="82"/>
      <c r="V86" t="str">
        <f t="shared" si="10"/>
        <v/>
      </c>
      <c r="W86">
        <f t="shared" si="10"/>
        <v>1</v>
      </c>
      <c r="X86" s="41">
        <f t="shared" si="12"/>
        <v>356962.77404110407</v>
      </c>
      <c r="Y86" s="42">
        <f t="shared" si="13"/>
        <v>0.22775830999211211</v>
      </c>
    </row>
    <row r="87" spans="2:25" x14ac:dyDescent="0.15">
      <c r="B87" s="40">
        <v>79</v>
      </c>
      <c r="C87" s="79">
        <f t="shared" si="8"/>
        <v>267391.68981854408</v>
      </c>
      <c r="D87" s="79"/>
      <c r="E87" s="40">
        <v>2012</v>
      </c>
      <c r="F87" s="8">
        <v>43663</v>
      </c>
      <c r="G87" s="40" t="s">
        <v>4</v>
      </c>
      <c r="H87" s="80">
        <v>1.2281</v>
      </c>
      <c r="I87" s="80"/>
      <c r="J87" s="40">
        <v>92</v>
      </c>
      <c r="K87" s="83">
        <f t="shared" si="9"/>
        <v>8021.7506945563218</v>
      </c>
      <c r="L87" s="84"/>
      <c r="M87" s="6">
        <f>IF(J87="","",(K87/J87)/LOOKUP(RIGHT($D$2,3),定数!$A$6:$A$13,定数!$B$6:$B$13))</f>
        <v>0.72660785276778284</v>
      </c>
      <c r="N87" s="40">
        <v>2012</v>
      </c>
      <c r="O87" s="8">
        <v>43666</v>
      </c>
      <c r="P87" s="80">
        <v>1.2188000000000001</v>
      </c>
      <c r="Q87" s="80"/>
      <c r="R87" s="81">
        <f>IF(P87="","",T87*M87*LOOKUP(RIGHT($D$2,3),定数!$A$6:$A$13,定数!$B$6:$B$13))</f>
        <v>-8108.9436368883371</v>
      </c>
      <c r="S87" s="81"/>
      <c r="T87" s="82">
        <f t="shared" si="11"/>
        <v>-92.999999999998636</v>
      </c>
      <c r="U87" s="82"/>
      <c r="V87" t="str">
        <f t="shared" si="10"/>
        <v/>
      </c>
      <c r="W87">
        <f t="shared" si="10"/>
        <v>2</v>
      </c>
      <c r="X87" s="41">
        <f t="shared" si="12"/>
        <v>356962.77404110407</v>
      </c>
      <c r="Y87" s="42">
        <f t="shared" si="13"/>
        <v>0.25092556069234806</v>
      </c>
    </row>
    <row r="88" spans="2:25" x14ac:dyDescent="0.15">
      <c r="B88" s="40">
        <v>80</v>
      </c>
      <c r="C88" s="79">
        <f t="shared" si="8"/>
        <v>259282.74618165573</v>
      </c>
      <c r="D88" s="79"/>
      <c r="E88" s="40">
        <v>2012</v>
      </c>
      <c r="F88" s="8">
        <v>43678</v>
      </c>
      <c r="G88" s="40" t="s">
        <v>4</v>
      </c>
      <c r="H88" s="80">
        <v>1.2321</v>
      </c>
      <c r="I88" s="80"/>
      <c r="J88" s="40">
        <v>37</v>
      </c>
      <c r="K88" s="83">
        <f t="shared" si="9"/>
        <v>7778.4823854496717</v>
      </c>
      <c r="L88" s="84"/>
      <c r="M88" s="6">
        <f>IF(J88="","",(K88/J88)/LOOKUP(RIGHT($D$2,3),定数!$A$6:$A$13,定数!$B$6:$B$13))</f>
        <v>1.7519104471733493</v>
      </c>
      <c r="N88" s="40">
        <v>2012</v>
      </c>
      <c r="O88" s="8">
        <v>43678</v>
      </c>
      <c r="P88" s="80">
        <v>1.2283999999999999</v>
      </c>
      <c r="Q88" s="80"/>
      <c r="R88" s="81">
        <f>IF(P88="","",T88*M88*LOOKUP(RIGHT($D$2,3),定数!$A$6:$A$13,定数!$B$6:$B$13))</f>
        <v>-7778.482385449749</v>
      </c>
      <c r="S88" s="81"/>
      <c r="T88" s="82">
        <f t="shared" si="11"/>
        <v>-37.000000000000369</v>
      </c>
      <c r="U88" s="82"/>
      <c r="V88" t="str">
        <f t="shared" si="10"/>
        <v/>
      </c>
      <c r="W88">
        <f t="shared" si="10"/>
        <v>3</v>
      </c>
      <c r="X88" s="41">
        <f t="shared" si="12"/>
        <v>356962.77404110407</v>
      </c>
      <c r="Y88" s="42">
        <f t="shared" si="13"/>
        <v>0.27364205727569935</v>
      </c>
    </row>
    <row r="89" spans="2:25" x14ac:dyDescent="0.15">
      <c r="B89" s="40">
        <v>81</v>
      </c>
      <c r="C89" s="79">
        <f t="shared" si="8"/>
        <v>251504.26379620598</v>
      </c>
      <c r="D89" s="79"/>
      <c r="E89" s="40">
        <v>2012</v>
      </c>
      <c r="F89" s="8">
        <v>43699</v>
      </c>
      <c r="G89" s="40" t="s">
        <v>4</v>
      </c>
      <c r="H89" s="80">
        <v>1.2484</v>
      </c>
      <c r="I89" s="80"/>
      <c r="J89" s="40">
        <v>53</v>
      </c>
      <c r="K89" s="83">
        <f t="shared" si="9"/>
        <v>7545.1279138861792</v>
      </c>
      <c r="L89" s="84"/>
      <c r="M89" s="6">
        <f>IF(J89="","",(K89/J89)/LOOKUP(RIGHT($D$2,3),定数!$A$6:$A$13,定数!$B$6:$B$13))</f>
        <v>1.1863408669632356</v>
      </c>
      <c r="N89" s="40">
        <v>2012</v>
      </c>
      <c r="O89" s="8">
        <v>43700</v>
      </c>
      <c r="P89" s="80">
        <v>1.2562</v>
      </c>
      <c r="Q89" s="80"/>
      <c r="R89" s="81">
        <f>IF(P89="","",T89*M89*LOOKUP(RIGHT($D$2,3),定数!$A$6:$A$13,定数!$B$6:$B$13))</f>
        <v>11104.150514775925</v>
      </c>
      <c r="S89" s="81"/>
      <c r="T89" s="82">
        <f t="shared" si="11"/>
        <v>78.000000000000284</v>
      </c>
      <c r="U89" s="82"/>
      <c r="V89" t="str">
        <f t="shared" si="10"/>
        <v/>
      </c>
      <c r="W89">
        <f t="shared" si="10"/>
        <v>0</v>
      </c>
      <c r="X89" s="41">
        <f t="shared" si="12"/>
        <v>356962.77404110407</v>
      </c>
      <c r="Y89" s="42">
        <f t="shared" si="13"/>
        <v>0.29543279555742863</v>
      </c>
    </row>
    <row r="90" spans="2:25" x14ac:dyDescent="0.15">
      <c r="B90" s="40">
        <v>82</v>
      </c>
      <c r="C90" s="79">
        <f t="shared" si="8"/>
        <v>262608.41431098193</v>
      </c>
      <c r="D90" s="79"/>
      <c r="E90" s="40">
        <v>2012</v>
      </c>
      <c r="F90" s="8">
        <v>43699</v>
      </c>
      <c r="G90" s="40" t="s">
        <v>4</v>
      </c>
      <c r="H90" s="80">
        <v>1.2487999999999999</v>
      </c>
      <c r="I90" s="80"/>
      <c r="J90" s="40">
        <v>33</v>
      </c>
      <c r="K90" s="83">
        <f t="shared" si="9"/>
        <v>7878.2524293294573</v>
      </c>
      <c r="L90" s="84"/>
      <c r="M90" s="6">
        <f>IF(J90="","",(K90/J90)/LOOKUP(RIGHT($D$2,3),定数!$A$6:$A$13,定数!$B$6:$B$13))</f>
        <v>1.9894576841741054</v>
      </c>
      <c r="N90" s="40">
        <v>2012</v>
      </c>
      <c r="O90" s="8">
        <v>43699</v>
      </c>
      <c r="P90" s="80">
        <v>1.2536</v>
      </c>
      <c r="Q90" s="80"/>
      <c r="R90" s="81">
        <f>IF(P90="","",T90*M90*LOOKUP(RIGHT($D$2,3),定数!$A$6:$A$13,定数!$B$6:$B$13))</f>
        <v>11459.276260843177</v>
      </c>
      <c r="S90" s="81"/>
      <c r="T90" s="82">
        <f t="shared" si="11"/>
        <v>48.000000000001378</v>
      </c>
      <c r="U90" s="82"/>
      <c r="V90" t="str">
        <f t="shared" si="10"/>
        <v/>
      </c>
      <c r="W90">
        <f t="shared" si="10"/>
        <v>0</v>
      </c>
      <c r="X90" s="41">
        <f t="shared" si="12"/>
        <v>356962.77404110407</v>
      </c>
      <c r="Y90" s="42">
        <f t="shared" si="13"/>
        <v>0.26432548879524698</v>
      </c>
    </row>
    <row r="91" spans="2:25" x14ac:dyDescent="0.15">
      <c r="B91" s="40">
        <v>83</v>
      </c>
      <c r="C91" s="79">
        <f t="shared" si="8"/>
        <v>274067.69057182508</v>
      </c>
      <c r="D91" s="79"/>
      <c r="E91" s="40">
        <v>2012</v>
      </c>
      <c r="F91" s="8">
        <v>43704</v>
      </c>
      <c r="G91" s="40" t="s">
        <v>3</v>
      </c>
      <c r="H91" s="80">
        <v>1.2496</v>
      </c>
      <c r="I91" s="80"/>
      <c r="J91" s="40">
        <v>27</v>
      </c>
      <c r="K91" s="83">
        <f t="shared" si="9"/>
        <v>8222.030717154752</v>
      </c>
      <c r="L91" s="84"/>
      <c r="M91" s="6">
        <f>IF(J91="","",(K91/J91)/LOOKUP(RIGHT($D$2,3),定数!$A$6:$A$13,定数!$B$6:$B$13))</f>
        <v>2.5376638015909729</v>
      </c>
      <c r="N91" s="40">
        <v>2012</v>
      </c>
      <c r="O91" s="8">
        <v>43704</v>
      </c>
      <c r="P91" s="80">
        <v>1.2524</v>
      </c>
      <c r="Q91" s="80"/>
      <c r="R91" s="81">
        <f>IF(P91="","",T91*M91*LOOKUP(RIGHT($D$2,3),定数!$A$6:$A$13,定数!$B$6:$B$13))</f>
        <v>-8526.5503733454061</v>
      </c>
      <c r="S91" s="81"/>
      <c r="T91" s="82">
        <f t="shared" si="11"/>
        <v>-27.999999999999137</v>
      </c>
      <c r="U91" s="82"/>
      <c r="V91" t="str">
        <f t="shared" ref="V91:W106" si="14">IF(S91&lt;&gt;"",IF(S91&lt;0,1+V90,0),"")</f>
        <v/>
      </c>
      <c r="W91">
        <f t="shared" si="14"/>
        <v>1</v>
      </c>
      <c r="X91" s="41">
        <f t="shared" si="12"/>
        <v>356962.77404110407</v>
      </c>
      <c r="Y91" s="42">
        <f t="shared" si="13"/>
        <v>0.23222332830631154</v>
      </c>
    </row>
    <row r="92" spans="2:25" x14ac:dyDescent="0.15">
      <c r="B92" s="40">
        <v>84</v>
      </c>
      <c r="C92" s="79">
        <f t="shared" si="8"/>
        <v>265541.1401984797</v>
      </c>
      <c r="D92" s="79"/>
      <c r="E92" s="40">
        <v>2012</v>
      </c>
      <c r="F92" s="8">
        <v>43704</v>
      </c>
      <c r="G92" s="40" t="s">
        <v>3</v>
      </c>
      <c r="H92" s="80">
        <v>1.2507999999999999</v>
      </c>
      <c r="I92" s="80"/>
      <c r="J92" s="40">
        <v>27</v>
      </c>
      <c r="K92" s="83">
        <f t="shared" si="9"/>
        <v>7966.2342059543907</v>
      </c>
      <c r="L92" s="84"/>
      <c r="M92" s="6">
        <f>IF(J92="","",(K92/J92)/LOOKUP(RIGHT($D$2,3),定数!$A$6:$A$13,定数!$B$6:$B$13))</f>
        <v>2.4587142610970343</v>
      </c>
      <c r="N92" s="40">
        <v>2012</v>
      </c>
      <c r="O92" s="8">
        <v>43704</v>
      </c>
      <c r="P92" s="80">
        <v>1.2468999999999999</v>
      </c>
      <c r="Q92" s="80"/>
      <c r="R92" s="81">
        <f>IF(P92="","",T92*M92*LOOKUP(RIGHT($D$2,3),定数!$A$6:$A$13,定数!$B$6:$B$13))</f>
        <v>11506.782741934163</v>
      </c>
      <c r="S92" s="81"/>
      <c r="T92" s="82">
        <f t="shared" si="11"/>
        <v>39.000000000000142</v>
      </c>
      <c r="U92" s="82"/>
      <c r="V92" t="str">
        <f t="shared" si="14"/>
        <v/>
      </c>
      <c r="W92">
        <f t="shared" si="14"/>
        <v>0</v>
      </c>
      <c r="X92" s="41">
        <f t="shared" si="12"/>
        <v>356962.77404110407</v>
      </c>
      <c r="Y92" s="42">
        <f t="shared" si="13"/>
        <v>0.25610971364789215</v>
      </c>
    </row>
    <row r="93" spans="2:25" x14ac:dyDescent="0.15">
      <c r="B93" s="40">
        <v>85</v>
      </c>
      <c r="C93" s="79">
        <f t="shared" si="8"/>
        <v>277047.92294041388</v>
      </c>
      <c r="D93" s="79"/>
      <c r="E93" s="40">
        <v>2012</v>
      </c>
      <c r="F93" s="8">
        <v>43704</v>
      </c>
      <c r="G93" s="40" t="s">
        <v>3</v>
      </c>
      <c r="H93" s="80">
        <v>1.2506999999999999</v>
      </c>
      <c r="I93" s="80"/>
      <c r="J93" s="40">
        <v>18</v>
      </c>
      <c r="K93" s="83">
        <f t="shared" si="9"/>
        <v>8311.4376882124161</v>
      </c>
      <c r="L93" s="84"/>
      <c r="M93" s="6">
        <f>IF(J93="","",(K93/J93)/LOOKUP(RIGHT($D$2,3),定数!$A$6:$A$13,定数!$B$6:$B$13))</f>
        <v>3.8478878186168592</v>
      </c>
      <c r="N93" s="40">
        <v>2012</v>
      </c>
      <c r="O93" s="8">
        <v>43705</v>
      </c>
      <c r="P93" s="80">
        <v>1.2482</v>
      </c>
      <c r="Q93" s="80"/>
      <c r="R93" s="81">
        <f>IF(P93="","",T93*M93*LOOKUP(RIGHT($D$2,3),定数!$A$6:$A$13,定数!$B$6:$B$13))</f>
        <v>11543.663455850332</v>
      </c>
      <c r="S93" s="81"/>
      <c r="T93" s="82">
        <f t="shared" si="11"/>
        <v>24.999999999999467</v>
      </c>
      <c r="U93" s="82"/>
      <c r="V93" t="str">
        <f t="shared" si="14"/>
        <v/>
      </c>
      <c r="W93">
        <f t="shared" si="14"/>
        <v>0</v>
      </c>
      <c r="X93" s="41">
        <f t="shared" si="12"/>
        <v>356962.77404110407</v>
      </c>
      <c r="Y93" s="42">
        <f t="shared" si="13"/>
        <v>0.22387446790596721</v>
      </c>
    </row>
    <row r="94" spans="2:25" x14ac:dyDescent="0.15">
      <c r="B94" s="40">
        <v>86</v>
      </c>
      <c r="C94" s="79">
        <f t="shared" si="8"/>
        <v>288591.5863962642</v>
      </c>
      <c r="D94" s="79"/>
      <c r="E94" s="40">
        <v>2012</v>
      </c>
      <c r="F94" s="8">
        <v>43733</v>
      </c>
      <c r="G94" s="40" t="s">
        <v>3</v>
      </c>
      <c r="H94" s="80">
        <v>1.2941</v>
      </c>
      <c r="I94" s="80"/>
      <c r="J94" s="40">
        <v>31</v>
      </c>
      <c r="K94" s="83">
        <f t="shared" si="9"/>
        <v>8657.7475918879263</v>
      </c>
      <c r="L94" s="84"/>
      <c r="M94" s="6">
        <f>IF(J94="","",(K94/J94)/LOOKUP(RIGHT($D$2,3),定数!$A$6:$A$13,定数!$B$6:$B$13))</f>
        <v>2.3273515031956791</v>
      </c>
      <c r="N94" s="40">
        <v>2012</v>
      </c>
      <c r="O94" s="8">
        <v>43734</v>
      </c>
      <c r="P94" s="80">
        <v>1.2894000000000001</v>
      </c>
      <c r="Q94" s="80"/>
      <c r="R94" s="81">
        <f>IF(P94="","",T94*M94*LOOKUP(RIGHT($D$2,3),定数!$A$6:$A$13,定数!$B$6:$B$13))</f>
        <v>13126.262478023422</v>
      </c>
      <c r="S94" s="81"/>
      <c r="T94" s="82">
        <f t="shared" si="11"/>
        <v>46.999999999999261</v>
      </c>
      <c r="U94" s="82"/>
      <c r="V94" t="str">
        <f t="shared" si="14"/>
        <v/>
      </c>
      <c r="W94">
        <f t="shared" si="14"/>
        <v>0</v>
      </c>
      <c r="X94" s="41">
        <f t="shared" si="12"/>
        <v>356962.77404110407</v>
      </c>
      <c r="Y94" s="42">
        <f t="shared" si="13"/>
        <v>0.19153590406871657</v>
      </c>
    </row>
    <row r="95" spans="2:25" x14ac:dyDescent="0.15">
      <c r="B95" s="40">
        <v>87</v>
      </c>
      <c r="C95" s="79">
        <f t="shared" si="8"/>
        <v>301717.84887428762</v>
      </c>
      <c r="D95" s="79"/>
      <c r="E95" s="40">
        <v>2012</v>
      </c>
      <c r="F95" s="8">
        <v>43740</v>
      </c>
      <c r="G95" s="40" t="s">
        <v>4</v>
      </c>
      <c r="H95" s="80">
        <v>1.2925</v>
      </c>
      <c r="I95" s="80"/>
      <c r="J95" s="40">
        <v>45</v>
      </c>
      <c r="K95" s="83">
        <f t="shared" si="9"/>
        <v>9051.5354662286281</v>
      </c>
      <c r="L95" s="84"/>
      <c r="M95" s="6">
        <f>IF(J95="","",(K95/J95)/LOOKUP(RIGHT($D$2,3),定数!$A$6:$A$13,定数!$B$6:$B$13))</f>
        <v>1.6762102715238201</v>
      </c>
      <c r="N95" s="40">
        <v>2012</v>
      </c>
      <c r="O95" s="8">
        <v>43741</v>
      </c>
      <c r="P95" s="80">
        <v>1.2879</v>
      </c>
      <c r="Q95" s="80"/>
      <c r="R95" s="81">
        <f>IF(P95="","",T95*M95*LOOKUP(RIGHT($D$2,3),定数!$A$6:$A$13,定数!$B$6:$B$13))</f>
        <v>-9252.6806988113603</v>
      </c>
      <c r="S95" s="81"/>
      <c r="T95" s="82">
        <f t="shared" si="11"/>
        <v>-45.999999999999375</v>
      </c>
      <c r="U95" s="82"/>
      <c r="V95" t="str">
        <f t="shared" si="14"/>
        <v/>
      </c>
      <c r="W95">
        <f t="shared" si="14"/>
        <v>1</v>
      </c>
      <c r="X95" s="41">
        <f t="shared" si="12"/>
        <v>356962.77404110407</v>
      </c>
      <c r="Y95" s="42">
        <f t="shared" si="13"/>
        <v>0.15476382744732653</v>
      </c>
    </row>
    <row r="96" spans="2:25" x14ac:dyDescent="0.15">
      <c r="B96" s="40">
        <v>88</v>
      </c>
      <c r="C96" s="79">
        <f t="shared" si="8"/>
        <v>292465.16817547625</v>
      </c>
      <c r="D96" s="79"/>
      <c r="E96" s="40">
        <v>2012</v>
      </c>
      <c r="F96" s="8">
        <v>43756</v>
      </c>
      <c r="G96" s="40" t="s">
        <v>4</v>
      </c>
      <c r="H96" s="80">
        <v>1.3116000000000001</v>
      </c>
      <c r="I96" s="80"/>
      <c r="J96" s="40">
        <v>28</v>
      </c>
      <c r="K96" s="83">
        <f t="shared" si="9"/>
        <v>8773.955045264287</v>
      </c>
      <c r="L96" s="84"/>
      <c r="M96" s="6">
        <f>IF(J96="","",(K96/J96)/LOOKUP(RIGHT($D$2,3),定数!$A$6:$A$13,定数!$B$6:$B$13))</f>
        <v>2.6112961444238949</v>
      </c>
      <c r="N96" s="40">
        <v>2012</v>
      </c>
      <c r="O96" s="8">
        <v>43756</v>
      </c>
      <c r="P96" s="80">
        <v>1.3087</v>
      </c>
      <c r="Q96" s="80"/>
      <c r="R96" s="81">
        <f>IF(P96="","",T96*M96*LOOKUP(RIGHT($D$2,3),定数!$A$6:$A$13,定数!$B$6:$B$13))</f>
        <v>-9087.3105825955445</v>
      </c>
      <c r="S96" s="81"/>
      <c r="T96" s="82">
        <f t="shared" si="11"/>
        <v>-29.000000000001247</v>
      </c>
      <c r="U96" s="82"/>
      <c r="V96" t="str">
        <f t="shared" si="14"/>
        <v/>
      </c>
      <c r="W96">
        <f t="shared" si="14"/>
        <v>2</v>
      </c>
      <c r="X96" s="41">
        <f t="shared" si="12"/>
        <v>356962.77404110407</v>
      </c>
      <c r="Y96" s="42">
        <f t="shared" si="13"/>
        <v>0.18068440340560821</v>
      </c>
    </row>
    <row r="97" spans="2:25" x14ac:dyDescent="0.15">
      <c r="B97" s="40">
        <v>89</v>
      </c>
      <c r="C97" s="79">
        <f t="shared" si="8"/>
        <v>283377.85759288073</v>
      </c>
      <c r="D97" s="79"/>
      <c r="E97" s="40">
        <v>2012</v>
      </c>
      <c r="F97" s="8">
        <v>43784</v>
      </c>
      <c r="G97" s="40" t="s">
        <v>4</v>
      </c>
      <c r="H97" s="80">
        <v>1.274</v>
      </c>
      <c r="I97" s="80"/>
      <c r="J97" s="40">
        <v>23</v>
      </c>
      <c r="K97" s="83">
        <f t="shared" si="9"/>
        <v>8501.3357277864216</v>
      </c>
      <c r="L97" s="84"/>
      <c r="M97" s="6">
        <f>IF(J97="","",(K97/J97)/LOOKUP(RIGHT($D$2,3),定数!$A$6:$A$13,定数!$B$6:$B$13))</f>
        <v>3.0801941042704426</v>
      </c>
      <c r="N97" s="40">
        <v>2012</v>
      </c>
      <c r="O97" s="8">
        <v>43784</v>
      </c>
      <c r="P97" s="80">
        <v>1.2774000000000001</v>
      </c>
      <c r="Q97" s="80"/>
      <c r="R97" s="81">
        <f>IF(P97="","",T97*M97*LOOKUP(RIGHT($D$2,3),定数!$A$6:$A$13,定数!$B$6:$B$13))</f>
        <v>12567.191945423663</v>
      </c>
      <c r="S97" s="81"/>
      <c r="T97" s="82">
        <f t="shared" si="11"/>
        <v>34.000000000000696</v>
      </c>
      <c r="U97" s="82"/>
      <c r="V97" t="str">
        <f t="shared" si="14"/>
        <v/>
      </c>
      <c r="W97">
        <f t="shared" si="14"/>
        <v>0</v>
      </c>
      <c r="X97" s="41">
        <f t="shared" si="12"/>
        <v>356962.77404110407</v>
      </c>
      <c r="Y97" s="42">
        <f t="shared" si="13"/>
        <v>0.20614170944264931</v>
      </c>
    </row>
    <row r="98" spans="2:25" x14ac:dyDescent="0.15">
      <c r="B98" s="40">
        <v>90</v>
      </c>
      <c r="C98" s="79">
        <f t="shared" si="8"/>
        <v>295945.04953830439</v>
      </c>
      <c r="D98" s="79"/>
      <c r="E98" s="40">
        <v>2012</v>
      </c>
      <c r="F98" s="8">
        <v>43812</v>
      </c>
      <c r="G98" s="40" t="s">
        <v>4</v>
      </c>
      <c r="H98" s="80">
        <v>1.3085</v>
      </c>
      <c r="I98" s="80"/>
      <c r="J98" s="40">
        <v>45</v>
      </c>
      <c r="K98" s="83">
        <f t="shared" si="9"/>
        <v>8878.3514861491312</v>
      </c>
      <c r="L98" s="84"/>
      <c r="M98" s="6">
        <f>IF(J98="","",(K98/J98)/LOOKUP(RIGHT($D$2,3),定数!$A$6:$A$13,定数!$B$6:$B$13))</f>
        <v>1.6441391641016909</v>
      </c>
      <c r="N98" s="40">
        <v>2012</v>
      </c>
      <c r="O98" s="8">
        <v>43813</v>
      </c>
      <c r="P98" s="80">
        <v>1.3149999999999999</v>
      </c>
      <c r="Q98" s="80"/>
      <c r="R98" s="81">
        <f>IF(P98="","",T98*M98*LOOKUP(RIGHT($D$2,3),定数!$A$6:$A$13,定数!$B$6:$B$13))</f>
        <v>12824.285479993092</v>
      </c>
      <c r="S98" s="81"/>
      <c r="T98" s="82">
        <f t="shared" si="11"/>
        <v>64.999999999999503</v>
      </c>
      <c r="U98" s="82"/>
      <c r="V98" t="str">
        <f t="shared" si="14"/>
        <v/>
      </c>
      <c r="W98">
        <f t="shared" si="14"/>
        <v>0</v>
      </c>
      <c r="X98" s="41">
        <f t="shared" si="12"/>
        <v>356962.77404110407</v>
      </c>
      <c r="Y98" s="42">
        <f t="shared" si="13"/>
        <v>0.17093582003532259</v>
      </c>
    </row>
    <row r="99" spans="2:25" x14ac:dyDescent="0.15">
      <c r="B99" s="40">
        <v>91</v>
      </c>
      <c r="C99" s="79">
        <f t="shared" si="8"/>
        <v>308769.33501829748</v>
      </c>
      <c r="D99" s="79"/>
      <c r="E99" s="40">
        <v>2012</v>
      </c>
      <c r="F99" s="8">
        <v>43817</v>
      </c>
      <c r="G99" s="40" t="s">
        <v>4</v>
      </c>
      <c r="H99" s="80">
        <v>1.3181</v>
      </c>
      <c r="I99" s="80"/>
      <c r="J99" s="40">
        <v>26</v>
      </c>
      <c r="K99" s="83">
        <f t="shared" si="9"/>
        <v>9263.0800505489242</v>
      </c>
      <c r="L99" s="84"/>
      <c r="M99" s="6">
        <f>IF(J99="","",(K99/J99)/LOOKUP(RIGHT($D$2,3),定数!$A$6:$A$13,定数!$B$6:$B$13))</f>
        <v>2.9689359136374756</v>
      </c>
      <c r="N99" s="40">
        <v>2012</v>
      </c>
      <c r="O99" s="8">
        <v>43817</v>
      </c>
      <c r="P99" s="80">
        <v>1.3219000000000001</v>
      </c>
      <c r="Q99" s="80"/>
      <c r="R99" s="81">
        <f>IF(P99="","",T99*M99*LOOKUP(RIGHT($D$2,3),定数!$A$6:$A$13,定数!$B$6:$B$13))</f>
        <v>13538.347766186978</v>
      </c>
      <c r="S99" s="81"/>
      <c r="T99" s="82">
        <f t="shared" si="11"/>
        <v>38.000000000000256</v>
      </c>
      <c r="U99" s="82"/>
      <c r="V99" t="str">
        <f t="shared" si="14"/>
        <v/>
      </c>
      <c r="W99">
        <f t="shared" si="14"/>
        <v>0</v>
      </c>
      <c r="X99" s="41">
        <f t="shared" si="12"/>
        <v>356962.77404110407</v>
      </c>
      <c r="Y99" s="42">
        <f t="shared" si="13"/>
        <v>0.13500970557018688</v>
      </c>
    </row>
    <row r="100" spans="2:25" x14ac:dyDescent="0.15">
      <c r="B100" s="40">
        <v>92</v>
      </c>
      <c r="C100" s="79">
        <f t="shared" si="8"/>
        <v>322307.68278448447</v>
      </c>
      <c r="D100" s="79"/>
      <c r="E100" s="40">
        <v>2013</v>
      </c>
      <c r="F100" s="8">
        <v>43493</v>
      </c>
      <c r="G100" s="40" t="s">
        <v>4</v>
      </c>
      <c r="H100" s="80">
        <v>1.3460000000000001</v>
      </c>
      <c r="I100" s="80"/>
      <c r="J100" s="40">
        <v>36</v>
      </c>
      <c r="K100" s="83">
        <f t="shared" si="9"/>
        <v>9669.2304835345331</v>
      </c>
      <c r="L100" s="84"/>
      <c r="M100" s="6">
        <f>IF(J100="","",(K100/J100)/LOOKUP(RIGHT($D$2,3),定数!$A$6:$A$13,定数!$B$6:$B$13))</f>
        <v>2.2382477971144752</v>
      </c>
      <c r="N100" s="40">
        <v>2013</v>
      </c>
      <c r="O100" s="8">
        <v>43494</v>
      </c>
      <c r="P100" s="80">
        <v>1.3424</v>
      </c>
      <c r="Q100" s="80"/>
      <c r="R100" s="81">
        <f>IF(P100="","",T100*M100*LOOKUP(RIGHT($D$2,3),定数!$A$6:$A$13,定数!$B$6:$B$13))</f>
        <v>-9669.2304835346604</v>
      </c>
      <c r="S100" s="81"/>
      <c r="T100" s="82">
        <f t="shared" si="11"/>
        <v>-36.000000000000476</v>
      </c>
      <c r="U100" s="82"/>
      <c r="V100" t="str">
        <f t="shared" si="14"/>
        <v/>
      </c>
      <c r="W100">
        <f t="shared" si="14"/>
        <v>1</v>
      </c>
      <c r="X100" s="41">
        <f t="shared" si="12"/>
        <v>356962.77404110407</v>
      </c>
      <c r="Y100" s="42">
        <f t="shared" si="13"/>
        <v>9.7083208045187108E-2</v>
      </c>
    </row>
    <row r="101" spans="2:25" x14ac:dyDescent="0.15">
      <c r="B101" s="40">
        <v>93</v>
      </c>
      <c r="C101" s="79">
        <f t="shared" si="8"/>
        <v>312638.45230094978</v>
      </c>
      <c r="D101" s="79"/>
      <c r="E101" s="40">
        <v>2013</v>
      </c>
      <c r="F101" s="8">
        <v>43496</v>
      </c>
      <c r="G101" s="40" t="s">
        <v>4</v>
      </c>
      <c r="H101" s="80">
        <v>1.3571</v>
      </c>
      <c r="I101" s="80"/>
      <c r="J101" s="40">
        <v>29</v>
      </c>
      <c r="K101" s="83">
        <f t="shared" si="9"/>
        <v>9379.1535690284927</v>
      </c>
      <c r="L101" s="84"/>
      <c r="M101" s="6">
        <f>IF(J101="","",(K101/J101)/LOOKUP(RIGHT($D$2,3),定数!$A$6:$A$13,定数!$B$6:$B$13))</f>
        <v>2.6951590715599116</v>
      </c>
      <c r="N101" s="40">
        <v>2013</v>
      </c>
      <c r="O101" s="8">
        <v>43497</v>
      </c>
      <c r="P101" s="80">
        <v>1.3613999999999999</v>
      </c>
      <c r="Q101" s="80"/>
      <c r="R101" s="81">
        <f>IF(P101="","",T101*M101*LOOKUP(RIGHT($D$2,3),定数!$A$6:$A$13,定数!$B$6:$B$13))</f>
        <v>13907.020809249048</v>
      </c>
      <c r="S101" s="81"/>
      <c r="T101" s="82">
        <f t="shared" si="11"/>
        <v>42.999999999999702</v>
      </c>
      <c r="U101" s="82"/>
      <c r="V101" t="str">
        <f t="shared" si="14"/>
        <v/>
      </c>
      <c r="W101">
        <f t="shared" si="14"/>
        <v>0</v>
      </c>
      <c r="X101" s="41">
        <f t="shared" si="12"/>
        <v>356962.77404110407</v>
      </c>
      <c r="Y101" s="42">
        <f t="shared" si="13"/>
        <v>0.12417071180383188</v>
      </c>
    </row>
    <row r="102" spans="2:25" x14ac:dyDescent="0.15">
      <c r="B102" s="40">
        <v>94</v>
      </c>
      <c r="C102" s="79">
        <f t="shared" si="8"/>
        <v>326545.4731101988</v>
      </c>
      <c r="D102" s="79"/>
      <c r="E102" s="40">
        <v>2013</v>
      </c>
      <c r="F102" s="8">
        <v>43501</v>
      </c>
      <c r="G102" s="40" t="s">
        <v>3</v>
      </c>
      <c r="H102" s="80">
        <v>1.3507</v>
      </c>
      <c r="I102" s="80"/>
      <c r="J102" s="40">
        <v>60</v>
      </c>
      <c r="K102" s="83">
        <f t="shared" si="9"/>
        <v>9796.3641933059644</v>
      </c>
      <c r="L102" s="84"/>
      <c r="M102" s="6">
        <f>IF(J102="","",(K102/J102)/LOOKUP(RIGHT($D$2,3),定数!$A$6:$A$13,定数!$B$6:$B$13))</f>
        <v>1.3606061379591619</v>
      </c>
      <c r="N102" s="40">
        <v>2013</v>
      </c>
      <c r="O102" s="8">
        <v>43501</v>
      </c>
      <c r="P102" s="80">
        <v>1.3568</v>
      </c>
      <c r="Q102" s="80"/>
      <c r="R102" s="81">
        <f>IF(P102="","",T102*M102*LOOKUP(RIGHT($D$2,3),定数!$A$6:$A$13,定数!$B$6:$B$13))</f>
        <v>-9959.6369298610571</v>
      </c>
      <c r="S102" s="81"/>
      <c r="T102" s="82">
        <f t="shared" si="11"/>
        <v>-60.999999999999943</v>
      </c>
      <c r="U102" s="82"/>
      <c r="V102" t="str">
        <f t="shared" si="14"/>
        <v/>
      </c>
      <c r="W102">
        <f t="shared" si="14"/>
        <v>1</v>
      </c>
      <c r="X102" s="41">
        <f t="shared" si="12"/>
        <v>356962.77404110407</v>
      </c>
      <c r="Y102" s="42">
        <f t="shared" si="13"/>
        <v>8.5211408984071646E-2</v>
      </c>
    </row>
    <row r="103" spans="2:25" x14ac:dyDescent="0.15">
      <c r="B103" s="40">
        <v>95</v>
      </c>
      <c r="C103" s="79">
        <f t="shared" si="8"/>
        <v>316585.83618033776</v>
      </c>
      <c r="D103" s="79"/>
      <c r="E103" s="40">
        <v>2013</v>
      </c>
      <c r="F103" s="8">
        <v>43545</v>
      </c>
      <c r="G103" s="40" t="s">
        <v>3</v>
      </c>
      <c r="H103" s="80">
        <v>1.2892999999999999</v>
      </c>
      <c r="I103" s="80"/>
      <c r="J103" s="40">
        <v>37</v>
      </c>
      <c r="K103" s="83">
        <f t="shared" si="9"/>
        <v>9497.5750854101334</v>
      </c>
      <c r="L103" s="84"/>
      <c r="M103" s="6">
        <f>IF(J103="","",(K103/J103)/LOOKUP(RIGHT($D$2,3),定数!$A$6:$A$13,定数!$B$6:$B$13))</f>
        <v>2.1390934877049848</v>
      </c>
      <c r="N103" s="40">
        <v>2013</v>
      </c>
      <c r="O103" s="8">
        <v>43545</v>
      </c>
      <c r="P103" s="80">
        <v>1.2930999999999999</v>
      </c>
      <c r="Q103" s="80"/>
      <c r="R103" s="81">
        <f>IF(P103="","",T103*M103*LOOKUP(RIGHT($D$2,3),定数!$A$6:$A$13,定数!$B$6:$B$13))</f>
        <v>-9754.2663039347954</v>
      </c>
      <c r="S103" s="81"/>
      <c r="T103" s="82">
        <f t="shared" si="11"/>
        <v>-38.000000000000256</v>
      </c>
      <c r="U103" s="82"/>
      <c r="V103" t="str">
        <f t="shared" si="14"/>
        <v/>
      </c>
      <c r="W103">
        <f t="shared" si="14"/>
        <v>2</v>
      </c>
      <c r="X103" s="41">
        <f t="shared" si="12"/>
        <v>356962.77404110407</v>
      </c>
      <c r="Y103" s="42">
        <f t="shared" si="13"/>
        <v>0.11311246101005734</v>
      </c>
    </row>
    <row r="104" spans="2:25" x14ac:dyDescent="0.15">
      <c r="B104" s="40">
        <v>96</v>
      </c>
      <c r="C104" s="79">
        <f t="shared" si="8"/>
        <v>306831.56987640297</v>
      </c>
      <c r="D104" s="79"/>
      <c r="E104" s="40">
        <v>2013</v>
      </c>
      <c r="F104" s="8">
        <v>43563</v>
      </c>
      <c r="G104" s="40" t="s">
        <v>4</v>
      </c>
      <c r="H104" s="80">
        <v>1.302</v>
      </c>
      <c r="I104" s="80"/>
      <c r="J104" s="40">
        <v>28</v>
      </c>
      <c r="K104" s="83">
        <f t="shared" si="9"/>
        <v>9204.9470962920877</v>
      </c>
      <c r="L104" s="84"/>
      <c r="M104" s="6">
        <f>IF(J104="","",(K104/J104)/LOOKUP(RIGHT($D$2,3),定数!$A$6:$A$13,定数!$B$6:$B$13))</f>
        <v>2.7395675881821688</v>
      </c>
      <c r="N104" s="40">
        <v>2013</v>
      </c>
      <c r="O104" s="8">
        <v>43564</v>
      </c>
      <c r="P104" s="80">
        <v>1.3061</v>
      </c>
      <c r="Q104" s="80"/>
      <c r="R104" s="81">
        <f>IF(P104="","",T104*M104*LOOKUP(RIGHT($D$2,3),定数!$A$6:$A$13,定数!$B$6:$B$13))</f>
        <v>13478.672533856246</v>
      </c>
      <c r="S104" s="81"/>
      <c r="T104" s="82">
        <f t="shared" si="11"/>
        <v>40.999999999999929</v>
      </c>
      <c r="U104" s="82"/>
      <c r="V104" t="str">
        <f t="shared" si="14"/>
        <v/>
      </c>
      <c r="W104">
        <f t="shared" si="14"/>
        <v>0</v>
      </c>
      <c r="X104" s="41">
        <f t="shared" si="12"/>
        <v>356962.77404110407</v>
      </c>
      <c r="Y104" s="42">
        <f t="shared" si="13"/>
        <v>0.14043818518434226</v>
      </c>
    </row>
    <row r="105" spans="2:25" x14ac:dyDescent="0.15">
      <c r="B105" s="40">
        <v>97</v>
      </c>
      <c r="C105" s="79">
        <f t="shared" si="8"/>
        <v>320310.2424102592</v>
      </c>
      <c r="D105" s="79"/>
      <c r="E105" s="40">
        <v>2013</v>
      </c>
      <c r="F105" s="8">
        <v>43606</v>
      </c>
      <c r="G105" s="40" t="s">
        <v>4</v>
      </c>
      <c r="H105" s="80">
        <v>1.2887999999999999</v>
      </c>
      <c r="I105" s="80"/>
      <c r="J105" s="40">
        <v>47</v>
      </c>
      <c r="K105" s="83">
        <f t="shared" si="9"/>
        <v>9609.3072723077767</v>
      </c>
      <c r="L105" s="84"/>
      <c r="M105" s="6">
        <f>IF(J105="","",(K105/J105)/LOOKUP(RIGHT($D$2,3),定数!$A$6:$A$13,定数!$B$6:$B$13))</f>
        <v>1.7037778851609533</v>
      </c>
      <c r="N105" s="40">
        <v>2013</v>
      </c>
      <c r="O105" s="8">
        <v>43607</v>
      </c>
      <c r="P105" s="80">
        <v>1.2956000000000001</v>
      </c>
      <c r="Q105" s="80"/>
      <c r="R105" s="81">
        <f>IF(P105="","",T105*M105*LOOKUP(RIGHT($D$2,3),定数!$A$6:$A$13,定数!$B$6:$B$13))</f>
        <v>13902.827542913663</v>
      </c>
      <c r="S105" s="81"/>
      <c r="T105" s="82">
        <f t="shared" si="11"/>
        <v>68.000000000001393</v>
      </c>
      <c r="U105" s="82"/>
      <c r="V105" t="str">
        <f t="shared" si="14"/>
        <v/>
      </c>
      <c r="W105">
        <f t="shared" si="14"/>
        <v>0</v>
      </c>
      <c r="X105" s="41">
        <f t="shared" si="12"/>
        <v>356962.77404110407</v>
      </c>
      <c r="Y105" s="42">
        <f t="shared" si="13"/>
        <v>0.1026788626049403</v>
      </c>
    </row>
    <row r="106" spans="2:25" x14ac:dyDescent="0.15">
      <c r="B106" s="40">
        <v>98</v>
      </c>
      <c r="C106" s="79">
        <f t="shared" si="8"/>
        <v>334213.06995317288</v>
      </c>
      <c r="D106" s="79"/>
      <c r="E106" s="40">
        <v>2013</v>
      </c>
      <c r="F106" s="8">
        <v>43620</v>
      </c>
      <c r="G106" s="40" t="s">
        <v>4</v>
      </c>
      <c r="H106" s="80">
        <v>1.3089</v>
      </c>
      <c r="I106" s="80"/>
      <c r="J106" s="40">
        <v>47</v>
      </c>
      <c r="K106" s="83">
        <f t="shared" si="9"/>
        <v>10026.392098595186</v>
      </c>
      <c r="L106" s="84"/>
      <c r="M106" s="6">
        <f>IF(J106="","",(K106/J106)/LOOKUP(RIGHT($D$2,3),定数!$A$6:$A$13,定数!$B$6:$B$13))</f>
        <v>1.7777290954956004</v>
      </c>
      <c r="N106" s="40">
        <v>2013</v>
      </c>
      <c r="O106" s="8">
        <v>43622</v>
      </c>
      <c r="P106" s="80">
        <v>1.3159000000000001</v>
      </c>
      <c r="Q106" s="80"/>
      <c r="R106" s="81">
        <f>IF(P106="","",T106*M106*LOOKUP(RIGHT($D$2,3),定数!$A$6:$A$13,定数!$B$6:$B$13))</f>
        <v>14932.924402163291</v>
      </c>
      <c r="S106" s="81"/>
      <c r="T106" s="82">
        <f t="shared" si="11"/>
        <v>70.000000000001165</v>
      </c>
      <c r="U106" s="82"/>
      <c r="V106" t="str">
        <f t="shared" si="14"/>
        <v/>
      </c>
      <c r="W106">
        <f t="shared" si="14"/>
        <v>0</v>
      </c>
      <c r="X106" s="41">
        <f t="shared" si="12"/>
        <v>356962.77404110407</v>
      </c>
      <c r="Y106" s="42">
        <f t="shared" si="13"/>
        <v>6.3731306854175163E-2</v>
      </c>
    </row>
    <row r="107" spans="2:25" x14ac:dyDescent="0.15">
      <c r="B107" s="40">
        <v>99</v>
      </c>
      <c r="C107" s="79">
        <f t="shared" si="8"/>
        <v>349145.99435533618</v>
      </c>
      <c r="D107" s="79"/>
      <c r="E107" s="40">
        <v>2013</v>
      </c>
      <c r="F107" s="8">
        <v>43628</v>
      </c>
      <c r="G107" s="40" t="s">
        <v>4</v>
      </c>
      <c r="H107" s="80">
        <v>1.3298000000000001</v>
      </c>
      <c r="I107" s="80"/>
      <c r="J107" s="40">
        <v>33</v>
      </c>
      <c r="K107" s="83">
        <f t="shared" si="9"/>
        <v>10474.379830660086</v>
      </c>
      <c r="L107" s="84"/>
      <c r="M107" s="6">
        <f>IF(J107="","",(K107/J107)/LOOKUP(RIGHT($D$2,3),定数!$A$6:$A$13,定数!$B$6:$B$13))</f>
        <v>2.6450454117828501</v>
      </c>
      <c r="N107" s="40">
        <v>2013</v>
      </c>
      <c r="O107" s="8">
        <v>43628</v>
      </c>
      <c r="P107" s="80">
        <v>1.3346</v>
      </c>
      <c r="Q107" s="80"/>
      <c r="R107" s="81">
        <f>IF(P107="","",T107*M107*LOOKUP(RIGHT($D$2,3),定数!$A$6:$A$13,定数!$B$6:$B$13))</f>
        <v>15235.461571868949</v>
      </c>
      <c r="S107" s="81"/>
      <c r="T107" s="82">
        <f t="shared" si="11"/>
        <v>47.999999999999154</v>
      </c>
      <c r="U107" s="82"/>
      <c r="V107" t="str">
        <f>IF(S107&lt;&gt;"",IF(S107&lt;0,1+V106,0),"")</f>
        <v/>
      </c>
      <c r="W107">
        <f>IF(T107&lt;&gt;"",IF(T107&lt;0,1+W106,0),"")</f>
        <v>0</v>
      </c>
      <c r="X107" s="41">
        <f t="shared" si="12"/>
        <v>356962.77404110407</v>
      </c>
      <c r="Y107" s="42">
        <f t="shared" si="13"/>
        <v>2.1898024819999251E-2</v>
      </c>
    </row>
    <row r="108" spans="2:25" x14ac:dyDescent="0.15">
      <c r="B108" s="40">
        <v>100</v>
      </c>
      <c r="C108" s="79">
        <f t="shared" si="8"/>
        <v>364381.45592720516</v>
      </c>
      <c r="D108" s="79"/>
      <c r="E108" s="40">
        <v>2013</v>
      </c>
      <c r="F108" s="8">
        <v>43633</v>
      </c>
      <c r="G108" s="40" t="s">
        <v>4</v>
      </c>
      <c r="H108" s="80">
        <v>1.3351999999999999</v>
      </c>
      <c r="I108" s="80"/>
      <c r="J108" s="40">
        <v>22</v>
      </c>
      <c r="K108" s="83">
        <f t="shared" si="9"/>
        <v>10931.443677816154</v>
      </c>
      <c r="L108" s="84"/>
      <c r="M108" s="6">
        <f>IF(J108="","",(K108/J108)/LOOKUP(RIGHT($D$2,3),定数!$A$6:$A$13,定数!$B$6:$B$13))</f>
        <v>4.1406983628091494</v>
      </c>
      <c r="N108" s="40">
        <v>2013</v>
      </c>
      <c r="O108" s="8">
        <v>43633</v>
      </c>
      <c r="P108" s="80">
        <v>1.333</v>
      </c>
      <c r="Q108" s="80"/>
      <c r="R108" s="81">
        <f>IF(P108="","",T108*M108*LOOKUP(RIGHT($D$2,3),定数!$A$6:$A$13,定数!$B$6:$B$13))</f>
        <v>-10931.443677816054</v>
      </c>
      <c r="S108" s="81"/>
      <c r="T108" s="82">
        <f t="shared" si="11"/>
        <v>-21.999999999999797</v>
      </c>
      <c r="U108" s="82"/>
      <c r="V108" t="str">
        <f>IF(S108&lt;&gt;"",IF(S108&lt;0,1+V107,0),"")</f>
        <v/>
      </c>
      <c r="W108">
        <f>IF(T108&lt;&gt;"",IF(T108&lt;0,1+W107,0),"")</f>
        <v>1</v>
      </c>
      <c r="X108" s="41">
        <f t="shared" si="12"/>
        <v>364381.45592720516</v>
      </c>
      <c r="Y108" s="42">
        <f t="shared" si="13"/>
        <v>0</v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sheetCalcPr fullCalcOnLoad="1"/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45" activePane="bottomLeft" state="frozen"/>
      <selection pane="bottomLeft" activeCell="P109" sqref="P109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5" t="s">
        <v>5</v>
      </c>
      <c r="C2" s="45"/>
      <c r="D2" s="47" t="s">
        <v>48</v>
      </c>
      <c r="E2" s="47"/>
      <c r="F2" s="45" t="s">
        <v>6</v>
      </c>
      <c r="G2" s="45"/>
      <c r="H2" s="49" t="s">
        <v>68</v>
      </c>
      <c r="I2" s="49"/>
      <c r="J2" s="45" t="s">
        <v>7</v>
      </c>
      <c r="K2" s="45"/>
      <c r="L2" s="46">
        <v>300000</v>
      </c>
      <c r="M2" s="47"/>
      <c r="N2" s="45" t="s">
        <v>8</v>
      </c>
      <c r="O2" s="45"/>
      <c r="P2" s="48">
        <f>SUM(L2,D4)</f>
        <v>391292.88665863854</v>
      </c>
      <c r="Q2" s="49"/>
      <c r="R2" s="1"/>
      <c r="S2" s="1"/>
      <c r="T2" s="1"/>
    </row>
    <row r="3" spans="2:25" ht="57" customHeight="1" x14ac:dyDescent="0.15">
      <c r="B3" s="45" t="s">
        <v>9</v>
      </c>
      <c r="C3" s="45"/>
      <c r="D3" s="50" t="s">
        <v>38</v>
      </c>
      <c r="E3" s="50"/>
      <c r="F3" s="50"/>
      <c r="G3" s="50"/>
      <c r="H3" s="50"/>
      <c r="I3" s="50"/>
      <c r="J3" s="45" t="s">
        <v>10</v>
      </c>
      <c r="K3" s="45"/>
      <c r="L3" s="50" t="s">
        <v>64</v>
      </c>
      <c r="M3" s="51"/>
      <c r="N3" s="51"/>
      <c r="O3" s="51"/>
      <c r="P3" s="51"/>
      <c r="Q3" s="51"/>
      <c r="R3" s="1"/>
      <c r="S3" s="1"/>
    </row>
    <row r="4" spans="2:25" x14ac:dyDescent="0.15">
      <c r="B4" s="45" t="s">
        <v>11</v>
      </c>
      <c r="C4" s="45"/>
      <c r="D4" s="52">
        <f>SUM($R$9:$S$993)</f>
        <v>91292.886658638556</v>
      </c>
      <c r="E4" s="52"/>
      <c r="F4" s="45" t="s">
        <v>12</v>
      </c>
      <c r="G4" s="45"/>
      <c r="H4" s="53">
        <f>SUM($T$9:$U$108)</f>
        <v>153.00000000000287</v>
      </c>
      <c r="I4" s="49"/>
      <c r="J4" s="54" t="s">
        <v>61</v>
      </c>
      <c r="K4" s="54"/>
      <c r="L4" s="48">
        <f>MAX($C$9:$D$990)-C9</f>
        <v>103394.7285140602</v>
      </c>
      <c r="M4" s="48"/>
      <c r="N4" s="54" t="s">
        <v>60</v>
      </c>
      <c r="O4" s="54"/>
      <c r="P4" s="55">
        <f>MAX(Y:Y)</f>
        <v>0.44121403055712738</v>
      </c>
      <c r="Q4" s="55"/>
      <c r="R4" s="1"/>
      <c r="S4" s="1"/>
      <c r="T4" s="1"/>
    </row>
    <row r="5" spans="2:25" x14ac:dyDescent="0.15">
      <c r="B5" s="36" t="s">
        <v>15</v>
      </c>
      <c r="C5" s="2">
        <f>COUNTIF($R$9:$R$990,"&gt;0")</f>
        <v>38</v>
      </c>
      <c r="D5" s="37" t="s">
        <v>16</v>
      </c>
      <c r="E5" s="15">
        <f>COUNTIF($R$9:$R$990,"&lt;0")</f>
        <v>62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0.38</v>
      </c>
      <c r="J5" s="56" t="s">
        <v>19</v>
      </c>
      <c r="K5" s="45"/>
      <c r="L5" s="57">
        <f>MAX(V9:V993)</f>
        <v>1</v>
      </c>
      <c r="M5" s="58"/>
      <c r="N5" s="17" t="s">
        <v>20</v>
      </c>
      <c r="O5" s="9"/>
      <c r="P5" s="57">
        <f>MAX(W9:W993)</f>
        <v>7</v>
      </c>
      <c r="Q5" s="58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1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 x14ac:dyDescent="0.1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59</v>
      </c>
    </row>
    <row r="9" spans="2:25" x14ac:dyDescent="0.15">
      <c r="B9" s="35">
        <v>1</v>
      </c>
      <c r="C9" s="79">
        <f>L2</f>
        <v>300000</v>
      </c>
      <c r="D9" s="79"/>
      <c r="E9" s="35">
        <v>2010</v>
      </c>
      <c r="F9" s="8">
        <v>43492</v>
      </c>
      <c r="G9" s="35" t="s">
        <v>3</v>
      </c>
      <c r="H9" s="80">
        <v>1.4031</v>
      </c>
      <c r="I9" s="80"/>
      <c r="J9" s="35">
        <v>55</v>
      </c>
      <c r="K9" s="79">
        <f>IF(J9="","",C9*0.03)</f>
        <v>9000</v>
      </c>
      <c r="L9" s="79"/>
      <c r="M9" s="6">
        <f>IF(J9="","",(K9/J9)/LOOKUP(RIGHT($D$2,3),定数!$A$6:$A$13,定数!$B$6:$B$13))</f>
        <v>1.3636363636363635</v>
      </c>
      <c r="N9" s="35">
        <v>2010</v>
      </c>
      <c r="O9" s="8">
        <v>43494</v>
      </c>
      <c r="P9" s="80">
        <v>1.3922000000000001</v>
      </c>
      <c r="Q9" s="80"/>
      <c r="R9" s="81">
        <f>IF(P9="","",T9*M9*LOOKUP(RIGHT($D$2,3),定数!$A$6:$A$13,定数!$B$6:$B$13))</f>
        <v>17836.363636363487</v>
      </c>
      <c r="S9" s="81"/>
      <c r="T9" s="82">
        <f>IF(P9="","",IF(G9="買",(P9-H9),(H9-P9))*IF(RIGHT($D$2,3)="JPY",100,10000))</f>
        <v>108.99999999999909</v>
      </c>
      <c r="U9" s="82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5">
        <v>2</v>
      </c>
      <c r="C10" s="79">
        <f t="shared" ref="C10:C73" si="0">IF(R9="","",C9+R9)</f>
        <v>317836.36363636347</v>
      </c>
      <c r="D10" s="79"/>
      <c r="E10" s="35">
        <v>2010</v>
      </c>
      <c r="F10" s="8">
        <v>43498</v>
      </c>
      <c r="G10" s="35" t="s">
        <v>4</v>
      </c>
      <c r="H10" s="80">
        <v>1.3955</v>
      </c>
      <c r="I10" s="80"/>
      <c r="J10" s="35">
        <v>44</v>
      </c>
      <c r="K10" s="83">
        <f>IF(J10="","",C10*0.03)</f>
        <v>9535.0909090909045</v>
      </c>
      <c r="L10" s="84"/>
      <c r="M10" s="6">
        <f>IF(J10="","",(K10/J10)/LOOKUP(RIGHT($D$2,3),定数!$A$6:$A$13,定数!$B$6:$B$13))</f>
        <v>1.8058884297520652</v>
      </c>
      <c r="N10" s="35">
        <v>2010</v>
      </c>
      <c r="O10" s="8">
        <v>43499</v>
      </c>
      <c r="P10" s="80">
        <v>1.3911</v>
      </c>
      <c r="Q10" s="80"/>
      <c r="R10" s="81">
        <f>IF(P10="","",T10*M10*LOOKUP(RIGHT($D$2,3),定数!$A$6:$A$13,定数!$B$6:$B$13))</f>
        <v>-9535.0909090908171</v>
      </c>
      <c r="S10" s="81"/>
      <c r="T10" s="82">
        <f>IF(P10="","",IF(G10="買",(P10-H10),(H10-P10))*IF(RIGHT($D$2,3)="JPY",100,10000))</f>
        <v>-43.999999999999595</v>
      </c>
      <c r="U10" s="82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317836.36363636347</v>
      </c>
    </row>
    <row r="11" spans="2:25" x14ac:dyDescent="0.15">
      <c r="B11" s="35">
        <v>3</v>
      </c>
      <c r="C11" s="79">
        <f t="shared" ref="C11:C16" si="3">IF(R10="","",C10+R10)</f>
        <v>308301.27272727265</v>
      </c>
      <c r="D11" s="79"/>
      <c r="E11" s="35">
        <v>2010</v>
      </c>
      <c r="F11" s="8">
        <v>43526</v>
      </c>
      <c r="G11" s="35" t="s">
        <v>3</v>
      </c>
      <c r="H11" s="80">
        <v>1.3519000000000001</v>
      </c>
      <c r="I11" s="80"/>
      <c r="J11" s="35">
        <v>77</v>
      </c>
      <c r="K11" s="83">
        <f t="shared" ref="K11:K74" si="4">IF(J11="","",C11*0.03)</f>
        <v>9249.0381818181795</v>
      </c>
      <c r="L11" s="84"/>
      <c r="M11" s="6">
        <f>IF(J11="","",(K11/J11)/LOOKUP(RIGHT($D$2,3),定数!$A$6:$A$13,定数!$B$6:$B$13))</f>
        <v>1.0009781582054307</v>
      </c>
      <c r="N11" s="35">
        <v>2010</v>
      </c>
      <c r="O11" s="8">
        <v>43526</v>
      </c>
      <c r="P11" s="80">
        <v>1.3597999999999999</v>
      </c>
      <c r="Q11" s="80"/>
      <c r="R11" s="81">
        <f>IF(P11="","",T11*M11*LOOKUP(RIGHT($D$2,3),定数!$A$6:$A$13,定数!$B$6:$B$13))</f>
        <v>-9489.2729397872372</v>
      </c>
      <c r="S11" s="81"/>
      <c r="T11" s="82">
        <f>IF(P11="","",IF(G11="買",(P11-H11),(H11-P11))*IF(RIGHT($D$2,3)="JPY",100,10000))</f>
        <v>-78.999999999997954</v>
      </c>
      <c r="U11" s="82"/>
      <c r="V11" s="22">
        <f t="shared" si="1"/>
        <v>0</v>
      </c>
      <c r="W11">
        <f t="shared" si="2"/>
        <v>2</v>
      </c>
      <c r="X11" s="41">
        <f>IF(C11&lt;&gt;"",MAX(X10,C11),"")</f>
        <v>317836.36363636347</v>
      </c>
      <c r="Y11" s="42">
        <f>IF(X11&lt;&gt;"",1-(C11/X11),"")</f>
        <v>2.9999999999999805E-2</v>
      </c>
    </row>
    <row r="12" spans="2:25" x14ac:dyDescent="0.15">
      <c r="B12" s="35">
        <v>4</v>
      </c>
      <c r="C12" s="79">
        <f t="shared" si="3"/>
        <v>298811.9997874854</v>
      </c>
      <c r="D12" s="79"/>
      <c r="E12" s="35">
        <v>2010</v>
      </c>
      <c r="F12" s="8">
        <v>43532</v>
      </c>
      <c r="G12" s="35" t="s">
        <v>3</v>
      </c>
      <c r="H12" s="80">
        <v>1.3621000000000001</v>
      </c>
      <c r="I12" s="80"/>
      <c r="J12" s="35">
        <v>18</v>
      </c>
      <c r="K12" s="83">
        <f t="shared" si="4"/>
        <v>8964.359993624561</v>
      </c>
      <c r="L12" s="84"/>
      <c r="M12" s="6">
        <f>IF(J12="","",(K12/J12)/LOOKUP(RIGHT($D$2,3),定数!$A$6:$A$13,定数!$B$6:$B$13))</f>
        <v>4.1501666637150745</v>
      </c>
      <c r="N12" s="35">
        <v>2010</v>
      </c>
      <c r="O12" s="8">
        <v>43533</v>
      </c>
      <c r="P12" s="80">
        <v>1.3588</v>
      </c>
      <c r="Q12" s="80"/>
      <c r="R12" s="81">
        <f>IF(P12="","",T12*M12*LOOKUP(RIGHT($D$2,3),定数!$A$6:$A$13,定数!$B$6:$B$13))</f>
        <v>16434.659988312098</v>
      </c>
      <c r="S12" s="81"/>
      <c r="T12" s="82">
        <f t="shared" ref="T12:T75" si="5">IF(P12="","",IF(G12="買",(P12-H12),(H12-P12))*IF(RIGHT($D$2,3)="JPY",100,10000))</f>
        <v>33.00000000000081</v>
      </c>
      <c r="U12" s="82"/>
      <c r="V12" s="22">
        <f t="shared" si="1"/>
        <v>1</v>
      </c>
      <c r="W12">
        <f t="shared" si="2"/>
        <v>0</v>
      </c>
      <c r="X12" s="41">
        <f t="shared" ref="X12:X75" si="6">IF(C12&lt;&gt;"",MAX(X11,C12),"")</f>
        <v>317836.36363636347</v>
      </c>
      <c r="Y12" s="42">
        <f t="shared" ref="Y12:Y75" si="7">IF(X12&lt;&gt;"",1-(C12/X12),"")</f>
        <v>5.9855844155843219E-2</v>
      </c>
    </row>
    <row r="13" spans="2:25" x14ac:dyDescent="0.15">
      <c r="B13" s="35">
        <v>5</v>
      </c>
      <c r="C13" s="79">
        <f t="shared" si="3"/>
        <v>315246.65977579751</v>
      </c>
      <c r="D13" s="79"/>
      <c r="E13" s="35">
        <v>2010</v>
      </c>
      <c r="F13" s="8">
        <v>43533</v>
      </c>
      <c r="G13" s="35" t="s">
        <v>3</v>
      </c>
      <c r="H13" s="80">
        <v>1.3597999999999999</v>
      </c>
      <c r="I13" s="80"/>
      <c r="J13" s="35">
        <v>35</v>
      </c>
      <c r="K13" s="83">
        <f t="shared" si="4"/>
        <v>9457.3997932739258</v>
      </c>
      <c r="L13" s="84"/>
      <c r="M13" s="6">
        <f>IF(J13="","",(K13/J13)/LOOKUP(RIGHT($D$2,3),定数!$A$6:$A$13,定数!$B$6:$B$13))</f>
        <v>2.2517618555414107</v>
      </c>
      <c r="N13" s="35">
        <v>2010</v>
      </c>
      <c r="O13" s="8">
        <v>43534</v>
      </c>
      <c r="P13" s="80">
        <v>1.3633999999999999</v>
      </c>
      <c r="Q13" s="80"/>
      <c r="R13" s="81">
        <f>IF(P13="","",T13*M13*LOOKUP(RIGHT($D$2,3),定数!$A$6:$A$13,定数!$B$6:$B$13))</f>
        <v>-9727.6112159390232</v>
      </c>
      <c r="S13" s="81"/>
      <c r="T13" s="82">
        <f t="shared" si="5"/>
        <v>-36.000000000000476</v>
      </c>
      <c r="U13" s="82"/>
      <c r="V13" s="22">
        <f t="shared" si="1"/>
        <v>0</v>
      </c>
      <c r="W13">
        <f t="shared" si="2"/>
        <v>1</v>
      </c>
      <c r="X13" s="41">
        <f t="shared" si="6"/>
        <v>317836.36363636347</v>
      </c>
      <c r="Y13" s="42">
        <f t="shared" si="7"/>
        <v>8.1479155844133011E-3</v>
      </c>
    </row>
    <row r="14" spans="2:25" x14ac:dyDescent="0.15">
      <c r="B14" s="35">
        <v>6</v>
      </c>
      <c r="C14" s="79">
        <f t="shared" si="3"/>
        <v>305519.04855985846</v>
      </c>
      <c r="D14" s="79"/>
      <c r="E14" s="35">
        <v>2010</v>
      </c>
      <c r="F14" s="8">
        <v>43540</v>
      </c>
      <c r="G14" s="35" t="s">
        <v>3</v>
      </c>
      <c r="H14" s="80">
        <v>1.3681000000000001</v>
      </c>
      <c r="I14" s="80"/>
      <c r="J14" s="35">
        <v>20</v>
      </c>
      <c r="K14" s="83">
        <f t="shared" si="4"/>
        <v>9165.571456795753</v>
      </c>
      <c r="L14" s="84"/>
      <c r="M14" s="6">
        <f>IF(J14="","",(K14/J14)/LOOKUP(RIGHT($D$2,3),定数!$A$6:$A$13,定数!$B$6:$B$13))</f>
        <v>3.8189881069982308</v>
      </c>
      <c r="N14" s="35">
        <v>2010</v>
      </c>
      <c r="O14" s="8">
        <v>43540</v>
      </c>
      <c r="P14" s="80">
        <v>1.3701000000000001</v>
      </c>
      <c r="Q14" s="80"/>
      <c r="R14" s="81">
        <f>IF(P14="","",T14*M14*LOOKUP(RIGHT($D$2,3),定数!$A$6:$A$13,定数!$B$6:$B$13))</f>
        <v>-9165.5714567957621</v>
      </c>
      <c r="S14" s="81"/>
      <c r="T14" s="82">
        <f t="shared" si="5"/>
        <v>-20.000000000000018</v>
      </c>
      <c r="U14" s="82"/>
      <c r="V14" s="22">
        <f t="shared" si="1"/>
        <v>0</v>
      </c>
      <c r="W14">
        <f t="shared" si="2"/>
        <v>2</v>
      </c>
      <c r="X14" s="41">
        <f t="shared" si="6"/>
        <v>317836.36363636347</v>
      </c>
      <c r="Y14" s="42">
        <f t="shared" si="7"/>
        <v>3.8753637046380351E-2</v>
      </c>
    </row>
    <row r="15" spans="2:25" x14ac:dyDescent="0.15">
      <c r="B15" s="35">
        <v>7</v>
      </c>
      <c r="C15" s="79">
        <f t="shared" si="3"/>
        <v>296353.47710306267</v>
      </c>
      <c r="D15" s="79"/>
      <c r="E15" s="35">
        <v>2010</v>
      </c>
      <c r="F15" s="8">
        <v>43556</v>
      </c>
      <c r="G15" s="35" t="s">
        <v>4</v>
      </c>
      <c r="H15" s="80">
        <v>1.3513999999999999</v>
      </c>
      <c r="I15" s="80"/>
      <c r="J15" s="35">
        <v>37</v>
      </c>
      <c r="K15" s="83">
        <f t="shared" si="4"/>
        <v>8890.6043130918806</v>
      </c>
      <c r="L15" s="84"/>
      <c r="M15" s="6">
        <f>IF(J15="","",(K15/J15)/LOOKUP(RIGHT($D$2,3),定数!$A$6:$A$13,定数!$B$6:$B$13))</f>
        <v>2.0023883588044775</v>
      </c>
      <c r="N15" s="35">
        <v>2010</v>
      </c>
      <c r="O15" s="8">
        <v>43556</v>
      </c>
      <c r="P15" s="80">
        <v>1.3475999999999999</v>
      </c>
      <c r="Q15" s="80"/>
      <c r="R15" s="81">
        <f>IF(P15="","",T15*M15*LOOKUP(RIGHT($D$2,3),定数!$A$6:$A$13,定数!$B$6:$B$13))</f>
        <v>-9130.8909161484789</v>
      </c>
      <c r="S15" s="81"/>
      <c r="T15" s="82">
        <f t="shared" si="5"/>
        <v>-38.000000000000256</v>
      </c>
      <c r="U15" s="82"/>
      <c r="V15" s="22">
        <f t="shared" si="1"/>
        <v>0</v>
      </c>
      <c r="W15">
        <f t="shared" si="2"/>
        <v>3</v>
      </c>
      <c r="X15" s="41">
        <f t="shared" si="6"/>
        <v>317836.36363636347</v>
      </c>
      <c r="Y15" s="42">
        <f t="shared" si="7"/>
        <v>6.7591027934989056E-2</v>
      </c>
    </row>
    <row r="16" spans="2:25" x14ac:dyDescent="0.15">
      <c r="B16" s="35">
        <v>8</v>
      </c>
      <c r="C16" s="79">
        <f t="shared" si="3"/>
        <v>287222.58618691418</v>
      </c>
      <c r="D16" s="79"/>
      <c r="E16" s="35">
        <v>2010</v>
      </c>
      <c r="F16" s="8">
        <v>43556</v>
      </c>
      <c r="G16" s="35" t="s">
        <v>4</v>
      </c>
      <c r="H16" s="80">
        <v>1.3520000000000001</v>
      </c>
      <c r="I16" s="80"/>
      <c r="J16" s="35">
        <v>59</v>
      </c>
      <c r="K16" s="83">
        <f t="shared" si="4"/>
        <v>8616.6775856074255</v>
      </c>
      <c r="L16" s="84"/>
      <c r="M16" s="6">
        <f>IF(J16="","",(K16/J16)/LOOKUP(RIGHT($D$2,3),定数!$A$6:$A$13,定数!$B$6:$B$13))</f>
        <v>1.2170448567242125</v>
      </c>
      <c r="N16" s="35">
        <v>2010</v>
      </c>
      <c r="O16" s="8">
        <v>43561</v>
      </c>
      <c r="P16" s="80">
        <v>1.3461000000000001</v>
      </c>
      <c r="Q16" s="80"/>
      <c r="R16" s="81">
        <f>IF(P16="","",T16*M16*LOOKUP(RIGHT($D$2,3),定数!$A$6:$A$13,定数!$B$6:$B$13))</f>
        <v>-8616.6775856074491</v>
      </c>
      <c r="S16" s="81"/>
      <c r="T16" s="82">
        <f t="shared" si="5"/>
        <v>-59.000000000000163</v>
      </c>
      <c r="U16" s="82"/>
      <c r="V16" s="22">
        <f t="shared" si="1"/>
        <v>0</v>
      </c>
      <c r="W16">
        <f t="shared" si="2"/>
        <v>4</v>
      </c>
      <c r="X16" s="41">
        <f t="shared" si="6"/>
        <v>317836.36363636347</v>
      </c>
      <c r="Y16" s="42">
        <f t="shared" si="7"/>
        <v>9.6319304371586978E-2</v>
      </c>
    </row>
    <row r="17" spans="2:25" x14ac:dyDescent="0.15">
      <c r="B17" s="35">
        <v>9</v>
      </c>
      <c r="C17" s="79">
        <f t="shared" si="0"/>
        <v>278605.90860130673</v>
      </c>
      <c r="D17" s="79"/>
      <c r="E17" s="35">
        <v>2010</v>
      </c>
      <c r="F17" s="8">
        <v>43568</v>
      </c>
      <c r="G17" s="35" t="s">
        <v>4</v>
      </c>
      <c r="H17" s="80">
        <v>1.3596999999999999</v>
      </c>
      <c r="I17" s="80"/>
      <c r="J17" s="35">
        <v>28</v>
      </c>
      <c r="K17" s="83">
        <f t="shared" si="4"/>
        <v>8358.1772580392008</v>
      </c>
      <c r="L17" s="84"/>
      <c r="M17" s="6">
        <f>IF(J17="","",(K17/J17)/LOOKUP(RIGHT($D$2,3),定数!$A$6:$A$13,定数!$B$6:$B$13))</f>
        <v>2.4875527553688097</v>
      </c>
      <c r="N17" s="35">
        <v>2010</v>
      </c>
      <c r="O17" s="8">
        <v>43561</v>
      </c>
      <c r="P17" s="80">
        <v>1.3569</v>
      </c>
      <c r="Q17" s="80"/>
      <c r="R17" s="81">
        <f>IF(P17="","",T17*M17*LOOKUP(RIGHT($D$2,3),定数!$A$6:$A$13,定数!$B$6:$B$13))</f>
        <v>-8358.1772580389425</v>
      </c>
      <c r="S17" s="81"/>
      <c r="T17" s="82">
        <f t="shared" si="5"/>
        <v>-27.999999999999137</v>
      </c>
      <c r="U17" s="82"/>
      <c r="V17" s="22">
        <f t="shared" si="1"/>
        <v>0</v>
      </c>
      <c r="W17">
        <f t="shared" si="2"/>
        <v>5</v>
      </c>
      <c r="X17" s="41">
        <f t="shared" si="6"/>
        <v>317836.36363636347</v>
      </c>
      <c r="Y17" s="42">
        <f t="shared" si="7"/>
        <v>0.12342972524043949</v>
      </c>
    </row>
    <row r="18" spans="2:25" x14ac:dyDescent="0.15">
      <c r="B18" s="35">
        <v>10</v>
      </c>
      <c r="C18" s="79">
        <f t="shared" si="0"/>
        <v>270247.73134326778</v>
      </c>
      <c r="D18" s="79"/>
      <c r="E18" s="35">
        <v>2010</v>
      </c>
      <c r="F18" s="8">
        <v>43583</v>
      </c>
      <c r="G18" s="35" t="s">
        <v>3</v>
      </c>
      <c r="H18" s="80">
        <v>1.3182</v>
      </c>
      <c r="I18" s="80"/>
      <c r="J18" s="35">
        <v>85</v>
      </c>
      <c r="K18" s="83">
        <f t="shared" si="4"/>
        <v>8107.4319402980327</v>
      </c>
      <c r="L18" s="84"/>
      <c r="M18" s="6">
        <f>IF(J18="","",(K18/J18)/LOOKUP(RIGHT($D$2,3),定数!$A$6:$A$13,定数!$B$6:$B$13))</f>
        <v>0.79484626865666985</v>
      </c>
      <c r="N18" s="35">
        <v>2010</v>
      </c>
      <c r="O18" s="8">
        <v>43584</v>
      </c>
      <c r="P18" s="80">
        <v>1.3265</v>
      </c>
      <c r="Q18" s="80"/>
      <c r="R18" s="81">
        <f>IF(P18="","",T18*M18*LOOKUP(RIGHT($D$2,3),定数!$A$6:$A$13,定数!$B$6:$B$13))</f>
        <v>-7916.6688358204074</v>
      </c>
      <c r="S18" s="81"/>
      <c r="T18" s="82">
        <f t="shared" si="5"/>
        <v>-82.999999999999744</v>
      </c>
      <c r="U18" s="82"/>
      <c r="V18" s="22">
        <f t="shared" si="1"/>
        <v>0</v>
      </c>
      <c r="W18">
        <f t="shared" si="2"/>
        <v>6</v>
      </c>
      <c r="X18" s="41">
        <f t="shared" si="6"/>
        <v>317836.36363636347</v>
      </c>
      <c r="Y18" s="42">
        <f t="shared" si="7"/>
        <v>0.14972683348322546</v>
      </c>
    </row>
    <row r="19" spans="2:25" x14ac:dyDescent="0.15">
      <c r="B19" s="35">
        <v>11</v>
      </c>
      <c r="C19" s="79">
        <f t="shared" si="0"/>
        <v>262331.06250744738</v>
      </c>
      <c r="D19" s="79"/>
      <c r="E19" s="35">
        <v>2010</v>
      </c>
      <c r="F19" s="8">
        <v>43626</v>
      </c>
      <c r="G19" s="35" t="s">
        <v>4</v>
      </c>
      <c r="H19" s="80">
        <v>1.1992</v>
      </c>
      <c r="I19" s="80"/>
      <c r="J19" s="35">
        <v>37</v>
      </c>
      <c r="K19" s="83">
        <f t="shared" si="4"/>
        <v>7869.9318752234212</v>
      </c>
      <c r="L19" s="84"/>
      <c r="M19" s="6">
        <f>IF(J19="","",(K19/J19)/LOOKUP(RIGHT($D$2,3),定数!$A$6:$A$13,定数!$B$6:$B$13))</f>
        <v>1.7725071791043741</v>
      </c>
      <c r="N19" s="35">
        <v>2010</v>
      </c>
      <c r="O19" s="8">
        <v>43626</v>
      </c>
      <c r="P19" s="80">
        <v>1.2060999999999999</v>
      </c>
      <c r="Q19" s="80"/>
      <c r="R19" s="81">
        <f>IF(P19="","",T19*M19*LOOKUP(RIGHT($D$2,3),定数!$A$6:$A$13,定数!$B$6:$B$13))</f>
        <v>14676.359442984018</v>
      </c>
      <c r="S19" s="81"/>
      <c r="T19" s="82">
        <f t="shared" si="5"/>
        <v>68.999999999999062</v>
      </c>
      <c r="U19" s="82"/>
      <c r="V19" s="22">
        <f t="shared" si="1"/>
        <v>1</v>
      </c>
      <c r="W19">
        <f t="shared" si="2"/>
        <v>0</v>
      </c>
      <c r="X19" s="41">
        <f t="shared" si="6"/>
        <v>317836.36363636347</v>
      </c>
      <c r="Y19" s="42">
        <f t="shared" si="7"/>
        <v>0.17463483565530502</v>
      </c>
    </row>
    <row r="20" spans="2:25" x14ac:dyDescent="0.15">
      <c r="B20" s="35">
        <v>12</v>
      </c>
      <c r="C20" s="79">
        <f t="shared" si="0"/>
        <v>277007.42195043142</v>
      </c>
      <c r="D20" s="79"/>
      <c r="E20" s="35">
        <v>2010</v>
      </c>
      <c r="F20" s="8">
        <v>43641</v>
      </c>
      <c r="G20" s="35" t="s">
        <v>4</v>
      </c>
      <c r="H20" s="80">
        <v>1.2331000000000001</v>
      </c>
      <c r="I20" s="80"/>
      <c r="J20" s="35">
        <v>27</v>
      </c>
      <c r="K20" s="83">
        <f t="shared" si="4"/>
        <v>8310.2226585129429</v>
      </c>
      <c r="L20" s="84"/>
      <c r="M20" s="6">
        <f>IF(J20="","",(K20/J20)/LOOKUP(RIGHT($D$2,3),定数!$A$6:$A$13,定数!$B$6:$B$13))</f>
        <v>2.5648835365780687</v>
      </c>
      <c r="N20" s="35">
        <v>2010</v>
      </c>
      <c r="O20" s="8">
        <v>43641</v>
      </c>
      <c r="P20" s="80">
        <v>1.2302999999999999</v>
      </c>
      <c r="Q20" s="80"/>
      <c r="R20" s="81">
        <f>IF(P20="","",T20*M20*LOOKUP(RIGHT($D$2,3),定数!$A$6:$A$13,定数!$B$6:$B$13))</f>
        <v>-8618.0086829027277</v>
      </c>
      <c r="S20" s="81"/>
      <c r="T20" s="82">
        <f t="shared" si="5"/>
        <v>-28.000000000001357</v>
      </c>
      <c r="U20" s="82"/>
      <c r="V20" s="22">
        <f t="shared" si="1"/>
        <v>0</v>
      </c>
      <c r="W20">
        <f t="shared" si="2"/>
        <v>1</v>
      </c>
      <c r="X20" s="41">
        <f t="shared" si="6"/>
        <v>317836.36363636347</v>
      </c>
      <c r="Y20" s="42">
        <f t="shared" si="7"/>
        <v>0.12845900078521044</v>
      </c>
    </row>
    <row r="21" spans="2:25" x14ac:dyDescent="0.15">
      <c r="B21" s="35">
        <v>13</v>
      </c>
      <c r="C21" s="79">
        <f t="shared" si="0"/>
        <v>268389.4132675287</v>
      </c>
      <c r="D21" s="79"/>
      <c r="E21" s="35">
        <v>2010</v>
      </c>
      <c r="F21" s="8">
        <v>43665</v>
      </c>
      <c r="G21" s="35" t="s">
        <v>4</v>
      </c>
      <c r="H21" s="80">
        <v>1.2971999999999999</v>
      </c>
      <c r="I21" s="80"/>
      <c r="J21" s="35">
        <v>42</v>
      </c>
      <c r="K21" s="83">
        <f t="shared" si="4"/>
        <v>8051.6823980258605</v>
      </c>
      <c r="L21" s="84"/>
      <c r="M21" s="6">
        <f>IF(J21="","",(K21/J21)/LOOKUP(RIGHT($D$2,3),定数!$A$6:$A$13,定数!$B$6:$B$13))</f>
        <v>1.5975560313543373</v>
      </c>
      <c r="N21" s="35">
        <v>2010</v>
      </c>
      <c r="O21" s="8">
        <v>43666</v>
      </c>
      <c r="P21" s="80">
        <v>1.2930999999999999</v>
      </c>
      <c r="Q21" s="80"/>
      <c r="R21" s="81">
        <f>IF(P21="","",T21*M21*LOOKUP(RIGHT($D$2,3),定数!$A$6:$A$13,定数!$B$6:$B$13))</f>
        <v>-7859.9756742633263</v>
      </c>
      <c r="S21" s="81"/>
      <c r="T21" s="82">
        <f t="shared" si="5"/>
        <v>-40.999999999999929</v>
      </c>
      <c r="U21" s="82"/>
      <c r="V21" s="22">
        <f t="shared" si="1"/>
        <v>0</v>
      </c>
      <c r="W21">
        <f t="shared" si="2"/>
        <v>2</v>
      </c>
      <c r="X21" s="41">
        <f t="shared" si="6"/>
        <v>317836.36363636347</v>
      </c>
      <c r="Y21" s="42">
        <f t="shared" si="7"/>
        <v>0.15557360964967193</v>
      </c>
    </row>
    <row r="22" spans="2:25" x14ac:dyDescent="0.15">
      <c r="B22" s="35">
        <v>14</v>
      </c>
      <c r="C22" s="79">
        <f t="shared" si="0"/>
        <v>260529.43759326538</v>
      </c>
      <c r="D22" s="79"/>
      <c r="E22" s="35">
        <v>2010</v>
      </c>
      <c r="F22" s="8">
        <v>43666</v>
      </c>
      <c r="G22" s="35" t="s">
        <v>4</v>
      </c>
      <c r="H22" s="80">
        <v>1.296</v>
      </c>
      <c r="I22" s="80"/>
      <c r="J22" s="35">
        <v>33</v>
      </c>
      <c r="K22" s="83">
        <f t="shared" si="4"/>
        <v>7815.8831277979607</v>
      </c>
      <c r="L22" s="84"/>
      <c r="M22" s="6">
        <f>IF(J22="","",(K22/J22)/LOOKUP(RIGHT($D$2,3),定数!$A$6:$A$13,定数!$B$6:$B$13))</f>
        <v>1.9737078605550407</v>
      </c>
      <c r="N22" s="35">
        <v>2010</v>
      </c>
      <c r="O22" s="8">
        <v>43666</v>
      </c>
      <c r="P22" s="80">
        <v>1.3023</v>
      </c>
      <c r="Q22" s="80"/>
      <c r="R22" s="81">
        <f>IF(P22="","",T22*M22*LOOKUP(RIGHT($D$2,3),定数!$A$6:$A$13,定数!$B$6:$B$13))</f>
        <v>14921.231425796041</v>
      </c>
      <c r="S22" s="81"/>
      <c r="T22" s="82">
        <f t="shared" si="5"/>
        <v>62.999999999999723</v>
      </c>
      <c r="U22" s="82"/>
      <c r="V22" s="22">
        <f t="shared" si="1"/>
        <v>1</v>
      </c>
      <c r="W22">
        <f t="shared" si="2"/>
        <v>0</v>
      </c>
      <c r="X22" s="41">
        <f t="shared" si="6"/>
        <v>317836.36363636347</v>
      </c>
      <c r="Y22" s="42">
        <f t="shared" si="7"/>
        <v>0.1803032396527886</v>
      </c>
    </row>
    <row r="23" spans="2:25" x14ac:dyDescent="0.15">
      <c r="B23" s="35">
        <v>15</v>
      </c>
      <c r="C23" s="79">
        <f t="shared" si="0"/>
        <v>275450.66901906143</v>
      </c>
      <c r="D23" s="79"/>
      <c r="E23" s="35">
        <v>2010</v>
      </c>
      <c r="F23" s="8">
        <v>43673</v>
      </c>
      <c r="G23" s="35" t="s">
        <v>4</v>
      </c>
      <c r="H23" s="80">
        <v>1.3008999999999999</v>
      </c>
      <c r="I23" s="80"/>
      <c r="J23" s="35">
        <v>47</v>
      </c>
      <c r="K23" s="83">
        <f t="shared" si="4"/>
        <v>8263.5200705718435</v>
      </c>
      <c r="L23" s="84"/>
      <c r="M23" s="6">
        <f>IF(J23="","",(K23/J23)/LOOKUP(RIGHT($D$2,3),定数!$A$6:$A$13,定数!$B$6:$B$13))</f>
        <v>1.465163133080114</v>
      </c>
      <c r="N23" s="35">
        <v>2010</v>
      </c>
      <c r="O23" s="8">
        <v>43674</v>
      </c>
      <c r="P23" s="80">
        <v>1.2974000000000001</v>
      </c>
      <c r="Q23" s="80"/>
      <c r="R23" s="81">
        <f>IF(P23="","",T23*M23*LOOKUP(RIGHT($D$2,3),定数!$A$6:$A$13,定数!$B$6:$B$13))</f>
        <v>-6153.6851589361913</v>
      </c>
      <c r="S23" s="81"/>
      <c r="T23" s="82">
        <f t="shared" si="5"/>
        <v>-34.999999999998366</v>
      </c>
      <c r="U23" s="82"/>
      <c r="V23" t="str">
        <f t="shared" ref="V23:W74" si="8">IF(S23&lt;&gt;"",IF(S23&lt;0,1+V22,0),"")</f>
        <v/>
      </c>
      <c r="W23">
        <f t="shared" si="2"/>
        <v>1</v>
      </c>
      <c r="X23" s="41">
        <f t="shared" si="6"/>
        <v>317836.36363636347</v>
      </c>
      <c r="Y23" s="42">
        <f t="shared" si="7"/>
        <v>0.13335697065108476</v>
      </c>
    </row>
    <row r="24" spans="2:25" x14ac:dyDescent="0.15">
      <c r="B24" s="35">
        <v>16</v>
      </c>
      <c r="C24" s="79">
        <f t="shared" si="0"/>
        <v>269296.98386012524</v>
      </c>
      <c r="D24" s="79"/>
      <c r="E24" s="35">
        <v>2010</v>
      </c>
      <c r="F24" s="8">
        <v>43682</v>
      </c>
      <c r="G24" s="35" t="s">
        <v>3</v>
      </c>
      <c r="H24" s="80">
        <v>1.3151999999999999</v>
      </c>
      <c r="I24" s="80"/>
      <c r="J24" s="35">
        <v>21</v>
      </c>
      <c r="K24" s="83">
        <f t="shared" si="4"/>
        <v>8078.9095158037571</v>
      </c>
      <c r="L24" s="84"/>
      <c r="M24" s="6">
        <f>IF(J24="","",(K24/J24)/LOOKUP(RIGHT($D$2,3),定数!$A$6:$A$13,定数!$B$6:$B$13))</f>
        <v>3.2059164745253006</v>
      </c>
      <c r="N24" s="35">
        <v>2010</v>
      </c>
      <c r="O24" s="8">
        <v>43682</v>
      </c>
      <c r="P24" s="80">
        <v>1.3173999999999999</v>
      </c>
      <c r="Q24" s="80"/>
      <c r="R24" s="81">
        <f>IF(P24="","",T24*M24*LOOKUP(RIGHT($D$2,3),定数!$A$6:$A$13,定数!$B$6:$B$13))</f>
        <v>-8463.619492746715</v>
      </c>
      <c r="S24" s="81"/>
      <c r="T24" s="82">
        <f t="shared" si="5"/>
        <v>-21.999999999999797</v>
      </c>
      <c r="U24" s="82"/>
      <c r="V24" t="str">
        <f t="shared" si="8"/>
        <v/>
      </c>
      <c r="W24">
        <f t="shared" si="2"/>
        <v>2</v>
      </c>
      <c r="X24" s="41">
        <f t="shared" si="6"/>
        <v>317836.36363636347</v>
      </c>
      <c r="Y24" s="42">
        <f t="shared" si="7"/>
        <v>0.15271814471100642</v>
      </c>
    </row>
    <row r="25" spans="2:25" x14ac:dyDescent="0.15">
      <c r="B25" s="35">
        <v>17</v>
      </c>
      <c r="C25" s="79">
        <f t="shared" si="0"/>
        <v>260833.36436737853</v>
      </c>
      <c r="D25" s="79"/>
      <c r="E25" s="35">
        <v>2010</v>
      </c>
      <c r="F25" s="8">
        <v>43703</v>
      </c>
      <c r="G25" s="35" t="s">
        <v>4</v>
      </c>
      <c r="H25" s="80">
        <v>1.2728999999999999</v>
      </c>
      <c r="I25" s="80"/>
      <c r="J25" s="35">
        <v>62</v>
      </c>
      <c r="K25" s="83">
        <f t="shared" si="4"/>
        <v>7825.0009310213554</v>
      </c>
      <c r="L25" s="84"/>
      <c r="M25" s="6">
        <f>IF(J25="","",(K25/J25)/LOOKUP(RIGHT($D$2,3),定数!$A$6:$A$13,定数!$B$6:$B$13))</f>
        <v>1.051747436965236</v>
      </c>
      <c r="N25" s="35">
        <v>2010</v>
      </c>
      <c r="O25" s="8">
        <v>43707</v>
      </c>
      <c r="P25" s="80">
        <v>1.2665999999999999</v>
      </c>
      <c r="Q25" s="80"/>
      <c r="R25" s="81">
        <f>IF(P25="","",T25*M25*LOOKUP(RIGHT($D$2,3),定数!$A$6:$A$13,定数!$B$6:$B$13))</f>
        <v>-7951.2106234571493</v>
      </c>
      <c r="S25" s="81"/>
      <c r="T25" s="82">
        <f t="shared" si="5"/>
        <v>-62.999999999999723</v>
      </c>
      <c r="U25" s="82"/>
      <c r="V25" t="str">
        <f t="shared" si="8"/>
        <v/>
      </c>
      <c r="W25">
        <f t="shared" si="2"/>
        <v>3</v>
      </c>
      <c r="X25" s="41">
        <f t="shared" si="6"/>
        <v>317836.36363636347</v>
      </c>
      <c r="Y25" s="42">
        <f t="shared" si="7"/>
        <v>0.17934700302008888</v>
      </c>
    </row>
    <row r="26" spans="2:25" x14ac:dyDescent="0.15">
      <c r="B26" s="35">
        <v>18</v>
      </c>
      <c r="C26" s="79">
        <f t="shared" si="0"/>
        <v>252882.15374392137</v>
      </c>
      <c r="D26" s="79"/>
      <c r="E26" s="35">
        <v>2010</v>
      </c>
      <c r="F26" s="8">
        <v>43711</v>
      </c>
      <c r="G26" s="35" t="s">
        <v>4</v>
      </c>
      <c r="H26" s="80">
        <v>1.2829999999999999</v>
      </c>
      <c r="I26" s="80"/>
      <c r="J26" s="35">
        <v>18</v>
      </c>
      <c r="K26" s="83">
        <f t="shared" si="4"/>
        <v>7586.4646123176408</v>
      </c>
      <c r="L26" s="84"/>
      <c r="M26" s="6">
        <f>IF(J26="","",(K26/J26)/LOOKUP(RIGHT($D$2,3),定数!$A$6:$A$13,定数!$B$6:$B$13))</f>
        <v>3.5122521353322411</v>
      </c>
      <c r="N26" s="35">
        <v>2010</v>
      </c>
      <c r="O26" s="8">
        <v>43711</v>
      </c>
      <c r="P26" s="80">
        <v>1.2811999999999999</v>
      </c>
      <c r="Q26" s="80"/>
      <c r="R26" s="81">
        <f>IF(P26="","",T26*M26*LOOKUP(RIGHT($D$2,3),定数!$A$6:$A$13,定数!$B$6:$B$13))</f>
        <v>-7586.4646123177408</v>
      </c>
      <c r="S26" s="81"/>
      <c r="T26" s="82">
        <f t="shared" si="5"/>
        <v>-18.000000000000238</v>
      </c>
      <c r="U26" s="82"/>
      <c r="V26" t="str">
        <f t="shared" si="8"/>
        <v/>
      </c>
      <c r="W26">
        <f t="shared" si="2"/>
        <v>4</v>
      </c>
      <c r="X26" s="41">
        <f t="shared" si="6"/>
        <v>317836.36363636347</v>
      </c>
      <c r="Y26" s="42">
        <f t="shared" si="7"/>
        <v>0.20436368308931507</v>
      </c>
    </row>
    <row r="27" spans="2:25" x14ac:dyDescent="0.15">
      <c r="B27" s="35">
        <v>19</v>
      </c>
      <c r="C27" s="79">
        <f t="shared" si="0"/>
        <v>245295.68913160363</v>
      </c>
      <c r="D27" s="79"/>
      <c r="E27" s="35">
        <v>2010</v>
      </c>
      <c r="F27" s="8">
        <v>43711</v>
      </c>
      <c r="G27" s="35" t="s">
        <v>4</v>
      </c>
      <c r="H27" s="80">
        <v>1.2834000000000001</v>
      </c>
      <c r="I27" s="80"/>
      <c r="J27" s="35">
        <v>20</v>
      </c>
      <c r="K27" s="83">
        <f t="shared" si="4"/>
        <v>7358.8706739481086</v>
      </c>
      <c r="L27" s="84"/>
      <c r="M27" s="6">
        <f>IF(J27="","",(K27/J27)/LOOKUP(RIGHT($D$2,3),定数!$A$6:$A$13,定数!$B$6:$B$13))</f>
        <v>3.0661961141450451</v>
      </c>
      <c r="N27" s="35">
        <v>2010</v>
      </c>
      <c r="O27" s="8">
        <v>43711</v>
      </c>
      <c r="P27" s="80">
        <v>1.2813000000000001</v>
      </c>
      <c r="Q27" s="80"/>
      <c r="R27" s="81">
        <f>IF(P27="","",T27*M27*LOOKUP(RIGHT($D$2,3),定数!$A$6:$A$13,定数!$B$6:$B$13))</f>
        <v>-7726.8142076454806</v>
      </c>
      <c r="S27" s="81"/>
      <c r="T27" s="82">
        <f t="shared" si="5"/>
        <v>-20.999999999999908</v>
      </c>
      <c r="U27" s="82"/>
      <c r="V27" t="str">
        <f t="shared" si="8"/>
        <v/>
      </c>
      <c r="W27">
        <f t="shared" si="2"/>
        <v>5</v>
      </c>
      <c r="X27" s="41">
        <f t="shared" si="6"/>
        <v>317836.36363636347</v>
      </c>
      <c r="Y27" s="42">
        <f t="shared" si="7"/>
        <v>0.22823277259663599</v>
      </c>
    </row>
    <row r="28" spans="2:25" x14ac:dyDescent="0.15">
      <c r="B28" s="35">
        <v>20</v>
      </c>
      <c r="C28" s="79">
        <f t="shared" si="0"/>
        <v>237568.87492395815</v>
      </c>
      <c r="D28" s="79"/>
      <c r="E28" s="35">
        <v>2010</v>
      </c>
      <c r="F28" s="8">
        <v>43744</v>
      </c>
      <c r="G28" s="35" t="s">
        <v>4</v>
      </c>
      <c r="H28" s="80">
        <v>1.3883000000000001</v>
      </c>
      <c r="I28" s="80"/>
      <c r="J28" s="35">
        <v>83</v>
      </c>
      <c r="K28" s="83">
        <f t="shared" si="4"/>
        <v>7127.0662477187443</v>
      </c>
      <c r="L28" s="84"/>
      <c r="M28" s="6">
        <f>IF(J28="","",(K28/J28)/LOOKUP(RIGHT($D$2,3),定数!$A$6:$A$13,定数!$B$6:$B$13))</f>
        <v>0.71556890037336796</v>
      </c>
      <c r="N28" s="35">
        <v>2010</v>
      </c>
      <c r="O28" s="8">
        <v>43750</v>
      </c>
      <c r="P28" s="80">
        <v>1.38</v>
      </c>
      <c r="Q28" s="80"/>
      <c r="R28" s="81">
        <f>IF(P28="","",T28*M28*LOOKUP(RIGHT($D$2,3),定数!$A$6:$A$13,定数!$B$6:$B$13))</f>
        <v>-7127.0662477189126</v>
      </c>
      <c r="S28" s="81"/>
      <c r="T28" s="82">
        <f t="shared" si="5"/>
        <v>-83.000000000001961</v>
      </c>
      <c r="U28" s="82"/>
      <c r="V28" t="str">
        <f t="shared" si="8"/>
        <v/>
      </c>
      <c r="W28">
        <f t="shared" si="2"/>
        <v>6</v>
      </c>
      <c r="X28" s="41">
        <f t="shared" si="6"/>
        <v>317836.36363636347</v>
      </c>
      <c r="Y28" s="42">
        <f t="shared" si="7"/>
        <v>0.25254344025984177</v>
      </c>
    </row>
    <row r="29" spans="2:25" x14ac:dyDescent="0.15">
      <c r="B29" s="35">
        <v>21</v>
      </c>
      <c r="C29" s="79">
        <f t="shared" si="0"/>
        <v>230441.80867623925</v>
      </c>
      <c r="D29" s="79"/>
      <c r="E29" s="35">
        <v>2010</v>
      </c>
      <c r="F29" s="8">
        <v>43770</v>
      </c>
      <c r="G29" s="35" t="s">
        <v>4</v>
      </c>
      <c r="H29" s="80">
        <v>1.3996</v>
      </c>
      <c r="I29" s="80"/>
      <c r="J29" s="35">
        <v>102</v>
      </c>
      <c r="K29" s="83">
        <f t="shared" si="4"/>
        <v>6913.2542602871772</v>
      </c>
      <c r="L29" s="84"/>
      <c r="M29" s="6">
        <f>IF(J29="","",(K29/J29)/LOOKUP(RIGHT($D$2,3),定数!$A$6:$A$13,定数!$B$6:$B$13))</f>
        <v>0.56480835459862555</v>
      </c>
      <c r="N29" s="35">
        <v>2010</v>
      </c>
      <c r="O29" s="8">
        <v>43770</v>
      </c>
      <c r="P29" s="80">
        <v>1.3895</v>
      </c>
      <c r="Q29" s="80"/>
      <c r="R29" s="81">
        <f>IF(P29="","",T29*M29*LOOKUP(RIGHT($D$2,3),定数!$A$6:$A$13,定数!$B$6:$B$13))</f>
        <v>-6845.4772577353397</v>
      </c>
      <c r="S29" s="81"/>
      <c r="T29" s="82">
        <f t="shared" si="5"/>
        <v>-100.99999999999997</v>
      </c>
      <c r="U29" s="82"/>
      <c r="V29" t="str">
        <f t="shared" si="8"/>
        <v/>
      </c>
      <c r="W29">
        <f t="shared" si="2"/>
        <v>7</v>
      </c>
      <c r="X29" s="41">
        <f t="shared" si="6"/>
        <v>317836.36363636347</v>
      </c>
      <c r="Y29" s="42">
        <f t="shared" si="7"/>
        <v>0.27496713705204712</v>
      </c>
    </row>
    <row r="30" spans="2:25" x14ac:dyDescent="0.15">
      <c r="B30" s="35">
        <v>22</v>
      </c>
      <c r="C30" s="79">
        <f t="shared" si="0"/>
        <v>223596.33141850392</v>
      </c>
      <c r="D30" s="79"/>
      <c r="E30" s="35">
        <v>2010</v>
      </c>
      <c r="F30" s="8">
        <v>43801</v>
      </c>
      <c r="G30" s="35" t="s">
        <v>4</v>
      </c>
      <c r="H30" s="80">
        <v>1.3191999999999999</v>
      </c>
      <c r="I30" s="80"/>
      <c r="J30" s="35">
        <v>131</v>
      </c>
      <c r="K30" s="83">
        <f t="shared" si="4"/>
        <v>6707.8899425551172</v>
      </c>
      <c r="L30" s="84"/>
      <c r="M30" s="6">
        <f>IF(J30="","",(K30/J30)/LOOKUP(RIGHT($D$2,3),定数!$A$6:$A$13,定数!$B$6:$B$13))</f>
        <v>0.42671055614218301</v>
      </c>
      <c r="N30" s="35">
        <v>2010</v>
      </c>
      <c r="O30" s="8">
        <v>43813</v>
      </c>
      <c r="P30" s="80">
        <v>1.3454999999999999</v>
      </c>
      <c r="Q30" s="80"/>
      <c r="R30" s="81">
        <f>IF(P30="","",T30*M30*LOOKUP(RIGHT($D$2,3),定数!$A$6:$A$13,定数!$B$6:$B$13))</f>
        <v>13466.98515184729</v>
      </c>
      <c r="S30" s="81"/>
      <c r="T30" s="82">
        <f t="shared" si="5"/>
        <v>262.99999999999989</v>
      </c>
      <c r="U30" s="82"/>
      <c r="V30" t="str">
        <f t="shared" si="8"/>
        <v/>
      </c>
      <c r="W30">
        <f t="shared" si="2"/>
        <v>0</v>
      </c>
      <c r="X30" s="41">
        <f t="shared" si="6"/>
        <v>317836.36363636347</v>
      </c>
      <c r="Y30" s="42">
        <f t="shared" si="7"/>
        <v>0.29650487798079506</v>
      </c>
    </row>
    <row r="31" spans="2:25" x14ac:dyDescent="0.15">
      <c r="B31" s="35">
        <v>23</v>
      </c>
      <c r="C31" s="79">
        <f t="shared" si="0"/>
        <v>237063.31657035122</v>
      </c>
      <c r="D31" s="79"/>
      <c r="E31" s="35">
        <v>2010</v>
      </c>
      <c r="F31" s="8">
        <v>43826</v>
      </c>
      <c r="G31" s="35" t="s">
        <v>4</v>
      </c>
      <c r="H31" s="80">
        <v>1.3158000000000001</v>
      </c>
      <c r="I31" s="80"/>
      <c r="J31" s="35">
        <v>32</v>
      </c>
      <c r="K31" s="83">
        <f t="shared" si="4"/>
        <v>7111.8994971105367</v>
      </c>
      <c r="L31" s="84"/>
      <c r="M31" s="6">
        <f>IF(J31="","",(K31/J31)/LOOKUP(RIGHT($D$2,3),定数!$A$6:$A$13,定数!$B$6:$B$13))</f>
        <v>1.8520571607058689</v>
      </c>
      <c r="N31" s="35">
        <v>2010</v>
      </c>
      <c r="O31" s="8">
        <v>43827</v>
      </c>
      <c r="P31" s="80">
        <v>1.3220000000000001</v>
      </c>
      <c r="Q31" s="80"/>
      <c r="R31" s="81">
        <f>IF(P31="","",T31*M31*LOOKUP(RIGHT($D$2,3),定数!$A$6:$A$13,定数!$B$6:$B$13))</f>
        <v>13779.305275651626</v>
      </c>
      <c r="S31" s="81"/>
      <c r="T31" s="82">
        <f t="shared" si="5"/>
        <v>61.999999999999829</v>
      </c>
      <c r="U31" s="82"/>
      <c r="V31" t="str">
        <f t="shared" si="8"/>
        <v/>
      </c>
      <c r="W31">
        <f t="shared" si="2"/>
        <v>0</v>
      </c>
      <c r="X31" s="41">
        <f t="shared" si="6"/>
        <v>317836.36363636347</v>
      </c>
      <c r="Y31" s="42">
        <f t="shared" si="7"/>
        <v>0.25413406490650858</v>
      </c>
    </row>
    <row r="32" spans="2:25" x14ac:dyDescent="0.15">
      <c r="B32" s="35">
        <v>24</v>
      </c>
      <c r="C32" s="79">
        <f t="shared" si="0"/>
        <v>250842.62184600285</v>
      </c>
      <c r="D32" s="79"/>
      <c r="E32" s="35">
        <v>2011</v>
      </c>
      <c r="F32" s="8">
        <v>43492</v>
      </c>
      <c r="G32" s="35" t="s">
        <v>4</v>
      </c>
      <c r="H32" s="80">
        <v>1.3746</v>
      </c>
      <c r="I32" s="80"/>
      <c r="J32" s="35">
        <v>108</v>
      </c>
      <c r="K32" s="83">
        <f t="shared" si="4"/>
        <v>7525.2786553800852</v>
      </c>
      <c r="L32" s="84"/>
      <c r="M32" s="6">
        <f>IF(J32="","",(K32/J32)/LOOKUP(RIGHT($D$2,3),定数!$A$6:$A$13,定数!$B$6:$B$13))</f>
        <v>0.58065421723611765</v>
      </c>
      <c r="N32" s="35">
        <v>2011</v>
      </c>
      <c r="O32" s="8">
        <v>43493</v>
      </c>
      <c r="P32" s="80">
        <v>1.3636999999999999</v>
      </c>
      <c r="Q32" s="80"/>
      <c r="R32" s="81">
        <f>IF(P32="","",T32*M32*LOOKUP(RIGHT($D$2,3),定数!$A$6:$A$13,定数!$B$6:$B$13))</f>
        <v>-7594.9571614485112</v>
      </c>
      <c r="S32" s="81"/>
      <c r="T32" s="82">
        <f t="shared" si="5"/>
        <v>-109.00000000000132</v>
      </c>
      <c r="U32" s="82"/>
      <c r="V32" t="str">
        <f t="shared" si="8"/>
        <v/>
      </c>
      <c r="W32">
        <f t="shared" si="2"/>
        <v>1</v>
      </c>
      <c r="X32" s="41">
        <f t="shared" si="6"/>
        <v>317836.36363636347</v>
      </c>
      <c r="Y32" s="42">
        <f t="shared" si="7"/>
        <v>0.21078060742919946</v>
      </c>
    </row>
    <row r="33" spans="2:25" x14ac:dyDescent="0.15">
      <c r="B33" s="35">
        <v>25</v>
      </c>
      <c r="C33" s="79">
        <f t="shared" si="0"/>
        <v>243247.66468455433</v>
      </c>
      <c r="D33" s="79"/>
      <c r="E33" s="35">
        <v>2011</v>
      </c>
      <c r="F33" s="8">
        <v>43503</v>
      </c>
      <c r="G33" s="35" t="s">
        <v>3</v>
      </c>
      <c r="H33" s="80">
        <v>1.3573</v>
      </c>
      <c r="I33" s="80"/>
      <c r="J33" s="35">
        <v>25</v>
      </c>
      <c r="K33" s="83">
        <f t="shared" si="4"/>
        <v>7297.4299405366301</v>
      </c>
      <c r="L33" s="84"/>
      <c r="M33" s="6">
        <f>IF(J33="","",(K33/J33)/LOOKUP(RIGHT($D$2,3),定数!$A$6:$A$13,定数!$B$6:$B$13))</f>
        <v>2.4324766468455432</v>
      </c>
      <c r="N33" s="35">
        <v>2011</v>
      </c>
      <c r="O33" s="8">
        <v>43504</v>
      </c>
      <c r="P33" s="80">
        <v>1.3599000000000001</v>
      </c>
      <c r="Q33" s="80"/>
      <c r="R33" s="81">
        <f>IF(P33="","",T33*M33*LOOKUP(RIGHT($D$2,3),定数!$A$6:$A$13,定数!$B$6:$B$13))</f>
        <v>-7589.3271381585546</v>
      </c>
      <c r="S33" s="81"/>
      <c r="T33" s="82">
        <f t="shared" si="5"/>
        <v>-26.000000000001577</v>
      </c>
      <c r="U33" s="82"/>
      <c r="V33" t="str">
        <f t="shared" si="8"/>
        <v/>
      </c>
      <c r="W33">
        <f t="shared" si="2"/>
        <v>2</v>
      </c>
      <c r="X33" s="41">
        <f t="shared" si="6"/>
        <v>317836.36363636347</v>
      </c>
      <c r="Y33" s="42">
        <f t="shared" si="7"/>
        <v>0.23467641681537121</v>
      </c>
    </row>
    <row r="34" spans="2:25" x14ac:dyDescent="0.15">
      <c r="B34" s="35">
        <v>26</v>
      </c>
      <c r="C34" s="79">
        <f t="shared" si="0"/>
        <v>235658.33754639578</v>
      </c>
      <c r="D34" s="79"/>
      <c r="E34" s="35">
        <v>2011</v>
      </c>
      <c r="F34" s="8">
        <v>43504</v>
      </c>
      <c r="G34" s="35" t="s">
        <v>4</v>
      </c>
      <c r="H34" s="80">
        <v>1.3665</v>
      </c>
      <c r="I34" s="80"/>
      <c r="J34" s="35">
        <v>73</v>
      </c>
      <c r="K34" s="83">
        <f t="shared" si="4"/>
        <v>7069.750126391873</v>
      </c>
      <c r="L34" s="84"/>
      <c r="M34" s="6">
        <f>IF(J34="","",(K34/J34)/LOOKUP(RIGHT($D$2,3),定数!$A$6:$A$13,定数!$B$6:$B$13))</f>
        <v>0.80704910118628692</v>
      </c>
      <c r="N34" s="35">
        <v>2011</v>
      </c>
      <c r="O34" s="8">
        <v>43506</v>
      </c>
      <c r="P34" s="80">
        <v>1.3592</v>
      </c>
      <c r="Q34" s="80"/>
      <c r="R34" s="81">
        <f>IF(P34="","",T34*M34*LOOKUP(RIGHT($D$2,3),定数!$A$6:$A$13,定数!$B$6:$B$13))</f>
        <v>-7069.7501263919548</v>
      </c>
      <c r="S34" s="81"/>
      <c r="T34" s="82">
        <f t="shared" si="5"/>
        <v>-73.000000000000838</v>
      </c>
      <c r="U34" s="82"/>
      <c r="V34" t="str">
        <f t="shared" si="8"/>
        <v/>
      </c>
      <c r="W34">
        <f t="shared" si="2"/>
        <v>3</v>
      </c>
      <c r="X34" s="41">
        <f t="shared" si="6"/>
        <v>317836.36363636347</v>
      </c>
      <c r="Y34" s="42">
        <f t="shared" si="7"/>
        <v>0.25855451261073314</v>
      </c>
    </row>
    <row r="35" spans="2:25" x14ac:dyDescent="0.15">
      <c r="B35" s="35">
        <v>27</v>
      </c>
      <c r="C35" s="79">
        <f t="shared" si="0"/>
        <v>228588.58742000384</v>
      </c>
      <c r="D35" s="79"/>
      <c r="E35" s="35">
        <v>2011</v>
      </c>
      <c r="F35" s="8">
        <v>43525</v>
      </c>
      <c r="G35" s="35" t="s">
        <v>4</v>
      </c>
      <c r="H35" s="80">
        <v>1.3845000000000001</v>
      </c>
      <c r="I35" s="80"/>
      <c r="J35" s="35">
        <v>40</v>
      </c>
      <c r="K35" s="83">
        <f t="shared" si="4"/>
        <v>6857.6576226001152</v>
      </c>
      <c r="L35" s="84"/>
      <c r="M35" s="6">
        <f>IF(J35="","",(K35/J35)/LOOKUP(RIGHT($D$2,3),定数!$A$6:$A$13,定数!$B$6:$B$13))</f>
        <v>1.4286786713750241</v>
      </c>
      <c r="N35" s="35">
        <v>2011</v>
      </c>
      <c r="O35" s="8">
        <v>43525</v>
      </c>
      <c r="P35" s="80">
        <v>1.3805000000000001</v>
      </c>
      <c r="Q35" s="80"/>
      <c r="R35" s="81">
        <f>IF(P35="","",T35*M35*LOOKUP(RIGHT($D$2,3),定数!$A$6:$A$13,定数!$B$6:$B$13))</f>
        <v>-6857.6576226001225</v>
      </c>
      <c r="S35" s="81"/>
      <c r="T35" s="82">
        <f t="shared" si="5"/>
        <v>-40.000000000000036</v>
      </c>
      <c r="U35" s="82"/>
      <c r="V35" t="str">
        <f t="shared" si="8"/>
        <v/>
      </c>
      <c r="W35">
        <f t="shared" si="2"/>
        <v>4</v>
      </c>
      <c r="X35" s="41">
        <f t="shared" si="6"/>
        <v>317836.36363636347</v>
      </c>
      <c r="Y35" s="42">
        <f t="shared" si="7"/>
        <v>0.28079787723241134</v>
      </c>
    </row>
    <row r="36" spans="2:25" x14ac:dyDescent="0.15">
      <c r="B36" s="35">
        <v>28</v>
      </c>
      <c r="C36" s="79">
        <f t="shared" si="0"/>
        <v>221730.92979740372</v>
      </c>
      <c r="D36" s="79"/>
      <c r="E36" s="35">
        <v>2011</v>
      </c>
      <c r="F36" s="8">
        <v>43527</v>
      </c>
      <c r="G36" s="35" t="s">
        <v>4</v>
      </c>
      <c r="H36" s="80">
        <v>1.3875999999999999</v>
      </c>
      <c r="I36" s="80"/>
      <c r="J36" s="35">
        <v>43</v>
      </c>
      <c r="K36" s="83">
        <f t="shared" si="4"/>
        <v>6651.9278939221113</v>
      </c>
      <c r="L36" s="84"/>
      <c r="M36" s="6">
        <f>IF(J36="","",(K36/J36)/LOOKUP(RIGHT($D$2,3),定数!$A$6:$A$13,定数!$B$6:$B$13))</f>
        <v>1.2891333127756031</v>
      </c>
      <c r="N36" s="35">
        <v>2011</v>
      </c>
      <c r="O36" s="8">
        <v>43527</v>
      </c>
      <c r="P36" s="80">
        <v>1.3960999999999999</v>
      </c>
      <c r="Q36" s="80"/>
      <c r="R36" s="81">
        <f>IF(P36="","",T36*M36*LOOKUP(RIGHT($D$2,3),定数!$A$6:$A$13,定数!$B$6:$B$13))</f>
        <v>13149.159790311078</v>
      </c>
      <c r="S36" s="81"/>
      <c r="T36" s="82">
        <f t="shared" si="5"/>
        <v>84.999999999999517</v>
      </c>
      <c r="U36" s="82"/>
      <c r="V36" t="str">
        <f t="shared" si="8"/>
        <v/>
      </c>
      <c r="W36">
        <f t="shared" si="2"/>
        <v>0</v>
      </c>
      <c r="X36" s="41">
        <f t="shared" si="6"/>
        <v>317836.36363636347</v>
      </c>
      <c r="Y36" s="42">
        <f t="shared" si="7"/>
        <v>0.30237394091543901</v>
      </c>
    </row>
    <row r="37" spans="2:25" x14ac:dyDescent="0.15">
      <c r="B37" s="35">
        <v>29</v>
      </c>
      <c r="C37" s="79">
        <f t="shared" si="0"/>
        <v>234880.08958771479</v>
      </c>
      <c r="D37" s="79"/>
      <c r="E37" s="35">
        <v>2011</v>
      </c>
      <c r="F37" s="8">
        <v>43540</v>
      </c>
      <c r="G37" s="35" t="s">
        <v>3</v>
      </c>
      <c r="H37" s="80">
        <v>1.3885000000000001</v>
      </c>
      <c r="I37" s="80"/>
      <c r="J37" s="35">
        <v>80</v>
      </c>
      <c r="K37" s="83">
        <f t="shared" si="4"/>
        <v>7046.4026876314429</v>
      </c>
      <c r="L37" s="84"/>
      <c r="M37" s="6">
        <f>IF(J37="","",(K37/J37)/LOOKUP(RIGHT($D$2,3),定数!$A$6:$A$13,定数!$B$6:$B$13))</f>
        <v>0.73400027996160866</v>
      </c>
      <c r="N37" s="35">
        <v>2011</v>
      </c>
      <c r="O37" s="8">
        <v>43541</v>
      </c>
      <c r="P37" s="80">
        <v>1.3967000000000001</v>
      </c>
      <c r="Q37" s="80"/>
      <c r="R37" s="81">
        <f>IF(P37="","",T37*M37*LOOKUP(RIGHT($D$2,3),定数!$A$6:$A$13,定数!$B$6:$B$13))</f>
        <v>-7222.5627548222164</v>
      </c>
      <c r="S37" s="81"/>
      <c r="T37" s="82">
        <f t="shared" si="5"/>
        <v>-81.999999999999858</v>
      </c>
      <c r="U37" s="82"/>
      <c r="V37" t="str">
        <f t="shared" si="8"/>
        <v/>
      </c>
      <c r="W37">
        <f t="shared" si="2"/>
        <v>1</v>
      </c>
      <c r="X37" s="41">
        <f t="shared" si="6"/>
        <v>317836.36363636347</v>
      </c>
      <c r="Y37" s="42">
        <f t="shared" si="7"/>
        <v>0.26100309322554083</v>
      </c>
    </row>
    <row r="38" spans="2:25" x14ac:dyDescent="0.15">
      <c r="B38" s="35">
        <v>30</v>
      </c>
      <c r="C38" s="79">
        <f t="shared" si="0"/>
        <v>227657.52683289256</v>
      </c>
      <c r="D38" s="79"/>
      <c r="E38" s="35">
        <v>2011</v>
      </c>
      <c r="F38" s="8">
        <v>43547</v>
      </c>
      <c r="G38" s="35" t="s">
        <v>3</v>
      </c>
      <c r="H38" s="80">
        <v>1.4158999999999999</v>
      </c>
      <c r="I38" s="80"/>
      <c r="J38" s="35">
        <v>20</v>
      </c>
      <c r="K38" s="83">
        <f t="shared" si="4"/>
        <v>6829.7258049867769</v>
      </c>
      <c r="L38" s="84"/>
      <c r="M38" s="6">
        <f>IF(J38="","",(K38/J38)/LOOKUP(RIGHT($D$2,3),定数!$A$6:$A$13,定数!$B$6:$B$13))</f>
        <v>2.8457190854111567</v>
      </c>
      <c r="N38" s="35">
        <v>2011</v>
      </c>
      <c r="O38" s="8">
        <v>43547</v>
      </c>
      <c r="P38" s="80">
        <v>1.4179999999999999</v>
      </c>
      <c r="Q38" s="80"/>
      <c r="R38" s="81">
        <f>IF(P38="","",T38*M38*LOOKUP(RIGHT($D$2,3),定数!$A$6:$A$13,定数!$B$6:$B$13))</f>
        <v>-7171.2120952360838</v>
      </c>
      <c r="S38" s="81"/>
      <c r="T38" s="82">
        <f t="shared" si="5"/>
        <v>-20.999999999999908</v>
      </c>
      <c r="U38" s="82"/>
      <c r="V38" t="str">
        <f t="shared" si="8"/>
        <v/>
      </c>
      <c r="W38">
        <f t="shared" si="2"/>
        <v>2</v>
      </c>
      <c r="X38" s="41">
        <f t="shared" si="6"/>
        <v>317836.36363636347</v>
      </c>
      <c r="Y38" s="42">
        <f t="shared" si="7"/>
        <v>0.28372724810885552</v>
      </c>
    </row>
    <row r="39" spans="2:25" x14ac:dyDescent="0.15">
      <c r="B39" s="35">
        <v>31</v>
      </c>
      <c r="C39" s="79">
        <f t="shared" si="0"/>
        <v>220486.31473765647</v>
      </c>
      <c r="D39" s="79"/>
      <c r="E39" s="35">
        <v>2011</v>
      </c>
      <c r="F39" s="8">
        <v>43552</v>
      </c>
      <c r="G39" s="35" t="s">
        <v>3</v>
      </c>
      <c r="H39" s="80">
        <v>1.4077999999999999</v>
      </c>
      <c r="I39" s="80"/>
      <c r="J39" s="35">
        <v>20</v>
      </c>
      <c r="K39" s="83">
        <f t="shared" si="4"/>
        <v>6614.5894421296944</v>
      </c>
      <c r="L39" s="84"/>
      <c r="M39" s="6">
        <f>IF(J39="","",(K39/J39)/LOOKUP(RIGHT($D$2,3),定数!$A$6:$A$13,定数!$B$6:$B$13))</f>
        <v>2.7560789342207057</v>
      </c>
      <c r="N39" s="35">
        <v>2011</v>
      </c>
      <c r="O39" s="8">
        <v>43553</v>
      </c>
      <c r="P39" s="80">
        <v>1.4097999999999999</v>
      </c>
      <c r="Q39" s="80"/>
      <c r="R39" s="81">
        <f>IF(P39="","",T39*M39*LOOKUP(RIGHT($D$2,3),定数!$A$6:$A$13,定数!$B$6:$B$13))</f>
        <v>-6614.5894421296989</v>
      </c>
      <c r="S39" s="81"/>
      <c r="T39" s="82">
        <f t="shared" si="5"/>
        <v>-20.000000000000018</v>
      </c>
      <c r="U39" s="82"/>
      <c r="V39" t="str">
        <f t="shared" si="8"/>
        <v/>
      </c>
      <c r="W39">
        <f t="shared" si="2"/>
        <v>3</v>
      </c>
      <c r="X39" s="41">
        <f t="shared" si="6"/>
        <v>317836.36363636347</v>
      </c>
      <c r="Y39" s="42">
        <f t="shared" si="7"/>
        <v>0.3062898397934265</v>
      </c>
    </row>
    <row r="40" spans="2:25" x14ac:dyDescent="0.15">
      <c r="B40" s="35">
        <v>32</v>
      </c>
      <c r="C40" s="79">
        <f t="shared" si="0"/>
        <v>213871.72529552676</v>
      </c>
      <c r="D40" s="79"/>
      <c r="E40" s="35">
        <v>2011</v>
      </c>
      <c r="F40" s="8">
        <v>43603</v>
      </c>
      <c r="G40" s="35" t="s">
        <v>4</v>
      </c>
      <c r="H40" s="80">
        <v>1.4282999999999999</v>
      </c>
      <c r="I40" s="80"/>
      <c r="J40" s="35">
        <v>71</v>
      </c>
      <c r="K40" s="83">
        <f t="shared" si="4"/>
        <v>6416.1517588658025</v>
      </c>
      <c r="L40" s="84"/>
      <c r="M40" s="6">
        <f>IF(J40="","",(K40/J40)/LOOKUP(RIGHT($D$2,3),定数!$A$6:$A$13,定数!$B$6:$B$13))</f>
        <v>0.75306945526593927</v>
      </c>
      <c r="N40" s="35">
        <v>2011</v>
      </c>
      <c r="O40" s="8">
        <v>43604</v>
      </c>
      <c r="P40" s="80">
        <v>1.4212</v>
      </c>
      <c r="Q40" s="80"/>
      <c r="R40" s="81">
        <f>IF(P40="","",T40*M40*LOOKUP(RIGHT($D$2,3),定数!$A$6:$A$13,定数!$B$6:$B$13))</f>
        <v>-6416.151758865697</v>
      </c>
      <c r="S40" s="81"/>
      <c r="T40" s="82">
        <f t="shared" si="5"/>
        <v>-70.999999999998835</v>
      </c>
      <c r="U40" s="82"/>
      <c r="V40" t="str">
        <f t="shared" si="8"/>
        <v/>
      </c>
      <c r="W40">
        <f t="shared" si="2"/>
        <v>4</v>
      </c>
      <c r="X40" s="41">
        <f t="shared" si="6"/>
        <v>317836.36363636347</v>
      </c>
      <c r="Y40" s="42">
        <f t="shared" si="7"/>
        <v>0.32710114459962369</v>
      </c>
    </row>
    <row r="41" spans="2:25" x14ac:dyDescent="0.15">
      <c r="B41" s="35">
        <v>33</v>
      </c>
      <c r="C41" s="79">
        <f t="shared" si="0"/>
        <v>207455.57353666108</v>
      </c>
      <c r="D41" s="79"/>
      <c r="E41" s="35">
        <v>2011</v>
      </c>
      <c r="F41" s="8">
        <v>43604</v>
      </c>
      <c r="G41" s="35" t="s">
        <v>4</v>
      </c>
      <c r="H41" s="80">
        <v>1.4278999999999999</v>
      </c>
      <c r="I41" s="80"/>
      <c r="J41" s="35">
        <v>73</v>
      </c>
      <c r="K41" s="83">
        <f t="shared" si="4"/>
        <v>6223.6672060998317</v>
      </c>
      <c r="L41" s="84"/>
      <c r="M41" s="6">
        <f>IF(J41="","",(K41/J41)/LOOKUP(RIGHT($D$2,3),定数!$A$6:$A$13,定数!$B$6:$B$13))</f>
        <v>0.71046429293377078</v>
      </c>
      <c r="N41" s="35">
        <v>2011</v>
      </c>
      <c r="O41" s="8">
        <v>43605</v>
      </c>
      <c r="P41" s="80">
        <v>1.4205000000000001</v>
      </c>
      <c r="Q41" s="80"/>
      <c r="R41" s="81">
        <f>IF(P41="","",T41*M41*LOOKUP(RIGHT($D$2,3),定数!$A$6:$A$13,定数!$B$6:$B$13))</f>
        <v>-6308.9229212517575</v>
      </c>
      <c r="S41" s="81"/>
      <c r="T41" s="82">
        <f t="shared" si="5"/>
        <v>-73.999999999998508</v>
      </c>
      <c r="U41" s="82"/>
      <c r="V41" t="str">
        <f t="shared" si="8"/>
        <v/>
      </c>
      <c r="W41">
        <f t="shared" si="2"/>
        <v>5</v>
      </c>
      <c r="X41" s="41">
        <f t="shared" si="6"/>
        <v>317836.36363636347</v>
      </c>
      <c r="Y41" s="42">
        <f t="shared" si="7"/>
        <v>0.34728811026163464</v>
      </c>
    </row>
    <row r="42" spans="2:25" x14ac:dyDescent="0.15">
      <c r="B42" s="35">
        <v>34</v>
      </c>
      <c r="C42" s="79">
        <f t="shared" si="0"/>
        <v>201146.65061540931</v>
      </c>
      <c r="D42" s="79"/>
      <c r="E42" s="35">
        <v>2011</v>
      </c>
      <c r="F42" s="8">
        <v>43604</v>
      </c>
      <c r="G42" s="35" t="s">
        <v>4</v>
      </c>
      <c r="H42" s="80">
        <v>1.4295</v>
      </c>
      <c r="I42" s="80"/>
      <c r="J42" s="35">
        <v>75</v>
      </c>
      <c r="K42" s="83">
        <f t="shared" si="4"/>
        <v>6034.399518462279</v>
      </c>
      <c r="L42" s="84"/>
      <c r="M42" s="6">
        <f>IF(J42="","",(K42/J42)/LOOKUP(RIGHT($D$2,3),定数!$A$6:$A$13,定数!$B$6:$B$13))</f>
        <v>0.67048883538469761</v>
      </c>
      <c r="N42" s="35">
        <v>2011</v>
      </c>
      <c r="O42" s="8">
        <v>43605</v>
      </c>
      <c r="P42" s="80">
        <v>1.4219999999999999</v>
      </c>
      <c r="Q42" s="80"/>
      <c r="R42" s="81">
        <f>IF(P42="","",T42*M42*LOOKUP(RIGHT($D$2,3),定数!$A$6:$A$13,定数!$B$6:$B$13))</f>
        <v>-6034.3995184623282</v>
      </c>
      <c r="S42" s="81"/>
      <c r="T42" s="82">
        <f t="shared" si="5"/>
        <v>-75.000000000000625</v>
      </c>
      <c r="U42" s="82"/>
      <c r="V42" t="str">
        <f t="shared" si="8"/>
        <v/>
      </c>
      <c r="W42">
        <f t="shared" si="2"/>
        <v>6</v>
      </c>
      <c r="X42" s="41">
        <f t="shared" si="6"/>
        <v>317836.36363636347</v>
      </c>
      <c r="Y42" s="42">
        <f t="shared" si="7"/>
        <v>0.36713770471669138</v>
      </c>
    </row>
    <row r="43" spans="2:25" x14ac:dyDescent="0.15">
      <c r="B43" s="35">
        <v>35</v>
      </c>
      <c r="C43" s="79">
        <f t="shared" si="0"/>
        <v>195112.25109694697</v>
      </c>
      <c r="D43" s="79"/>
      <c r="E43" s="35">
        <v>2011</v>
      </c>
      <c r="F43" s="8">
        <v>43617</v>
      </c>
      <c r="G43" s="35" t="s">
        <v>4</v>
      </c>
      <c r="H43" s="80">
        <v>1.4436</v>
      </c>
      <c r="I43" s="80"/>
      <c r="J43" s="35">
        <v>53</v>
      </c>
      <c r="K43" s="83">
        <f t="shared" si="4"/>
        <v>5853.367532908409</v>
      </c>
      <c r="L43" s="84"/>
      <c r="M43" s="6">
        <f>IF(J43="","",(K43/J43)/LOOKUP(RIGHT($D$2,3),定数!$A$6:$A$13,定数!$B$6:$B$13))</f>
        <v>0.92034080706107058</v>
      </c>
      <c r="N43" s="35">
        <v>2011</v>
      </c>
      <c r="O43" s="8">
        <v>43617</v>
      </c>
      <c r="P43" s="80">
        <v>1.4382999999999999</v>
      </c>
      <c r="Q43" s="80"/>
      <c r="R43" s="81">
        <f>IF(P43="","",T43*M43*LOOKUP(RIGHT($D$2,3),定数!$A$6:$A$13,定数!$B$6:$B$13))</f>
        <v>-5853.3675329084999</v>
      </c>
      <c r="S43" s="81"/>
      <c r="T43" s="82">
        <f t="shared" si="5"/>
        <v>-53.000000000000824</v>
      </c>
      <c r="U43" s="82"/>
      <c r="V43" t="str">
        <f t="shared" si="8"/>
        <v/>
      </c>
      <c r="W43">
        <f t="shared" si="2"/>
        <v>7</v>
      </c>
      <c r="X43" s="41">
        <f t="shared" si="6"/>
        <v>317836.36363636347</v>
      </c>
      <c r="Y43" s="42">
        <f t="shared" si="7"/>
        <v>0.38612357357519078</v>
      </c>
    </row>
    <row r="44" spans="2:25" x14ac:dyDescent="0.15">
      <c r="B44" s="35">
        <v>36</v>
      </c>
      <c r="C44" s="79">
        <f t="shared" si="0"/>
        <v>189258.88356403846</v>
      </c>
      <c r="D44" s="79"/>
      <c r="E44" s="35">
        <v>2011</v>
      </c>
      <c r="F44" s="8">
        <v>43625</v>
      </c>
      <c r="G44" s="35" t="s">
        <v>3</v>
      </c>
      <c r="H44" s="80">
        <v>1.4605999999999999</v>
      </c>
      <c r="I44" s="80"/>
      <c r="J44" s="35">
        <v>40</v>
      </c>
      <c r="K44" s="83">
        <f t="shared" si="4"/>
        <v>5677.7665069211535</v>
      </c>
      <c r="L44" s="84"/>
      <c r="M44" s="6">
        <f>IF(J44="","",(K44/J44)/LOOKUP(RIGHT($D$2,3),定数!$A$6:$A$13,定数!$B$6:$B$13))</f>
        <v>1.1828680222752403</v>
      </c>
      <c r="N44" s="35">
        <v>2011</v>
      </c>
      <c r="O44" s="8">
        <v>43625</v>
      </c>
      <c r="P44" s="80">
        <v>1.4525999999999999</v>
      </c>
      <c r="Q44" s="80"/>
      <c r="R44" s="81">
        <f>IF(P44="","",T44*M44*LOOKUP(RIGHT($D$2,3),定数!$A$6:$A$13,定数!$B$6:$B$13))</f>
        <v>11355.533013842318</v>
      </c>
      <c r="S44" s="81"/>
      <c r="T44" s="82">
        <f t="shared" si="5"/>
        <v>80.000000000000071</v>
      </c>
      <c r="U44" s="82"/>
      <c r="V44" t="str">
        <f t="shared" si="8"/>
        <v/>
      </c>
      <c r="W44">
        <f t="shared" si="2"/>
        <v>0</v>
      </c>
      <c r="X44" s="41">
        <f t="shared" si="6"/>
        <v>317836.36363636347</v>
      </c>
      <c r="Y44" s="42">
        <f t="shared" si="7"/>
        <v>0.40453986636793537</v>
      </c>
    </row>
    <row r="45" spans="2:25" x14ac:dyDescent="0.15">
      <c r="B45" s="35">
        <v>37</v>
      </c>
      <c r="C45" s="79">
        <f t="shared" si="0"/>
        <v>200614.41657788079</v>
      </c>
      <c r="D45" s="79"/>
      <c r="E45" s="35">
        <v>2011</v>
      </c>
      <c r="F45" s="8">
        <v>43640</v>
      </c>
      <c r="G45" s="35" t="s">
        <v>3</v>
      </c>
      <c r="H45" s="80">
        <v>1.4247000000000001</v>
      </c>
      <c r="I45" s="80"/>
      <c r="J45" s="35">
        <v>23</v>
      </c>
      <c r="K45" s="83">
        <f t="shared" si="4"/>
        <v>6018.4324973364237</v>
      </c>
      <c r="L45" s="84"/>
      <c r="M45" s="6">
        <f>IF(J45="","",(K45/J45)/LOOKUP(RIGHT($D$2,3),定数!$A$6:$A$13,定数!$B$6:$B$13))</f>
        <v>2.1805914845421825</v>
      </c>
      <c r="N45" s="35">
        <v>2011</v>
      </c>
      <c r="O45" s="8">
        <v>43640</v>
      </c>
      <c r="P45" s="80">
        <v>1.427</v>
      </c>
      <c r="Q45" s="80"/>
      <c r="R45" s="81">
        <f>IF(P45="","",T45*M45*LOOKUP(RIGHT($D$2,3),定数!$A$6:$A$13,定数!$B$6:$B$13))</f>
        <v>-6018.4324973363418</v>
      </c>
      <c r="S45" s="81"/>
      <c r="T45" s="82">
        <f t="shared" si="5"/>
        <v>-22.999999999999687</v>
      </c>
      <c r="U45" s="82"/>
      <c r="V45" t="str">
        <f t="shared" si="8"/>
        <v/>
      </c>
      <c r="W45">
        <f t="shared" si="2"/>
        <v>1</v>
      </c>
      <c r="X45" s="41">
        <f t="shared" si="6"/>
        <v>317836.36363636347</v>
      </c>
      <c r="Y45" s="42">
        <f t="shared" si="7"/>
        <v>0.36881225835001152</v>
      </c>
    </row>
    <row r="46" spans="2:25" x14ac:dyDescent="0.15">
      <c r="B46" s="35">
        <v>38</v>
      </c>
      <c r="C46" s="79">
        <f t="shared" si="0"/>
        <v>194595.98408054444</v>
      </c>
      <c r="D46" s="79"/>
      <c r="E46" s="35">
        <v>2011</v>
      </c>
      <c r="F46" s="8">
        <v>43671</v>
      </c>
      <c r="G46" s="35" t="s">
        <v>4</v>
      </c>
      <c r="H46" s="80">
        <v>1.4400999999999999</v>
      </c>
      <c r="I46" s="80"/>
      <c r="J46" s="35">
        <v>46</v>
      </c>
      <c r="K46" s="83">
        <f t="shared" si="4"/>
        <v>5837.8795224163332</v>
      </c>
      <c r="L46" s="84"/>
      <c r="M46" s="6">
        <f>IF(J46="","",(K46/J46)/LOOKUP(RIGHT($D$2,3),定数!$A$6:$A$13,定数!$B$6:$B$13))</f>
        <v>1.0575868700029589</v>
      </c>
      <c r="N46" s="35">
        <v>2011</v>
      </c>
      <c r="O46" s="8">
        <v>43671</v>
      </c>
      <c r="P46" s="80">
        <v>1.4355</v>
      </c>
      <c r="Q46" s="80"/>
      <c r="R46" s="81">
        <f>IF(P46="","",T46*M46*LOOKUP(RIGHT($D$2,3),定数!$A$6:$A$13,定数!$B$6:$B$13))</f>
        <v>-5837.8795224162541</v>
      </c>
      <c r="S46" s="81"/>
      <c r="T46" s="82">
        <f t="shared" si="5"/>
        <v>-45.999999999999375</v>
      </c>
      <c r="U46" s="82"/>
      <c r="V46" t="str">
        <f t="shared" si="8"/>
        <v/>
      </c>
      <c r="W46">
        <f t="shared" si="2"/>
        <v>2</v>
      </c>
      <c r="X46" s="41">
        <f t="shared" si="6"/>
        <v>317836.36363636347</v>
      </c>
      <c r="Y46" s="42">
        <f t="shared" si="7"/>
        <v>0.38774789059951087</v>
      </c>
    </row>
    <row r="47" spans="2:25" x14ac:dyDescent="0.15">
      <c r="B47" s="35">
        <v>39</v>
      </c>
      <c r="C47" s="79">
        <f t="shared" si="0"/>
        <v>188758.10455812819</v>
      </c>
      <c r="D47" s="79"/>
      <c r="E47" s="35">
        <v>2011</v>
      </c>
      <c r="F47" s="8">
        <v>43675</v>
      </c>
      <c r="G47" s="35" t="s">
        <v>3</v>
      </c>
      <c r="H47" s="80">
        <v>1.4279999999999999</v>
      </c>
      <c r="I47" s="80"/>
      <c r="J47" s="35">
        <v>83</v>
      </c>
      <c r="K47" s="83">
        <f t="shared" si="4"/>
        <v>5662.7431367438458</v>
      </c>
      <c r="L47" s="84"/>
      <c r="M47" s="6">
        <f>IF(J47="","",(K47/J47)/LOOKUP(RIGHT($D$2,3),定数!$A$6:$A$13,定数!$B$6:$B$13))</f>
        <v>0.56854850770520537</v>
      </c>
      <c r="N47" s="35">
        <v>2011</v>
      </c>
      <c r="O47" s="8">
        <v>43675</v>
      </c>
      <c r="P47" s="80">
        <v>1.4362999999999999</v>
      </c>
      <c r="Q47" s="80"/>
      <c r="R47" s="81">
        <f>IF(P47="","",T47*M47*LOOKUP(RIGHT($D$2,3),定数!$A$6:$A$13,定数!$B$6:$B$13))</f>
        <v>-5662.7431367438276</v>
      </c>
      <c r="S47" s="81"/>
      <c r="T47" s="82">
        <f t="shared" si="5"/>
        <v>-82.999999999999744</v>
      </c>
      <c r="U47" s="82"/>
      <c r="V47" t="str">
        <f t="shared" si="8"/>
        <v/>
      </c>
      <c r="W47">
        <f t="shared" si="2"/>
        <v>3</v>
      </c>
      <c r="X47" s="41">
        <f t="shared" si="6"/>
        <v>317836.36363636347</v>
      </c>
      <c r="Y47" s="42">
        <f t="shared" si="7"/>
        <v>0.40611545388152526</v>
      </c>
    </row>
    <row r="48" spans="2:25" x14ac:dyDescent="0.15">
      <c r="B48" s="35">
        <v>40</v>
      </c>
      <c r="C48" s="79">
        <f t="shared" si="0"/>
        <v>183095.36142138435</v>
      </c>
      <c r="D48" s="79"/>
      <c r="E48" s="35">
        <v>2011</v>
      </c>
      <c r="F48" s="8">
        <v>43688</v>
      </c>
      <c r="G48" s="35" t="s">
        <v>3</v>
      </c>
      <c r="H48" s="80">
        <v>1.4178999999999999</v>
      </c>
      <c r="I48" s="80"/>
      <c r="J48" s="35">
        <v>111</v>
      </c>
      <c r="K48" s="83">
        <f t="shared" si="4"/>
        <v>5492.8608426415303</v>
      </c>
      <c r="L48" s="84"/>
      <c r="M48" s="6">
        <f>IF(J48="","",(K48/J48)/LOOKUP(RIGHT($D$2,3),定数!$A$6:$A$13,定数!$B$6:$B$13))</f>
        <v>0.41237694013825299</v>
      </c>
      <c r="N48" s="35">
        <v>2011</v>
      </c>
      <c r="O48" s="8">
        <v>43692</v>
      </c>
      <c r="P48" s="80">
        <v>1.429</v>
      </c>
      <c r="Q48" s="80"/>
      <c r="R48" s="81">
        <f>IF(P48="","",T48*M48*LOOKUP(RIGHT($D$2,3),定数!$A$6:$A$13,定数!$B$6:$B$13))</f>
        <v>-5492.860842641584</v>
      </c>
      <c r="S48" s="81"/>
      <c r="T48" s="82">
        <f t="shared" si="5"/>
        <v>-111.00000000000109</v>
      </c>
      <c r="U48" s="82"/>
      <c r="V48" t="str">
        <f t="shared" si="8"/>
        <v/>
      </c>
      <c r="W48">
        <f t="shared" si="2"/>
        <v>4</v>
      </c>
      <c r="X48" s="41">
        <f t="shared" si="6"/>
        <v>317836.36363636347</v>
      </c>
      <c r="Y48" s="42">
        <f t="shared" si="7"/>
        <v>0.42393199026507955</v>
      </c>
    </row>
    <row r="49" spans="2:25" x14ac:dyDescent="0.15">
      <c r="B49" s="35">
        <v>41</v>
      </c>
      <c r="C49" s="79">
        <f t="shared" si="0"/>
        <v>177602.50057874277</v>
      </c>
      <c r="D49" s="79"/>
      <c r="E49" s="35">
        <v>2011</v>
      </c>
      <c r="F49" s="8">
        <v>43689</v>
      </c>
      <c r="G49" s="35" t="s">
        <v>4</v>
      </c>
      <c r="H49" s="80">
        <v>1.4258999999999999</v>
      </c>
      <c r="I49" s="80"/>
      <c r="J49" s="35">
        <v>30</v>
      </c>
      <c r="K49" s="83">
        <f t="shared" si="4"/>
        <v>5328.0750173622828</v>
      </c>
      <c r="L49" s="84"/>
      <c r="M49" s="6">
        <f>IF(J49="","",(K49/J49)/LOOKUP(RIGHT($D$2,3),定数!$A$6:$A$13,定数!$B$6:$B$13))</f>
        <v>1.4800208381561897</v>
      </c>
      <c r="N49" s="35">
        <v>2011</v>
      </c>
      <c r="O49" s="8">
        <v>43692</v>
      </c>
      <c r="P49" s="80">
        <v>1.4318</v>
      </c>
      <c r="Q49" s="80"/>
      <c r="R49" s="81">
        <f>IF(P49="","",T49*M49*LOOKUP(RIGHT($D$2,3),定数!$A$6:$A$13,定数!$B$6:$B$13))</f>
        <v>10478.547534145851</v>
      </c>
      <c r="S49" s="81"/>
      <c r="T49" s="82">
        <f t="shared" si="5"/>
        <v>59.000000000000163</v>
      </c>
      <c r="U49" s="82"/>
      <c r="V49" t="str">
        <f t="shared" si="8"/>
        <v/>
      </c>
      <c r="W49">
        <f t="shared" si="2"/>
        <v>0</v>
      </c>
      <c r="X49" s="41">
        <f t="shared" si="6"/>
        <v>317836.36363636347</v>
      </c>
      <c r="Y49" s="42">
        <f t="shared" si="7"/>
        <v>0.44121403055712738</v>
      </c>
    </row>
    <row r="50" spans="2:25" x14ac:dyDescent="0.15">
      <c r="B50" s="35">
        <v>42</v>
      </c>
      <c r="C50" s="79">
        <f t="shared" si="0"/>
        <v>188081.04811288862</v>
      </c>
      <c r="D50" s="79"/>
      <c r="E50" s="35">
        <v>2011</v>
      </c>
      <c r="F50" s="8">
        <v>43708</v>
      </c>
      <c r="G50" s="35" t="s">
        <v>3</v>
      </c>
      <c r="H50" s="80">
        <v>1.4417</v>
      </c>
      <c r="I50" s="80"/>
      <c r="J50" s="35">
        <v>52</v>
      </c>
      <c r="K50" s="83">
        <f t="shared" si="4"/>
        <v>5642.4314433866584</v>
      </c>
      <c r="L50" s="84"/>
      <c r="M50" s="6">
        <f>IF(J50="","",(K50/J50)/LOOKUP(RIGHT($D$2,3),定数!$A$6:$A$13,定数!$B$6:$B$13))</f>
        <v>0.90423580823504146</v>
      </c>
      <c r="N50" s="35">
        <v>2011</v>
      </c>
      <c r="O50" s="8">
        <v>43709</v>
      </c>
      <c r="P50" s="80">
        <v>1.4315</v>
      </c>
      <c r="Q50" s="80"/>
      <c r="R50" s="81">
        <f>IF(P50="","",T50*M50*LOOKUP(RIGHT($D$2,3),定数!$A$6:$A$13,定数!$B$6:$B$13))</f>
        <v>11067.846292796894</v>
      </c>
      <c r="S50" s="81"/>
      <c r="T50" s="82">
        <f t="shared" si="5"/>
        <v>101.99999999999987</v>
      </c>
      <c r="U50" s="82"/>
      <c r="V50" t="str">
        <f t="shared" si="8"/>
        <v/>
      </c>
      <c r="W50">
        <f t="shared" si="2"/>
        <v>0</v>
      </c>
      <c r="X50" s="41">
        <f t="shared" si="6"/>
        <v>317836.36363636347</v>
      </c>
      <c r="Y50" s="42">
        <f t="shared" si="7"/>
        <v>0.40824565835999771</v>
      </c>
    </row>
    <row r="51" spans="2:25" x14ac:dyDescent="0.15">
      <c r="B51" s="35">
        <v>43</v>
      </c>
      <c r="C51" s="79">
        <f t="shared" si="0"/>
        <v>199148.89440568551</v>
      </c>
      <c r="D51" s="79"/>
      <c r="E51" s="35">
        <v>2011</v>
      </c>
      <c r="F51" s="8">
        <v>43731</v>
      </c>
      <c r="G51" s="35" t="s">
        <v>3</v>
      </c>
      <c r="H51" s="80">
        <v>1.3479000000000001</v>
      </c>
      <c r="I51" s="80"/>
      <c r="J51" s="35">
        <v>80</v>
      </c>
      <c r="K51" s="83">
        <f t="shared" si="4"/>
        <v>5974.4668321705649</v>
      </c>
      <c r="L51" s="84"/>
      <c r="M51" s="6">
        <f>IF(J51="","",(K51/J51)/LOOKUP(RIGHT($D$2,3),定数!$A$6:$A$13,定数!$B$6:$B$13))</f>
        <v>0.62234029501776722</v>
      </c>
      <c r="N51" s="35">
        <v>2011</v>
      </c>
      <c r="O51" s="8">
        <v>43735</v>
      </c>
      <c r="P51" s="80">
        <v>1.3559000000000001</v>
      </c>
      <c r="Q51" s="80"/>
      <c r="R51" s="81">
        <f>IF(P51="","",T51*M51*LOOKUP(RIGHT($D$2,3),定数!$A$6:$A$13,定数!$B$6:$B$13))</f>
        <v>-5974.4668321705713</v>
      </c>
      <c r="S51" s="81"/>
      <c r="T51" s="82">
        <f t="shared" si="5"/>
        <v>-80.000000000000071</v>
      </c>
      <c r="U51" s="82"/>
      <c r="V51" t="str">
        <f t="shared" si="8"/>
        <v/>
      </c>
      <c r="W51">
        <f t="shared" si="2"/>
        <v>1</v>
      </c>
      <c r="X51" s="41">
        <f t="shared" si="6"/>
        <v>317836.36363636347</v>
      </c>
      <c r="Y51" s="42">
        <f t="shared" si="7"/>
        <v>0.37342319133272073</v>
      </c>
    </row>
    <row r="52" spans="2:25" x14ac:dyDescent="0.15">
      <c r="B52" s="35">
        <v>44</v>
      </c>
      <c r="C52" s="79">
        <f t="shared" si="0"/>
        <v>193174.42757351493</v>
      </c>
      <c r="D52" s="79"/>
      <c r="E52" s="35">
        <v>2011</v>
      </c>
      <c r="F52" s="8">
        <v>43734</v>
      </c>
      <c r="G52" s="35" t="s">
        <v>3</v>
      </c>
      <c r="H52" s="80">
        <v>1.3438000000000001</v>
      </c>
      <c r="I52" s="80"/>
      <c r="J52" s="35">
        <v>103</v>
      </c>
      <c r="K52" s="83">
        <f t="shared" si="4"/>
        <v>5795.2328272054474</v>
      </c>
      <c r="L52" s="84"/>
      <c r="M52" s="6">
        <f>IF(J52="","",(K52/J52)/LOOKUP(RIGHT($D$2,3),定数!$A$6:$A$13,定数!$B$6:$B$13))</f>
        <v>0.46886996983862844</v>
      </c>
      <c r="N52" s="35">
        <v>2011</v>
      </c>
      <c r="O52" s="8">
        <v>43734</v>
      </c>
      <c r="P52" s="80">
        <v>1.3541000000000001</v>
      </c>
      <c r="Q52" s="80"/>
      <c r="R52" s="81">
        <f>IF(P52="","",T52*M52*LOOKUP(RIGHT($D$2,3),定数!$A$6:$A$13,定数!$B$6:$B$13))</f>
        <v>-5795.2328272054338</v>
      </c>
      <c r="S52" s="81"/>
      <c r="T52" s="82">
        <f t="shared" si="5"/>
        <v>-102.99999999999976</v>
      </c>
      <c r="U52" s="82"/>
      <c r="V52" t="str">
        <f t="shared" si="8"/>
        <v/>
      </c>
      <c r="W52">
        <f t="shared" si="2"/>
        <v>2</v>
      </c>
      <c r="X52" s="41">
        <f t="shared" si="6"/>
        <v>317836.36363636347</v>
      </c>
      <c r="Y52" s="42">
        <f t="shared" si="7"/>
        <v>0.39222049559273919</v>
      </c>
    </row>
    <row r="53" spans="2:25" x14ac:dyDescent="0.15">
      <c r="B53" s="35">
        <v>45</v>
      </c>
      <c r="C53" s="79">
        <f t="shared" si="0"/>
        <v>187379.19474630948</v>
      </c>
      <c r="D53" s="79"/>
      <c r="E53" s="35">
        <v>2011</v>
      </c>
      <c r="F53" s="8">
        <v>43744</v>
      </c>
      <c r="G53" s="35" t="s">
        <v>4</v>
      </c>
      <c r="H53" s="80">
        <v>1.3368</v>
      </c>
      <c r="I53" s="80"/>
      <c r="J53" s="35">
        <v>126</v>
      </c>
      <c r="K53" s="83">
        <f t="shared" si="4"/>
        <v>5621.3758423892841</v>
      </c>
      <c r="L53" s="84"/>
      <c r="M53" s="6">
        <f>IF(J53="","",(K53/J53)/LOOKUP(RIGHT($D$2,3),定数!$A$6:$A$13,定数!$B$6:$B$13))</f>
        <v>0.37178411656013782</v>
      </c>
      <c r="N53" s="35">
        <v>2011</v>
      </c>
      <c r="O53" s="8">
        <v>43748</v>
      </c>
      <c r="P53" s="80">
        <v>1.3615999999999999</v>
      </c>
      <c r="Q53" s="80"/>
      <c r="R53" s="81">
        <f>IF(P53="","",T53*M53*LOOKUP(RIGHT($D$2,3),定数!$A$6:$A$13,定数!$B$6:$B$13))</f>
        <v>11064.295308829671</v>
      </c>
      <c r="S53" s="81"/>
      <c r="T53" s="82">
        <f t="shared" si="5"/>
        <v>247.99999999999932</v>
      </c>
      <c r="U53" s="82"/>
      <c r="V53" t="str">
        <f t="shared" si="8"/>
        <v/>
      </c>
      <c r="W53">
        <f t="shared" si="2"/>
        <v>0</v>
      </c>
      <c r="X53" s="41">
        <f t="shared" si="6"/>
        <v>317836.36363636347</v>
      </c>
      <c r="Y53" s="42">
        <f t="shared" si="7"/>
        <v>0.41045388072495703</v>
      </c>
    </row>
    <row r="54" spans="2:25" x14ac:dyDescent="0.15">
      <c r="B54" s="35">
        <v>46</v>
      </c>
      <c r="C54" s="79">
        <f t="shared" si="0"/>
        <v>198443.49005513915</v>
      </c>
      <c r="D54" s="79"/>
      <c r="E54" s="35">
        <v>2011</v>
      </c>
      <c r="F54" s="8">
        <v>43749</v>
      </c>
      <c r="G54" s="35" t="s">
        <v>4</v>
      </c>
      <c r="H54" s="80">
        <v>1.3625</v>
      </c>
      <c r="I54" s="80"/>
      <c r="J54" s="35">
        <v>59</v>
      </c>
      <c r="K54" s="83">
        <f t="shared" si="4"/>
        <v>5953.3047016541741</v>
      </c>
      <c r="L54" s="84"/>
      <c r="M54" s="6">
        <f>IF(J54="","",(K54/J54)/LOOKUP(RIGHT($D$2,3),定数!$A$6:$A$13,定数!$B$6:$B$13))</f>
        <v>0.84086224599635229</v>
      </c>
      <c r="N54" s="35">
        <v>2011</v>
      </c>
      <c r="O54" s="8">
        <v>43750</v>
      </c>
      <c r="P54" s="80">
        <v>1.3742000000000001</v>
      </c>
      <c r="Q54" s="80"/>
      <c r="R54" s="81">
        <f>IF(P54="","",T54*M54*LOOKUP(RIGHT($D$2,3),定数!$A$6:$A$13,定数!$B$6:$B$13))</f>
        <v>11805.705933788831</v>
      </c>
      <c r="S54" s="81"/>
      <c r="T54" s="82">
        <f t="shared" si="5"/>
        <v>117.00000000000044</v>
      </c>
      <c r="U54" s="82"/>
      <c r="V54" t="str">
        <f t="shared" si="8"/>
        <v/>
      </c>
      <c r="W54">
        <f t="shared" si="2"/>
        <v>0</v>
      </c>
      <c r="X54" s="41">
        <f t="shared" si="6"/>
        <v>317836.36363636347</v>
      </c>
      <c r="Y54" s="42">
        <f t="shared" si="7"/>
        <v>0.37564258606300216</v>
      </c>
    </row>
    <row r="55" spans="2:25" x14ac:dyDescent="0.15">
      <c r="B55" s="35">
        <v>47</v>
      </c>
      <c r="C55" s="79">
        <f t="shared" si="0"/>
        <v>210249.19598892797</v>
      </c>
      <c r="D55" s="79"/>
      <c r="E55" s="35">
        <v>2011</v>
      </c>
      <c r="F55" s="8">
        <v>43752</v>
      </c>
      <c r="G55" s="35" t="s">
        <v>4</v>
      </c>
      <c r="H55" s="80">
        <v>1.3827</v>
      </c>
      <c r="I55" s="80"/>
      <c r="J55" s="35">
        <v>82</v>
      </c>
      <c r="K55" s="83">
        <f t="shared" si="4"/>
        <v>6307.4758796678389</v>
      </c>
      <c r="L55" s="84"/>
      <c r="M55" s="6">
        <f>IF(J55="","",(K55/J55)/LOOKUP(RIGHT($D$2,3),定数!$A$6:$A$13,定数!$B$6:$B$13))</f>
        <v>0.64100364630770723</v>
      </c>
      <c r="N55" s="35">
        <v>2011</v>
      </c>
      <c r="O55" s="8">
        <v>43755</v>
      </c>
      <c r="P55" s="80">
        <v>1.3744000000000001</v>
      </c>
      <c r="Q55" s="80"/>
      <c r="R55" s="81">
        <f>IF(P55="","",T55*M55*LOOKUP(RIGHT($D$2,3),定数!$A$6:$A$13,定数!$B$6:$B$13))</f>
        <v>-6384.3963172247441</v>
      </c>
      <c r="S55" s="81"/>
      <c r="T55" s="82">
        <f t="shared" si="5"/>
        <v>-82.999999999999744</v>
      </c>
      <c r="U55" s="82"/>
      <c r="V55" t="str">
        <f t="shared" si="8"/>
        <v/>
      </c>
      <c r="W55">
        <f t="shared" si="2"/>
        <v>1</v>
      </c>
      <c r="X55" s="41">
        <f t="shared" si="6"/>
        <v>317836.36363636347</v>
      </c>
      <c r="Y55" s="42">
        <f t="shared" si="7"/>
        <v>0.33849861109827561</v>
      </c>
    </row>
    <row r="56" spans="2:25" x14ac:dyDescent="0.15">
      <c r="B56" s="35">
        <v>48</v>
      </c>
      <c r="C56" s="79">
        <f t="shared" si="0"/>
        <v>203864.79967170322</v>
      </c>
      <c r="D56" s="79"/>
      <c r="E56" s="35">
        <v>2011</v>
      </c>
      <c r="F56" s="8">
        <v>43756</v>
      </c>
      <c r="G56" s="35" t="s">
        <v>3</v>
      </c>
      <c r="H56" s="80">
        <v>1.3726</v>
      </c>
      <c r="I56" s="80"/>
      <c r="J56" s="35">
        <v>69</v>
      </c>
      <c r="K56" s="83">
        <f t="shared" si="4"/>
        <v>6115.9439901510968</v>
      </c>
      <c r="L56" s="84"/>
      <c r="M56" s="6">
        <f>IF(J56="","",(K56/J56)/LOOKUP(RIGHT($D$2,3),定数!$A$6:$A$13,定数!$B$6:$B$13))</f>
        <v>0.73864057852066389</v>
      </c>
      <c r="N56" s="35">
        <v>2011</v>
      </c>
      <c r="O56" s="8">
        <v>43757</v>
      </c>
      <c r="P56" s="80">
        <v>1.3815999999999999</v>
      </c>
      <c r="Q56" s="80"/>
      <c r="R56" s="81">
        <f>IF(P56="","",T56*M56*LOOKUP(RIGHT($D$2,3),定数!$A$6:$A$13,定数!$B$6:$B$13))</f>
        <v>-7977.3182480230789</v>
      </c>
      <c r="S56" s="81"/>
      <c r="T56" s="82">
        <f t="shared" si="5"/>
        <v>-89.999999999998977</v>
      </c>
      <c r="U56" s="82"/>
      <c r="V56" t="str">
        <f t="shared" si="8"/>
        <v/>
      </c>
      <c r="W56">
        <f t="shared" si="2"/>
        <v>2</v>
      </c>
      <c r="X56" s="41">
        <f t="shared" si="6"/>
        <v>317836.36363636347</v>
      </c>
      <c r="Y56" s="42">
        <f t="shared" si="7"/>
        <v>0.35858566546858406</v>
      </c>
    </row>
    <row r="57" spans="2:25" x14ac:dyDescent="0.15">
      <c r="B57" s="35">
        <v>49</v>
      </c>
      <c r="C57" s="79">
        <f t="shared" si="0"/>
        <v>195887.48142368015</v>
      </c>
      <c r="D57" s="79"/>
      <c r="E57" s="35">
        <v>2011</v>
      </c>
      <c r="F57" s="8">
        <v>43759</v>
      </c>
      <c r="G57" s="35" t="s">
        <v>4</v>
      </c>
      <c r="H57" s="80">
        <v>1.38</v>
      </c>
      <c r="I57" s="80"/>
      <c r="J57" s="35">
        <v>95</v>
      </c>
      <c r="K57" s="83">
        <f t="shared" si="4"/>
        <v>5876.6244427104039</v>
      </c>
      <c r="L57" s="84"/>
      <c r="M57" s="6">
        <f>IF(J57="","",(K57/J57)/LOOKUP(RIGHT($D$2,3),定数!$A$6:$A$13,定数!$B$6:$B$13))</f>
        <v>0.51549337216757929</v>
      </c>
      <c r="N57" s="35">
        <v>2011</v>
      </c>
      <c r="O57" s="8">
        <v>43765</v>
      </c>
      <c r="P57" s="80">
        <v>1.3986000000000001</v>
      </c>
      <c r="Q57" s="80"/>
      <c r="R57" s="81">
        <f>IF(P57="","",T57*M57*LOOKUP(RIGHT($D$2,3),定数!$A$6:$A$13,定数!$B$6:$B$13))</f>
        <v>11505.812066780476</v>
      </c>
      <c r="S57" s="81"/>
      <c r="T57" s="82">
        <f t="shared" si="5"/>
        <v>186.00000000000171</v>
      </c>
      <c r="U57" s="82"/>
      <c r="V57" t="str">
        <f t="shared" si="8"/>
        <v/>
      </c>
      <c r="W57">
        <f t="shared" si="2"/>
        <v>0</v>
      </c>
      <c r="X57" s="41">
        <f t="shared" si="6"/>
        <v>317836.36363636347</v>
      </c>
      <c r="Y57" s="42">
        <f t="shared" si="7"/>
        <v>0.38368448725459559</v>
      </c>
    </row>
    <row r="58" spans="2:25" x14ac:dyDescent="0.15">
      <c r="B58" s="35">
        <v>50</v>
      </c>
      <c r="C58" s="79">
        <f t="shared" si="0"/>
        <v>207393.29349046061</v>
      </c>
      <c r="D58" s="79"/>
      <c r="E58" s="35">
        <v>2011</v>
      </c>
      <c r="F58" s="8">
        <v>43764</v>
      </c>
      <c r="G58" s="35" t="s">
        <v>3</v>
      </c>
      <c r="H58" s="80">
        <v>1.3877999999999999</v>
      </c>
      <c r="I58" s="80"/>
      <c r="J58" s="35">
        <v>40</v>
      </c>
      <c r="K58" s="83">
        <f t="shared" si="4"/>
        <v>6221.7988047138178</v>
      </c>
      <c r="L58" s="84"/>
      <c r="M58" s="6">
        <f>IF(J58="","",(K58/J58)/LOOKUP(RIGHT($D$2,3),定数!$A$6:$A$13,定数!$B$6:$B$13))</f>
        <v>1.2962080843153787</v>
      </c>
      <c r="N58" s="35">
        <v>2011</v>
      </c>
      <c r="O58" s="8">
        <v>43765</v>
      </c>
      <c r="P58" s="80">
        <v>1.3918999999999999</v>
      </c>
      <c r="Q58" s="80"/>
      <c r="R58" s="81">
        <f>IF(P58="","",T58*M58*LOOKUP(RIGHT($D$2,3),定数!$A$6:$A$13,定数!$B$6:$B$13))</f>
        <v>-6377.3437748316528</v>
      </c>
      <c r="S58" s="81"/>
      <c r="T58" s="82">
        <f t="shared" si="5"/>
        <v>-40.999999999999929</v>
      </c>
      <c r="U58" s="82"/>
      <c r="V58" t="str">
        <f t="shared" si="8"/>
        <v/>
      </c>
      <c r="W58">
        <f t="shared" si="2"/>
        <v>1</v>
      </c>
      <c r="X58" s="41">
        <f t="shared" si="6"/>
        <v>317836.36363636347</v>
      </c>
      <c r="Y58" s="42">
        <f t="shared" si="7"/>
        <v>0.34748406029544421</v>
      </c>
    </row>
    <row r="59" spans="2:25" x14ac:dyDescent="0.15">
      <c r="B59" s="35">
        <v>51</v>
      </c>
      <c r="C59" s="79">
        <f t="shared" si="0"/>
        <v>201015.94971562896</v>
      </c>
      <c r="D59" s="79"/>
      <c r="E59" s="35">
        <v>2011</v>
      </c>
      <c r="F59" s="8">
        <v>43769</v>
      </c>
      <c r="G59" s="35" t="s">
        <v>3</v>
      </c>
      <c r="H59" s="80">
        <v>1.3974</v>
      </c>
      <c r="I59" s="80"/>
      <c r="J59" s="35">
        <v>81</v>
      </c>
      <c r="K59" s="83">
        <f t="shared" si="4"/>
        <v>6030.4784914688689</v>
      </c>
      <c r="L59" s="84"/>
      <c r="M59" s="6">
        <f>IF(J59="","",(K59/J59)/LOOKUP(RIGHT($D$2,3),定数!$A$6:$A$13,定数!$B$6:$B$13))</f>
        <v>0.6204195978877437</v>
      </c>
      <c r="N59" s="35">
        <v>2011</v>
      </c>
      <c r="O59" s="8">
        <v>43770</v>
      </c>
      <c r="P59" s="80">
        <v>1.3817999999999999</v>
      </c>
      <c r="Q59" s="80"/>
      <c r="R59" s="81">
        <f>IF(P59="","",T59*M59*LOOKUP(RIGHT($D$2,3),定数!$A$6:$A$13,定数!$B$6:$B$13))</f>
        <v>11614.254872458603</v>
      </c>
      <c r="S59" s="81"/>
      <c r="T59" s="82">
        <f t="shared" si="5"/>
        <v>156.00000000000057</v>
      </c>
      <c r="U59" s="82"/>
      <c r="V59" t="str">
        <f t="shared" si="8"/>
        <v/>
      </c>
      <c r="W59">
        <f t="shared" si="2"/>
        <v>0</v>
      </c>
      <c r="X59" s="41">
        <f t="shared" si="6"/>
        <v>317836.36363636347</v>
      </c>
      <c r="Y59" s="42">
        <f t="shared" si="7"/>
        <v>0.36754892544135931</v>
      </c>
    </row>
    <row r="60" spans="2:25" x14ac:dyDescent="0.15">
      <c r="B60" s="35">
        <v>52</v>
      </c>
      <c r="C60" s="79">
        <f t="shared" si="0"/>
        <v>212630.20458808757</v>
      </c>
      <c r="D60" s="79"/>
      <c r="E60" s="35">
        <v>2011</v>
      </c>
      <c r="F60" s="8">
        <v>43773</v>
      </c>
      <c r="G60" s="35" t="s">
        <v>4</v>
      </c>
      <c r="H60" s="80">
        <v>1.3798999999999999</v>
      </c>
      <c r="I60" s="80"/>
      <c r="J60" s="35">
        <v>38</v>
      </c>
      <c r="K60" s="83">
        <f t="shared" si="4"/>
        <v>6378.9061376426271</v>
      </c>
      <c r="L60" s="84"/>
      <c r="M60" s="6">
        <f>IF(J60="","",(K60/J60)/LOOKUP(RIGHT($D$2,3),定数!$A$6:$A$13,定数!$B$6:$B$13))</f>
        <v>1.3988829249216288</v>
      </c>
      <c r="N60" s="35">
        <v>2011</v>
      </c>
      <c r="O60" s="8">
        <v>43776</v>
      </c>
      <c r="P60" s="80">
        <v>1.3759999999999999</v>
      </c>
      <c r="Q60" s="80"/>
      <c r="R60" s="81">
        <f>IF(P60="","",T60*M60*LOOKUP(RIGHT($D$2,3),定数!$A$6:$A$13,定数!$B$6:$B$13))</f>
        <v>-6546.7720886332463</v>
      </c>
      <c r="S60" s="81"/>
      <c r="T60" s="82">
        <f t="shared" si="5"/>
        <v>-39.000000000000142</v>
      </c>
      <c r="U60" s="82"/>
      <c r="V60" t="str">
        <f t="shared" si="8"/>
        <v/>
      </c>
      <c r="W60">
        <f t="shared" si="2"/>
        <v>1</v>
      </c>
      <c r="X60" s="41">
        <f t="shared" si="6"/>
        <v>317836.36363636347</v>
      </c>
      <c r="Y60" s="42">
        <f t="shared" si="7"/>
        <v>0.33100730780019327</v>
      </c>
    </row>
    <row r="61" spans="2:25" x14ac:dyDescent="0.15">
      <c r="B61" s="35">
        <v>53</v>
      </c>
      <c r="C61" s="79">
        <f t="shared" si="0"/>
        <v>206083.43249945433</v>
      </c>
      <c r="D61" s="79"/>
      <c r="E61" s="35">
        <v>2011</v>
      </c>
      <c r="F61" s="8">
        <v>43776</v>
      </c>
      <c r="G61" s="35" t="s">
        <v>3</v>
      </c>
      <c r="H61" s="80">
        <v>1.3751</v>
      </c>
      <c r="I61" s="80"/>
      <c r="J61" s="35">
        <v>33</v>
      </c>
      <c r="K61" s="83">
        <f t="shared" si="4"/>
        <v>6182.5029749836294</v>
      </c>
      <c r="L61" s="84"/>
      <c r="M61" s="6">
        <f>IF(J61="","",(K61/J61)/LOOKUP(RIGHT($D$2,3),定数!$A$6:$A$13,定数!$B$6:$B$13))</f>
        <v>1.561238124995866</v>
      </c>
      <c r="N61" s="35">
        <v>2011</v>
      </c>
      <c r="O61" s="8">
        <v>43777</v>
      </c>
      <c r="P61" s="80">
        <v>1.3784000000000001</v>
      </c>
      <c r="Q61" s="80"/>
      <c r="R61" s="81">
        <f>IF(P61="","",T61*M61*LOOKUP(RIGHT($D$2,3),定数!$A$6:$A$13,定数!$B$6:$B$13))</f>
        <v>-6182.5029749837813</v>
      </c>
      <c r="S61" s="81"/>
      <c r="T61" s="82">
        <f t="shared" si="5"/>
        <v>-33.00000000000081</v>
      </c>
      <c r="U61" s="82"/>
      <c r="V61" t="str">
        <f t="shared" si="8"/>
        <v/>
      </c>
      <c r="W61">
        <f t="shared" si="2"/>
        <v>2</v>
      </c>
      <c r="X61" s="41">
        <f t="shared" si="6"/>
        <v>317836.36363636347</v>
      </c>
      <c r="Y61" s="42">
        <f t="shared" si="7"/>
        <v>0.35160524069160837</v>
      </c>
    </row>
    <row r="62" spans="2:25" x14ac:dyDescent="0.15">
      <c r="B62" s="35">
        <v>54</v>
      </c>
      <c r="C62" s="79">
        <f t="shared" si="0"/>
        <v>199900.92952447056</v>
      </c>
      <c r="D62" s="79"/>
      <c r="E62" s="35">
        <v>2011</v>
      </c>
      <c r="F62" s="8">
        <v>43779</v>
      </c>
      <c r="G62" s="35" t="s">
        <v>3</v>
      </c>
      <c r="H62" s="80">
        <v>1.3563000000000001</v>
      </c>
      <c r="I62" s="80"/>
      <c r="J62" s="35">
        <v>88</v>
      </c>
      <c r="K62" s="83">
        <f t="shared" si="4"/>
        <v>5997.0278857341164</v>
      </c>
      <c r="L62" s="84"/>
      <c r="M62" s="6">
        <f>IF(J62="","",(K62/J62)/LOOKUP(RIGHT($D$2,3),定数!$A$6:$A$13,定数!$B$6:$B$13))</f>
        <v>0.56790036796724586</v>
      </c>
      <c r="N62" s="35">
        <v>2011</v>
      </c>
      <c r="O62" s="8">
        <v>43780</v>
      </c>
      <c r="P62" s="80">
        <v>1.3652</v>
      </c>
      <c r="Q62" s="80"/>
      <c r="R62" s="81">
        <f>IF(P62="","",T62*M62*LOOKUP(RIGHT($D$2,3),定数!$A$6:$A$13,定数!$B$6:$B$13))</f>
        <v>-6065.1759298901225</v>
      </c>
      <c r="S62" s="81"/>
      <c r="T62" s="82">
        <f t="shared" si="5"/>
        <v>-88.999999999999076</v>
      </c>
      <c r="U62" s="82"/>
      <c r="V62" t="str">
        <f t="shared" si="8"/>
        <v/>
      </c>
      <c r="W62">
        <f t="shared" si="2"/>
        <v>3</v>
      </c>
      <c r="X62" s="41">
        <f t="shared" si="6"/>
        <v>317836.36363636347</v>
      </c>
      <c r="Y62" s="42">
        <f t="shared" si="7"/>
        <v>0.37105708347086053</v>
      </c>
    </row>
    <row r="63" spans="2:25" x14ac:dyDescent="0.15">
      <c r="B63" s="35">
        <v>55</v>
      </c>
      <c r="C63" s="79">
        <f t="shared" si="0"/>
        <v>193835.75359458043</v>
      </c>
      <c r="D63" s="79"/>
      <c r="E63" s="35">
        <v>2011</v>
      </c>
      <c r="F63" s="8">
        <v>43784</v>
      </c>
      <c r="G63" s="35" t="s">
        <v>3</v>
      </c>
      <c r="H63" s="80">
        <v>1.3609</v>
      </c>
      <c r="I63" s="80"/>
      <c r="J63" s="35">
        <v>30</v>
      </c>
      <c r="K63" s="83">
        <f t="shared" si="4"/>
        <v>5815.0726078374128</v>
      </c>
      <c r="L63" s="84"/>
      <c r="M63" s="6">
        <f>IF(J63="","",(K63/J63)/LOOKUP(RIGHT($D$2,3),定数!$A$6:$A$13,定数!$B$6:$B$13))</f>
        <v>1.6152979466215036</v>
      </c>
      <c r="N63" s="35">
        <v>2011</v>
      </c>
      <c r="O63" s="8">
        <v>43784</v>
      </c>
      <c r="P63" s="80">
        <v>1.3552</v>
      </c>
      <c r="Q63" s="80"/>
      <c r="R63" s="81">
        <f>IF(P63="","",T63*M63*LOOKUP(RIGHT($D$2,3),定数!$A$6:$A$13,定数!$B$6:$B$13))</f>
        <v>11048.637954891159</v>
      </c>
      <c r="S63" s="81"/>
      <c r="T63" s="82">
        <f t="shared" si="5"/>
        <v>57.000000000000384</v>
      </c>
      <c r="U63" s="82"/>
      <c r="V63" t="str">
        <f t="shared" si="8"/>
        <v/>
      </c>
      <c r="W63">
        <f t="shared" si="2"/>
        <v>0</v>
      </c>
      <c r="X63" s="41">
        <f t="shared" si="6"/>
        <v>317836.36363636347</v>
      </c>
      <c r="Y63" s="42">
        <f t="shared" si="7"/>
        <v>0.39013978332464228</v>
      </c>
    </row>
    <row r="64" spans="2:25" x14ac:dyDescent="0.15">
      <c r="B64" s="35">
        <v>56</v>
      </c>
      <c r="C64" s="79">
        <f t="shared" si="0"/>
        <v>204884.39154947159</v>
      </c>
      <c r="D64" s="79"/>
      <c r="E64" s="35">
        <v>2011</v>
      </c>
      <c r="F64" s="8">
        <v>43790</v>
      </c>
      <c r="G64" s="35" t="s">
        <v>4</v>
      </c>
      <c r="H64" s="80">
        <v>1.3535999999999999</v>
      </c>
      <c r="I64" s="80"/>
      <c r="J64" s="35">
        <v>31</v>
      </c>
      <c r="K64" s="83">
        <f t="shared" si="4"/>
        <v>6146.5317464841473</v>
      </c>
      <c r="L64" s="84"/>
      <c r="M64" s="6">
        <f>IF(J64="","",(K64/J64)/LOOKUP(RIGHT($D$2,3),定数!$A$6:$A$13,定数!$B$6:$B$13))</f>
        <v>1.6522934802376741</v>
      </c>
      <c r="N64" s="35">
        <v>2011</v>
      </c>
      <c r="O64" s="8">
        <v>43790</v>
      </c>
      <c r="P64" s="80">
        <v>1.3505</v>
      </c>
      <c r="Q64" s="80"/>
      <c r="R64" s="81">
        <f>IF(P64="","",T64*M64*LOOKUP(RIGHT($D$2,3),定数!$A$6:$A$13,定数!$B$6:$B$13))</f>
        <v>-6146.5317464839109</v>
      </c>
      <c r="S64" s="81"/>
      <c r="T64" s="82">
        <f t="shared" si="5"/>
        <v>-30.999999999998806</v>
      </c>
      <c r="U64" s="82"/>
      <c r="V64" t="str">
        <f t="shared" si="8"/>
        <v/>
      </c>
      <c r="W64">
        <f t="shared" si="2"/>
        <v>1</v>
      </c>
      <c r="X64" s="41">
        <f t="shared" si="6"/>
        <v>317836.36363636347</v>
      </c>
      <c r="Y64" s="42">
        <f t="shared" si="7"/>
        <v>0.35537775097414659</v>
      </c>
    </row>
    <row r="65" spans="2:25" x14ac:dyDescent="0.15">
      <c r="B65" s="35">
        <v>57</v>
      </c>
      <c r="C65" s="79">
        <f t="shared" si="0"/>
        <v>198737.85980298769</v>
      </c>
      <c r="D65" s="79"/>
      <c r="E65" s="35">
        <v>2011</v>
      </c>
      <c r="F65" s="8">
        <v>43793</v>
      </c>
      <c r="G65" s="35" t="s">
        <v>3</v>
      </c>
      <c r="H65" s="80">
        <v>1.3352999999999999</v>
      </c>
      <c r="I65" s="80"/>
      <c r="J65" s="35">
        <v>57</v>
      </c>
      <c r="K65" s="83">
        <f t="shared" si="4"/>
        <v>5962.1357940896305</v>
      </c>
      <c r="L65" s="84"/>
      <c r="M65" s="6">
        <f>IF(J65="","",(K65/J65)/LOOKUP(RIGHT($D$2,3),定数!$A$6:$A$13,定数!$B$6:$B$13))</f>
        <v>0.87165727983766528</v>
      </c>
      <c r="N65" s="35">
        <v>2011</v>
      </c>
      <c r="O65" s="8">
        <v>43794</v>
      </c>
      <c r="P65" s="80">
        <v>1.3236000000000001</v>
      </c>
      <c r="Q65" s="80"/>
      <c r="R65" s="81">
        <f>IF(P65="","",T65*M65*LOOKUP(RIGHT($D$2,3),定数!$A$6:$A$13,定数!$B$6:$B$13))</f>
        <v>12238.068208920635</v>
      </c>
      <c r="S65" s="81"/>
      <c r="T65" s="82">
        <f t="shared" si="5"/>
        <v>116.99999999999821</v>
      </c>
      <c r="U65" s="82"/>
      <c r="V65" t="str">
        <f t="shared" si="8"/>
        <v/>
      </c>
      <c r="W65">
        <f t="shared" si="2"/>
        <v>0</v>
      </c>
      <c r="X65" s="41">
        <f t="shared" si="6"/>
        <v>317836.36363636347</v>
      </c>
      <c r="Y65" s="42">
        <f t="shared" si="7"/>
        <v>0.37471641844492143</v>
      </c>
    </row>
    <row r="66" spans="2:25" x14ac:dyDescent="0.15">
      <c r="B66" s="35">
        <v>58</v>
      </c>
      <c r="C66" s="79">
        <f t="shared" si="0"/>
        <v>210975.92801190831</v>
      </c>
      <c r="D66" s="79"/>
      <c r="E66" s="35">
        <v>2011</v>
      </c>
      <c r="F66" s="8">
        <v>43801</v>
      </c>
      <c r="G66" s="35" t="s">
        <v>4</v>
      </c>
      <c r="H66" s="80">
        <v>1.3471</v>
      </c>
      <c r="I66" s="80"/>
      <c r="J66" s="35">
        <v>23</v>
      </c>
      <c r="K66" s="83">
        <f t="shared" si="4"/>
        <v>6329.2778403572493</v>
      </c>
      <c r="L66" s="84"/>
      <c r="M66" s="6">
        <f>IF(J66="","",(K66/J66)/LOOKUP(RIGHT($D$2,3),定数!$A$6:$A$13,定数!$B$6:$B$13))</f>
        <v>2.2932166088250905</v>
      </c>
      <c r="N66" s="35">
        <v>2011</v>
      </c>
      <c r="O66" s="8">
        <v>12.2</v>
      </c>
      <c r="P66" s="80">
        <v>1.3514999999999999</v>
      </c>
      <c r="Q66" s="80"/>
      <c r="R66" s="81">
        <f>IF(P66="","",T66*M66*LOOKUP(RIGHT($D$2,3),定数!$A$6:$A$13,定数!$B$6:$B$13))</f>
        <v>12108.183694596366</v>
      </c>
      <c r="S66" s="81"/>
      <c r="T66" s="82">
        <f t="shared" si="5"/>
        <v>43.999999999999595</v>
      </c>
      <c r="U66" s="82"/>
      <c r="V66" t="str">
        <f t="shared" si="8"/>
        <v/>
      </c>
      <c r="W66">
        <f t="shared" si="2"/>
        <v>0</v>
      </c>
      <c r="X66" s="41">
        <f t="shared" si="6"/>
        <v>317836.36363636347</v>
      </c>
      <c r="Y66" s="42">
        <f t="shared" si="7"/>
        <v>0.33621211368600401</v>
      </c>
    </row>
    <row r="67" spans="2:25" x14ac:dyDescent="0.15">
      <c r="B67" s="35">
        <v>59</v>
      </c>
      <c r="C67" s="79">
        <f t="shared" si="0"/>
        <v>223084.11170650469</v>
      </c>
      <c r="D67" s="79"/>
      <c r="E67" s="35">
        <v>2011</v>
      </c>
      <c r="F67" s="8">
        <v>43812</v>
      </c>
      <c r="G67" s="35" t="s">
        <v>3</v>
      </c>
      <c r="H67" s="80">
        <v>1.3171999999999999</v>
      </c>
      <c r="I67" s="80"/>
      <c r="J67" s="35">
        <v>61</v>
      </c>
      <c r="K67" s="83">
        <f t="shared" si="4"/>
        <v>6692.5233511951401</v>
      </c>
      <c r="L67" s="84"/>
      <c r="M67" s="6">
        <f>IF(J67="","",(K67/J67)/LOOKUP(RIGHT($D$2,3),定数!$A$6:$A$13,定数!$B$6:$B$13))</f>
        <v>0.9142791463381339</v>
      </c>
      <c r="N67" s="35">
        <v>2011</v>
      </c>
      <c r="O67" s="8">
        <v>43812</v>
      </c>
      <c r="P67" s="80">
        <v>1.3046</v>
      </c>
      <c r="Q67" s="80"/>
      <c r="R67" s="81">
        <f>IF(P67="","",T67*M67*LOOKUP(RIGHT($D$2,3),定数!$A$6:$A$13,定数!$B$6:$B$13))</f>
        <v>13823.900692632524</v>
      </c>
      <c r="S67" s="81"/>
      <c r="T67" s="82">
        <f t="shared" si="5"/>
        <v>125.99999999999945</v>
      </c>
      <c r="U67" s="82"/>
      <c r="V67" t="str">
        <f t="shared" si="8"/>
        <v/>
      </c>
      <c r="W67">
        <f t="shared" si="2"/>
        <v>0</v>
      </c>
      <c r="X67" s="41">
        <f t="shared" si="6"/>
        <v>317836.36363636347</v>
      </c>
      <c r="Y67" s="42">
        <f t="shared" si="7"/>
        <v>0.29811646108015766</v>
      </c>
    </row>
    <row r="68" spans="2:25" x14ac:dyDescent="0.15">
      <c r="B68" s="35">
        <v>60</v>
      </c>
      <c r="C68" s="79">
        <f t="shared" si="0"/>
        <v>236908.01239913719</v>
      </c>
      <c r="D68" s="79"/>
      <c r="E68" s="35">
        <v>2012</v>
      </c>
      <c r="F68" s="8">
        <v>43475</v>
      </c>
      <c r="G68" s="35" t="s">
        <v>4</v>
      </c>
      <c r="H68" s="80">
        <v>1.2808999999999999</v>
      </c>
      <c r="I68" s="80"/>
      <c r="J68" s="35">
        <v>67</v>
      </c>
      <c r="K68" s="83">
        <f t="shared" si="4"/>
        <v>7107.240371974116</v>
      </c>
      <c r="L68" s="84"/>
      <c r="M68" s="6">
        <f>IF(J68="","",(K68/J68)/LOOKUP(RIGHT($D$2,3),定数!$A$6:$A$13,定数!$B$6:$B$13))</f>
        <v>0.88398512089230297</v>
      </c>
      <c r="N68" s="35">
        <v>2012</v>
      </c>
      <c r="O68" s="8">
        <v>43476</v>
      </c>
      <c r="P68" s="80">
        <v>1.2742</v>
      </c>
      <c r="Q68" s="80"/>
      <c r="R68" s="81">
        <f>IF(P68="","",T68*M68*LOOKUP(RIGHT($D$2,3),定数!$A$6:$A$13,定数!$B$6:$B$13))</f>
        <v>-7107.2403719740405</v>
      </c>
      <c r="S68" s="81"/>
      <c r="T68" s="82">
        <f t="shared" si="5"/>
        <v>-66.999999999999289</v>
      </c>
      <c r="U68" s="82"/>
      <c r="V68" t="str">
        <f t="shared" si="8"/>
        <v/>
      </c>
      <c r="W68">
        <f t="shared" si="2"/>
        <v>1</v>
      </c>
      <c r="X68" s="41">
        <f t="shared" si="6"/>
        <v>317836.36363636347</v>
      </c>
      <c r="Y68" s="42">
        <f t="shared" si="7"/>
        <v>0.25462269424217421</v>
      </c>
    </row>
    <row r="69" spans="2:25" x14ac:dyDescent="0.15">
      <c r="B69" s="35">
        <v>61</v>
      </c>
      <c r="C69" s="79">
        <f t="shared" si="0"/>
        <v>229800.77202716316</v>
      </c>
      <c r="D69" s="79"/>
      <c r="E69" s="35">
        <v>2012</v>
      </c>
      <c r="F69" s="8">
        <v>43482</v>
      </c>
      <c r="G69" s="35" t="s">
        <v>4</v>
      </c>
      <c r="H69" s="80">
        <v>1.2746</v>
      </c>
      <c r="I69" s="80"/>
      <c r="J69" s="35">
        <v>28</v>
      </c>
      <c r="K69" s="83">
        <f t="shared" si="4"/>
        <v>6894.0231608148943</v>
      </c>
      <c r="L69" s="84"/>
      <c r="M69" s="6">
        <f>IF(J69="","",(K69/J69)/LOOKUP(RIGHT($D$2,3),定数!$A$6:$A$13,定数!$B$6:$B$13))</f>
        <v>2.0517926073853854</v>
      </c>
      <c r="N69" s="35">
        <v>2012</v>
      </c>
      <c r="O69" s="8">
        <v>43483</v>
      </c>
      <c r="P69" s="80">
        <v>1.2802</v>
      </c>
      <c r="Q69" s="80"/>
      <c r="R69" s="81">
        <f>IF(P69="","",T69*M69*LOOKUP(RIGHT($D$2,3),定数!$A$6:$A$13,定数!$B$6:$B$13))</f>
        <v>13788.046321629912</v>
      </c>
      <c r="S69" s="81"/>
      <c r="T69" s="82">
        <f t="shared" si="5"/>
        <v>56.000000000000497</v>
      </c>
      <c r="U69" s="82"/>
      <c r="V69" t="str">
        <f t="shared" si="8"/>
        <v/>
      </c>
      <c r="W69">
        <f t="shared" si="2"/>
        <v>0</v>
      </c>
      <c r="X69" s="41">
        <f t="shared" si="6"/>
        <v>317836.36363636347</v>
      </c>
      <c r="Y69" s="42">
        <f t="shared" si="7"/>
        <v>0.27698401341490875</v>
      </c>
    </row>
    <row r="70" spans="2:25" x14ac:dyDescent="0.15">
      <c r="B70" s="35">
        <v>62</v>
      </c>
      <c r="C70" s="79">
        <f t="shared" si="0"/>
        <v>243588.81834879308</v>
      </c>
      <c r="D70" s="79"/>
      <c r="E70" s="35">
        <v>2012</v>
      </c>
      <c r="F70" s="8">
        <v>43492</v>
      </c>
      <c r="G70" s="35" t="s">
        <v>4</v>
      </c>
      <c r="H70" s="80">
        <v>1.3111999999999999</v>
      </c>
      <c r="I70" s="80"/>
      <c r="J70" s="35">
        <v>34</v>
      </c>
      <c r="K70" s="83">
        <f t="shared" si="4"/>
        <v>7307.6645504637918</v>
      </c>
      <c r="L70" s="84"/>
      <c r="M70" s="6">
        <f>IF(J70="","",(K70/J70)/LOOKUP(RIGHT($D$2,3),定数!$A$6:$A$13,定数!$B$6:$B$13))</f>
        <v>1.7910942525646549</v>
      </c>
      <c r="N70" s="35">
        <v>2012</v>
      </c>
      <c r="O70" s="8">
        <v>43492</v>
      </c>
      <c r="P70" s="80">
        <v>1.3182</v>
      </c>
      <c r="Q70" s="80"/>
      <c r="R70" s="81">
        <f>IF(P70="","",T70*M70*LOOKUP(RIGHT($D$2,3),定数!$A$6:$A$13,定数!$B$6:$B$13))</f>
        <v>15045.191721543351</v>
      </c>
      <c r="S70" s="81"/>
      <c r="T70" s="82">
        <f t="shared" si="5"/>
        <v>70.000000000001165</v>
      </c>
      <c r="U70" s="82"/>
      <c r="V70" t="str">
        <f t="shared" si="8"/>
        <v/>
      </c>
      <c r="W70">
        <f t="shared" si="2"/>
        <v>0</v>
      </c>
      <c r="X70" s="41">
        <f t="shared" si="6"/>
        <v>317836.36363636347</v>
      </c>
      <c r="Y70" s="42">
        <f t="shared" si="7"/>
        <v>0.23360305421980287</v>
      </c>
    </row>
    <row r="71" spans="2:25" x14ac:dyDescent="0.15">
      <c r="B71" s="35">
        <v>63</v>
      </c>
      <c r="C71" s="79">
        <f t="shared" si="0"/>
        <v>258634.01007033643</v>
      </c>
      <c r="D71" s="79"/>
      <c r="E71" s="35">
        <v>2012</v>
      </c>
      <c r="F71" s="8">
        <v>43498</v>
      </c>
      <c r="G71" s="35" t="s">
        <v>4</v>
      </c>
      <c r="H71" s="80">
        <v>1.3151999999999999</v>
      </c>
      <c r="I71" s="80"/>
      <c r="J71" s="35">
        <v>68</v>
      </c>
      <c r="K71" s="83">
        <f t="shared" si="4"/>
        <v>7759.0203021100924</v>
      </c>
      <c r="L71" s="84"/>
      <c r="M71" s="6">
        <f>IF(J71="","",(K71/J71)/LOOKUP(RIGHT($D$2,3),定数!$A$6:$A$13,定数!$B$6:$B$13))</f>
        <v>0.95086033114094271</v>
      </c>
      <c r="N71" s="35">
        <v>2012</v>
      </c>
      <c r="O71" s="8">
        <v>43499</v>
      </c>
      <c r="P71" s="80">
        <v>1.3084</v>
      </c>
      <c r="Q71" s="80"/>
      <c r="R71" s="81">
        <f>IF(P71="","",T71*M71*LOOKUP(RIGHT($D$2,3),定数!$A$6:$A$13,定数!$B$6:$B$13))</f>
        <v>-7759.0203021099978</v>
      </c>
      <c r="S71" s="81"/>
      <c r="T71" s="82">
        <f t="shared" si="5"/>
        <v>-67.999999999999176</v>
      </c>
      <c r="U71" s="82"/>
      <c r="V71" t="str">
        <f t="shared" si="8"/>
        <v/>
      </c>
      <c r="W71">
        <f t="shared" si="2"/>
        <v>1</v>
      </c>
      <c r="X71" s="41">
        <f t="shared" si="6"/>
        <v>317836.36363636347</v>
      </c>
      <c r="Y71" s="42">
        <f t="shared" si="7"/>
        <v>0.18626677227455457</v>
      </c>
    </row>
    <row r="72" spans="2:25" x14ac:dyDescent="0.15">
      <c r="B72" s="35">
        <v>64</v>
      </c>
      <c r="C72" s="79">
        <f t="shared" si="0"/>
        <v>250874.98976822643</v>
      </c>
      <c r="D72" s="79"/>
      <c r="E72" s="35">
        <v>2012</v>
      </c>
      <c r="F72" s="8">
        <v>43505</v>
      </c>
      <c r="G72" s="35" t="s">
        <v>4</v>
      </c>
      <c r="H72" s="80">
        <v>1.3267</v>
      </c>
      <c r="I72" s="80"/>
      <c r="J72" s="35">
        <v>53</v>
      </c>
      <c r="K72" s="83">
        <f t="shared" si="4"/>
        <v>7526.2496930467923</v>
      </c>
      <c r="L72" s="84"/>
      <c r="M72" s="6">
        <f>IF(J72="","",(K72/J72)/LOOKUP(RIGHT($D$2,3),定数!$A$6:$A$13,定数!$B$6:$B$13))</f>
        <v>1.183372593246351</v>
      </c>
      <c r="N72" s="35">
        <v>2012</v>
      </c>
      <c r="O72" s="8">
        <v>43506</v>
      </c>
      <c r="P72" s="80">
        <v>1.3212999999999999</v>
      </c>
      <c r="Q72" s="80"/>
      <c r="R72" s="81">
        <f>IF(P72="","",T72*M72*LOOKUP(RIGHT($D$2,3),定数!$A$6:$A$13,定数!$B$6:$B$13))</f>
        <v>-7668.2544042364552</v>
      </c>
      <c r="S72" s="81"/>
      <c r="T72" s="82">
        <f t="shared" si="5"/>
        <v>-54.000000000000711</v>
      </c>
      <c r="U72" s="82"/>
      <c r="V72" t="str">
        <f t="shared" si="8"/>
        <v/>
      </c>
      <c r="W72">
        <f t="shared" si="2"/>
        <v>2</v>
      </c>
      <c r="X72" s="41">
        <f t="shared" si="6"/>
        <v>317836.36363636347</v>
      </c>
      <c r="Y72" s="42">
        <f t="shared" si="7"/>
        <v>0.21067876910631766</v>
      </c>
    </row>
    <row r="73" spans="2:25" x14ac:dyDescent="0.15">
      <c r="B73" s="35">
        <v>65</v>
      </c>
      <c r="C73" s="79">
        <f t="shared" si="0"/>
        <v>243206.73536398998</v>
      </c>
      <c r="D73" s="79"/>
      <c r="E73" s="35">
        <v>2012</v>
      </c>
      <c r="F73" s="8">
        <v>43517</v>
      </c>
      <c r="G73" s="35" t="s">
        <v>4</v>
      </c>
      <c r="H73" s="80">
        <v>1.3269</v>
      </c>
      <c r="I73" s="80"/>
      <c r="J73" s="35">
        <v>82</v>
      </c>
      <c r="K73" s="83">
        <f t="shared" si="4"/>
        <v>7296.2020609196989</v>
      </c>
      <c r="L73" s="84"/>
      <c r="M73" s="6">
        <f>IF(J73="","",(K73/J73)/LOOKUP(RIGHT($D$2,3),定数!$A$6:$A$13,定数!$B$6:$B$13))</f>
        <v>0.74148394928045724</v>
      </c>
      <c r="N73" s="35">
        <v>2012</v>
      </c>
      <c r="O73" s="8">
        <v>43520</v>
      </c>
      <c r="P73" s="80">
        <v>1.343</v>
      </c>
      <c r="Q73" s="80"/>
      <c r="R73" s="81">
        <f>IF(P73="","",T73*M73*LOOKUP(RIGHT($D$2,3),定数!$A$6:$A$13,定数!$B$6:$B$13))</f>
        <v>14325.469900098436</v>
      </c>
      <c r="S73" s="81"/>
      <c r="T73" s="82">
        <f t="shared" si="5"/>
        <v>161.00000000000003</v>
      </c>
      <c r="U73" s="82"/>
      <c r="V73" t="str">
        <f t="shared" si="8"/>
        <v/>
      </c>
      <c r="W73">
        <f t="shared" si="2"/>
        <v>0</v>
      </c>
      <c r="X73" s="41">
        <f t="shared" si="6"/>
        <v>317836.36363636347</v>
      </c>
      <c r="Y73" s="42">
        <f t="shared" si="7"/>
        <v>0.23480519163552105</v>
      </c>
    </row>
    <row r="74" spans="2:25" x14ac:dyDescent="0.15">
      <c r="B74" s="35">
        <v>66</v>
      </c>
      <c r="C74" s="79">
        <f t="shared" ref="C74:C108" si="9">IF(R73="","",C73+R73)</f>
        <v>257532.20526408841</v>
      </c>
      <c r="D74" s="79"/>
      <c r="E74" s="35">
        <v>2012</v>
      </c>
      <c r="F74" s="8">
        <v>43524</v>
      </c>
      <c r="G74" s="35" t="s">
        <v>4</v>
      </c>
      <c r="H74" s="80">
        <v>1.3471</v>
      </c>
      <c r="I74" s="80"/>
      <c r="J74" s="35">
        <v>82</v>
      </c>
      <c r="K74" s="83">
        <f t="shared" si="4"/>
        <v>7725.9661579226522</v>
      </c>
      <c r="L74" s="84"/>
      <c r="M74" s="6">
        <f>IF(J74="","",(K74/J74)/LOOKUP(RIGHT($D$2,3),定数!$A$6:$A$13,定数!$B$6:$B$13))</f>
        <v>0.78515916239051342</v>
      </c>
      <c r="N74" s="35">
        <v>2012</v>
      </c>
      <c r="O74" s="8" t="s">
        <v>70</v>
      </c>
      <c r="P74" s="80">
        <v>1.3388</v>
      </c>
      <c r="Q74" s="80"/>
      <c r="R74" s="81">
        <f>IF(P74="","",T74*M74*LOOKUP(RIGHT($D$2,3),定数!$A$6:$A$13,定数!$B$6:$B$13))</f>
        <v>-7820.1852574094901</v>
      </c>
      <c r="S74" s="81"/>
      <c r="T74" s="82">
        <f t="shared" si="5"/>
        <v>-82.999999999999744</v>
      </c>
      <c r="U74" s="82"/>
      <c r="V74" t="str">
        <f t="shared" si="8"/>
        <v/>
      </c>
      <c r="W74">
        <f t="shared" si="8"/>
        <v>1</v>
      </c>
      <c r="X74" s="41">
        <f t="shared" si="6"/>
        <v>317836.36363636347</v>
      </c>
      <c r="Y74" s="42">
        <f t="shared" si="7"/>
        <v>0.18973335109405243</v>
      </c>
    </row>
    <row r="75" spans="2:25" x14ac:dyDescent="0.15">
      <c r="B75" s="35">
        <v>67</v>
      </c>
      <c r="C75" s="79">
        <f t="shared" si="9"/>
        <v>249712.02000667891</v>
      </c>
      <c r="D75" s="79"/>
      <c r="E75" s="35">
        <v>2012</v>
      </c>
      <c r="F75" s="8">
        <v>43538</v>
      </c>
      <c r="G75" s="35" t="s">
        <v>3</v>
      </c>
      <c r="H75" s="80">
        <v>1.3039000000000001</v>
      </c>
      <c r="I75" s="80"/>
      <c r="J75" s="35">
        <v>50</v>
      </c>
      <c r="K75" s="83">
        <f t="shared" ref="K75:K108" si="10">IF(J75="","",C75*0.03)</f>
        <v>7491.3606002003671</v>
      </c>
      <c r="L75" s="84"/>
      <c r="M75" s="6">
        <f>IF(J75="","",(K75/J75)/LOOKUP(RIGHT($D$2,3),定数!$A$6:$A$13,定数!$B$6:$B$13))</f>
        <v>1.2485601000333946</v>
      </c>
      <c r="N75" s="35">
        <v>2012</v>
      </c>
      <c r="O75" s="8">
        <v>43539</v>
      </c>
      <c r="P75" s="80">
        <v>1.3089999999999999</v>
      </c>
      <c r="Q75" s="80"/>
      <c r="R75" s="81">
        <f>IF(P75="","",T75*M75*LOOKUP(RIGHT($D$2,3),定数!$A$6:$A$13,定数!$B$6:$B$13))</f>
        <v>-7641.1878122041981</v>
      </c>
      <c r="S75" s="81"/>
      <c r="T75" s="82">
        <f t="shared" si="5"/>
        <v>-50.99999999999882</v>
      </c>
      <c r="U75" s="82"/>
      <c r="V75" t="str">
        <f t="shared" ref="V75:W90" si="11">IF(S75&lt;&gt;"",IF(S75&lt;0,1+V74,0),"")</f>
        <v/>
      </c>
      <c r="W75">
        <f t="shared" si="11"/>
        <v>2</v>
      </c>
      <c r="X75" s="41">
        <f t="shared" si="6"/>
        <v>317836.36363636347</v>
      </c>
      <c r="Y75" s="42">
        <f t="shared" si="7"/>
        <v>0.21433778957912319</v>
      </c>
    </row>
    <row r="76" spans="2:25" x14ac:dyDescent="0.15">
      <c r="B76" s="35">
        <v>68</v>
      </c>
      <c r="C76" s="79">
        <f t="shared" si="9"/>
        <v>242070.8321944747</v>
      </c>
      <c r="D76" s="79"/>
      <c r="E76" s="35">
        <v>2012</v>
      </c>
      <c r="F76" s="8">
        <v>43546</v>
      </c>
      <c r="G76" s="35" t="s">
        <v>4</v>
      </c>
      <c r="H76" s="80">
        <v>1.3248</v>
      </c>
      <c r="I76" s="80"/>
      <c r="J76" s="35">
        <v>35</v>
      </c>
      <c r="K76" s="83">
        <f t="shared" si="10"/>
        <v>7262.1249658342404</v>
      </c>
      <c r="L76" s="84"/>
      <c r="M76" s="6">
        <f>IF(J76="","",(K76/J76)/LOOKUP(RIGHT($D$2,3),定数!$A$6:$A$13,定数!$B$6:$B$13))</f>
        <v>1.7290773728176763</v>
      </c>
      <c r="N76" s="35">
        <v>2012</v>
      </c>
      <c r="O76" s="8">
        <v>43546</v>
      </c>
      <c r="P76" s="80">
        <v>1.3212999999999999</v>
      </c>
      <c r="Q76" s="80"/>
      <c r="R76" s="81">
        <f>IF(P76="","",T76*M76*LOOKUP(RIGHT($D$2,3),定数!$A$6:$A$13,定数!$B$6:$B$13))</f>
        <v>-7262.1249658343613</v>
      </c>
      <c r="S76" s="81"/>
      <c r="T76" s="82">
        <f t="shared" ref="T76:T108" si="12">IF(P76="","",IF(G76="買",(P76-H76),(H76-P76))*IF(RIGHT($D$2,3)="JPY",100,10000))</f>
        <v>-35.000000000000583</v>
      </c>
      <c r="U76" s="82"/>
      <c r="V76" t="str">
        <f t="shared" si="11"/>
        <v/>
      </c>
      <c r="W76">
        <f t="shared" si="11"/>
        <v>3</v>
      </c>
      <c r="X76" s="41">
        <f t="shared" ref="X76:X108" si="13">IF(C76&lt;&gt;"",MAX(X75,C76),"")</f>
        <v>317836.36363636347</v>
      </c>
      <c r="Y76" s="42">
        <f t="shared" ref="Y76:Y108" si="14">IF(X76&lt;&gt;"",1-(C76/X76),"")</f>
        <v>0.23837905321800157</v>
      </c>
    </row>
    <row r="77" spans="2:25" x14ac:dyDescent="0.15">
      <c r="B77" s="35">
        <v>69</v>
      </c>
      <c r="C77" s="79">
        <f t="shared" si="9"/>
        <v>234808.70722864033</v>
      </c>
      <c r="D77" s="79"/>
      <c r="E77" s="35">
        <v>2012</v>
      </c>
      <c r="F77" s="8">
        <v>43547</v>
      </c>
      <c r="G77" s="35" t="s">
        <v>3</v>
      </c>
      <c r="H77" s="80">
        <v>1.3191999999999999</v>
      </c>
      <c r="I77" s="80"/>
      <c r="J77" s="35">
        <v>17</v>
      </c>
      <c r="K77" s="83">
        <f t="shared" si="10"/>
        <v>7044.2612168592095</v>
      </c>
      <c r="L77" s="84"/>
      <c r="M77" s="6">
        <f>IF(J77="","",(K77/J77)/LOOKUP(RIGHT($D$2,3),定数!$A$6:$A$13,定数!$B$6:$B$13))</f>
        <v>3.4530692239505929</v>
      </c>
      <c r="N77" s="35">
        <v>2012</v>
      </c>
      <c r="O77" s="8">
        <v>43547</v>
      </c>
      <c r="P77" s="80">
        <v>1.321</v>
      </c>
      <c r="Q77" s="80"/>
      <c r="R77" s="81">
        <f>IF(P77="","",T77*M77*LOOKUP(RIGHT($D$2,3),定数!$A$6:$A$13,定数!$B$6:$B$13))</f>
        <v>-7458.6295237333798</v>
      </c>
      <c r="S77" s="81"/>
      <c r="T77" s="82">
        <f t="shared" si="12"/>
        <v>-18.000000000000238</v>
      </c>
      <c r="U77" s="82"/>
      <c r="V77" t="str">
        <f t="shared" si="11"/>
        <v/>
      </c>
      <c r="W77">
        <f t="shared" si="11"/>
        <v>4</v>
      </c>
      <c r="X77" s="41">
        <f t="shared" si="13"/>
        <v>317836.36363636347</v>
      </c>
      <c r="Y77" s="42">
        <f t="shared" si="14"/>
        <v>0.26122768162146193</v>
      </c>
    </row>
    <row r="78" spans="2:25" x14ac:dyDescent="0.15">
      <c r="B78" s="35">
        <v>70</v>
      </c>
      <c r="C78" s="79">
        <f t="shared" si="9"/>
        <v>227350.07770490696</v>
      </c>
      <c r="D78" s="79"/>
      <c r="E78" s="35">
        <v>2012</v>
      </c>
      <c r="F78" s="8">
        <v>43566</v>
      </c>
      <c r="G78" s="35" t="s">
        <v>4</v>
      </c>
      <c r="H78" s="80">
        <v>1.3110999999999999</v>
      </c>
      <c r="I78" s="80"/>
      <c r="J78" s="35">
        <v>19</v>
      </c>
      <c r="K78" s="83">
        <f t="shared" si="10"/>
        <v>6820.5023311472087</v>
      </c>
      <c r="L78" s="84"/>
      <c r="M78" s="6">
        <f>IF(J78="","",(K78/J78)/LOOKUP(RIGHT($D$2,3),定数!$A$6:$A$13,定数!$B$6:$B$13))</f>
        <v>2.991448390854039</v>
      </c>
      <c r="N78" s="35">
        <v>2012</v>
      </c>
      <c r="O78" s="8">
        <v>43567</v>
      </c>
      <c r="P78" s="80">
        <v>1.3151999999999999</v>
      </c>
      <c r="Q78" s="80"/>
      <c r="R78" s="81">
        <f>IF(P78="","",T78*M78*LOOKUP(RIGHT($D$2,3),定数!$A$6:$A$13,定数!$B$6:$B$13))</f>
        <v>14717.926083001847</v>
      </c>
      <c r="S78" s="81"/>
      <c r="T78" s="82">
        <f t="shared" si="12"/>
        <v>40.999999999999929</v>
      </c>
      <c r="U78" s="82"/>
      <c r="V78" t="str">
        <f t="shared" si="11"/>
        <v/>
      </c>
      <c r="W78">
        <f t="shared" si="11"/>
        <v>0</v>
      </c>
      <c r="X78" s="41">
        <f t="shared" si="13"/>
        <v>317836.36363636347</v>
      </c>
      <c r="Y78" s="42">
        <f t="shared" si="14"/>
        <v>0.28469456702878049</v>
      </c>
    </row>
    <row r="79" spans="2:25" x14ac:dyDescent="0.15">
      <c r="B79" s="35">
        <v>71</v>
      </c>
      <c r="C79" s="79">
        <f t="shared" si="9"/>
        <v>242068.00378790882</v>
      </c>
      <c r="D79" s="79"/>
      <c r="E79" s="35">
        <v>2012</v>
      </c>
      <c r="F79" s="8">
        <v>43600</v>
      </c>
      <c r="G79" s="35" t="s">
        <v>3</v>
      </c>
      <c r="H79" s="80">
        <v>1.2837000000000001</v>
      </c>
      <c r="I79" s="80"/>
      <c r="J79" s="35">
        <v>32</v>
      </c>
      <c r="K79" s="83">
        <f t="shared" si="10"/>
        <v>7262.0401136372648</v>
      </c>
      <c r="L79" s="84"/>
      <c r="M79" s="6">
        <f>IF(J79="","",(K79/J79)/LOOKUP(RIGHT($D$2,3),定数!$A$6:$A$13,定数!$B$6:$B$13))</f>
        <v>1.8911562795930377</v>
      </c>
      <c r="N79" s="35">
        <v>2012</v>
      </c>
      <c r="O79" s="8">
        <v>43600</v>
      </c>
      <c r="P79" s="80">
        <v>1.2777000000000001</v>
      </c>
      <c r="Q79" s="80"/>
      <c r="R79" s="81">
        <f>IF(P79="","",T79*M79*LOOKUP(RIGHT($D$2,3),定数!$A$6:$A$13,定数!$B$6:$B$13))</f>
        <v>13616.325213069884</v>
      </c>
      <c r="S79" s="81"/>
      <c r="T79" s="82">
        <f t="shared" si="12"/>
        <v>60.000000000000057</v>
      </c>
      <c r="U79" s="82"/>
      <c r="V79" t="str">
        <f t="shared" si="11"/>
        <v/>
      </c>
      <c r="W79">
        <f t="shared" si="11"/>
        <v>0</v>
      </c>
      <c r="X79" s="41">
        <f t="shared" si="13"/>
        <v>317836.36363636347</v>
      </c>
      <c r="Y79" s="42">
        <f t="shared" si="14"/>
        <v>0.23838795215748576</v>
      </c>
    </row>
    <row r="80" spans="2:25" x14ac:dyDescent="0.15">
      <c r="B80" s="35">
        <v>72</v>
      </c>
      <c r="C80" s="79">
        <f t="shared" si="9"/>
        <v>255684.3290009787</v>
      </c>
      <c r="D80" s="79"/>
      <c r="E80" s="35">
        <v>2012</v>
      </c>
      <c r="F80" s="8">
        <v>43609</v>
      </c>
      <c r="G80" s="35" t="s">
        <v>3</v>
      </c>
      <c r="H80" s="80">
        <v>1.2553000000000001</v>
      </c>
      <c r="I80" s="80"/>
      <c r="J80" s="35">
        <v>64</v>
      </c>
      <c r="K80" s="83">
        <f t="shared" si="10"/>
        <v>7670.5298700293606</v>
      </c>
      <c r="L80" s="84"/>
      <c r="M80" s="6">
        <f>IF(J80="","",(K80/J80)/LOOKUP(RIGHT($D$2,3),定数!$A$6:$A$13,定数!$B$6:$B$13))</f>
        <v>0.99876691016007302</v>
      </c>
      <c r="N80" s="35">
        <v>2012</v>
      </c>
      <c r="O80" s="8">
        <v>43613</v>
      </c>
      <c r="P80" s="80">
        <v>1.2618</v>
      </c>
      <c r="Q80" s="80"/>
      <c r="R80" s="81">
        <f>IF(P80="","",T80*M80*LOOKUP(RIGHT($D$2,3),定数!$A$6:$A$13,定数!$B$6:$B$13))</f>
        <v>-7790.3818992485103</v>
      </c>
      <c r="S80" s="81"/>
      <c r="T80" s="82">
        <f t="shared" si="12"/>
        <v>-64.999999999999503</v>
      </c>
      <c r="U80" s="82"/>
      <c r="V80" t="str">
        <f t="shared" si="11"/>
        <v/>
      </c>
      <c r="W80">
        <f t="shared" si="11"/>
        <v>1</v>
      </c>
      <c r="X80" s="41">
        <f t="shared" si="13"/>
        <v>317836.36363636347</v>
      </c>
      <c r="Y80" s="42">
        <f t="shared" si="14"/>
        <v>0.19554727446634423</v>
      </c>
    </row>
    <row r="81" spans="2:25" x14ac:dyDescent="0.15">
      <c r="B81" s="35">
        <v>73</v>
      </c>
      <c r="C81" s="79">
        <f t="shared" si="9"/>
        <v>247893.94710173018</v>
      </c>
      <c r="D81" s="79"/>
      <c r="E81" s="35">
        <v>2012</v>
      </c>
      <c r="F81" s="8">
        <v>43614</v>
      </c>
      <c r="G81" s="35" t="s">
        <v>3</v>
      </c>
      <c r="H81" s="80">
        <v>1.2519</v>
      </c>
      <c r="I81" s="80"/>
      <c r="J81" s="35">
        <v>54</v>
      </c>
      <c r="K81" s="83">
        <f t="shared" si="10"/>
        <v>7436.8184130519048</v>
      </c>
      <c r="L81" s="84"/>
      <c r="M81" s="6">
        <f>IF(J81="","",(K81/J81)/LOOKUP(RIGHT($D$2,3),定数!$A$6:$A$13,定数!$B$6:$B$13))</f>
        <v>1.1476571625080101</v>
      </c>
      <c r="N81" s="35">
        <v>2012</v>
      </c>
      <c r="O81" s="8">
        <v>43615</v>
      </c>
      <c r="P81" s="80">
        <v>1.2412000000000001</v>
      </c>
      <c r="Q81" s="80"/>
      <c r="R81" s="81">
        <f>IF(P81="","",T81*M81*LOOKUP(RIGHT($D$2,3),定数!$A$6:$A$13,定数!$B$6:$B$13))</f>
        <v>14735.917966602756</v>
      </c>
      <c r="S81" s="81"/>
      <c r="T81" s="82">
        <f t="shared" si="12"/>
        <v>106.99999999999932</v>
      </c>
      <c r="U81" s="82"/>
      <c r="V81" t="str">
        <f t="shared" si="11"/>
        <v/>
      </c>
      <c r="W81">
        <f t="shared" si="11"/>
        <v>0</v>
      </c>
      <c r="X81" s="41">
        <f t="shared" si="13"/>
        <v>317836.36363636347</v>
      </c>
      <c r="Y81" s="42">
        <f t="shared" si="14"/>
        <v>0.22005794344744767</v>
      </c>
    </row>
    <row r="82" spans="2:25" x14ac:dyDescent="0.15">
      <c r="B82" s="35">
        <v>74</v>
      </c>
      <c r="C82" s="79">
        <f t="shared" si="9"/>
        <v>262629.86506833293</v>
      </c>
      <c r="D82" s="79"/>
      <c r="E82" s="35">
        <v>2012</v>
      </c>
      <c r="F82" s="8">
        <v>43622</v>
      </c>
      <c r="G82" s="35" t="s">
        <v>4</v>
      </c>
      <c r="H82" s="80">
        <v>1.2518</v>
      </c>
      <c r="I82" s="80"/>
      <c r="J82" s="35">
        <v>78</v>
      </c>
      <c r="K82" s="83">
        <f t="shared" si="10"/>
        <v>7878.8959520499875</v>
      </c>
      <c r="L82" s="84"/>
      <c r="M82" s="6">
        <f>IF(J82="","",(K82/J82)/LOOKUP(RIGHT($D$2,3),定数!$A$6:$A$13,定数!$B$6:$B$13))</f>
        <v>0.84176238803952863</v>
      </c>
      <c r="N82" s="35">
        <v>2012</v>
      </c>
      <c r="O82" s="8">
        <v>43624</v>
      </c>
      <c r="P82" s="80">
        <v>1.244</v>
      </c>
      <c r="Q82" s="80"/>
      <c r="R82" s="81">
        <f>IF(P82="","",T82*M82*LOOKUP(RIGHT($D$2,3),定数!$A$6:$A$13,定数!$B$6:$B$13))</f>
        <v>-7878.8959520500175</v>
      </c>
      <c r="S82" s="81"/>
      <c r="T82" s="82">
        <f t="shared" si="12"/>
        <v>-78.000000000000284</v>
      </c>
      <c r="U82" s="82"/>
      <c r="V82" t="str">
        <f t="shared" si="11"/>
        <v/>
      </c>
      <c r="W82">
        <f t="shared" si="11"/>
        <v>1</v>
      </c>
      <c r="X82" s="41">
        <f t="shared" si="13"/>
        <v>317836.36363636347</v>
      </c>
      <c r="Y82" s="42">
        <f t="shared" si="14"/>
        <v>0.17369472119682405</v>
      </c>
    </row>
    <row r="83" spans="2:25" x14ac:dyDescent="0.15">
      <c r="B83" s="35">
        <v>75</v>
      </c>
      <c r="C83" s="79">
        <f t="shared" si="9"/>
        <v>254750.96911628291</v>
      </c>
      <c r="D83" s="79"/>
      <c r="E83" s="35">
        <v>2012</v>
      </c>
      <c r="F83" s="8">
        <v>43631</v>
      </c>
      <c r="G83" s="35" t="s">
        <v>4</v>
      </c>
      <c r="H83" s="80">
        <v>1.2625999999999999</v>
      </c>
      <c r="I83" s="80"/>
      <c r="J83" s="35">
        <v>35</v>
      </c>
      <c r="K83" s="83">
        <f t="shared" si="10"/>
        <v>7642.5290734884875</v>
      </c>
      <c r="L83" s="84"/>
      <c r="M83" s="6">
        <f>IF(J83="","",(K83/J83)/LOOKUP(RIGHT($D$2,3),定数!$A$6:$A$13,定数!$B$6:$B$13))</f>
        <v>1.8196497794020208</v>
      </c>
      <c r="N83" s="35">
        <v>2012</v>
      </c>
      <c r="O83" s="8">
        <v>43634</v>
      </c>
      <c r="P83" s="80">
        <v>1.2695000000000001</v>
      </c>
      <c r="Q83" s="80"/>
      <c r="R83" s="81">
        <f>IF(P83="","",T83*M83*LOOKUP(RIGHT($D$2,3),定数!$A$6:$A$13,定数!$B$6:$B$13))</f>
        <v>15066.700173449011</v>
      </c>
      <c r="S83" s="81"/>
      <c r="T83" s="82">
        <f t="shared" si="12"/>
        <v>69.000000000001279</v>
      </c>
      <c r="U83" s="82"/>
      <c r="V83" t="str">
        <f t="shared" si="11"/>
        <v/>
      </c>
      <c r="W83">
        <f t="shared" si="11"/>
        <v>0</v>
      </c>
      <c r="X83" s="41">
        <f t="shared" si="13"/>
        <v>317836.36363636347</v>
      </c>
      <c r="Y83" s="42">
        <f t="shared" si="14"/>
        <v>0.1984838795609194</v>
      </c>
    </row>
    <row r="84" spans="2:25" x14ac:dyDescent="0.15">
      <c r="B84" s="35">
        <v>76</v>
      </c>
      <c r="C84" s="79">
        <f t="shared" si="9"/>
        <v>269817.66928973194</v>
      </c>
      <c r="D84" s="79"/>
      <c r="E84" s="35">
        <v>2012</v>
      </c>
      <c r="F84" s="8">
        <v>43642</v>
      </c>
      <c r="G84" s="35" t="s">
        <v>3</v>
      </c>
      <c r="H84" s="80">
        <v>1.2482</v>
      </c>
      <c r="I84" s="80"/>
      <c r="J84" s="35">
        <v>19</v>
      </c>
      <c r="K84" s="83">
        <f t="shared" si="10"/>
        <v>8094.5300786919579</v>
      </c>
      <c r="L84" s="84"/>
      <c r="M84" s="6">
        <f>IF(J84="","",(K84/J84)/LOOKUP(RIGHT($D$2,3),定数!$A$6:$A$13,定数!$B$6:$B$13))</f>
        <v>3.5502324906543676</v>
      </c>
      <c r="N84" s="35">
        <v>2012</v>
      </c>
      <c r="O84" s="8">
        <v>43643</v>
      </c>
      <c r="P84" s="80">
        <v>1.2502</v>
      </c>
      <c r="Q84" s="80"/>
      <c r="R84" s="81">
        <f>IF(P84="","",T84*M84*LOOKUP(RIGHT($D$2,3),定数!$A$6:$A$13,定数!$B$6:$B$13))</f>
        <v>-8520.55797757049</v>
      </c>
      <c r="S84" s="81"/>
      <c r="T84" s="82">
        <f t="shared" si="12"/>
        <v>-20.000000000000018</v>
      </c>
      <c r="U84" s="82"/>
      <c r="V84" t="str">
        <f t="shared" si="11"/>
        <v/>
      </c>
      <c r="W84">
        <f t="shared" si="11"/>
        <v>1</v>
      </c>
      <c r="X84" s="41">
        <f t="shared" si="13"/>
        <v>317836.36363636347</v>
      </c>
      <c r="Y84" s="42">
        <f t="shared" si="14"/>
        <v>0.15107992615209287</v>
      </c>
    </row>
    <row r="85" spans="2:25" x14ac:dyDescent="0.15">
      <c r="B85" s="35">
        <v>77</v>
      </c>
      <c r="C85" s="79">
        <f t="shared" si="9"/>
        <v>261297.11131216146</v>
      </c>
      <c r="D85" s="79"/>
      <c r="E85" s="35">
        <v>2012</v>
      </c>
      <c r="F85" s="8">
        <v>43657</v>
      </c>
      <c r="G85" s="35" t="s">
        <v>3</v>
      </c>
      <c r="H85" s="80">
        <v>1.2254</v>
      </c>
      <c r="I85" s="80"/>
      <c r="J85" s="35">
        <v>40</v>
      </c>
      <c r="K85" s="83">
        <f t="shared" si="10"/>
        <v>7838.9133393648435</v>
      </c>
      <c r="L85" s="84"/>
      <c r="M85" s="6">
        <f>IF(J85="","",(K85/J85)/LOOKUP(RIGHT($D$2,3),定数!$A$6:$A$13,定数!$B$6:$B$13))</f>
        <v>1.633106945701009</v>
      </c>
      <c r="N85" s="35">
        <v>2012</v>
      </c>
      <c r="O85" s="8">
        <v>43658</v>
      </c>
      <c r="P85" s="80">
        <v>1.2173</v>
      </c>
      <c r="Q85" s="80"/>
      <c r="R85" s="81">
        <f>IF(P85="","",T85*M85*LOOKUP(RIGHT($D$2,3),定数!$A$6:$A$13,定数!$B$6:$B$13))</f>
        <v>15873.799512213798</v>
      </c>
      <c r="S85" s="81"/>
      <c r="T85" s="82">
        <f t="shared" si="12"/>
        <v>80.999999999999957</v>
      </c>
      <c r="U85" s="82"/>
      <c r="V85" t="str">
        <f t="shared" si="11"/>
        <v/>
      </c>
      <c r="W85">
        <f t="shared" si="11"/>
        <v>0</v>
      </c>
      <c r="X85" s="41">
        <f t="shared" si="13"/>
        <v>317836.36363636347</v>
      </c>
      <c r="Y85" s="42">
        <f t="shared" si="14"/>
        <v>0.17788792848413204</v>
      </c>
    </row>
    <row r="86" spans="2:25" x14ac:dyDescent="0.15">
      <c r="B86" s="35">
        <v>78</v>
      </c>
      <c r="C86" s="79">
        <f t="shared" si="9"/>
        <v>277170.91082437529</v>
      </c>
      <c r="D86" s="79"/>
      <c r="E86" s="35">
        <v>2012</v>
      </c>
      <c r="F86" s="8">
        <v>43659</v>
      </c>
      <c r="G86" s="35" t="s">
        <v>3</v>
      </c>
      <c r="H86" s="80">
        <v>1.2189000000000001</v>
      </c>
      <c r="I86" s="80"/>
      <c r="J86" s="35">
        <v>26</v>
      </c>
      <c r="K86" s="83">
        <f t="shared" si="10"/>
        <v>8315.1273247312583</v>
      </c>
      <c r="L86" s="84"/>
      <c r="M86" s="6">
        <f>IF(J86="","",(K86/J86)/LOOKUP(RIGHT($D$2,3),定数!$A$6:$A$13,定数!$B$6:$B$13))</f>
        <v>2.6651049117728389</v>
      </c>
      <c r="N86" s="35">
        <v>2012</v>
      </c>
      <c r="O86" s="8">
        <v>43659</v>
      </c>
      <c r="P86" s="80">
        <v>1.2215</v>
      </c>
      <c r="Q86" s="80"/>
      <c r="R86" s="81">
        <f>IF(P86="","",T86*M86*LOOKUP(RIGHT($D$2,3),定数!$A$6:$A$13,定数!$B$6:$B$13))</f>
        <v>-8315.127324731051</v>
      </c>
      <c r="S86" s="81"/>
      <c r="T86" s="82">
        <f t="shared" si="12"/>
        <v>-25.999999999999357</v>
      </c>
      <c r="U86" s="82"/>
      <c r="V86" t="str">
        <f t="shared" si="11"/>
        <v/>
      </c>
      <c r="W86">
        <f t="shared" si="11"/>
        <v>1</v>
      </c>
      <c r="X86" s="41">
        <f t="shared" si="13"/>
        <v>317836.36363636347</v>
      </c>
      <c r="Y86" s="42">
        <f t="shared" si="14"/>
        <v>0.127944620139543</v>
      </c>
    </row>
    <row r="87" spans="2:25" x14ac:dyDescent="0.15">
      <c r="B87" s="35">
        <v>79</v>
      </c>
      <c r="C87" s="79">
        <f t="shared" si="9"/>
        <v>268855.78349964425</v>
      </c>
      <c r="D87" s="79"/>
      <c r="E87" s="35">
        <v>2012</v>
      </c>
      <c r="F87" s="8">
        <v>43663</v>
      </c>
      <c r="G87" s="35" t="s">
        <v>4</v>
      </c>
      <c r="H87" s="80">
        <v>1.2281</v>
      </c>
      <c r="I87" s="80"/>
      <c r="J87" s="35">
        <v>92</v>
      </c>
      <c r="K87" s="83">
        <f t="shared" si="10"/>
        <v>8065.6735049893277</v>
      </c>
      <c r="L87" s="84"/>
      <c r="M87" s="6">
        <f>IF(J87="","",(K87/J87)/LOOKUP(RIGHT($D$2,3),定数!$A$6:$A$13,定数!$B$6:$B$13))</f>
        <v>0.73058636820555511</v>
      </c>
      <c r="N87" s="35">
        <v>2012</v>
      </c>
      <c r="O87" s="8">
        <v>43666</v>
      </c>
      <c r="P87" s="80">
        <v>1.2188000000000001</v>
      </c>
      <c r="Q87" s="80"/>
      <c r="R87" s="81">
        <f>IF(P87="","",T87*M87*LOOKUP(RIGHT($D$2,3),定数!$A$6:$A$13,定数!$B$6:$B$13))</f>
        <v>-8153.3438691738756</v>
      </c>
      <c r="S87" s="81"/>
      <c r="T87" s="82">
        <f t="shared" si="12"/>
        <v>-92.999999999998636</v>
      </c>
      <c r="U87" s="82"/>
      <c r="V87" t="str">
        <f t="shared" si="11"/>
        <v/>
      </c>
      <c r="W87">
        <f t="shared" si="11"/>
        <v>2</v>
      </c>
      <c r="X87" s="41">
        <f t="shared" si="13"/>
        <v>317836.36363636347</v>
      </c>
      <c r="Y87" s="42">
        <f t="shared" si="14"/>
        <v>0.15410628153535599</v>
      </c>
    </row>
    <row r="88" spans="2:25" x14ac:dyDescent="0.15">
      <c r="B88" s="35">
        <v>80</v>
      </c>
      <c r="C88" s="79">
        <f t="shared" si="9"/>
        <v>260702.43963047038</v>
      </c>
      <c r="D88" s="79"/>
      <c r="E88" s="35">
        <v>2012</v>
      </c>
      <c r="F88" s="8">
        <v>43678</v>
      </c>
      <c r="G88" s="35" t="s">
        <v>4</v>
      </c>
      <c r="H88" s="80">
        <v>1.2321</v>
      </c>
      <c r="I88" s="80"/>
      <c r="J88" s="35">
        <v>37</v>
      </c>
      <c r="K88" s="83">
        <f t="shared" si="10"/>
        <v>7821.0731889141116</v>
      </c>
      <c r="L88" s="84"/>
      <c r="M88" s="6">
        <f>IF(J88="","",(K88/J88)/LOOKUP(RIGHT($D$2,3),定数!$A$6:$A$13,定数!$B$6:$B$13))</f>
        <v>1.7615029704761513</v>
      </c>
      <c r="N88" s="35">
        <v>2012</v>
      </c>
      <c r="O88" s="8">
        <v>43678</v>
      </c>
      <c r="P88" s="80">
        <v>1.2283999999999999</v>
      </c>
      <c r="Q88" s="80"/>
      <c r="R88" s="81">
        <f>IF(P88="","",T88*M88*LOOKUP(RIGHT($D$2,3),定数!$A$6:$A$13,定数!$B$6:$B$13))</f>
        <v>-7821.0731889141898</v>
      </c>
      <c r="S88" s="81"/>
      <c r="T88" s="82">
        <f t="shared" si="12"/>
        <v>-37.000000000000369</v>
      </c>
      <c r="U88" s="82"/>
      <c r="V88" t="str">
        <f t="shared" si="11"/>
        <v/>
      </c>
      <c r="W88">
        <f t="shared" si="11"/>
        <v>3</v>
      </c>
      <c r="X88" s="41">
        <f t="shared" si="13"/>
        <v>317836.36363636347</v>
      </c>
      <c r="Y88" s="42">
        <f t="shared" si="14"/>
        <v>0.17975892799748994</v>
      </c>
    </row>
    <row r="89" spans="2:25" x14ac:dyDescent="0.15">
      <c r="B89" s="35">
        <v>81</v>
      </c>
      <c r="C89" s="79">
        <f t="shared" si="9"/>
        <v>252881.36644155619</v>
      </c>
      <c r="D89" s="79"/>
      <c r="E89" s="35">
        <v>2012</v>
      </c>
      <c r="F89" s="8">
        <v>43699</v>
      </c>
      <c r="G89" s="35" t="s">
        <v>4</v>
      </c>
      <c r="H89" s="80">
        <v>1.2484</v>
      </c>
      <c r="I89" s="80"/>
      <c r="J89" s="35">
        <v>53</v>
      </c>
      <c r="K89" s="83">
        <f t="shared" si="10"/>
        <v>7586.4409932466851</v>
      </c>
      <c r="L89" s="84"/>
      <c r="M89" s="6">
        <f>IF(J89="","",(K89/J89)/LOOKUP(RIGHT($D$2,3),定数!$A$6:$A$13,定数!$B$6:$B$13))</f>
        <v>1.1928366341582837</v>
      </c>
      <c r="N89" s="35">
        <v>2012</v>
      </c>
      <c r="O89" s="8">
        <v>43700</v>
      </c>
      <c r="P89" s="80">
        <v>1.2588999999999999</v>
      </c>
      <c r="Q89" s="80"/>
      <c r="R89" s="81">
        <f>IF(P89="","",T89*M89*LOOKUP(RIGHT($D$2,3),定数!$A$6:$A$13,定数!$B$6:$B$13))</f>
        <v>15029.741590394309</v>
      </c>
      <c r="S89" s="81"/>
      <c r="T89" s="82">
        <f t="shared" si="12"/>
        <v>104.99999999999955</v>
      </c>
      <c r="U89" s="82"/>
      <c r="V89" t="str">
        <f t="shared" si="11"/>
        <v/>
      </c>
      <c r="W89">
        <f t="shared" si="11"/>
        <v>0</v>
      </c>
      <c r="X89" s="41">
        <f t="shared" si="13"/>
        <v>317836.36363636347</v>
      </c>
      <c r="Y89" s="42">
        <f t="shared" si="14"/>
        <v>0.20436616015756548</v>
      </c>
    </row>
    <row r="90" spans="2:25" x14ac:dyDescent="0.15">
      <c r="B90" s="35">
        <v>82</v>
      </c>
      <c r="C90" s="79">
        <f t="shared" si="9"/>
        <v>267911.10803195048</v>
      </c>
      <c r="D90" s="79"/>
      <c r="E90" s="35">
        <v>2012</v>
      </c>
      <c r="F90" s="8">
        <v>43699</v>
      </c>
      <c r="G90" s="35" t="s">
        <v>4</v>
      </c>
      <c r="H90" s="80">
        <v>1.2487999999999999</v>
      </c>
      <c r="I90" s="80"/>
      <c r="J90" s="35">
        <v>33</v>
      </c>
      <c r="K90" s="83">
        <f t="shared" si="10"/>
        <v>8037.3332409585146</v>
      </c>
      <c r="L90" s="84"/>
      <c r="M90" s="6">
        <f>IF(J90="","",(K90/J90)/LOOKUP(RIGHT($D$2,3),定数!$A$6:$A$13,定数!$B$6:$B$13))</f>
        <v>2.0296296063026551</v>
      </c>
      <c r="N90" s="35">
        <v>2012</v>
      </c>
      <c r="O90" s="8">
        <v>43700</v>
      </c>
      <c r="P90" s="80">
        <v>1.2552000000000001</v>
      </c>
      <c r="Q90" s="80"/>
      <c r="R90" s="81">
        <f>IF(P90="","",T90*M90*LOOKUP(RIGHT($D$2,3),定数!$A$6:$A$13,定数!$B$6:$B$13))</f>
        <v>15587.555376404838</v>
      </c>
      <c r="S90" s="81"/>
      <c r="T90" s="82">
        <f t="shared" si="12"/>
        <v>64.000000000001833</v>
      </c>
      <c r="U90" s="82"/>
      <c r="V90" t="str">
        <f t="shared" si="11"/>
        <v/>
      </c>
      <c r="W90">
        <f t="shared" si="11"/>
        <v>0</v>
      </c>
      <c r="X90" s="41">
        <f t="shared" si="13"/>
        <v>317836.36363636347</v>
      </c>
      <c r="Y90" s="42">
        <f t="shared" si="14"/>
        <v>0.15707848854428896</v>
      </c>
    </row>
    <row r="91" spans="2:25" x14ac:dyDescent="0.15">
      <c r="B91" s="35">
        <v>83</v>
      </c>
      <c r="C91" s="79">
        <f t="shared" si="9"/>
        <v>283498.66340835532</v>
      </c>
      <c r="D91" s="79"/>
      <c r="E91" s="35">
        <v>2012</v>
      </c>
      <c r="F91" s="8">
        <v>43704</v>
      </c>
      <c r="G91" s="35" t="s">
        <v>3</v>
      </c>
      <c r="H91" s="80">
        <v>1.2496</v>
      </c>
      <c r="I91" s="80"/>
      <c r="J91" s="35">
        <v>27</v>
      </c>
      <c r="K91" s="83">
        <f t="shared" si="10"/>
        <v>8504.9599022506591</v>
      </c>
      <c r="L91" s="84"/>
      <c r="M91" s="6">
        <f>IF(J91="","",(K91/J91)/LOOKUP(RIGHT($D$2,3),定数!$A$6:$A$13,定数!$B$6:$B$13))</f>
        <v>2.624987624151438</v>
      </c>
      <c r="N91" s="35">
        <v>2012</v>
      </c>
      <c r="O91" s="8">
        <v>43704</v>
      </c>
      <c r="P91" s="80">
        <v>1.2524</v>
      </c>
      <c r="Q91" s="80"/>
      <c r="R91" s="81">
        <f>IF(P91="","",T91*M91*LOOKUP(RIGHT($D$2,3),定数!$A$6:$A$13,定数!$B$6:$B$13))</f>
        <v>-8819.9584171485585</v>
      </c>
      <c r="S91" s="81"/>
      <c r="T91" s="82">
        <f t="shared" si="12"/>
        <v>-27.999999999999137</v>
      </c>
      <c r="U91" s="82"/>
      <c r="V91" t="str">
        <f t="shared" ref="V91:W106" si="15">IF(S91&lt;&gt;"",IF(S91&lt;0,1+V90,0),"")</f>
        <v/>
      </c>
      <c r="W91">
        <f t="shared" si="15"/>
        <v>1</v>
      </c>
      <c r="X91" s="41">
        <f t="shared" si="13"/>
        <v>317836.36363636347</v>
      </c>
      <c r="Y91" s="42">
        <f t="shared" si="14"/>
        <v>0.10803578242322809</v>
      </c>
    </row>
    <row r="92" spans="2:25" x14ac:dyDescent="0.15">
      <c r="B92" s="35">
        <v>84</v>
      </c>
      <c r="C92" s="79">
        <f t="shared" si="9"/>
        <v>274678.70499120676</v>
      </c>
      <c r="D92" s="79"/>
      <c r="E92" s="35">
        <v>2012</v>
      </c>
      <c r="F92" s="8">
        <v>43704</v>
      </c>
      <c r="G92" s="35" t="s">
        <v>3</v>
      </c>
      <c r="H92" s="80">
        <v>1.2507999999999999</v>
      </c>
      <c r="I92" s="80"/>
      <c r="J92" s="35">
        <v>27</v>
      </c>
      <c r="K92" s="83">
        <f t="shared" si="10"/>
        <v>8240.3611497362017</v>
      </c>
      <c r="L92" s="84"/>
      <c r="M92" s="6">
        <f>IF(J92="","",(K92/J92)/LOOKUP(RIGHT($D$2,3),定数!$A$6:$A$13,定数!$B$6:$B$13))</f>
        <v>2.5433213425111734</v>
      </c>
      <c r="N92" s="35">
        <v>2012</v>
      </c>
      <c r="O92" s="8">
        <v>43705</v>
      </c>
      <c r="P92" s="80">
        <v>1.2536</v>
      </c>
      <c r="Q92" s="80"/>
      <c r="R92" s="81">
        <f>IF(P92="","",T92*M92*LOOKUP(RIGHT($D$2,3),定数!$A$6:$A$13,定数!$B$6:$B$13))</f>
        <v>-8545.559710837957</v>
      </c>
      <c r="S92" s="81"/>
      <c r="T92" s="82">
        <f t="shared" si="12"/>
        <v>-28.000000000001357</v>
      </c>
      <c r="U92" s="82"/>
      <c r="V92" t="str">
        <f t="shared" si="15"/>
        <v/>
      </c>
      <c r="W92">
        <f t="shared" si="15"/>
        <v>2</v>
      </c>
      <c r="X92" s="41">
        <f t="shared" si="13"/>
        <v>317836.36363636347</v>
      </c>
      <c r="Y92" s="42">
        <f t="shared" si="14"/>
        <v>0.13578578030339339</v>
      </c>
    </row>
    <row r="93" spans="2:25" x14ac:dyDescent="0.15">
      <c r="B93" s="35">
        <v>85</v>
      </c>
      <c r="C93" s="79">
        <f t="shared" si="9"/>
        <v>266133.1452803688</v>
      </c>
      <c r="D93" s="79"/>
      <c r="E93" s="35">
        <v>2012</v>
      </c>
      <c r="F93" s="8">
        <v>43704</v>
      </c>
      <c r="G93" s="35" t="s">
        <v>3</v>
      </c>
      <c r="H93" s="80">
        <v>1.2506999999999999</v>
      </c>
      <c r="I93" s="80"/>
      <c r="J93" s="35">
        <v>18</v>
      </c>
      <c r="K93" s="83">
        <f t="shared" si="10"/>
        <v>7983.9943584110633</v>
      </c>
      <c r="L93" s="84"/>
      <c r="M93" s="6">
        <f>IF(J93="","",(K93/J93)/LOOKUP(RIGHT($D$2,3),定数!$A$6:$A$13,定数!$B$6:$B$13))</f>
        <v>3.6962936844495662</v>
      </c>
      <c r="N93" s="35">
        <v>2012</v>
      </c>
      <c r="O93" s="8">
        <v>43705</v>
      </c>
      <c r="P93" s="80">
        <v>1.2473000000000001</v>
      </c>
      <c r="Q93" s="80"/>
      <c r="R93" s="81">
        <f>IF(P93="","",T93*M93*LOOKUP(RIGHT($D$2,3),定数!$A$6:$A$13,定数!$B$6:$B$13))</f>
        <v>15080.878232553556</v>
      </c>
      <c r="S93" s="81"/>
      <c r="T93" s="82">
        <f t="shared" si="12"/>
        <v>33.999999999998479</v>
      </c>
      <c r="U93" s="82"/>
      <c r="V93" t="str">
        <f t="shared" si="15"/>
        <v/>
      </c>
      <c r="W93">
        <f t="shared" si="15"/>
        <v>0</v>
      </c>
      <c r="X93" s="41">
        <f t="shared" si="13"/>
        <v>317836.36363636347</v>
      </c>
      <c r="Y93" s="42">
        <f t="shared" si="14"/>
        <v>0.16267244491617805</v>
      </c>
    </row>
    <row r="94" spans="2:25" x14ac:dyDescent="0.15">
      <c r="B94" s="35">
        <v>86</v>
      </c>
      <c r="C94" s="79">
        <f t="shared" si="9"/>
        <v>281214.02351292234</v>
      </c>
      <c r="D94" s="79"/>
      <c r="E94" s="35">
        <v>2012</v>
      </c>
      <c r="F94" s="8">
        <v>43733</v>
      </c>
      <c r="G94" s="35" t="s">
        <v>3</v>
      </c>
      <c r="H94" s="80">
        <v>1.2941</v>
      </c>
      <c r="I94" s="80"/>
      <c r="J94" s="35">
        <v>31</v>
      </c>
      <c r="K94" s="83">
        <f t="shared" si="10"/>
        <v>8436.4207053876708</v>
      </c>
      <c r="L94" s="84"/>
      <c r="M94" s="6">
        <f>IF(J94="","",(K94/J94)/LOOKUP(RIGHT($D$2,3),定数!$A$6:$A$13,定数!$B$6:$B$13))</f>
        <v>2.2678550283300192</v>
      </c>
      <c r="N94" s="35">
        <v>2012</v>
      </c>
      <c r="O94" s="8">
        <v>43734</v>
      </c>
      <c r="P94" s="80">
        <v>1.2878000000000001</v>
      </c>
      <c r="Q94" s="80"/>
      <c r="R94" s="81">
        <f>IF(P94="","",T94*M94*LOOKUP(RIGHT($D$2,3),定数!$A$6:$A$13,定数!$B$6:$B$13))</f>
        <v>17144.984014174872</v>
      </c>
      <c r="S94" s="81"/>
      <c r="T94" s="82">
        <f t="shared" si="12"/>
        <v>62.999999999999723</v>
      </c>
      <c r="U94" s="82"/>
      <c r="V94" t="str">
        <f t="shared" si="15"/>
        <v/>
      </c>
      <c r="W94">
        <f t="shared" si="15"/>
        <v>0</v>
      </c>
      <c r="X94" s="41">
        <f t="shared" si="13"/>
        <v>317836.36363636347</v>
      </c>
      <c r="Y94" s="42">
        <f t="shared" si="14"/>
        <v>0.11522388346143031</v>
      </c>
    </row>
    <row r="95" spans="2:25" x14ac:dyDescent="0.15">
      <c r="B95" s="35">
        <v>87</v>
      </c>
      <c r="C95" s="79">
        <f t="shared" si="9"/>
        <v>298359.00752709724</v>
      </c>
      <c r="D95" s="79"/>
      <c r="E95" s="35">
        <v>2012</v>
      </c>
      <c r="F95" s="8">
        <v>43740</v>
      </c>
      <c r="G95" s="35" t="s">
        <v>4</v>
      </c>
      <c r="H95" s="80">
        <v>1.2925</v>
      </c>
      <c r="I95" s="80"/>
      <c r="J95" s="35">
        <v>45</v>
      </c>
      <c r="K95" s="83">
        <f t="shared" si="10"/>
        <v>8950.7702258129175</v>
      </c>
      <c r="L95" s="84"/>
      <c r="M95" s="6">
        <f>IF(J95="","",(K95/J95)/LOOKUP(RIGHT($D$2,3),定数!$A$6:$A$13,定数!$B$6:$B$13))</f>
        <v>1.6575500418172069</v>
      </c>
      <c r="N95" s="35">
        <v>2012</v>
      </c>
      <c r="O95" s="8">
        <v>43741</v>
      </c>
      <c r="P95" s="80">
        <v>1.2879</v>
      </c>
      <c r="Q95" s="80"/>
      <c r="R95" s="81">
        <f>IF(P95="","",T95*M95*LOOKUP(RIGHT($D$2,3),定数!$A$6:$A$13,定数!$B$6:$B$13))</f>
        <v>-9149.6762308308589</v>
      </c>
      <c r="S95" s="81"/>
      <c r="T95" s="82">
        <f t="shared" si="12"/>
        <v>-45.999999999999375</v>
      </c>
      <c r="U95" s="82"/>
      <c r="V95" t="str">
        <f t="shared" si="15"/>
        <v/>
      </c>
      <c r="W95">
        <f t="shared" si="15"/>
        <v>1</v>
      </c>
      <c r="X95" s="41">
        <f t="shared" si="13"/>
        <v>317836.36363636347</v>
      </c>
      <c r="Y95" s="42">
        <f t="shared" si="14"/>
        <v>6.1281081517627345E-2</v>
      </c>
    </row>
    <row r="96" spans="2:25" x14ac:dyDescent="0.15">
      <c r="B96" s="35">
        <v>88</v>
      </c>
      <c r="C96" s="79">
        <f t="shared" si="9"/>
        <v>289209.33129626641</v>
      </c>
      <c r="D96" s="79"/>
      <c r="E96" s="35">
        <v>2012</v>
      </c>
      <c r="F96" s="8">
        <v>43756</v>
      </c>
      <c r="G96" s="35" t="s">
        <v>4</v>
      </c>
      <c r="H96" s="80">
        <v>1.3116000000000001</v>
      </c>
      <c r="I96" s="80"/>
      <c r="J96" s="35">
        <v>28</v>
      </c>
      <c r="K96" s="83">
        <f t="shared" si="10"/>
        <v>8676.2799388879921</v>
      </c>
      <c r="L96" s="84"/>
      <c r="M96" s="6">
        <f>IF(J96="","",(K96/J96)/LOOKUP(RIGHT($D$2,3),定数!$A$6:$A$13,定数!$B$6:$B$13))</f>
        <v>2.582226172288093</v>
      </c>
      <c r="N96" s="35">
        <v>2012</v>
      </c>
      <c r="O96" s="8">
        <v>43756</v>
      </c>
      <c r="P96" s="80">
        <v>1.3087</v>
      </c>
      <c r="Q96" s="80"/>
      <c r="R96" s="81">
        <f>IF(P96="","",T96*M96*LOOKUP(RIGHT($D$2,3),定数!$A$6:$A$13,定数!$B$6:$B$13))</f>
        <v>-8986.1470795629502</v>
      </c>
      <c r="S96" s="81"/>
      <c r="T96" s="82">
        <f t="shared" si="12"/>
        <v>-29.000000000001247</v>
      </c>
      <c r="U96" s="82"/>
      <c r="V96" t="str">
        <f t="shared" si="15"/>
        <v/>
      </c>
      <c r="W96">
        <f t="shared" si="15"/>
        <v>2</v>
      </c>
      <c r="X96" s="41">
        <f t="shared" si="13"/>
        <v>317836.36363636347</v>
      </c>
      <c r="Y96" s="42">
        <f t="shared" si="14"/>
        <v>9.0068461684419621E-2</v>
      </c>
    </row>
    <row r="97" spans="2:25" x14ac:dyDescent="0.15">
      <c r="B97" s="35">
        <v>89</v>
      </c>
      <c r="C97" s="79">
        <f t="shared" si="9"/>
        <v>280223.18421670346</v>
      </c>
      <c r="D97" s="79"/>
      <c r="E97" s="35">
        <v>2012</v>
      </c>
      <c r="F97" s="8">
        <v>43784</v>
      </c>
      <c r="G97" s="35" t="s">
        <v>4</v>
      </c>
      <c r="H97" s="80">
        <v>1.274</v>
      </c>
      <c r="I97" s="80"/>
      <c r="J97" s="35">
        <v>23</v>
      </c>
      <c r="K97" s="83">
        <f t="shared" si="10"/>
        <v>8406.6955265011038</v>
      </c>
      <c r="L97" s="84"/>
      <c r="M97" s="6">
        <f>IF(J97="","",(K97/J97)/LOOKUP(RIGHT($D$2,3),定数!$A$6:$A$13,定数!$B$6:$B$13))</f>
        <v>3.045904176268516</v>
      </c>
      <c r="N97" s="35">
        <v>2012</v>
      </c>
      <c r="O97" s="8">
        <v>43784</v>
      </c>
      <c r="P97" s="80">
        <v>1.2786</v>
      </c>
      <c r="Q97" s="80"/>
      <c r="R97" s="81">
        <f>IF(P97="","",T97*M97*LOOKUP(RIGHT($D$2,3),定数!$A$6:$A$13,定数!$B$6:$B$13))</f>
        <v>16813.391053001982</v>
      </c>
      <c r="S97" s="81"/>
      <c r="T97" s="82">
        <f t="shared" si="12"/>
        <v>45.999999999999375</v>
      </c>
      <c r="U97" s="82"/>
      <c r="V97" t="str">
        <f t="shared" si="15"/>
        <v/>
      </c>
      <c r="W97">
        <f t="shared" si="15"/>
        <v>0</v>
      </c>
      <c r="X97" s="41">
        <f t="shared" si="13"/>
        <v>317836.36363636347</v>
      </c>
      <c r="Y97" s="42">
        <f t="shared" si="14"/>
        <v>0.1183413344820835</v>
      </c>
    </row>
    <row r="98" spans="2:25" x14ac:dyDescent="0.15">
      <c r="B98" s="35">
        <v>90</v>
      </c>
      <c r="C98" s="79">
        <f t="shared" si="9"/>
        <v>297036.57526970544</v>
      </c>
      <c r="D98" s="79"/>
      <c r="E98" s="35">
        <v>2012</v>
      </c>
      <c r="F98" s="8">
        <v>43812</v>
      </c>
      <c r="G98" s="35" t="s">
        <v>4</v>
      </c>
      <c r="H98" s="80">
        <v>1.3085</v>
      </c>
      <c r="I98" s="80"/>
      <c r="J98" s="35">
        <v>45</v>
      </c>
      <c r="K98" s="83">
        <f t="shared" si="10"/>
        <v>8911.0972580911621</v>
      </c>
      <c r="L98" s="84"/>
      <c r="M98" s="6">
        <f>IF(J98="","",(K98/J98)/LOOKUP(RIGHT($D$2,3),定数!$A$6:$A$13,定数!$B$6:$B$13))</f>
        <v>1.6502031959428078</v>
      </c>
      <c r="N98" s="35">
        <v>2012</v>
      </c>
      <c r="O98" s="8">
        <v>43813</v>
      </c>
      <c r="P98" s="80">
        <v>1.3171999999999999</v>
      </c>
      <c r="Q98" s="80"/>
      <c r="R98" s="81">
        <f>IF(P98="","",T98*M98*LOOKUP(RIGHT($D$2,3),定数!$A$6:$A$13,定数!$B$6:$B$13))</f>
        <v>17228.121365642775</v>
      </c>
      <c r="S98" s="81"/>
      <c r="T98" s="82">
        <f t="shared" si="12"/>
        <v>86.999999999999304</v>
      </c>
      <c r="U98" s="82"/>
      <c r="V98" t="str">
        <f t="shared" si="15"/>
        <v/>
      </c>
      <c r="W98">
        <f t="shared" si="15"/>
        <v>0</v>
      </c>
      <c r="X98" s="41">
        <f t="shared" si="13"/>
        <v>317836.36363636347</v>
      </c>
      <c r="Y98" s="42">
        <f t="shared" si="14"/>
        <v>6.5441814551009281E-2</v>
      </c>
    </row>
    <row r="99" spans="2:25" x14ac:dyDescent="0.15">
      <c r="B99" s="35">
        <v>91</v>
      </c>
      <c r="C99" s="79">
        <f t="shared" si="9"/>
        <v>314264.6966353482</v>
      </c>
      <c r="D99" s="79"/>
      <c r="E99" s="35">
        <v>2012</v>
      </c>
      <c r="F99" s="8">
        <v>43817</v>
      </c>
      <c r="G99" s="35" t="s">
        <v>4</v>
      </c>
      <c r="H99" s="80">
        <v>1.3181</v>
      </c>
      <c r="I99" s="80"/>
      <c r="J99" s="35">
        <v>26</v>
      </c>
      <c r="K99" s="83">
        <f t="shared" si="10"/>
        <v>9427.9408990604461</v>
      </c>
      <c r="L99" s="84"/>
      <c r="M99" s="6">
        <f>IF(J99="","",(K99/J99)/LOOKUP(RIGHT($D$2,3),定数!$A$6:$A$13,定数!$B$6:$B$13))</f>
        <v>3.0217759291860404</v>
      </c>
      <c r="N99" s="35">
        <v>2012</v>
      </c>
      <c r="O99" s="8">
        <v>43817</v>
      </c>
      <c r="P99" s="80">
        <v>1.3231999999999999</v>
      </c>
      <c r="Q99" s="80"/>
      <c r="R99" s="81">
        <f>IF(P99="","",T99*M99*LOOKUP(RIGHT($D$2,3),定数!$A$6:$A$13,定数!$B$6:$B$13))</f>
        <v>18493.268686618139</v>
      </c>
      <c r="S99" s="81"/>
      <c r="T99" s="82">
        <f t="shared" si="12"/>
        <v>50.99999999999882</v>
      </c>
      <c r="U99" s="82"/>
      <c r="V99" t="str">
        <f t="shared" si="15"/>
        <v/>
      </c>
      <c r="W99">
        <f t="shared" si="15"/>
        <v>0</v>
      </c>
      <c r="X99" s="41">
        <f t="shared" si="13"/>
        <v>317836.36363636347</v>
      </c>
      <c r="Y99" s="42">
        <f t="shared" si="14"/>
        <v>1.1237439794968274E-2</v>
      </c>
    </row>
    <row r="100" spans="2:25" x14ac:dyDescent="0.15">
      <c r="B100" s="35">
        <v>92</v>
      </c>
      <c r="C100" s="79">
        <f t="shared" si="9"/>
        <v>332757.96532196633</v>
      </c>
      <c r="D100" s="79"/>
      <c r="E100" s="35">
        <v>2013</v>
      </c>
      <c r="F100" s="8">
        <v>43493</v>
      </c>
      <c r="G100" s="35" t="s">
        <v>4</v>
      </c>
      <c r="H100" s="80">
        <v>1.3460000000000001</v>
      </c>
      <c r="I100" s="80"/>
      <c r="J100" s="35">
        <v>36</v>
      </c>
      <c r="K100" s="83">
        <f t="shared" si="10"/>
        <v>9982.7389596589892</v>
      </c>
      <c r="L100" s="84"/>
      <c r="M100" s="6">
        <f>IF(J100="","",(K100/J100)/LOOKUP(RIGHT($D$2,3),定数!$A$6:$A$13,定数!$B$6:$B$13))</f>
        <v>2.3108192036247659</v>
      </c>
      <c r="N100" s="35">
        <v>2013</v>
      </c>
      <c r="O100" s="8">
        <v>43494</v>
      </c>
      <c r="P100" s="80">
        <v>1.3424</v>
      </c>
      <c r="Q100" s="80"/>
      <c r="R100" s="81">
        <f>IF(P100="","",T100*M100*LOOKUP(RIGHT($D$2,3),定数!$A$6:$A$13,定数!$B$6:$B$13))</f>
        <v>-9982.7389596591202</v>
      </c>
      <c r="S100" s="81"/>
      <c r="T100" s="82">
        <f t="shared" si="12"/>
        <v>-36.000000000000476</v>
      </c>
      <c r="U100" s="82"/>
      <c r="V100" t="str">
        <f t="shared" si="15"/>
        <v/>
      </c>
      <c r="W100">
        <f t="shared" si="15"/>
        <v>1</v>
      </c>
      <c r="X100" s="41">
        <f t="shared" si="13"/>
        <v>332757.96532196633</v>
      </c>
      <c r="Y100" s="42">
        <f t="shared" si="14"/>
        <v>0</v>
      </c>
    </row>
    <row r="101" spans="2:25" x14ac:dyDescent="0.15">
      <c r="B101" s="35">
        <v>93</v>
      </c>
      <c r="C101" s="79">
        <f t="shared" si="9"/>
        <v>322775.22636230721</v>
      </c>
      <c r="D101" s="79"/>
      <c r="E101" s="35">
        <v>2013</v>
      </c>
      <c r="F101" s="8">
        <v>43496</v>
      </c>
      <c r="G101" s="35" t="s">
        <v>4</v>
      </c>
      <c r="H101" s="80">
        <v>1.3571</v>
      </c>
      <c r="I101" s="80"/>
      <c r="J101" s="35">
        <v>29</v>
      </c>
      <c r="K101" s="83">
        <f t="shared" si="10"/>
        <v>9683.2567908692163</v>
      </c>
      <c r="L101" s="84"/>
      <c r="M101" s="6">
        <f>IF(J101="","",(K101/J101)/LOOKUP(RIGHT($D$2,3),定数!$A$6:$A$13,定数!$B$6:$B$13))</f>
        <v>2.7825450548474757</v>
      </c>
      <c r="N101" s="35">
        <v>2013</v>
      </c>
      <c r="O101" s="8">
        <v>43497</v>
      </c>
      <c r="P101" s="80">
        <v>1.3628</v>
      </c>
      <c r="Q101" s="80"/>
      <c r="R101" s="81">
        <f>IF(P101="","",T101*M101*LOOKUP(RIGHT($D$2,3),定数!$A$6:$A$13,定数!$B$6:$B$13))</f>
        <v>19032.60817515686</v>
      </c>
      <c r="S101" s="81"/>
      <c r="T101" s="82">
        <f t="shared" si="12"/>
        <v>57.000000000000384</v>
      </c>
      <c r="U101" s="82"/>
      <c r="V101" t="str">
        <f t="shared" si="15"/>
        <v/>
      </c>
      <c r="W101">
        <f t="shared" si="15"/>
        <v>0</v>
      </c>
      <c r="X101" s="41">
        <f t="shared" si="13"/>
        <v>332757.96532196633</v>
      </c>
      <c r="Y101" s="42">
        <f t="shared" si="14"/>
        <v>3.000000000000036E-2</v>
      </c>
    </row>
    <row r="102" spans="2:25" x14ac:dyDescent="0.15">
      <c r="B102" s="35">
        <v>94</v>
      </c>
      <c r="C102" s="79">
        <f t="shared" si="9"/>
        <v>341807.83453746408</v>
      </c>
      <c r="D102" s="79"/>
      <c r="E102" s="35">
        <v>2013</v>
      </c>
      <c r="F102" s="8">
        <v>43501</v>
      </c>
      <c r="G102" s="35" t="s">
        <v>3</v>
      </c>
      <c r="H102" s="80">
        <v>1.3507</v>
      </c>
      <c r="I102" s="80"/>
      <c r="J102" s="35">
        <v>60</v>
      </c>
      <c r="K102" s="83">
        <f t="shared" si="10"/>
        <v>10254.235036123922</v>
      </c>
      <c r="L102" s="84"/>
      <c r="M102" s="6">
        <f>IF(J102="","",(K102/J102)/LOOKUP(RIGHT($D$2,3),定数!$A$6:$A$13,定数!$B$6:$B$13))</f>
        <v>1.4241993105727671</v>
      </c>
      <c r="N102" s="35">
        <v>2013</v>
      </c>
      <c r="O102" s="8">
        <v>43501</v>
      </c>
      <c r="P102" s="80">
        <v>1.3568</v>
      </c>
      <c r="Q102" s="80"/>
      <c r="R102" s="81">
        <f>IF(P102="","",T102*M102*LOOKUP(RIGHT($D$2,3),定数!$A$6:$A$13,定数!$B$6:$B$13))</f>
        <v>-10425.138953392645</v>
      </c>
      <c r="S102" s="81"/>
      <c r="T102" s="82">
        <f t="shared" si="12"/>
        <v>-60.999999999999943</v>
      </c>
      <c r="U102" s="82"/>
      <c r="V102" t="str">
        <f t="shared" si="15"/>
        <v/>
      </c>
      <c r="W102">
        <f t="shared" si="15"/>
        <v>1</v>
      </c>
      <c r="X102" s="41">
        <f t="shared" si="13"/>
        <v>341807.83453746408</v>
      </c>
      <c r="Y102" s="42">
        <f t="shared" si="14"/>
        <v>0</v>
      </c>
    </row>
    <row r="103" spans="2:25" x14ac:dyDescent="0.15">
      <c r="B103" s="35">
        <v>95</v>
      </c>
      <c r="C103" s="79">
        <f t="shared" si="9"/>
        <v>331382.69558407145</v>
      </c>
      <c r="D103" s="79"/>
      <c r="E103" s="35">
        <v>2013</v>
      </c>
      <c r="F103" s="8">
        <v>43545</v>
      </c>
      <c r="G103" s="35" t="s">
        <v>3</v>
      </c>
      <c r="H103" s="80">
        <v>1.2892999999999999</v>
      </c>
      <c r="I103" s="80"/>
      <c r="J103" s="35">
        <v>37</v>
      </c>
      <c r="K103" s="83">
        <f t="shared" si="10"/>
        <v>9941.4808675221429</v>
      </c>
      <c r="L103" s="84"/>
      <c r="M103" s="6">
        <f>IF(J103="","",(K103/J103)/LOOKUP(RIGHT($D$2,3),定数!$A$6:$A$13,定数!$B$6:$B$13))</f>
        <v>2.2390722674599419</v>
      </c>
      <c r="N103" s="35">
        <v>2013</v>
      </c>
      <c r="O103" s="8">
        <v>43545</v>
      </c>
      <c r="P103" s="80">
        <v>1.2930999999999999</v>
      </c>
      <c r="Q103" s="80"/>
      <c r="R103" s="81">
        <f>IF(P103="","",T103*M103*LOOKUP(RIGHT($D$2,3),定数!$A$6:$A$13,定数!$B$6:$B$13))</f>
        <v>-10210.169539617404</v>
      </c>
      <c r="S103" s="81"/>
      <c r="T103" s="82">
        <f t="shared" si="12"/>
        <v>-38.000000000000256</v>
      </c>
      <c r="U103" s="82"/>
      <c r="V103" t="str">
        <f t="shared" si="15"/>
        <v/>
      </c>
      <c r="W103">
        <f t="shared" si="15"/>
        <v>2</v>
      </c>
      <c r="X103" s="41">
        <f t="shared" si="13"/>
        <v>341807.83453746408</v>
      </c>
      <c r="Y103" s="42">
        <f t="shared" si="14"/>
        <v>3.0499999999999972E-2</v>
      </c>
    </row>
    <row r="104" spans="2:25" x14ac:dyDescent="0.15">
      <c r="B104" s="35">
        <v>96</v>
      </c>
      <c r="C104" s="79">
        <f t="shared" si="9"/>
        <v>321172.52604445408</v>
      </c>
      <c r="D104" s="79"/>
      <c r="E104" s="35">
        <v>2013</v>
      </c>
      <c r="F104" s="8">
        <v>43563</v>
      </c>
      <c r="G104" s="35" t="s">
        <v>4</v>
      </c>
      <c r="H104" s="80">
        <v>1.302</v>
      </c>
      <c r="I104" s="80"/>
      <c r="J104" s="35">
        <v>28</v>
      </c>
      <c r="K104" s="83">
        <f t="shared" si="10"/>
        <v>9635.1757813336226</v>
      </c>
      <c r="L104" s="84"/>
      <c r="M104" s="6">
        <f>IF(J104="","",(K104/J104)/LOOKUP(RIGHT($D$2,3),定数!$A$6:$A$13,定数!$B$6:$B$13))</f>
        <v>2.8676118396826258</v>
      </c>
      <c r="N104" s="35">
        <v>2013</v>
      </c>
      <c r="O104" s="8">
        <v>43564</v>
      </c>
      <c r="P104" s="80">
        <v>1.3075000000000001</v>
      </c>
      <c r="Q104" s="80"/>
      <c r="R104" s="81">
        <f>IF(P104="","",T104*M104*LOOKUP(RIGHT($D$2,3),定数!$A$6:$A$13,定数!$B$6:$B$13))</f>
        <v>18926.238141905538</v>
      </c>
      <c r="S104" s="81"/>
      <c r="T104" s="82">
        <f t="shared" si="12"/>
        <v>55.000000000000604</v>
      </c>
      <c r="U104" s="82"/>
      <c r="V104" t="str">
        <f t="shared" si="15"/>
        <v/>
      </c>
      <c r="W104">
        <f t="shared" si="15"/>
        <v>0</v>
      </c>
      <c r="X104" s="41">
        <f t="shared" si="13"/>
        <v>341807.83453746408</v>
      </c>
      <c r="Y104" s="42">
        <f t="shared" si="14"/>
        <v>6.0371081081081135E-2</v>
      </c>
    </row>
    <row r="105" spans="2:25" x14ac:dyDescent="0.15">
      <c r="B105" s="35">
        <v>97</v>
      </c>
      <c r="C105" s="79">
        <f t="shared" si="9"/>
        <v>340098.76418635959</v>
      </c>
      <c r="D105" s="79"/>
      <c r="E105" s="35">
        <v>2013</v>
      </c>
      <c r="F105" s="8">
        <v>43606</v>
      </c>
      <c r="G105" s="35" t="s">
        <v>4</v>
      </c>
      <c r="H105" s="80">
        <v>1.2887999999999999</v>
      </c>
      <c r="I105" s="80"/>
      <c r="J105" s="35">
        <v>47</v>
      </c>
      <c r="K105" s="83">
        <f t="shared" si="10"/>
        <v>10202.962925590788</v>
      </c>
      <c r="L105" s="84"/>
      <c r="M105" s="6">
        <f>IF(J105="","",(K105/J105)/LOOKUP(RIGHT($D$2,3),定数!$A$6:$A$13,定数!$B$6:$B$13))</f>
        <v>1.8090359797146787</v>
      </c>
      <c r="N105" s="35">
        <v>2013</v>
      </c>
      <c r="O105" s="8">
        <v>43607</v>
      </c>
      <c r="P105" s="80">
        <v>1.2979000000000001</v>
      </c>
      <c r="Q105" s="80"/>
      <c r="R105" s="81">
        <f>IF(P105="","",T105*M105*LOOKUP(RIGHT($D$2,3),定数!$A$6:$A$13,定数!$B$6:$B$13))</f>
        <v>19754.672898484525</v>
      </c>
      <c r="S105" s="81"/>
      <c r="T105" s="82">
        <f t="shared" si="12"/>
        <v>91.00000000000108</v>
      </c>
      <c r="U105" s="82"/>
      <c r="V105" t="str">
        <f t="shared" si="15"/>
        <v/>
      </c>
      <c r="W105">
        <f t="shared" si="15"/>
        <v>0</v>
      </c>
      <c r="X105" s="41">
        <f t="shared" si="13"/>
        <v>341807.83453746408</v>
      </c>
      <c r="Y105" s="42">
        <f t="shared" si="14"/>
        <v>5.0000912162156963E-3</v>
      </c>
    </row>
    <row r="106" spans="2:25" x14ac:dyDescent="0.15">
      <c r="B106" s="35">
        <v>98</v>
      </c>
      <c r="C106" s="79">
        <f t="shared" si="9"/>
        <v>359853.4370848441</v>
      </c>
      <c r="D106" s="79"/>
      <c r="E106" s="35">
        <v>2013</v>
      </c>
      <c r="F106" s="8">
        <v>43620</v>
      </c>
      <c r="G106" s="35" t="s">
        <v>4</v>
      </c>
      <c r="H106" s="80">
        <v>1.3089</v>
      </c>
      <c r="I106" s="80"/>
      <c r="J106" s="35">
        <v>47</v>
      </c>
      <c r="K106" s="83">
        <f t="shared" si="10"/>
        <v>10795.603112545323</v>
      </c>
      <c r="L106" s="84"/>
      <c r="M106" s="6">
        <f>IF(J106="","",(K106/J106)/LOOKUP(RIGHT($D$2,3),定数!$A$6:$A$13,定数!$B$6:$B$13))</f>
        <v>1.9141140270470429</v>
      </c>
      <c r="N106" s="35">
        <v>2013</v>
      </c>
      <c r="O106" s="8">
        <v>43622</v>
      </c>
      <c r="P106" s="80">
        <v>1.3182</v>
      </c>
      <c r="Q106" s="80"/>
      <c r="R106" s="81">
        <f>IF(P106="","",T106*M106*LOOKUP(RIGHT($D$2,3),定数!$A$6:$A$13,定数!$B$6:$B$13))</f>
        <v>21361.512541845197</v>
      </c>
      <c r="S106" s="81"/>
      <c r="T106" s="82">
        <f t="shared" si="12"/>
        <v>93.000000000000853</v>
      </c>
      <c r="U106" s="82"/>
      <c r="V106" t="str">
        <f t="shared" si="15"/>
        <v/>
      </c>
      <c r="W106">
        <f t="shared" si="15"/>
        <v>0</v>
      </c>
      <c r="X106" s="41">
        <f t="shared" si="13"/>
        <v>359853.4370848441</v>
      </c>
      <c r="Y106" s="42">
        <f t="shared" si="14"/>
        <v>0</v>
      </c>
    </row>
    <row r="107" spans="2:25" x14ac:dyDescent="0.15">
      <c r="B107" s="35">
        <v>99</v>
      </c>
      <c r="C107" s="79">
        <f t="shared" si="9"/>
        <v>381214.94962668931</v>
      </c>
      <c r="D107" s="79"/>
      <c r="E107" s="35">
        <v>2013</v>
      </c>
      <c r="F107" s="8">
        <v>43628</v>
      </c>
      <c r="G107" s="35" t="s">
        <v>4</v>
      </c>
      <c r="H107" s="80">
        <v>1.3298000000000001</v>
      </c>
      <c r="I107" s="80"/>
      <c r="J107" s="35">
        <v>33</v>
      </c>
      <c r="K107" s="83">
        <f t="shared" si="10"/>
        <v>11436.448488800679</v>
      </c>
      <c r="L107" s="84"/>
      <c r="M107" s="6">
        <f>IF(J107="","",(K107/J107)/LOOKUP(RIGHT($D$2,3),定数!$A$6:$A$13,定数!$B$6:$B$13))</f>
        <v>2.8879920426264341</v>
      </c>
      <c r="N107" s="35">
        <v>2013</v>
      </c>
      <c r="O107" s="8">
        <v>43629</v>
      </c>
      <c r="P107" s="80">
        <v>1.3362000000000001</v>
      </c>
      <c r="Q107" s="80"/>
      <c r="R107" s="81">
        <f>IF(P107="","",T107*M107*LOOKUP(RIGHT($D$2,3),定数!$A$6:$A$13,定数!$B$6:$B$13))</f>
        <v>22179.778887370881</v>
      </c>
      <c r="S107" s="81"/>
      <c r="T107" s="82">
        <f t="shared" si="12"/>
        <v>63.999999999999616</v>
      </c>
      <c r="U107" s="82"/>
      <c r="V107" t="str">
        <f>IF(S107&lt;&gt;"",IF(S107&lt;0,1+V106,0),"")</f>
        <v/>
      </c>
      <c r="W107">
        <f>IF(T107&lt;&gt;"",IF(T107&lt;0,1+W106,0),"")</f>
        <v>0</v>
      </c>
      <c r="X107" s="41">
        <f t="shared" si="13"/>
        <v>381214.94962668931</v>
      </c>
      <c r="Y107" s="42">
        <f t="shared" si="14"/>
        <v>0</v>
      </c>
    </row>
    <row r="108" spans="2:25" x14ac:dyDescent="0.15">
      <c r="B108" s="35">
        <v>100</v>
      </c>
      <c r="C108" s="79">
        <f t="shared" si="9"/>
        <v>403394.7285140602</v>
      </c>
      <c r="D108" s="79"/>
      <c r="E108" s="35">
        <v>2013</v>
      </c>
      <c r="F108" s="8">
        <v>43633</v>
      </c>
      <c r="G108" s="35" t="s">
        <v>4</v>
      </c>
      <c r="H108" s="80">
        <v>1.3351999999999999</v>
      </c>
      <c r="I108" s="80"/>
      <c r="J108" s="35">
        <v>22</v>
      </c>
      <c r="K108" s="83">
        <f t="shared" si="10"/>
        <v>12101.841855421806</v>
      </c>
      <c r="L108" s="84"/>
      <c r="M108" s="6">
        <f>IF(J108="","",(K108/J108)/LOOKUP(RIGHT($D$2,3),定数!$A$6:$A$13,定数!$B$6:$B$13))</f>
        <v>4.5840310058415934</v>
      </c>
      <c r="N108" s="35">
        <v>2013</v>
      </c>
      <c r="O108" s="8">
        <v>43633</v>
      </c>
      <c r="P108" s="80">
        <v>1.333</v>
      </c>
      <c r="Q108" s="80"/>
      <c r="R108" s="81">
        <f>IF(P108="","",T108*M108*LOOKUP(RIGHT($D$2,3),定数!$A$6:$A$13,定数!$B$6:$B$13))</f>
        <v>-12101.841855421695</v>
      </c>
      <c r="S108" s="81"/>
      <c r="T108" s="82">
        <f t="shared" si="12"/>
        <v>-21.999999999999797</v>
      </c>
      <c r="U108" s="82"/>
      <c r="V108" t="str">
        <f>IF(S108&lt;&gt;"",IF(S108&lt;0,1+V107,0),"")</f>
        <v/>
      </c>
      <c r="W108">
        <f>IF(T108&lt;&gt;"",IF(T108&lt;0,1+W107,0),"")</f>
        <v>1</v>
      </c>
      <c r="X108" s="41">
        <f t="shared" si="13"/>
        <v>403394.7285140602</v>
      </c>
      <c r="Y108" s="42">
        <f t="shared" si="14"/>
        <v>0</v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sheetCalcPr fullCalcOnLoad="1"/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0" workbookViewId="0">
      <selection activeCell="A578" sqref="A578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145" zoomScaleNormal="145" zoomScaleSheetLayoutView="100" workbookViewId="0">
      <selection activeCell="A22" sqref="A22:J29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85" t="s">
        <v>71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15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x14ac:dyDescent="0.15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 x14ac:dyDescent="0.15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0" x14ac:dyDescent="0.15">
      <c r="A7" s="86"/>
      <c r="B7" s="86"/>
      <c r="C7" s="86"/>
      <c r="D7" s="86"/>
      <c r="E7" s="86"/>
      <c r="F7" s="86"/>
      <c r="G7" s="86"/>
      <c r="H7" s="86"/>
      <c r="I7" s="86"/>
      <c r="J7" s="86"/>
    </row>
    <row r="8" spans="1:10" x14ac:dyDescent="0.15">
      <c r="A8" s="86"/>
      <c r="B8" s="86"/>
      <c r="C8" s="86"/>
      <c r="D8" s="86"/>
      <c r="E8" s="86"/>
      <c r="F8" s="86"/>
      <c r="G8" s="86"/>
      <c r="H8" s="86"/>
      <c r="I8" s="86"/>
      <c r="J8" s="86"/>
    </row>
    <row r="9" spans="1:10" x14ac:dyDescent="0.15">
      <c r="A9" s="86"/>
      <c r="B9" s="86"/>
      <c r="C9" s="86"/>
      <c r="D9" s="86"/>
      <c r="E9" s="86"/>
      <c r="F9" s="86"/>
      <c r="G9" s="86"/>
      <c r="H9" s="86"/>
      <c r="I9" s="86"/>
      <c r="J9" s="86"/>
    </row>
    <row r="11" spans="1:10" x14ac:dyDescent="0.15">
      <c r="A11" t="s">
        <v>1</v>
      </c>
    </row>
    <row r="12" spans="1:10" x14ac:dyDescent="0.15">
      <c r="A12" s="87" t="s">
        <v>72</v>
      </c>
      <c r="B12" s="88"/>
      <c r="C12" s="88"/>
      <c r="D12" s="88"/>
      <c r="E12" s="88"/>
      <c r="F12" s="88"/>
      <c r="G12" s="88"/>
      <c r="H12" s="88"/>
      <c r="I12" s="88"/>
      <c r="J12" s="88"/>
    </row>
    <row r="13" spans="1:10" x14ac:dyDescent="0.15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 x14ac:dyDescent="0.15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 x14ac:dyDescent="0.15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 x14ac:dyDescent="0.15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 x14ac:dyDescent="0.15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 x14ac:dyDescent="0.15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1" spans="1:10" x14ac:dyDescent="0.15">
      <c r="A21" t="s">
        <v>2</v>
      </c>
    </row>
    <row r="22" spans="1:10" x14ac:dyDescent="0.15">
      <c r="A22" s="87" t="s">
        <v>73</v>
      </c>
      <c r="B22" s="87"/>
      <c r="C22" s="87"/>
      <c r="D22" s="87"/>
      <c r="E22" s="87"/>
      <c r="F22" s="87"/>
      <c r="G22" s="87"/>
      <c r="H22" s="87"/>
      <c r="I22" s="87"/>
      <c r="J22" s="87"/>
    </row>
    <row r="23" spans="1:10" x14ac:dyDescent="0.15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 x14ac:dyDescent="0.15">
      <c r="A24" s="87"/>
      <c r="B24" s="87"/>
      <c r="C24" s="87"/>
      <c r="D24" s="87"/>
      <c r="E24" s="87"/>
      <c r="F24" s="87"/>
      <c r="G24" s="87"/>
      <c r="H24" s="87"/>
      <c r="I24" s="87"/>
      <c r="J24" s="87"/>
    </row>
    <row r="25" spans="1:10" x14ac:dyDescent="0.15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10" x14ac:dyDescent="0.15">
      <c r="A26" s="87"/>
      <c r="B26" s="87"/>
      <c r="C26" s="87"/>
      <c r="D26" s="87"/>
      <c r="E26" s="87"/>
      <c r="F26" s="87"/>
      <c r="G26" s="87"/>
      <c r="H26" s="87"/>
      <c r="I26" s="87"/>
      <c r="J26" s="87"/>
    </row>
    <row r="27" spans="1:10" x14ac:dyDescent="0.15">
      <c r="A27" s="87"/>
      <c r="B27" s="87"/>
      <c r="C27" s="87"/>
      <c r="D27" s="87"/>
      <c r="E27" s="87"/>
      <c r="F27" s="87"/>
      <c r="G27" s="87"/>
      <c r="H27" s="87"/>
      <c r="I27" s="87"/>
      <c r="J27" s="87"/>
    </row>
    <row r="28" spans="1:10" x14ac:dyDescent="0.15">
      <c r="A28" s="87"/>
      <c r="B28" s="87"/>
      <c r="C28" s="87"/>
      <c r="D28" s="87"/>
      <c r="E28" s="87"/>
      <c r="F28" s="87"/>
      <c r="G28" s="87"/>
      <c r="H28" s="87"/>
      <c r="I28" s="87"/>
      <c r="J28" s="87"/>
    </row>
    <row r="29" spans="1:10" x14ac:dyDescent="0.15">
      <c r="A29" s="87"/>
      <c r="B29" s="87"/>
      <c r="C29" s="87"/>
      <c r="D29" s="87"/>
      <c r="E29" s="87"/>
      <c r="F29" s="87"/>
      <c r="G29" s="87"/>
      <c r="H29" s="87"/>
      <c r="I29" s="87"/>
      <c r="J29" s="87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tabSelected="1" zoomScaleSheetLayoutView="100" workbookViewId="0">
      <selection activeCell="G7" sqref="G7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15">
      <c r="B5" s="27" t="s">
        <v>43</v>
      </c>
      <c r="C5" s="28" t="s">
        <v>74</v>
      </c>
      <c r="D5" s="28">
        <v>100</v>
      </c>
      <c r="E5" s="32">
        <v>43645</v>
      </c>
      <c r="F5" s="28">
        <v>100</v>
      </c>
      <c r="G5" s="32">
        <v>43646</v>
      </c>
      <c r="H5" s="28">
        <v>100</v>
      </c>
      <c r="I5" s="32">
        <v>43650</v>
      </c>
    </row>
    <row r="6" spans="2:9" x14ac:dyDescent="0.15">
      <c r="B6" s="27" t="s">
        <v>43</v>
      </c>
      <c r="C6" s="28" t="s">
        <v>44</v>
      </c>
      <c r="D6" s="28">
        <v>48</v>
      </c>
      <c r="E6" s="32">
        <v>43654</v>
      </c>
      <c r="F6" s="28">
        <v>100</v>
      </c>
      <c r="G6" s="32">
        <v>43656</v>
      </c>
      <c r="H6" s="28"/>
      <c r="I6" s="33"/>
    </row>
    <row r="7" spans="2:9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43</v>
      </c>
      <c r="C8" s="28"/>
      <c r="D8" s="28"/>
      <c r="E8" s="44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44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45" t="s">
        <v>5</v>
      </c>
      <c r="C2" s="45"/>
      <c r="D2" s="49"/>
      <c r="E2" s="49"/>
      <c r="F2" s="45" t="s">
        <v>6</v>
      </c>
      <c r="G2" s="45"/>
      <c r="H2" s="49" t="s">
        <v>36</v>
      </c>
      <c r="I2" s="49"/>
      <c r="J2" s="45" t="s">
        <v>7</v>
      </c>
      <c r="K2" s="45"/>
      <c r="L2" s="48">
        <f>C9</f>
        <v>1000000</v>
      </c>
      <c r="M2" s="49"/>
      <c r="N2" s="45" t="s">
        <v>8</v>
      </c>
      <c r="O2" s="45"/>
      <c r="P2" s="48" t="e">
        <f>C108+R108</f>
        <v>#VALUE!</v>
      </c>
      <c r="Q2" s="49"/>
      <c r="R2" s="1"/>
      <c r="S2" s="1"/>
      <c r="T2" s="1"/>
    </row>
    <row r="3" spans="2:21" ht="57" customHeight="1" x14ac:dyDescent="0.15">
      <c r="B3" s="45" t="s">
        <v>9</v>
      </c>
      <c r="C3" s="45"/>
      <c r="D3" s="50" t="s">
        <v>38</v>
      </c>
      <c r="E3" s="50"/>
      <c r="F3" s="50"/>
      <c r="G3" s="50"/>
      <c r="H3" s="50"/>
      <c r="I3" s="50"/>
      <c r="J3" s="45" t="s">
        <v>10</v>
      </c>
      <c r="K3" s="45"/>
      <c r="L3" s="50" t="s">
        <v>35</v>
      </c>
      <c r="M3" s="51"/>
      <c r="N3" s="51"/>
      <c r="O3" s="51"/>
      <c r="P3" s="51"/>
      <c r="Q3" s="51"/>
      <c r="R3" s="1"/>
      <c r="S3" s="1"/>
    </row>
    <row r="4" spans="2:21" x14ac:dyDescent="0.15">
      <c r="B4" s="45" t="s">
        <v>11</v>
      </c>
      <c r="C4" s="45"/>
      <c r="D4" s="52">
        <f>SUM($R$9:$S$993)</f>
        <v>153684.21052631587</v>
      </c>
      <c r="E4" s="52"/>
      <c r="F4" s="45" t="s">
        <v>12</v>
      </c>
      <c r="G4" s="45"/>
      <c r="H4" s="53">
        <f>SUM($T$9:$U$108)</f>
        <v>292.00000000000017</v>
      </c>
      <c r="I4" s="49"/>
      <c r="J4" s="54" t="s">
        <v>13</v>
      </c>
      <c r="K4" s="54"/>
      <c r="L4" s="48">
        <f>MAX($C$9:$D$990)-C9</f>
        <v>153684.21052631596</v>
      </c>
      <c r="M4" s="48"/>
      <c r="N4" s="54" t="s">
        <v>14</v>
      </c>
      <c r="O4" s="54"/>
      <c r="P4" s="52">
        <f>MIN($C$9:$D$990)-C9</f>
        <v>0</v>
      </c>
      <c r="Q4" s="52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6" t="s">
        <v>19</v>
      </c>
      <c r="K5" s="45"/>
      <c r="L5" s="57"/>
      <c r="M5" s="58"/>
      <c r="N5" s="17" t="s">
        <v>20</v>
      </c>
      <c r="O5" s="9"/>
      <c r="P5" s="57"/>
      <c r="Q5" s="58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1" x14ac:dyDescent="0.1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</row>
    <row r="9" spans="2:21" x14ac:dyDescent="0.15">
      <c r="B9" s="19">
        <v>1</v>
      </c>
      <c r="C9" s="79">
        <v>1000000</v>
      </c>
      <c r="D9" s="79"/>
      <c r="E9" s="19">
        <v>2001</v>
      </c>
      <c r="F9" s="8">
        <v>42111</v>
      </c>
      <c r="G9" s="19" t="s">
        <v>4</v>
      </c>
      <c r="H9" s="80">
        <v>105.33</v>
      </c>
      <c r="I9" s="80"/>
      <c r="J9" s="19">
        <v>57</v>
      </c>
      <c r="K9" s="79">
        <f t="shared" ref="K9:K72" si="0">IF(F9="","",C9*0.03)</f>
        <v>30000</v>
      </c>
      <c r="L9" s="79"/>
      <c r="M9" s="6">
        <f>IF(J9="","",(K9/J9)/1000)</f>
        <v>0.52631578947368418</v>
      </c>
      <c r="N9" s="19">
        <v>2001</v>
      </c>
      <c r="O9" s="8">
        <v>42111</v>
      </c>
      <c r="P9" s="80">
        <v>108.25</v>
      </c>
      <c r="Q9" s="80"/>
      <c r="R9" s="81">
        <f>IF(O9="","",(IF(G9="売",H9-P9,P9-H9))*M9*100000)</f>
        <v>153684.21052631587</v>
      </c>
      <c r="S9" s="81"/>
      <c r="T9" s="82">
        <f>IF(O9="","",IF(R9&lt;0,J9*(-1),IF(G9="買",(P9-H9)*100,(H9-P9)*100)))</f>
        <v>292.00000000000017</v>
      </c>
      <c r="U9" s="82"/>
    </row>
    <row r="10" spans="2:21" x14ac:dyDescent="0.15">
      <c r="B10" s="19">
        <v>2</v>
      </c>
      <c r="C10" s="79">
        <f t="shared" ref="C10:C73" si="1">IF(R9="","",C9+R9)</f>
        <v>1153684.210526316</v>
      </c>
      <c r="D10" s="79"/>
      <c r="E10" s="19"/>
      <c r="F10" s="8"/>
      <c r="G10" s="19" t="s">
        <v>4</v>
      </c>
      <c r="H10" s="80"/>
      <c r="I10" s="80"/>
      <c r="J10" s="19"/>
      <c r="K10" s="79" t="str">
        <f t="shared" si="0"/>
        <v/>
      </c>
      <c r="L10" s="79"/>
      <c r="M10" s="6" t="str">
        <f t="shared" ref="M10:M73" si="2">IF(J10="","",(K10/J10)/1000)</f>
        <v/>
      </c>
      <c r="N10" s="19"/>
      <c r="O10" s="8"/>
      <c r="P10" s="80"/>
      <c r="Q10" s="80"/>
      <c r="R10" s="81" t="str">
        <f t="shared" ref="R10:R73" si="3">IF(O10="","",(IF(G10="売",H10-P10,P10-H10))*M10*100000)</f>
        <v/>
      </c>
      <c r="S10" s="81"/>
      <c r="T10" s="82" t="str">
        <f t="shared" ref="T10:T73" si="4">IF(O10="","",IF(R10&lt;0,J10*(-1),IF(G10="買",(P10-H10)*100,(H10-P10)*100)))</f>
        <v/>
      </c>
      <c r="U10" s="82"/>
    </row>
    <row r="11" spans="2:21" x14ac:dyDescent="0.15">
      <c r="B11" s="19">
        <v>3</v>
      </c>
      <c r="C11" s="79" t="str">
        <f t="shared" si="1"/>
        <v/>
      </c>
      <c r="D11" s="79"/>
      <c r="E11" s="19"/>
      <c r="F11" s="8"/>
      <c r="G11" s="19" t="s">
        <v>4</v>
      </c>
      <c r="H11" s="80"/>
      <c r="I11" s="80"/>
      <c r="J11" s="19"/>
      <c r="K11" s="79" t="str">
        <f t="shared" si="0"/>
        <v/>
      </c>
      <c r="L11" s="79"/>
      <c r="M11" s="6" t="str">
        <f t="shared" si="2"/>
        <v/>
      </c>
      <c r="N11" s="19"/>
      <c r="O11" s="8"/>
      <c r="P11" s="80"/>
      <c r="Q11" s="80"/>
      <c r="R11" s="81" t="str">
        <f t="shared" si="3"/>
        <v/>
      </c>
      <c r="S11" s="81"/>
      <c r="T11" s="82" t="str">
        <f t="shared" si="4"/>
        <v/>
      </c>
      <c r="U11" s="82"/>
    </row>
    <row r="12" spans="2:21" x14ac:dyDescent="0.15">
      <c r="B12" s="19">
        <v>4</v>
      </c>
      <c r="C12" s="79" t="str">
        <f t="shared" si="1"/>
        <v/>
      </c>
      <c r="D12" s="79"/>
      <c r="E12" s="19"/>
      <c r="F12" s="8"/>
      <c r="G12" s="19" t="s">
        <v>3</v>
      </c>
      <c r="H12" s="80"/>
      <c r="I12" s="80"/>
      <c r="J12" s="19"/>
      <c r="K12" s="79" t="str">
        <f t="shared" si="0"/>
        <v/>
      </c>
      <c r="L12" s="79"/>
      <c r="M12" s="6" t="str">
        <f t="shared" si="2"/>
        <v/>
      </c>
      <c r="N12" s="19"/>
      <c r="O12" s="8"/>
      <c r="P12" s="80"/>
      <c r="Q12" s="80"/>
      <c r="R12" s="81" t="str">
        <f t="shared" si="3"/>
        <v/>
      </c>
      <c r="S12" s="81"/>
      <c r="T12" s="82" t="str">
        <f t="shared" si="4"/>
        <v/>
      </c>
      <c r="U12" s="82"/>
    </row>
    <row r="13" spans="2:21" x14ac:dyDescent="0.15">
      <c r="B13" s="19">
        <v>5</v>
      </c>
      <c r="C13" s="79" t="str">
        <f t="shared" si="1"/>
        <v/>
      </c>
      <c r="D13" s="79"/>
      <c r="E13" s="19"/>
      <c r="F13" s="8"/>
      <c r="G13" s="19" t="s">
        <v>3</v>
      </c>
      <c r="H13" s="80"/>
      <c r="I13" s="80"/>
      <c r="J13" s="19"/>
      <c r="K13" s="79" t="str">
        <f t="shared" si="0"/>
        <v/>
      </c>
      <c r="L13" s="79"/>
      <c r="M13" s="6" t="str">
        <f t="shared" si="2"/>
        <v/>
      </c>
      <c r="N13" s="19"/>
      <c r="O13" s="8"/>
      <c r="P13" s="80"/>
      <c r="Q13" s="80"/>
      <c r="R13" s="81" t="str">
        <f t="shared" si="3"/>
        <v/>
      </c>
      <c r="S13" s="81"/>
      <c r="T13" s="82" t="str">
        <f t="shared" si="4"/>
        <v/>
      </c>
      <c r="U13" s="82"/>
    </row>
    <row r="14" spans="2:21" x14ac:dyDescent="0.15">
      <c r="B14" s="19">
        <v>6</v>
      </c>
      <c r="C14" s="79" t="str">
        <f t="shared" si="1"/>
        <v/>
      </c>
      <c r="D14" s="79"/>
      <c r="E14" s="19"/>
      <c r="F14" s="8"/>
      <c r="G14" s="19" t="s">
        <v>4</v>
      </c>
      <c r="H14" s="80"/>
      <c r="I14" s="80"/>
      <c r="J14" s="19"/>
      <c r="K14" s="79" t="str">
        <f t="shared" si="0"/>
        <v/>
      </c>
      <c r="L14" s="79"/>
      <c r="M14" s="6" t="str">
        <f t="shared" si="2"/>
        <v/>
      </c>
      <c r="N14" s="19"/>
      <c r="O14" s="8"/>
      <c r="P14" s="80"/>
      <c r="Q14" s="80"/>
      <c r="R14" s="81" t="str">
        <f t="shared" si="3"/>
        <v/>
      </c>
      <c r="S14" s="81"/>
      <c r="T14" s="82" t="str">
        <f t="shared" si="4"/>
        <v/>
      </c>
      <c r="U14" s="82"/>
    </row>
    <row r="15" spans="2:21" x14ac:dyDescent="0.15">
      <c r="B15" s="19">
        <v>7</v>
      </c>
      <c r="C15" s="79" t="str">
        <f t="shared" si="1"/>
        <v/>
      </c>
      <c r="D15" s="79"/>
      <c r="E15" s="19"/>
      <c r="F15" s="8"/>
      <c r="G15" s="19" t="s">
        <v>4</v>
      </c>
      <c r="H15" s="80"/>
      <c r="I15" s="80"/>
      <c r="J15" s="19"/>
      <c r="K15" s="79" t="str">
        <f t="shared" si="0"/>
        <v/>
      </c>
      <c r="L15" s="79"/>
      <c r="M15" s="6" t="str">
        <f t="shared" si="2"/>
        <v/>
      </c>
      <c r="N15" s="19"/>
      <c r="O15" s="8"/>
      <c r="P15" s="80"/>
      <c r="Q15" s="80"/>
      <c r="R15" s="81" t="str">
        <f t="shared" si="3"/>
        <v/>
      </c>
      <c r="S15" s="81"/>
      <c r="T15" s="82" t="str">
        <f t="shared" si="4"/>
        <v/>
      </c>
      <c r="U15" s="82"/>
    </row>
    <row r="16" spans="2:21" x14ac:dyDescent="0.15">
      <c r="B16" s="19">
        <v>8</v>
      </c>
      <c r="C16" s="79" t="str">
        <f t="shared" si="1"/>
        <v/>
      </c>
      <c r="D16" s="79"/>
      <c r="E16" s="19"/>
      <c r="F16" s="8"/>
      <c r="G16" s="19" t="s">
        <v>4</v>
      </c>
      <c r="H16" s="80"/>
      <c r="I16" s="80"/>
      <c r="J16" s="19"/>
      <c r="K16" s="79" t="str">
        <f t="shared" si="0"/>
        <v/>
      </c>
      <c r="L16" s="79"/>
      <c r="M16" s="6" t="str">
        <f t="shared" si="2"/>
        <v/>
      </c>
      <c r="N16" s="19"/>
      <c r="O16" s="8"/>
      <c r="P16" s="80"/>
      <c r="Q16" s="80"/>
      <c r="R16" s="81" t="str">
        <f t="shared" si="3"/>
        <v/>
      </c>
      <c r="S16" s="81"/>
      <c r="T16" s="82" t="str">
        <f t="shared" si="4"/>
        <v/>
      </c>
      <c r="U16" s="82"/>
    </row>
    <row r="17" spans="2:21" x14ac:dyDescent="0.15">
      <c r="B17" s="19">
        <v>9</v>
      </c>
      <c r="C17" s="79" t="str">
        <f t="shared" si="1"/>
        <v/>
      </c>
      <c r="D17" s="79"/>
      <c r="E17" s="19"/>
      <c r="F17" s="8"/>
      <c r="G17" s="19" t="s">
        <v>4</v>
      </c>
      <c r="H17" s="80"/>
      <c r="I17" s="80"/>
      <c r="J17" s="19"/>
      <c r="K17" s="79" t="str">
        <f t="shared" si="0"/>
        <v/>
      </c>
      <c r="L17" s="79"/>
      <c r="M17" s="6" t="str">
        <f t="shared" si="2"/>
        <v/>
      </c>
      <c r="N17" s="19"/>
      <c r="O17" s="8"/>
      <c r="P17" s="80"/>
      <c r="Q17" s="80"/>
      <c r="R17" s="81" t="str">
        <f t="shared" si="3"/>
        <v/>
      </c>
      <c r="S17" s="81"/>
      <c r="T17" s="82" t="str">
        <f t="shared" si="4"/>
        <v/>
      </c>
      <c r="U17" s="82"/>
    </row>
    <row r="18" spans="2:21" x14ac:dyDescent="0.15">
      <c r="B18" s="19">
        <v>10</v>
      </c>
      <c r="C18" s="79" t="str">
        <f t="shared" si="1"/>
        <v/>
      </c>
      <c r="D18" s="79"/>
      <c r="E18" s="19"/>
      <c r="F18" s="8"/>
      <c r="G18" s="19" t="s">
        <v>4</v>
      </c>
      <c r="H18" s="80"/>
      <c r="I18" s="80"/>
      <c r="J18" s="19"/>
      <c r="K18" s="79" t="str">
        <f t="shared" si="0"/>
        <v/>
      </c>
      <c r="L18" s="79"/>
      <c r="M18" s="6" t="str">
        <f t="shared" si="2"/>
        <v/>
      </c>
      <c r="N18" s="19"/>
      <c r="O18" s="8"/>
      <c r="P18" s="80"/>
      <c r="Q18" s="80"/>
      <c r="R18" s="81" t="str">
        <f t="shared" si="3"/>
        <v/>
      </c>
      <c r="S18" s="81"/>
      <c r="T18" s="82" t="str">
        <f t="shared" si="4"/>
        <v/>
      </c>
      <c r="U18" s="82"/>
    </row>
    <row r="19" spans="2:21" x14ac:dyDescent="0.15">
      <c r="B19" s="19">
        <v>11</v>
      </c>
      <c r="C19" s="79" t="str">
        <f t="shared" si="1"/>
        <v/>
      </c>
      <c r="D19" s="79"/>
      <c r="E19" s="19"/>
      <c r="F19" s="8"/>
      <c r="G19" s="19" t="s">
        <v>4</v>
      </c>
      <c r="H19" s="80"/>
      <c r="I19" s="80"/>
      <c r="J19" s="19"/>
      <c r="K19" s="79" t="str">
        <f t="shared" si="0"/>
        <v/>
      </c>
      <c r="L19" s="79"/>
      <c r="M19" s="6" t="str">
        <f t="shared" si="2"/>
        <v/>
      </c>
      <c r="N19" s="19"/>
      <c r="O19" s="8"/>
      <c r="P19" s="80"/>
      <c r="Q19" s="80"/>
      <c r="R19" s="81" t="str">
        <f t="shared" si="3"/>
        <v/>
      </c>
      <c r="S19" s="81"/>
      <c r="T19" s="82" t="str">
        <f t="shared" si="4"/>
        <v/>
      </c>
      <c r="U19" s="82"/>
    </row>
    <row r="20" spans="2:21" x14ac:dyDescent="0.15">
      <c r="B20" s="19">
        <v>12</v>
      </c>
      <c r="C20" s="79" t="str">
        <f t="shared" si="1"/>
        <v/>
      </c>
      <c r="D20" s="79"/>
      <c r="E20" s="19"/>
      <c r="F20" s="8"/>
      <c r="G20" s="19" t="s">
        <v>4</v>
      </c>
      <c r="H20" s="80"/>
      <c r="I20" s="80"/>
      <c r="J20" s="19"/>
      <c r="K20" s="79" t="str">
        <f t="shared" si="0"/>
        <v/>
      </c>
      <c r="L20" s="79"/>
      <c r="M20" s="6" t="str">
        <f t="shared" si="2"/>
        <v/>
      </c>
      <c r="N20" s="19"/>
      <c r="O20" s="8"/>
      <c r="P20" s="80"/>
      <c r="Q20" s="80"/>
      <c r="R20" s="81" t="str">
        <f t="shared" si="3"/>
        <v/>
      </c>
      <c r="S20" s="81"/>
      <c r="T20" s="82" t="str">
        <f t="shared" si="4"/>
        <v/>
      </c>
      <c r="U20" s="82"/>
    </row>
    <row r="21" spans="2:21" x14ac:dyDescent="0.15">
      <c r="B21" s="19">
        <v>13</v>
      </c>
      <c r="C21" s="79" t="str">
        <f t="shared" si="1"/>
        <v/>
      </c>
      <c r="D21" s="79"/>
      <c r="E21" s="19"/>
      <c r="F21" s="8"/>
      <c r="G21" s="19" t="s">
        <v>4</v>
      </c>
      <c r="H21" s="80"/>
      <c r="I21" s="80"/>
      <c r="J21" s="19"/>
      <c r="K21" s="79" t="str">
        <f t="shared" si="0"/>
        <v/>
      </c>
      <c r="L21" s="79"/>
      <c r="M21" s="6" t="str">
        <f t="shared" si="2"/>
        <v/>
      </c>
      <c r="N21" s="19"/>
      <c r="O21" s="8"/>
      <c r="P21" s="80"/>
      <c r="Q21" s="80"/>
      <c r="R21" s="81" t="str">
        <f t="shared" si="3"/>
        <v/>
      </c>
      <c r="S21" s="81"/>
      <c r="T21" s="82" t="str">
        <f t="shared" si="4"/>
        <v/>
      </c>
      <c r="U21" s="82"/>
    </row>
    <row r="22" spans="2:21" x14ac:dyDescent="0.15">
      <c r="B22" s="19">
        <v>14</v>
      </c>
      <c r="C22" s="79" t="str">
        <f t="shared" si="1"/>
        <v/>
      </c>
      <c r="D22" s="79"/>
      <c r="E22" s="19"/>
      <c r="F22" s="8"/>
      <c r="G22" s="19" t="s">
        <v>3</v>
      </c>
      <c r="H22" s="80"/>
      <c r="I22" s="80"/>
      <c r="J22" s="19"/>
      <c r="K22" s="79" t="str">
        <f t="shared" si="0"/>
        <v/>
      </c>
      <c r="L22" s="79"/>
      <c r="M22" s="6" t="str">
        <f t="shared" si="2"/>
        <v/>
      </c>
      <c r="N22" s="19"/>
      <c r="O22" s="8"/>
      <c r="P22" s="80"/>
      <c r="Q22" s="80"/>
      <c r="R22" s="81" t="str">
        <f t="shared" si="3"/>
        <v/>
      </c>
      <c r="S22" s="81"/>
      <c r="T22" s="82" t="str">
        <f t="shared" si="4"/>
        <v/>
      </c>
      <c r="U22" s="82"/>
    </row>
    <row r="23" spans="2:21" x14ac:dyDescent="0.15">
      <c r="B23" s="19">
        <v>15</v>
      </c>
      <c r="C23" s="79" t="str">
        <f t="shared" si="1"/>
        <v/>
      </c>
      <c r="D23" s="79"/>
      <c r="E23" s="19"/>
      <c r="F23" s="8"/>
      <c r="G23" s="19" t="s">
        <v>4</v>
      </c>
      <c r="H23" s="80"/>
      <c r="I23" s="80"/>
      <c r="J23" s="19"/>
      <c r="K23" s="79" t="str">
        <f t="shared" si="0"/>
        <v/>
      </c>
      <c r="L23" s="79"/>
      <c r="M23" s="6" t="str">
        <f t="shared" si="2"/>
        <v/>
      </c>
      <c r="N23" s="19"/>
      <c r="O23" s="8"/>
      <c r="P23" s="80"/>
      <c r="Q23" s="80"/>
      <c r="R23" s="81" t="str">
        <f t="shared" si="3"/>
        <v/>
      </c>
      <c r="S23" s="81"/>
      <c r="T23" s="82" t="str">
        <f t="shared" si="4"/>
        <v/>
      </c>
      <c r="U23" s="82"/>
    </row>
    <row r="24" spans="2:21" x14ac:dyDescent="0.15">
      <c r="B24" s="19">
        <v>16</v>
      </c>
      <c r="C24" s="79" t="str">
        <f t="shared" si="1"/>
        <v/>
      </c>
      <c r="D24" s="79"/>
      <c r="E24" s="19"/>
      <c r="F24" s="8"/>
      <c r="G24" s="19" t="s">
        <v>4</v>
      </c>
      <c r="H24" s="80"/>
      <c r="I24" s="80"/>
      <c r="J24" s="19"/>
      <c r="K24" s="79" t="str">
        <f t="shared" si="0"/>
        <v/>
      </c>
      <c r="L24" s="79"/>
      <c r="M24" s="6" t="str">
        <f t="shared" si="2"/>
        <v/>
      </c>
      <c r="N24" s="19"/>
      <c r="O24" s="8"/>
      <c r="P24" s="80"/>
      <c r="Q24" s="80"/>
      <c r="R24" s="81" t="str">
        <f t="shared" si="3"/>
        <v/>
      </c>
      <c r="S24" s="81"/>
      <c r="T24" s="82" t="str">
        <f t="shared" si="4"/>
        <v/>
      </c>
      <c r="U24" s="82"/>
    </row>
    <row r="25" spans="2:21" x14ac:dyDescent="0.15">
      <c r="B25" s="19">
        <v>17</v>
      </c>
      <c r="C25" s="79" t="str">
        <f t="shared" si="1"/>
        <v/>
      </c>
      <c r="D25" s="79"/>
      <c r="E25" s="19"/>
      <c r="F25" s="8"/>
      <c r="G25" s="19" t="s">
        <v>4</v>
      </c>
      <c r="H25" s="80"/>
      <c r="I25" s="80"/>
      <c r="J25" s="19"/>
      <c r="K25" s="79" t="str">
        <f t="shared" si="0"/>
        <v/>
      </c>
      <c r="L25" s="79"/>
      <c r="M25" s="6" t="str">
        <f t="shared" si="2"/>
        <v/>
      </c>
      <c r="N25" s="19"/>
      <c r="O25" s="8"/>
      <c r="P25" s="80"/>
      <c r="Q25" s="80"/>
      <c r="R25" s="81" t="str">
        <f t="shared" si="3"/>
        <v/>
      </c>
      <c r="S25" s="81"/>
      <c r="T25" s="82" t="str">
        <f t="shared" si="4"/>
        <v/>
      </c>
      <c r="U25" s="82"/>
    </row>
    <row r="26" spans="2:21" x14ac:dyDescent="0.15">
      <c r="B26" s="19">
        <v>18</v>
      </c>
      <c r="C26" s="79" t="str">
        <f t="shared" si="1"/>
        <v/>
      </c>
      <c r="D26" s="79"/>
      <c r="E26" s="19"/>
      <c r="F26" s="8"/>
      <c r="G26" s="19" t="s">
        <v>4</v>
      </c>
      <c r="H26" s="80"/>
      <c r="I26" s="80"/>
      <c r="J26" s="19"/>
      <c r="K26" s="79" t="str">
        <f t="shared" si="0"/>
        <v/>
      </c>
      <c r="L26" s="79"/>
      <c r="M26" s="6" t="str">
        <f t="shared" si="2"/>
        <v/>
      </c>
      <c r="N26" s="19"/>
      <c r="O26" s="8"/>
      <c r="P26" s="80"/>
      <c r="Q26" s="80"/>
      <c r="R26" s="81" t="str">
        <f t="shared" si="3"/>
        <v/>
      </c>
      <c r="S26" s="81"/>
      <c r="T26" s="82" t="str">
        <f t="shared" si="4"/>
        <v/>
      </c>
      <c r="U26" s="82"/>
    </row>
    <row r="27" spans="2:21" x14ac:dyDescent="0.15">
      <c r="B27" s="19">
        <v>19</v>
      </c>
      <c r="C27" s="79" t="str">
        <f t="shared" si="1"/>
        <v/>
      </c>
      <c r="D27" s="79"/>
      <c r="E27" s="19"/>
      <c r="F27" s="8"/>
      <c r="G27" s="19" t="s">
        <v>3</v>
      </c>
      <c r="H27" s="80"/>
      <c r="I27" s="80"/>
      <c r="J27" s="19"/>
      <c r="K27" s="79" t="str">
        <f t="shared" si="0"/>
        <v/>
      </c>
      <c r="L27" s="79"/>
      <c r="M27" s="6" t="str">
        <f t="shared" si="2"/>
        <v/>
      </c>
      <c r="N27" s="19"/>
      <c r="O27" s="8"/>
      <c r="P27" s="80"/>
      <c r="Q27" s="80"/>
      <c r="R27" s="81" t="str">
        <f t="shared" si="3"/>
        <v/>
      </c>
      <c r="S27" s="81"/>
      <c r="T27" s="82" t="str">
        <f t="shared" si="4"/>
        <v/>
      </c>
      <c r="U27" s="82"/>
    </row>
    <row r="28" spans="2:21" x14ac:dyDescent="0.15">
      <c r="B28" s="19">
        <v>20</v>
      </c>
      <c r="C28" s="79" t="str">
        <f t="shared" si="1"/>
        <v/>
      </c>
      <c r="D28" s="79"/>
      <c r="E28" s="19"/>
      <c r="F28" s="8"/>
      <c r="G28" s="19" t="s">
        <v>4</v>
      </c>
      <c r="H28" s="80"/>
      <c r="I28" s="80"/>
      <c r="J28" s="19"/>
      <c r="K28" s="79" t="str">
        <f t="shared" si="0"/>
        <v/>
      </c>
      <c r="L28" s="79"/>
      <c r="M28" s="6" t="str">
        <f t="shared" si="2"/>
        <v/>
      </c>
      <c r="N28" s="19"/>
      <c r="O28" s="8"/>
      <c r="P28" s="80"/>
      <c r="Q28" s="80"/>
      <c r="R28" s="81" t="str">
        <f t="shared" si="3"/>
        <v/>
      </c>
      <c r="S28" s="81"/>
      <c r="T28" s="82" t="str">
        <f t="shared" si="4"/>
        <v/>
      </c>
      <c r="U28" s="82"/>
    </row>
    <row r="29" spans="2:21" x14ac:dyDescent="0.15">
      <c r="B29" s="19">
        <v>21</v>
      </c>
      <c r="C29" s="79" t="str">
        <f t="shared" si="1"/>
        <v/>
      </c>
      <c r="D29" s="79"/>
      <c r="E29" s="19"/>
      <c r="F29" s="8"/>
      <c r="G29" s="19" t="s">
        <v>3</v>
      </c>
      <c r="H29" s="80"/>
      <c r="I29" s="80"/>
      <c r="J29" s="19"/>
      <c r="K29" s="79" t="str">
        <f t="shared" si="0"/>
        <v/>
      </c>
      <c r="L29" s="79"/>
      <c r="M29" s="6" t="str">
        <f t="shared" si="2"/>
        <v/>
      </c>
      <c r="N29" s="19"/>
      <c r="O29" s="8"/>
      <c r="P29" s="80"/>
      <c r="Q29" s="80"/>
      <c r="R29" s="81" t="str">
        <f t="shared" si="3"/>
        <v/>
      </c>
      <c r="S29" s="81"/>
      <c r="T29" s="82" t="str">
        <f t="shared" si="4"/>
        <v/>
      </c>
      <c r="U29" s="82"/>
    </row>
    <row r="30" spans="2:21" x14ac:dyDescent="0.15">
      <c r="B30" s="19">
        <v>22</v>
      </c>
      <c r="C30" s="79" t="str">
        <f t="shared" si="1"/>
        <v/>
      </c>
      <c r="D30" s="79"/>
      <c r="E30" s="19"/>
      <c r="F30" s="8"/>
      <c r="G30" s="19" t="s">
        <v>3</v>
      </c>
      <c r="H30" s="80"/>
      <c r="I30" s="80"/>
      <c r="J30" s="19"/>
      <c r="K30" s="79" t="str">
        <f t="shared" si="0"/>
        <v/>
      </c>
      <c r="L30" s="79"/>
      <c r="M30" s="6" t="str">
        <f t="shared" si="2"/>
        <v/>
      </c>
      <c r="N30" s="19"/>
      <c r="O30" s="8"/>
      <c r="P30" s="80"/>
      <c r="Q30" s="80"/>
      <c r="R30" s="81" t="str">
        <f t="shared" si="3"/>
        <v/>
      </c>
      <c r="S30" s="81"/>
      <c r="T30" s="82" t="str">
        <f t="shared" si="4"/>
        <v/>
      </c>
      <c r="U30" s="82"/>
    </row>
    <row r="31" spans="2:21" x14ac:dyDescent="0.15">
      <c r="B31" s="19">
        <v>23</v>
      </c>
      <c r="C31" s="79" t="str">
        <f t="shared" si="1"/>
        <v/>
      </c>
      <c r="D31" s="79"/>
      <c r="E31" s="19"/>
      <c r="F31" s="8"/>
      <c r="G31" s="19" t="s">
        <v>3</v>
      </c>
      <c r="H31" s="80"/>
      <c r="I31" s="80"/>
      <c r="J31" s="19"/>
      <c r="K31" s="79" t="str">
        <f t="shared" si="0"/>
        <v/>
      </c>
      <c r="L31" s="79"/>
      <c r="M31" s="6" t="str">
        <f t="shared" si="2"/>
        <v/>
      </c>
      <c r="N31" s="19"/>
      <c r="O31" s="8"/>
      <c r="P31" s="80"/>
      <c r="Q31" s="80"/>
      <c r="R31" s="81" t="str">
        <f t="shared" si="3"/>
        <v/>
      </c>
      <c r="S31" s="81"/>
      <c r="T31" s="82" t="str">
        <f t="shared" si="4"/>
        <v/>
      </c>
      <c r="U31" s="82"/>
    </row>
    <row r="32" spans="2:21" x14ac:dyDescent="0.15">
      <c r="B32" s="19">
        <v>24</v>
      </c>
      <c r="C32" s="79" t="str">
        <f t="shared" si="1"/>
        <v/>
      </c>
      <c r="D32" s="79"/>
      <c r="E32" s="19"/>
      <c r="F32" s="8"/>
      <c r="G32" s="19" t="s">
        <v>3</v>
      </c>
      <c r="H32" s="80"/>
      <c r="I32" s="80"/>
      <c r="J32" s="19"/>
      <c r="K32" s="79" t="str">
        <f t="shared" si="0"/>
        <v/>
      </c>
      <c r="L32" s="79"/>
      <c r="M32" s="6" t="str">
        <f t="shared" si="2"/>
        <v/>
      </c>
      <c r="N32" s="19"/>
      <c r="O32" s="8"/>
      <c r="P32" s="80"/>
      <c r="Q32" s="80"/>
      <c r="R32" s="81" t="str">
        <f t="shared" si="3"/>
        <v/>
      </c>
      <c r="S32" s="81"/>
      <c r="T32" s="82" t="str">
        <f t="shared" si="4"/>
        <v/>
      </c>
      <c r="U32" s="82"/>
    </row>
    <row r="33" spans="2:21" x14ac:dyDescent="0.15">
      <c r="B33" s="19">
        <v>25</v>
      </c>
      <c r="C33" s="79" t="str">
        <f t="shared" si="1"/>
        <v/>
      </c>
      <c r="D33" s="79"/>
      <c r="E33" s="19"/>
      <c r="F33" s="8"/>
      <c r="G33" s="19" t="s">
        <v>4</v>
      </c>
      <c r="H33" s="80"/>
      <c r="I33" s="80"/>
      <c r="J33" s="19"/>
      <c r="K33" s="79" t="str">
        <f t="shared" si="0"/>
        <v/>
      </c>
      <c r="L33" s="79"/>
      <c r="M33" s="6" t="str">
        <f t="shared" si="2"/>
        <v/>
      </c>
      <c r="N33" s="19"/>
      <c r="O33" s="8"/>
      <c r="P33" s="80"/>
      <c r="Q33" s="80"/>
      <c r="R33" s="81" t="str">
        <f t="shared" si="3"/>
        <v/>
      </c>
      <c r="S33" s="81"/>
      <c r="T33" s="82" t="str">
        <f t="shared" si="4"/>
        <v/>
      </c>
      <c r="U33" s="82"/>
    </row>
    <row r="34" spans="2:21" x14ac:dyDescent="0.15">
      <c r="B34" s="19">
        <v>26</v>
      </c>
      <c r="C34" s="79" t="str">
        <f t="shared" si="1"/>
        <v/>
      </c>
      <c r="D34" s="79"/>
      <c r="E34" s="19"/>
      <c r="F34" s="8"/>
      <c r="G34" s="19" t="s">
        <v>3</v>
      </c>
      <c r="H34" s="80"/>
      <c r="I34" s="80"/>
      <c r="J34" s="19"/>
      <c r="K34" s="79" t="str">
        <f t="shared" si="0"/>
        <v/>
      </c>
      <c r="L34" s="79"/>
      <c r="M34" s="6" t="str">
        <f t="shared" si="2"/>
        <v/>
      </c>
      <c r="N34" s="19"/>
      <c r="O34" s="8"/>
      <c r="P34" s="80"/>
      <c r="Q34" s="80"/>
      <c r="R34" s="81" t="str">
        <f t="shared" si="3"/>
        <v/>
      </c>
      <c r="S34" s="81"/>
      <c r="T34" s="82" t="str">
        <f t="shared" si="4"/>
        <v/>
      </c>
      <c r="U34" s="82"/>
    </row>
    <row r="35" spans="2:21" x14ac:dyDescent="0.15">
      <c r="B35" s="19">
        <v>27</v>
      </c>
      <c r="C35" s="79" t="str">
        <f t="shared" si="1"/>
        <v/>
      </c>
      <c r="D35" s="79"/>
      <c r="E35" s="19"/>
      <c r="F35" s="8"/>
      <c r="G35" s="19" t="s">
        <v>3</v>
      </c>
      <c r="H35" s="80"/>
      <c r="I35" s="80"/>
      <c r="J35" s="19"/>
      <c r="K35" s="79" t="str">
        <f t="shared" si="0"/>
        <v/>
      </c>
      <c r="L35" s="79"/>
      <c r="M35" s="6" t="str">
        <f t="shared" si="2"/>
        <v/>
      </c>
      <c r="N35" s="19"/>
      <c r="O35" s="8"/>
      <c r="P35" s="80"/>
      <c r="Q35" s="80"/>
      <c r="R35" s="81" t="str">
        <f t="shared" si="3"/>
        <v/>
      </c>
      <c r="S35" s="81"/>
      <c r="T35" s="82" t="str">
        <f t="shared" si="4"/>
        <v/>
      </c>
      <c r="U35" s="82"/>
    </row>
    <row r="36" spans="2:21" x14ac:dyDescent="0.15">
      <c r="B36" s="19">
        <v>28</v>
      </c>
      <c r="C36" s="79" t="str">
        <f t="shared" si="1"/>
        <v/>
      </c>
      <c r="D36" s="79"/>
      <c r="E36" s="19"/>
      <c r="F36" s="8"/>
      <c r="G36" s="19" t="s">
        <v>3</v>
      </c>
      <c r="H36" s="80"/>
      <c r="I36" s="80"/>
      <c r="J36" s="19"/>
      <c r="K36" s="79" t="str">
        <f t="shared" si="0"/>
        <v/>
      </c>
      <c r="L36" s="79"/>
      <c r="M36" s="6" t="str">
        <f t="shared" si="2"/>
        <v/>
      </c>
      <c r="N36" s="19"/>
      <c r="O36" s="8"/>
      <c r="P36" s="80"/>
      <c r="Q36" s="80"/>
      <c r="R36" s="81" t="str">
        <f t="shared" si="3"/>
        <v/>
      </c>
      <c r="S36" s="81"/>
      <c r="T36" s="82" t="str">
        <f t="shared" si="4"/>
        <v/>
      </c>
      <c r="U36" s="82"/>
    </row>
    <row r="37" spans="2:21" x14ac:dyDescent="0.15">
      <c r="B37" s="19">
        <v>29</v>
      </c>
      <c r="C37" s="79" t="str">
        <f t="shared" si="1"/>
        <v/>
      </c>
      <c r="D37" s="79"/>
      <c r="E37" s="19"/>
      <c r="F37" s="8"/>
      <c r="G37" s="19" t="s">
        <v>3</v>
      </c>
      <c r="H37" s="80"/>
      <c r="I37" s="80"/>
      <c r="J37" s="19"/>
      <c r="K37" s="79" t="str">
        <f t="shared" si="0"/>
        <v/>
      </c>
      <c r="L37" s="79"/>
      <c r="M37" s="6" t="str">
        <f t="shared" si="2"/>
        <v/>
      </c>
      <c r="N37" s="19"/>
      <c r="O37" s="8"/>
      <c r="P37" s="80"/>
      <c r="Q37" s="80"/>
      <c r="R37" s="81" t="str">
        <f t="shared" si="3"/>
        <v/>
      </c>
      <c r="S37" s="81"/>
      <c r="T37" s="82" t="str">
        <f t="shared" si="4"/>
        <v/>
      </c>
      <c r="U37" s="82"/>
    </row>
    <row r="38" spans="2:21" x14ac:dyDescent="0.15">
      <c r="B38" s="19">
        <v>30</v>
      </c>
      <c r="C38" s="79" t="str">
        <f t="shared" si="1"/>
        <v/>
      </c>
      <c r="D38" s="79"/>
      <c r="E38" s="19"/>
      <c r="F38" s="8"/>
      <c r="G38" s="19" t="s">
        <v>4</v>
      </c>
      <c r="H38" s="80"/>
      <c r="I38" s="80"/>
      <c r="J38" s="19"/>
      <c r="K38" s="79" t="str">
        <f t="shared" si="0"/>
        <v/>
      </c>
      <c r="L38" s="79"/>
      <c r="M38" s="6" t="str">
        <f t="shared" si="2"/>
        <v/>
      </c>
      <c r="N38" s="19"/>
      <c r="O38" s="8"/>
      <c r="P38" s="80"/>
      <c r="Q38" s="80"/>
      <c r="R38" s="81" t="str">
        <f t="shared" si="3"/>
        <v/>
      </c>
      <c r="S38" s="81"/>
      <c r="T38" s="82" t="str">
        <f t="shared" si="4"/>
        <v/>
      </c>
      <c r="U38" s="82"/>
    </row>
    <row r="39" spans="2:21" x14ac:dyDescent="0.15">
      <c r="B39" s="19">
        <v>31</v>
      </c>
      <c r="C39" s="79" t="str">
        <f t="shared" si="1"/>
        <v/>
      </c>
      <c r="D39" s="79"/>
      <c r="E39" s="19"/>
      <c r="F39" s="8"/>
      <c r="G39" s="19" t="s">
        <v>4</v>
      </c>
      <c r="H39" s="80"/>
      <c r="I39" s="80"/>
      <c r="J39" s="19"/>
      <c r="K39" s="79" t="str">
        <f t="shared" si="0"/>
        <v/>
      </c>
      <c r="L39" s="79"/>
      <c r="M39" s="6" t="str">
        <f t="shared" si="2"/>
        <v/>
      </c>
      <c r="N39" s="19"/>
      <c r="O39" s="8"/>
      <c r="P39" s="80"/>
      <c r="Q39" s="80"/>
      <c r="R39" s="81" t="str">
        <f t="shared" si="3"/>
        <v/>
      </c>
      <c r="S39" s="81"/>
      <c r="T39" s="82" t="str">
        <f t="shared" si="4"/>
        <v/>
      </c>
      <c r="U39" s="82"/>
    </row>
    <row r="40" spans="2:21" x14ac:dyDescent="0.15">
      <c r="B40" s="19">
        <v>32</v>
      </c>
      <c r="C40" s="79" t="str">
        <f t="shared" si="1"/>
        <v/>
      </c>
      <c r="D40" s="79"/>
      <c r="E40" s="19"/>
      <c r="F40" s="8"/>
      <c r="G40" s="19" t="s">
        <v>4</v>
      </c>
      <c r="H40" s="80"/>
      <c r="I40" s="80"/>
      <c r="J40" s="19"/>
      <c r="K40" s="79" t="str">
        <f t="shared" si="0"/>
        <v/>
      </c>
      <c r="L40" s="79"/>
      <c r="M40" s="6" t="str">
        <f t="shared" si="2"/>
        <v/>
      </c>
      <c r="N40" s="19"/>
      <c r="O40" s="8"/>
      <c r="P40" s="80"/>
      <c r="Q40" s="80"/>
      <c r="R40" s="81" t="str">
        <f t="shared" si="3"/>
        <v/>
      </c>
      <c r="S40" s="81"/>
      <c r="T40" s="82" t="str">
        <f t="shared" si="4"/>
        <v/>
      </c>
      <c r="U40" s="82"/>
    </row>
    <row r="41" spans="2:21" x14ac:dyDescent="0.15">
      <c r="B41" s="19">
        <v>33</v>
      </c>
      <c r="C41" s="79" t="str">
        <f t="shared" si="1"/>
        <v/>
      </c>
      <c r="D41" s="79"/>
      <c r="E41" s="19"/>
      <c r="F41" s="8"/>
      <c r="G41" s="19" t="s">
        <v>3</v>
      </c>
      <c r="H41" s="80"/>
      <c r="I41" s="80"/>
      <c r="J41" s="19"/>
      <c r="K41" s="79" t="str">
        <f t="shared" si="0"/>
        <v/>
      </c>
      <c r="L41" s="79"/>
      <c r="M41" s="6" t="str">
        <f t="shared" si="2"/>
        <v/>
      </c>
      <c r="N41" s="19"/>
      <c r="O41" s="8"/>
      <c r="P41" s="80"/>
      <c r="Q41" s="80"/>
      <c r="R41" s="81" t="str">
        <f t="shared" si="3"/>
        <v/>
      </c>
      <c r="S41" s="81"/>
      <c r="T41" s="82" t="str">
        <f t="shared" si="4"/>
        <v/>
      </c>
      <c r="U41" s="82"/>
    </row>
    <row r="42" spans="2:21" x14ac:dyDescent="0.15">
      <c r="B42" s="19">
        <v>34</v>
      </c>
      <c r="C42" s="79" t="str">
        <f t="shared" si="1"/>
        <v/>
      </c>
      <c r="D42" s="79"/>
      <c r="E42" s="19"/>
      <c r="F42" s="8"/>
      <c r="G42" s="19" t="s">
        <v>4</v>
      </c>
      <c r="H42" s="80"/>
      <c r="I42" s="80"/>
      <c r="J42" s="19"/>
      <c r="K42" s="79" t="str">
        <f t="shared" si="0"/>
        <v/>
      </c>
      <c r="L42" s="79"/>
      <c r="M42" s="6" t="str">
        <f t="shared" si="2"/>
        <v/>
      </c>
      <c r="N42" s="19"/>
      <c r="O42" s="8"/>
      <c r="P42" s="80"/>
      <c r="Q42" s="80"/>
      <c r="R42" s="81" t="str">
        <f t="shared" si="3"/>
        <v/>
      </c>
      <c r="S42" s="81"/>
      <c r="T42" s="82" t="str">
        <f t="shared" si="4"/>
        <v/>
      </c>
      <c r="U42" s="82"/>
    </row>
    <row r="43" spans="2:21" x14ac:dyDescent="0.15">
      <c r="B43" s="19">
        <v>35</v>
      </c>
      <c r="C43" s="79" t="str">
        <f t="shared" si="1"/>
        <v/>
      </c>
      <c r="D43" s="79"/>
      <c r="E43" s="19"/>
      <c r="F43" s="8"/>
      <c r="G43" s="19" t="s">
        <v>3</v>
      </c>
      <c r="H43" s="80"/>
      <c r="I43" s="80"/>
      <c r="J43" s="19"/>
      <c r="K43" s="79" t="str">
        <f t="shared" si="0"/>
        <v/>
      </c>
      <c r="L43" s="79"/>
      <c r="M43" s="6" t="str">
        <f t="shared" si="2"/>
        <v/>
      </c>
      <c r="N43" s="19"/>
      <c r="O43" s="8"/>
      <c r="P43" s="80"/>
      <c r="Q43" s="80"/>
      <c r="R43" s="81" t="str">
        <f t="shared" si="3"/>
        <v/>
      </c>
      <c r="S43" s="81"/>
      <c r="T43" s="82" t="str">
        <f t="shared" si="4"/>
        <v/>
      </c>
      <c r="U43" s="82"/>
    </row>
    <row r="44" spans="2:21" x14ac:dyDescent="0.15">
      <c r="B44" s="19">
        <v>36</v>
      </c>
      <c r="C44" s="79" t="str">
        <f t="shared" si="1"/>
        <v/>
      </c>
      <c r="D44" s="79"/>
      <c r="E44" s="19"/>
      <c r="F44" s="8"/>
      <c r="G44" s="19" t="s">
        <v>4</v>
      </c>
      <c r="H44" s="80"/>
      <c r="I44" s="80"/>
      <c r="J44" s="19"/>
      <c r="K44" s="79" t="str">
        <f t="shared" si="0"/>
        <v/>
      </c>
      <c r="L44" s="79"/>
      <c r="M44" s="6" t="str">
        <f t="shared" si="2"/>
        <v/>
      </c>
      <c r="N44" s="19"/>
      <c r="O44" s="8"/>
      <c r="P44" s="80"/>
      <c r="Q44" s="80"/>
      <c r="R44" s="81" t="str">
        <f t="shared" si="3"/>
        <v/>
      </c>
      <c r="S44" s="81"/>
      <c r="T44" s="82" t="str">
        <f t="shared" si="4"/>
        <v/>
      </c>
      <c r="U44" s="82"/>
    </row>
    <row r="45" spans="2:21" x14ac:dyDescent="0.15">
      <c r="B45" s="19">
        <v>37</v>
      </c>
      <c r="C45" s="79" t="str">
        <f t="shared" si="1"/>
        <v/>
      </c>
      <c r="D45" s="79"/>
      <c r="E45" s="19"/>
      <c r="F45" s="8"/>
      <c r="G45" s="19" t="s">
        <v>3</v>
      </c>
      <c r="H45" s="80"/>
      <c r="I45" s="80"/>
      <c r="J45" s="19"/>
      <c r="K45" s="79" t="str">
        <f t="shared" si="0"/>
        <v/>
      </c>
      <c r="L45" s="79"/>
      <c r="M45" s="6" t="str">
        <f t="shared" si="2"/>
        <v/>
      </c>
      <c r="N45" s="19"/>
      <c r="O45" s="8"/>
      <c r="P45" s="80"/>
      <c r="Q45" s="80"/>
      <c r="R45" s="81" t="str">
        <f t="shared" si="3"/>
        <v/>
      </c>
      <c r="S45" s="81"/>
      <c r="T45" s="82" t="str">
        <f t="shared" si="4"/>
        <v/>
      </c>
      <c r="U45" s="82"/>
    </row>
    <row r="46" spans="2:21" x14ac:dyDescent="0.15">
      <c r="B46" s="19">
        <v>38</v>
      </c>
      <c r="C46" s="79" t="str">
        <f t="shared" si="1"/>
        <v/>
      </c>
      <c r="D46" s="79"/>
      <c r="E46" s="19"/>
      <c r="F46" s="8"/>
      <c r="G46" s="19" t="s">
        <v>4</v>
      </c>
      <c r="H46" s="80"/>
      <c r="I46" s="80"/>
      <c r="J46" s="19"/>
      <c r="K46" s="79" t="str">
        <f t="shared" si="0"/>
        <v/>
      </c>
      <c r="L46" s="79"/>
      <c r="M46" s="6" t="str">
        <f t="shared" si="2"/>
        <v/>
      </c>
      <c r="N46" s="19"/>
      <c r="O46" s="8"/>
      <c r="P46" s="80"/>
      <c r="Q46" s="80"/>
      <c r="R46" s="81" t="str">
        <f t="shared" si="3"/>
        <v/>
      </c>
      <c r="S46" s="81"/>
      <c r="T46" s="82" t="str">
        <f t="shared" si="4"/>
        <v/>
      </c>
      <c r="U46" s="82"/>
    </row>
    <row r="47" spans="2:21" x14ac:dyDescent="0.15">
      <c r="B47" s="19">
        <v>39</v>
      </c>
      <c r="C47" s="79" t="str">
        <f t="shared" si="1"/>
        <v/>
      </c>
      <c r="D47" s="79"/>
      <c r="E47" s="19"/>
      <c r="F47" s="8"/>
      <c r="G47" s="19" t="s">
        <v>4</v>
      </c>
      <c r="H47" s="80"/>
      <c r="I47" s="80"/>
      <c r="J47" s="19"/>
      <c r="K47" s="79" t="str">
        <f t="shared" si="0"/>
        <v/>
      </c>
      <c r="L47" s="79"/>
      <c r="M47" s="6" t="str">
        <f t="shared" si="2"/>
        <v/>
      </c>
      <c r="N47" s="19"/>
      <c r="O47" s="8"/>
      <c r="P47" s="80"/>
      <c r="Q47" s="80"/>
      <c r="R47" s="81" t="str">
        <f t="shared" si="3"/>
        <v/>
      </c>
      <c r="S47" s="81"/>
      <c r="T47" s="82" t="str">
        <f t="shared" si="4"/>
        <v/>
      </c>
      <c r="U47" s="82"/>
    </row>
    <row r="48" spans="2:21" x14ac:dyDescent="0.15">
      <c r="B48" s="19">
        <v>40</v>
      </c>
      <c r="C48" s="79" t="str">
        <f t="shared" si="1"/>
        <v/>
      </c>
      <c r="D48" s="79"/>
      <c r="E48" s="19"/>
      <c r="F48" s="8"/>
      <c r="G48" s="19" t="s">
        <v>37</v>
      </c>
      <c r="H48" s="80"/>
      <c r="I48" s="80"/>
      <c r="J48" s="19"/>
      <c r="K48" s="79" t="str">
        <f t="shared" si="0"/>
        <v/>
      </c>
      <c r="L48" s="79"/>
      <c r="M48" s="6" t="str">
        <f t="shared" si="2"/>
        <v/>
      </c>
      <c r="N48" s="19"/>
      <c r="O48" s="8"/>
      <c r="P48" s="80"/>
      <c r="Q48" s="80"/>
      <c r="R48" s="81" t="str">
        <f t="shared" si="3"/>
        <v/>
      </c>
      <c r="S48" s="81"/>
      <c r="T48" s="82" t="str">
        <f t="shared" si="4"/>
        <v/>
      </c>
      <c r="U48" s="82"/>
    </row>
    <row r="49" spans="2:21" x14ac:dyDescent="0.15">
      <c r="B49" s="19">
        <v>41</v>
      </c>
      <c r="C49" s="79" t="str">
        <f t="shared" si="1"/>
        <v/>
      </c>
      <c r="D49" s="79"/>
      <c r="E49" s="19"/>
      <c r="F49" s="8"/>
      <c r="G49" s="19" t="s">
        <v>4</v>
      </c>
      <c r="H49" s="80"/>
      <c r="I49" s="80"/>
      <c r="J49" s="19"/>
      <c r="K49" s="79" t="str">
        <f t="shared" si="0"/>
        <v/>
      </c>
      <c r="L49" s="79"/>
      <c r="M49" s="6" t="str">
        <f t="shared" si="2"/>
        <v/>
      </c>
      <c r="N49" s="19"/>
      <c r="O49" s="8"/>
      <c r="P49" s="80"/>
      <c r="Q49" s="80"/>
      <c r="R49" s="81" t="str">
        <f t="shared" si="3"/>
        <v/>
      </c>
      <c r="S49" s="81"/>
      <c r="T49" s="82" t="str">
        <f t="shared" si="4"/>
        <v/>
      </c>
      <c r="U49" s="82"/>
    </row>
    <row r="50" spans="2:21" x14ac:dyDescent="0.15">
      <c r="B50" s="19">
        <v>42</v>
      </c>
      <c r="C50" s="79" t="str">
        <f t="shared" si="1"/>
        <v/>
      </c>
      <c r="D50" s="79"/>
      <c r="E50" s="19"/>
      <c r="F50" s="8"/>
      <c r="G50" s="19" t="s">
        <v>4</v>
      </c>
      <c r="H50" s="80"/>
      <c r="I50" s="80"/>
      <c r="J50" s="19"/>
      <c r="K50" s="79" t="str">
        <f t="shared" si="0"/>
        <v/>
      </c>
      <c r="L50" s="79"/>
      <c r="M50" s="6" t="str">
        <f t="shared" si="2"/>
        <v/>
      </c>
      <c r="N50" s="19"/>
      <c r="O50" s="8"/>
      <c r="P50" s="80"/>
      <c r="Q50" s="80"/>
      <c r="R50" s="81" t="str">
        <f t="shared" si="3"/>
        <v/>
      </c>
      <c r="S50" s="81"/>
      <c r="T50" s="82" t="str">
        <f t="shared" si="4"/>
        <v/>
      </c>
      <c r="U50" s="82"/>
    </row>
    <row r="51" spans="2:21" x14ac:dyDescent="0.15">
      <c r="B51" s="19">
        <v>43</v>
      </c>
      <c r="C51" s="79" t="str">
        <f t="shared" si="1"/>
        <v/>
      </c>
      <c r="D51" s="79"/>
      <c r="E51" s="19"/>
      <c r="F51" s="8"/>
      <c r="G51" s="19" t="s">
        <v>3</v>
      </c>
      <c r="H51" s="80"/>
      <c r="I51" s="80"/>
      <c r="J51" s="19"/>
      <c r="K51" s="79" t="str">
        <f t="shared" si="0"/>
        <v/>
      </c>
      <c r="L51" s="79"/>
      <c r="M51" s="6" t="str">
        <f t="shared" si="2"/>
        <v/>
      </c>
      <c r="N51" s="19"/>
      <c r="O51" s="8"/>
      <c r="P51" s="80"/>
      <c r="Q51" s="80"/>
      <c r="R51" s="81" t="str">
        <f t="shared" si="3"/>
        <v/>
      </c>
      <c r="S51" s="81"/>
      <c r="T51" s="82" t="str">
        <f t="shared" si="4"/>
        <v/>
      </c>
      <c r="U51" s="82"/>
    </row>
    <row r="52" spans="2:21" x14ac:dyDescent="0.15">
      <c r="B52" s="19">
        <v>44</v>
      </c>
      <c r="C52" s="79" t="str">
        <f t="shared" si="1"/>
        <v/>
      </c>
      <c r="D52" s="79"/>
      <c r="E52" s="19"/>
      <c r="F52" s="8"/>
      <c r="G52" s="19" t="s">
        <v>3</v>
      </c>
      <c r="H52" s="80"/>
      <c r="I52" s="80"/>
      <c r="J52" s="19"/>
      <c r="K52" s="79" t="str">
        <f t="shared" si="0"/>
        <v/>
      </c>
      <c r="L52" s="79"/>
      <c r="M52" s="6" t="str">
        <f t="shared" si="2"/>
        <v/>
      </c>
      <c r="N52" s="19"/>
      <c r="O52" s="8"/>
      <c r="P52" s="80"/>
      <c r="Q52" s="80"/>
      <c r="R52" s="81" t="str">
        <f t="shared" si="3"/>
        <v/>
      </c>
      <c r="S52" s="81"/>
      <c r="T52" s="82" t="str">
        <f t="shared" si="4"/>
        <v/>
      </c>
      <c r="U52" s="82"/>
    </row>
    <row r="53" spans="2:21" x14ac:dyDescent="0.15">
      <c r="B53" s="19">
        <v>45</v>
      </c>
      <c r="C53" s="79" t="str">
        <f t="shared" si="1"/>
        <v/>
      </c>
      <c r="D53" s="79"/>
      <c r="E53" s="19"/>
      <c r="F53" s="8"/>
      <c r="G53" s="19" t="s">
        <v>4</v>
      </c>
      <c r="H53" s="80"/>
      <c r="I53" s="80"/>
      <c r="J53" s="19"/>
      <c r="K53" s="79" t="str">
        <f t="shared" si="0"/>
        <v/>
      </c>
      <c r="L53" s="79"/>
      <c r="M53" s="6" t="str">
        <f t="shared" si="2"/>
        <v/>
      </c>
      <c r="N53" s="19"/>
      <c r="O53" s="8"/>
      <c r="P53" s="80"/>
      <c r="Q53" s="80"/>
      <c r="R53" s="81" t="str">
        <f t="shared" si="3"/>
        <v/>
      </c>
      <c r="S53" s="81"/>
      <c r="T53" s="82" t="str">
        <f t="shared" si="4"/>
        <v/>
      </c>
      <c r="U53" s="82"/>
    </row>
    <row r="54" spans="2:21" x14ac:dyDescent="0.15">
      <c r="B54" s="19">
        <v>46</v>
      </c>
      <c r="C54" s="79" t="str">
        <f t="shared" si="1"/>
        <v/>
      </c>
      <c r="D54" s="79"/>
      <c r="E54" s="19"/>
      <c r="F54" s="8"/>
      <c r="G54" s="19" t="s">
        <v>4</v>
      </c>
      <c r="H54" s="80"/>
      <c r="I54" s="80"/>
      <c r="J54" s="19"/>
      <c r="K54" s="79" t="str">
        <f t="shared" si="0"/>
        <v/>
      </c>
      <c r="L54" s="79"/>
      <c r="M54" s="6" t="str">
        <f t="shared" si="2"/>
        <v/>
      </c>
      <c r="N54" s="19"/>
      <c r="O54" s="8"/>
      <c r="P54" s="80"/>
      <c r="Q54" s="80"/>
      <c r="R54" s="81" t="str">
        <f t="shared" si="3"/>
        <v/>
      </c>
      <c r="S54" s="81"/>
      <c r="T54" s="82" t="str">
        <f t="shared" si="4"/>
        <v/>
      </c>
      <c r="U54" s="82"/>
    </row>
    <row r="55" spans="2:21" x14ac:dyDescent="0.15">
      <c r="B55" s="19">
        <v>47</v>
      </c>
      <c r="C55" s="79" t="str">
        <f t="shared" si="1"/>
        <v/>
      </c>
      <c r="D55" s="79"/>
      <c r="E55" s="19"/>
      <c r="F55" s="8"/>
      <c r="G55" s="19" t="s">
        <v>3</v>
      </c>
      <c r="H55" s="80"/>
      <c r="I55" s="80"/>
      <c r="J55" s="19"/>
      <c r="K55" s="79" t="str">
        <f t="shared" si="0"/>
        <v/>
      </c>
      <c r="L55" s="79"/>
      <c r="M55" s="6" t="str">
        <f t="shared" si="2"/>
        <v/>
      </c>
      <c r="N55" s="19"/>
      <c r="O55" s="8"/>
      <c r="P55" s="80"/>
      <c r="Q55" s="80"/>
      <c r="R55" s="81" t="str">
        <f t="shared" si="3"/>
        <v/>
      </c>
      <c r="S55" s="81"/>
      <c r="T55" s="82" t="str">
        <f t="shared" si="4"/>
        <v/>
      </c>
      <c r="U55" s="82"/>
    </row>
    <row r="56" spans="2:21" x14ac:dyDescent="0.15">
      <c r="B56" s="19">
        <v>48</v>
      </c>
      <c r="C56" s="79" t="str">
        <f t="shared" si="1"/>
        <v/>
      </c>
      <c r="D56" s="79"/>
      <c r="E56" s="19"/>
      <c r="F56" s="8"/>
      <c r="G56" s="19" t="s">
        <v>3</v>
      </c>
      <c r="H56" s="80"/>
      <c r="I56" s="80"/>
      <c r="J56" s="19"/>
      <c r="K56" s="79" t="str">
        <f t="shared" si="0"/>
        <v/>
      </c>
      <c r="L56" s="79"/>
      <c r="M56" s="6" t="str">
        <f t="shared" si="2"/>
        <v/>
      </c>
      <c r="N56" s="19"/>
      <c r="O56" s="8"/>
      <c r="P56" s="80"/>
      <c r="Q56" s="80"/>
      <c r="R56" s="81" t="str">
        <f t="shared" si="3"/>
        <v/>
      </c>
      <c r="S56" s="81"/>
      <c r="T56" s="82" t="str">
        <f t="shared" si="4"/>
        <v/>
      </c>
      <c r="U56" s="82"/>
    </row>
    <row r="57" spans="2:21" x14ac:dyDescent="0.15">
      <c r="B57" s="19">
        <v>49</v>
      </c>
      <c r="C57" s="79" t="str">
        <f t="shared" si="1"/>
        <v/>
      </c>
      <c r="D57" s="79"/>
      <c r="E57" s="19"/>
      <c r="F57" s="8"/>
      <c r="G57" s="19" t="s">
        <v>3</v>
      </c>
      <c r="H57" s="80"/>
      <c r="I57" s="80"/>
      <c r="J57" s="19"/>
      <c r="K57" s="79" t="str">
        <f t="shared" si="0"/>
        <v/>
      </c>
      <c r="L57" s="79"/>
      <c r="M57" s="6" t="str">
        <f t="shared" si="2"/>
        <v/>
      </c>
      <c r="N57" s="19"/>
      <c r="O57" s="8"/>
      <c r="P57" s="80"/>
      <c r="Q57" s="80"/>
      <c r="R57" s="81" t="str">
        <f t="shared" si="3"/>
        <v/>
      </c>
      <c r="S57" s="81"/>
      <c r="T57" s="82" t="str">
        <f t="shared" si="4"/>
        <v/>
      </c>
      <c r="U57" s="82"/>
    </row>
    <row r="58" spans="2:21" x14ac:dyDescent="0.15">
      <c r="B58" s="19">
        <v>50</v>
      </c>
      <c r="C58" s="79" t="str">
        <f t="shared" si="1"/>
        <v/>
      </c>
      <c r="D58" s="79"/>
      <c r="E58" s="19"/>
      <c r="F58" s="8"/>
      <c r="G58" s="19" t="s">
        <v>3</v>
      </c>
      <c r="H58" s="80"/>
      <c r="I58" s="80"/>
      <c r="J58" s="19"/>
      <c r="K58" s="79" t="str">
        <f t="shared" si="0"/>
        <v/>
      </c>
      <c r="L58" s="79"/>
      <c r="M58" s="6" t="str">
        <f t="shared" si="2"/>
        <v/>
      </c>
      <c r="N58" s="19"/>
      <c r="O58" s="8"/>
      <c r="P58" s="80"/>
      <c r="Q58" s="80"/>
      <c r="R58" s="81" t="str">
        <f t="shared" si="3"/>
        <v/>
      </c>
      <c r="S58" s="81"/>
      <c r="T58" s="82" t="str">
        <f t="shared" si="4"/>
        <v/>
      </c>
      <c r="U58" s="82"/>
    </row>
    <row r="59" spans="2:21" x14ac:dyDescent="0.15">
      <c r="B59" s="19">
        <v>51</v>
      </c>
      <c r="C59" s="79" t="str">
        <f t="shared" si="1"/>
        <v/>
      </c>
      <c r="D59" s="79"/>
      <c r="E59" s="19"/>
      <c r="F59" s="8"/>
      <c r="G59" s="19" t="s">
        <v>3</v>
      </c>
      <c r="H59" s="80"/>
      <c r="I59" s="80"/>
      <c r="J59" s="19"/>
      <c r="K59" s="79" t="str">
        <f t="shared" si="0"/>
        <v/>
      </c>
      <c r="L59" s="79"/>
      <c r="M59" s="6" t="str">
        <f t="shared" si="2"/>
        <v/>
      </c>
      <c r="N59" s="19"/>
      <c r="O59" s="8"/>
      <c r="P59" s="80"/>
      <c r="Q59" s="80"/>
      <c r="R59" s="81" t="str">
        <f t="shared" si="3"/>
        <v/>
      </c>
      <c r="S59" s="81"/>
      <c r="T59" s="82" t="str">
        <f t="shared" si="4"/>
        <v/>
      </c>
      <c r="U59" s="82"/>
    </row>
    <row r="60" spans="2:21" x14ac:dyDescent="0.15">
      <c r="B60" s="19">
        <v>52</v>
      </c>
      <c r="C60" s="79" t="str">
        <f t="shared" si="1"/>
        <v/>
      </c>
      <c r="D60" s="79"/>
      <c r="E60" s="19"/>
      <c r="F60" s="8"/>
      <c r="G60" s="19" t="s">
        <v>3</v>
      </c>
      <c r="H60" s="80"/>
      <c r="I60" s="80"/>
      <c r="J60" s="19"/>
      <c r="K60" s="79" t="str">
        <f t="shared" si="0"/>
        <v/>
      </c>
      <c r="L60" s="79"/>
      <c r="M60" s="6" t="str">
        <f t="shared" si="2"/>
        <v/>
      </c>
      <c r="N60" s="19"/>
      <c r="O60" s="8"/>
      <c r="P60" s="80"/>
      <c r="Q60" s="80"/>
      <c r="R60" s="81" t="str">
        <f t="shared" si="3"/>
        <v/>
      </c>
      <c r="S60" s="81"/>
      <c r="T60" s="82" t="str">
        <f t="shared" si="4"/>
        <v/>
      </c>
      <c r="U60" s="82"/>
    </row>
    <row r="61" spans="2:21" x14ac:dyDescent="0.15">
      <c r="B61" s="19">
        <v>53</v>
      </c>
      <c r="C61" s="79" t="str">
        <f t="shared" si="1"/>
        <v/>
      </c>
      <c r="D61" s="79"/>
      <c r="E61" s="19"/>
      <c r="F61" s="8"/>
      <c r="G61" s="19" t="s">
        <v>3</v>
      </c>
      <c r="H61" s="80"/>
      <c r="I61" s="80"/>
      <c r="J61" s="19"/>
      <c r="K61" s="79" t="str">
        <f t="shared" si="0"/>
        <v/>
      </c>
      <c r="L61" s="79"/>
      <c r="M61" s="6" t="str">
        <f t="shared" si="2"/>
        <v/>
      </c>
      <c r="N61" s="19"/>
      <c r="O61" s="8"/>
      <c r="P61" s="80"/>
      <c r="Q61" s="80"/>
      <c r="R61" s="81" t="str">
        <f t="shared" si="3"/>
        <v/>
      </c>
      <c r="S61" s="81"/>
      <c r="T61" s="82" t="str">
        <f t="shared" si="4"/>
        <v/>
      </c>
      <c r="U61" s="82"/>
    </row>
    <row r="62" spans="2:21" x14ac:dyDescent="0.15">
      <c r="B62" s="19">
        <v>54</v>
      </c>
      <c r="C62" s="79" t="str">
        <f t="shared" si="1"/>
        <v/>
      </c>
      <c r="D62" s="79"/>
      <c r="E62" s="19"/>
      <c r="F62" s="8"/>
      <c r="G62" s="19" t="s">
        <v>3</v>
      </c>
      <c r="H62" s="80"/>
      <c r="I62" s="80"/>
      <c r="J62" s="19"/>
      <c r="K62" s="79" t="str">
        <f t="shared" si="0"/>
        <v/>
      </c>
      <c r="L62" s="79"/>
      <c r="M62" s="6" t="str">
        <f t="shared" si="2"/>
        <v/>
      </c>
      <c r="N62" s="19"/>
      <c r="O62" s="8"/>
      <c r="P62" s="80"/>
      <c r="Q62" s="80"/>
      <c r="R62" s="81" t="str">
        <f t="shared" si="3"/>
        <v/>
      </c>
      <c r="S62" s="81"/>
      <c r="T62" s="82" t="str">
        <f t="shared" si="4"/>
        <v/>
      </c>
      <c r="U62" s="82"/>
    </row>
    <row r="63" spans="2:21" x14ac:dyDescent="0.15">
      <c r="B63" s="19">
        <v>55</v>
      </c>
      <c r="C63" s="79" t="str">
        <f t="shared" si="1"/>
        <v/>
      </c>
      <c r="D63" s="79"/>
      <c r="E63" s="19"/>
      <c r="F63" s="8"/>
      <c r="G63" s="19" t="s">
        <v>4</v>
      </c>
      <c r="H63" s="80"/>
      <c r="I63" s="80"/>
      <c r="J63" s="19"/>
      <c r="K63" s="79" t="str">
        <f t="shared" si="0"/>
        <v/>
      </c>
      <c r="L63" s="79"/>
      <c r="M63" s="6" t="str">
        <f t="shared" si="2"/>
        <v/>
      </c>
      <c r="N63" s="19"/>
      <c r="O63" s="8"/>
      <c r="P63" s="80"/>
      <c r="Q63" s="80"/>
      <c r="R63" s="81" t="str">
        <f t="shared" si="3"/>
        <v/>
      </c>
      <c r="S63" s="81"/>
      <c r="T63" s="82" t="str">
        <f t="shared" si="4"/>
        <v/>
      </c>
      <c r="U63" s="82"/>
    </row>
    <row r="64" spans="2:21" x14ac:dyDescent="0.15">
      <c r="B64" s="19">
        <v>56</v>
      </c>
      <c r="C64" s="79" t="str">
        <f t="shared" si="1"/>
        <v/>
      </c>
      <c r="D64" s="79"/>
      <c r="E64" s="19"/>
      <c r="F64" s="8"/>
      <c r="G64" s="19" t="s">
        <v>3</v>
      </c>
      <c r="H64" s="80"/>
      <c r="I64" s="80"/>
      <c r="J64" s="19"/>
      <c r="K64" s="79" t="str">
        <f t="shared" si="0"/>
        <v/>
      </c>
      <c r="L64" s="79"/>
      <c r="M64" s="6" t="str">
        <f t="shared" si="2"/>
        <v/>
      </c>
      <c r="N64" s="19"/>
      <c r="O64" s="8"/>
      <c r="P64" s="80"/>
      <c r="Q64" s="80"/>
      <c r="R64" s="81" t="str">
        <f t="shared" si="3"/>
        <v/>
      </c>
      <c r="S64" s="81"/>
      <c r="T64" s="82" t="str">
        <f t="shared" si="4"/>
        <v/>
      </c>
      <c r="U64" s="82"/>
    </row>
    <row r="65" spans="2:21" x14ac:dyDescent="0.15">
      <c r="B65" s="19">
        <v>57</v>
      </c>
      <c r="C65" s="79" t="str">
        <f t="shared" si="1"/>
        <v/>
      </c>
      <c r="D65" s="79"/>
      <c r="E65" s="19"/>
      <c r="F65" s="8"/>
      <c r="G65" s="19" t="s">
        <v>3</v>
      </c>
      <c r="H65" s="80"/>
      <c r="I65" s="80"/>
      <c r="J65" s="19"/>
      <c r="K65" s="79" t="str">
        <f t="shared" si="0"/>
        <v/>
      </c>
      <c r="L65" s="79"/>
      <c r="M65" s="6" t="str">
        <f t="shared" si="2"/>
        <v/>
      </c>
      <c r="N65" s="19"/>
      <c r="O65" s="8"/>
      <c r="P65" s="80"/>
      <c r="Q65" s="80"/>
      <c r="R65" s="81" t="str">
        <f t="shared" si="3"/>
        <v/>
      </c>
      <c r="S65" s="81"/>
      <c r="T65" s="82" t="str">
        <f t="shared" si="4"/>
        <v/>
      </c>
      <c r="U65" s="82"/>
    </row>
    <row r="66" spans="2:21" x14ac:dyDescent="0.15">
      <c r="B66" s="19">
        <v>58</v>
      </c>
      <c r="C66" s="79" t="str">
        <f t="shared" si="1"/>
        <v/>
      </c>
      <c r="D66" s="79"/>
      <c r="E66" s="19"/>
      <c r="F66" s="8"/>
      <c r="G66" s="19" t="s">
        <v>3</v>
      </c>
      <c r="H66" s="80"/>
      <c r="I66" s="80"/>
      <c r="J66" s="19"/>
      <c r="K66" s="79" t="str">
        <f t="shared" si="0"/>
        <v/>
      </c>
      <c r="L66" s="79"/>
      <c r="M66" s="6" t="str">
        <f t="shared" si="2"/>
        <v/>
      </c>
      <c r="N66" s="19"/>
      <c r="O66" s="8"/>
      <c r="P66" s="80"/>
      <c r="Q66" s="80"/>
      <c r="R66" s="81" t="str">
        <f t="shared" si="3"/>
        <v/>
      </c>
      <c r="S66" s="81"/>
      <c r="T66" s="82" t="str">
        <f t="shared" si="4"/>
        <v/>
      </c>
      <c r="U66" s="82"/>
    </row>
    <row r="67" spans="2:21" x14ac:dyDescent="0.15">
      <c r="B67" s="19">
        <v>59</v>
      </c>
      <c r="C67" s="79" t="str">
        <f t="shared" si="1"/>
        <v/>
      </c>
      <c r="D67" s="79"/>
      <c r="E67" s="19"/>
      <c r="F67" s="8"/>
      <c r="G67" s="19" t="s">
        <v>3</v>
      </c>
      <c r="H67" s="80"/>
      <c r="I67" s="80"/>
      <c r="J67" s="19"/>
      <c r="K67" s="79" t="str">
        <f t="shared" si="0"/>
        <v/>
      </c>
      <c r="L67" s="79"/>
      <c r="M67" s="6" t="str">
        <f t="shared" si="2"/>
        <v/>
      </c>
      <c r="N67" s="19"/>
      <c r="O67" s="8"/>
      <c r="P67" s="80"/>
      <c r="Q67" s="80"/>
      <c r="R67" s="81" t="str">
        <f t="shared" si="3"/>
        <v/>
      </c>
      <c r="S67" s="81"/>
      <c r="T67" s="82" t="str">
        <f t="shared" si="4"/>
        <v/>
      </c>
      <c r="U67" s="82"/>
    </row>
    <row r="68" spans="2:21" x14ac:dyDescent="0.15">
      <c r="B68" s="19">
        <v>60</v>
      </c>
      <c r="C68" s="79" t="str">
        <f t="shared" si="1"/>
        <v/>
      </c>
      <c r="D68" s="79"/>
      <c r="E68" s="19"/>
      <c r="F68" s="8"/>
      <c r="G68" s="19" t="s">
        <v>4</v>
      </c>
      <c r="H68" s="80"/>
      <c r="I68" s="80"/>
      <c r="J68" s="19"/>
      <c r="K68" s="79" t="str">
        <f t="shared" si="0"/>
        <v/>
      </c>
      <c r="L68" s="79"/>
      <c r="M68" s="6" t="str">
        <f t="shared" si="2"/>
        <v/>
      </c>
      <c r="N68" s="19"/>
      <c r="O68" s="8"/>
      <c r="P68" s="80"/>
      <c r="Q68" s="80"/>
      <c r="R68" s="81" t="str">
        <f t="shared" si="3"/>
        <v/>
      </c>
      <c r="S68" s="81"/>
      <c r="T68" s="82" t="str">
        <f t="shared" si="4"/>
        <v/>
      </c>
      <c r="U68" s="82"/>
    </row>
    <row r="69" spans="2:21" x14ac:dyDescent="0.15">
      <c r="B69" s="19">
        <v>61</v>
      </c>
      <c r="C69" s="79" t="str">
        <f t="shared" si="1"/>
        <v/>
      </c>
      <c r="D69" s="79"/>
      <c r="E69" s="19"/>
      <c r="F69" s="8"/>
      <c r="G69" s="19" t="s">
        <v>4</v>
      </c>
      <c r="H69" s="80"/>
      <c r="I69" s="80"/>
      <c r="J69" s="19"/>
      <c r="K69" s="79" t="str">
        <f t="shared" si="0"/>
        <v/>
      </c>
      <c r="L69" s="79"/>
      <c r="M69" s="6" t="str">
        <f t="shared" si="2"/>
        <v/>
      </c>
      <c r="N69" s="19"/>
      <c r="O69" s="8"/>
      <c r="P69" s="80"/>
      <c r="Q69" s="80"/>
      <c r="R69" s="81" t="str">
        <f t="shared" si="3"/>
        <v/>
      </c>
      <c r="S69" s="81"/>
      <c r="T69" s="82" t="str">
        <f t="shared" si="4"/>
        <v/>
      </c>
      <c r="U69" s="82"/>
    </row>
    <row r="70" spans="2:21" x14ac:dyDescent="0.15">
      <c r="B70" s="19">
        <v>62</v>
      </c>
      <c r="C70" s="79" t="str">
        <f t="shared" si="1"/>
        <v/>
      </c>
      <c r="D70" s="79"/>
      <c r="E70" s="19"/>
      <c r="F70" s="8"/>
      <c r="G70" s="19" t="s">
        <v>3</v>
      </c>
      <c r="H70" s="80"/>
      <c r="I70" s="80"/>
      <c r="J70" s="19"/>
      <c r="K70" s="79" t="str">
        <f t="shared" si="0"/>
        <v/>
      </c>
      <c r="L70" s="79"/>
      <c r="M70" s="6" t="str">
        <f t="shared" si="2"/>
        <v/>
      </c>
      <c r="N70" s="19"/>
      <c r="O70" s="8"/>
      <c r="P70" s="80"/>
      <c r="Q70" s="80"/>
      <c r="R70" s="81" t="str">
        <f t="shared" si="3"/>
        <v/>
      </c>
      <c r="S70" s="81"/>
      <c r="T70" s="82" t="str">
        <f t="shared" si="4"/>
        <v/>
      </c>
      <c r="U70" s="82"/>
    </row>
    <row r="71" spans="2:21" x14ac:dyDescent="0.15">
      <c r="B71" s="19">
        <v>63</v>
      </c>
      <c r="C71" s="79" t="str">
        <f t="shared" si="1"/>
        <v/>
      </c>
      <c r="D71" s="79"/>
      <c r="E71" s="19"/>
      <c r="F71" s="8"/>
      <c r="G71" s="19" t="s">
        <v>4</v>
      </c>
      <c r="H71" s="80"/>
      <c r="I71" s="80"/>
      <c r="J71" s="19"/>
      <c r="K71" s="79" t="str">
        <f t="shared" si="0"/>
        <v/>
      </c>
      <c r="L71" s="79"/>
      <c r="M71" s="6" t="str">
        <f t="shared" si="2"/>
        <v/>
      </c>
      <c r="N71" s="19"/>
      <c r="O71" s="8"/>
      <c r="P71" s="80"/>
      <c r="Q71" s="80"/>
      <c r="R71" s="81" t="str">
        <f t="shared" si="3"/>
        <v/>
      </c>
      <c r="S71" s="81"/>
      <c r="T71" s="82" t="str">
        <f t="shared" si="4"/>
        <v/>
      </c>
      <c r="U71" s="82"/>
    </row>
    <row r="72" spans="2:21" x14ac:dyDescent="0.15">
      <c r="B72" s="19">
        <v>64</v>
      </c>
      <c r="C72" s="79" t="str">
        <f t="shared" si="1"/>
        <v/>
      </c>
      <c r="D72" s="79"/>
      <c r="E72" s="19"/>
      <c r="F72" s="8"/>
      <c r="G72" s="19" t="s">
        <v>3</v>
      </c>
      <c r="H72" s="80"/>
      <c r="I72" s="80"/>
      <c r="J72" s="19"/>
      <c r="K72" s="79" t="str">
        <f t="shared" si="0"/>
        <v/>
      </c>
      <c r="L72" s="79"/>
      <c r="M72" s="6" t="str">
        <f t="shared" si="2"/>
        <v/>
      </c>
      <c r="N72" s="19"/>
      <c r="O72" s="8"/>
      <c r="P72" s="80"/>
      <c r="Q72" s="80"/>
      <c r="R72" s="81" t="str">
        <f t="shared" si="3"/>
        <v/>
      </c>
      <c r="S72" s="81"/>
      <c r="T72" s="82" t="str">
        <f t="shared" si="4"/>
        <v/>
      </c>
      <c r="U72" s="82"/>
    </row>
    <row r="73" spans="2:21" x14ac:dyDescent="0.15">
      <c r="B73" s="19">
        <v>65</v>
      </c>
      <c r="C73" s="79" t="str">
        <f t="shared" si="1"/>
        <v/>
      </c>
      <c r="D73" s="79"/>
      <c r="E73" s="19"/>
      <c r="F73" s="8"/>
      <c r="G73" s="19" t="s">
        <v>4</v>
      </c>
      <c r="H73" s="80"/>
      <c r="I73" s="80"/>
      <c r="J73" s="19"/>
      <c r="K73" s="79" t="str">
        <f t="shared" ref="K73:K108" si="5">IF(F73="","",C73*0.03)</f>
        <v/>
      </c>
      <c r="L73" s="79"/>
      <c r="M73" s="6" t="str">
        <f t="shared" si="2"/>
        <v/>
      </c>
      <c r="N73" s="19"/>
      <c r="O73" s="8"/>
      <c r="P73" s="80"/>
      <c r="Q73" s="80"/>
      <c r="R73" s="81" t="str">
        <f t="shared" si="3"/>
        <v/>
      </c>
      <c r="S73" s="81"/>
      <c r="T73" s="82" t="str">
        <f t="shared" si="4"/>
        <v/>
      </c>
      <c r="U73" s="82"/>
    </row>
    <row r="74" spans="2:21" x14ac:dyDescent="0.15">
      <c r="B74" s="19">
        <v>66</v>
      </c>
      <c r="C74" s="79" t="str">
        <f t="shared" ref="C74:C108" si="6">IF(R73="","",C73+R73)</f>
        <v/>
      </c>
      <c r="D74" s="79"/>
      <c r="E74" s="19"/>
      <c r="F74" s="8"/>
      <c r="G74" s="19" t="s">
        <v>4</v>
      </c>
      <c r="H74" s="80"/>
      <c r="I74" s="80"/>
      <c r="J74" s="19"/>
      <c r="K74" s="79" t="str">
        <f t="shared" si="5"/>
        <v/>
      </c>
      <c r="L74" s="79"/>
      <c r="M74" s="6" t="str">
        <f t="shared" ref="M74:M108" si="7">IF(J74="","",(K74/J74)/1000)</f>
        <v/>
      </c>
      <c r="N74" s="19"/>
      <c r="O74" s="8"/>
      <c r="P74" s="80"/>
      <c r="Q74" s="80"/>
      <c r="R74" s="81" t="str">
        <f t="shared" ref="R74:R108" si="8">IF(O74="","",(IF(G74="売",H74-P74,P74-H74))*M74*100000)</f>
        <v/>
      </c>
      <c r="S74" s="81"/>
      <c r="T74" s="82" t="str">
        <f t="shared" ref="T74:T108" si="9">IF(O74="","",IF(R74&lt;0,J74*(-1),IF(G74="買",(P74-H74)*100,(H74-P74)*100)))</f>
        <v/>
      </c>
      <c r="U74" s="82"/>
    </row>
    <row r="75" spans="2:21" x14ac:dyDescent="0.15">
      <c r="B75" s="19">
        <v>67</v>
      </c>
      <c r="C75" s="79" t="str">
        <f t="shared" si="6"/>
        <v/>
      </c>
      <c r="D75" s="79"/>
      <c r="E75" s="19"/>
      <c r="F75" s="8"/>
      <c r="G75" s="19" t="s">
        <v>3</v>
      </c>
      <c r="H75" s="80"/>
      <c r="I75" s="80"/>
      <c r="J75" s="19"/>
      <c r="K75" s="79" t="str">
        <f t="shared" si="5"/>
        <v/>
      </c>
      <c r="L75" s="79"/>
      <c r="M75" s="6" t="str">
        <f t="shared" si="7"/>
        <v/>
      </c>
      <c r="N75" s="19"/>
      <c r="O75" s="8"/>
      <c r="P75" s="80"/>
      <c r="Q75" s="80"/>
      <c r="R75" s="81" t="str">
        <f t="shared" si="8"/>
        <v/>
      </c>
      <c r="S75" s="81"/>
      <c r="T75" s="82" t="str">
        <f t="shared" si="9"/>
        <v/>
      </c>
      <c r="U75" s="82"/>
    </row>
    <row r="76" spans="2:21" x14ac:dyDescent="0.15">
      <c r="B76" s="19">
        <v>68</v>
      </c>
      <c r="C76" s="79" t="str">
        <f t="shared" si="6"/>
        <v/>
      </c>
      <c r="D76" s="79"/>
      <c r="E76" s="19"/>
      <c r="F76" s="8"/>
      <c r="G76" s="19" t="s">
        <v>3</v>
      </c>
      <c r="H76" s="80"/>
      <c r="I76" s="80"/>
      <c r="J76" s="19"/>
      <c r="K76" s="79" t="str">
        <f t="shared" si="5"/>
        <v/>
      </c>
      <c r="L76" s="79"/>
      <c r="M76" s="6" t="str">
        <f t="shared" si="7"/>
        <v/>
      </c>
      <c r="N76" s="19"/>
      <c r="O76" s="8"/>
      <c r="P76" s="80"/>
      <c r="Q76" s="80"/>
      <c r="R76" s="81" t="str">
        <f t="shared" si="8"/>
        <v/>
      </c>
      <c r="S76" s="81"/>
      <c r="T76" s="82" t="str">
        <f t="shared" si="9"/>
        <v/>
      </c>
      <c r="U76" s="82"/>
    </row>
    <row r="77" spans="2:21" x14ac:dyDescent="0.15">
      <c r="B77" s="19">
        <v>69</v>
      </c>
      <c r="C77" s="79" t="str">
        <f t="shared" si="6"/>
        <v/>
      </c>
      <c r="D77" s="79"/>
      <c r="E77" s="19"/>
      <c r="F77" s="8"/>
      <c r="G77" s="19" t="s">
        <v>3</v>
      </c>
      <c r="H77" s="80"/>
      <c r="I77" s="80"/>
      <c r="J77" s="19"/>
      <c r="K77" s="79" t="str">
        <f t="shared" si="5"/>
        <v/>
      </c>
      <c r="L77" s="79"/>
      <c r="M77" s="6" t="str">
        <f t="shared" si="7"/>
        <v/>
      </c>
      <c r="N77" s="19"/>
      <c r="O77" s="8"/>
      <c r="P77" s="80"/>
      <c r="Q77" s="80"/>
      <c r="R77" s="81" t="str">
        <f t="shared" si="8"/>
        <v/>
      </c>
      <c r="S77" s="81"/>
      <c r="T77" s="82" t="str">
        <f t="shared" si="9"/>
        <v/>
      </c>
      <c r="U77" s="82"/>
    </row>
    <row r="78" spans="2:21" x14ac:dyDescent="0.15">
      <c r="B78" s="19">
        <v>70</v>
      </c>
      <c r="C78" s="79" t="str">
        <f t="shared" si="6"/>
        <v/>
      </c>
      <c r="D78" s="79"/>
      <c r="E78" s="19"/>
      <c r="F78" s="8"/>
      <c r="G78" s="19" t="s">
        <v>4</v>
      </c>
      <c r="H78" s="80"/>
      <c r="I78" s="80"/>
      <c r="J78" s="19"/>
      <c r="K78" s="79" t="str">
        <f t="shared" si="5"/>
        <v/>
      </c>
      <c r="L78" s="79"/>
      <c r="M78" s="6" t="str">
        <f t="shared" si="7"/>
        <v/>
      </c>
      <c r="N78" s="19"/>
      <c r="O78" s="8"/>
      <c r="P78" s="80"/>
      <c r="Q78" s="80"/>
      <c r="R78" s="81" t="str">
        <f t="shared" si="8"/>
        <v/>
      </c>
      <c r="S78" s="81"/>
      <c r="T78" s="82" t="str">
        <f t="shared" si="9"/>
        <v/>
      </c>
      <c r="U78" s="82"/>
    </row>
    <row r="79" spans="2:21" x14ac:dyDescent="0.15">
      <c r="B79" s="19">
        <v>71</v>
      </c>
      <c r="C79" s="79" t="str">
        <f t="shared" si="6"/>
        <v/>
      </c>
      <c r="D79" s="79"/>
      <c r="E79" s="19"/>
      <c r="F79" s="8"/>
      <c r="G79" s="19" t="s">
        <v>3</v>
      </c>
      <c r="H79" s="80"/>
      <c r="I79" s="80"/>
      <c r="J79" s="19"/>
      <c r="K79" s="79" t="str">
        <f t="shared" si="5"/>
        <v/>
      </c>
      <c r="L79" s="79"/>
      <c r="M79" s="6" t="str">
        <f t="shared" si="7"/>
        <v/>
      </c>
      <c r="N79" s="19"/>
      <c r="O79" s="8"/>
      <c r="P79" s="80"/>
      <c r="Q79" s="80"/>
      <c r="R79" s="81" t="str">
        <f t="shared" si="8"/>
        <v/>
      </c>
      <c r="S79" s="81"/>
      <c r="T79" s="82" t="str">
        <f t="shared" si="9"/>
        <v/>
      </c>
      <c r="U79" s="82"/>
    </row>
    <row r="80" spans="2:21" x14ac:dyDescent="0.15">
      <c r="B80" s="19">
        <v>72</v>
      </c>
      <c r="C80" s="79" t="str">
        <f t="shared" si="6"/>
        <v/>
      </c>
      <c r="D80" s="79"/>
      <c r="E80" s="19"/>
      <c r="F80" s="8"/>
      <c r="G80" s="19" t="s">
        <v>4</v>
      </c>
      <c r="H80" s="80"/>
      <c r="I80" s="80"/>
      <c r="J80" s="19"/>
      <c r="K80" s="79" t="str">
        <f t="shared" si="5"/>
        <v/>
      </c>
      <c r="L80" s="79"/>
      <c r="M80" s="6" t="str">
        <f t="shared" si="7"/>
        <v/>
      </c>
      <c r="N80" s="19"/>
      <c r="O80" s="8"/>
      <c r="P80" s="80"/>
      <c r="Q80" s="80"/>
      <c r="R80" s="81" t="str">
        <f t="shared" si="8"/>
        <v/>
      </c>
      <c r="S80" s="81"/>
      <c r="T80" s="82" t="str">
        <f t="shared" si="9"/>
        <v/>
      </c>
      <c r="U80" s="82"/>
    </row>
    <row r="81" spans="2:21" x14ac:dyDescent="0.15">
      <c r="B81" s="19">
        <v>73</v>
      </c>
      <c r="C81" s="79" t="str">
        <f t="shared" si="6"/>
        <v/>
      </c>
      <c r="D81" s="79"/>
      <c r="E81" s="19"/>
      <c r="F81" s="8"/>
      <c r="G81" s="19" t="s">
        <v>3</v>
      </c>
      <c r="H81" s="80"/>
      <c r="I81" s="80"/>
      <c r="J81" s="19"/>
      <c r="K81" s="79" t="str">
        <f t="shared" si="5"/>
        <v/>
      </c>
      <c r="L81" s="79"/>
      <c r="M81" s="6" t="str">
        <f t="shared" si="7"/>
        <v/>
      </c>
      <c r="N81" s="19"/>
      <c r="O81" s="8"/>
      <c r="P81" s="80"/>
      <c r="Q81" s="80"/>
      <c r="R81" s="81" t="str">
        <f t="shared" si="8"/>
        <v/>
      </c>
      <c r="S81" s="81"/>
      <c r="T81" s="82" t="str">
        <f t="shared" si="9"/>
        <v/>
      </c>
      <c r="U81" s="82"/>
    </row>
    <row r="82" spans="2:21" x14ac:dyDescent="0.15">
      <c r="B82" s="19">
        <v>74</v>
      </c>
      <c r="C82" s="79" t="str">
        <f t="shared" si="6"/>
        <v/>
      </c>
      <c r="D82" s="79"/>
      <c r="E82" s="19"/>
      <c r="F82" s="8"/>
      <c r="G82" s="19" t="s">
        <v>3</v>
      </c>
      <c r="H82" s="80"/>
      <c r="I82" s="80"/>
      <c r="J82" s="19"/>
      <c r="K82" s="79" t="str">
        <f t="shared" si="5"/>
        <v/>
      </c>
      <c r="L82" s="79"/>
      <c r="M82" s="6" t="str">
        <f t="shared" si="7"/>
        <v/>
      </c>
      <c r="N82" s="19"/>
      <c r="O82" s="8"/>
      <c r="P82" s="80"/>
      <c r="Q82" s="80"/>
      <c r="R82" s="81" t="str">
        <f t="shared" si="8"/>
        <v/>
      </c>
      <c r="S82" s="81"/>
      <c r="T82" s="82" t="str">
        <f t="shared" si="9"/>
        <v/>
      </c>
      <c r="U82" s="82"/>
    </row>
    <row r="83" spans="2:21" x14ac:dyDescent="0.15">
      <c r="B83" s="19">
        <v>75</v>
      </c>
      <c r="C83" s="79" t="str">
        <f t="shared" si="6"/>
        <v/>
      </c>
      <c r="D83" s="79"/>
      <c r="E83" s="19"/>
      <c r="F83" s="8"/>
      <c r="G83" s="19" t="s">
        <v>3</v>
      </c>
      <c r="H83" s="80"/>
      <c r="I83" s="80"/>
      <c r="J83" s="19"/>
      <c r="K83" s="79" t="str">
        <f t="shared" si="5"/>
        <v/>
      </c>
      <c r="L83" s="79"/>
      <c r="M83" s="6" t="str">
        <f t="shared" si="7"/>
        <v/>
      </c>
      <c r="N83" s="19"/>
      <c r="O83" s="8"/>
      <c r="P83" s="80"/>
      <c r="Q83" s="80"/>
      <c r="R83" s="81" t="str">
        <f t="shared" si="8"/>
        <v/>
      </c>
      <c r="S83" s="81"/>
      <c r="T83" s="82" t="str">
        <f t="shared" si="9"/>
        <v/>
      </c>
      <c r="U83" s="82"/>
    </row>
    <row r="84" spans="2:21" x14ac:dyDescent="0.15">
      <c r="B84" s="19">
        <v>76</v>
      </c>
      <c r="C84" s="79" t="str">
        <f t="shared" si="6"/>
        <v/>
      </c>
      <c r="D84" s="79"/>
      <c r="E84" s="19"/>
      <c r="F84" s="8"/>
      <c r="G84" s="19" t="s">
        <v>3</v>
      </c>
      <c r="H84" s="80"/>
      <c r="I84" s="80"/>
      <c r="J84" s="19"/>
      <c r="K84" s="79" t="str">
        <f t="shared" si="5"/>
        <v/>
      </c>
      <c r="L84" s="79"/>
      <c r="M84" s="6" t="str">
        <f t="shared" si="7"/>
        <v/>
      </c>
      <c r="N84" s="19"/>
      <c r="O84" s="8"/>
      <c r="P84" s="80"/>
      <c r="Q84" s="80"/>
      <c r="R84" s="81" t="str">
        <f t="shared" si="8"/>
        <v/>
      </c>
      <c r="S84" s="81"/>
      <c r="T84" s="82" t="str">
        <f t="shared" si="9"/>
        <v/>
      </c>
      <c r="U84" s="82"/>
    </row>
    <row r="85" spans="2:21" x14ac:dyDescent="0.15">
      <c r="B85" s="19">
        <v>77</v>
      </c>
      <c r="C85" s="79" t="str">
        <f t="shared" si="6"/>
        <v/>
      </c>
      <c r="D85" s="79"/>
      <c r="E85" s="19"/>
      <c r="F85" s="8"/>
      <c r="G85" s="19" t="s">
        <v>4</v>
      </c>
      <c r="H85" s="80"/>
      <c r="I85" s="80"/>
      <c r="J85" s="19"/>
      <c r="K85" s="79" t="str">
        <f t="shared" si="5"/>
        <v/>
      </c>
      <c r="L85" s="79"/>
      <c r="M85" s="6" t="str">
        <f t="shared" si="7"/>
        <v/>
      </c>
      <c r="N85" s="19"/>
      <c r="O85" s="8"/>
      <c r="P85" s="80"/>
      <c r="Q85" s="80"/>
      <c r="R85" s="81" t="str">
        <f t="shared" si="8"/>
        <v/>
      </c>
      <c r="S85" s="81"/>
      <c r="T85" s="82" t="str">
        <f t="shared" si="9"/>
        <v/>
      </c>
      <c r="U85" s="82"/>
    </row>
    <row r="86" spans="2:21" x14ac:dyDescent="0.15">
      <c r="B86" s="19">
        <v>78</v>
      </c>
      <c r="C86" s="79" t="str">
        <f t="shared" si="6"/>
        <v/>
      </c>
      <c r="D86" s="79"/>
      <c r="E86" s="19"/>
      <c r="F86" s="8"/>
      <c r="G86" s="19" t="s">
        <v>3</v>
      </c>
      <c r="H86" s="80"/>
      <c r="I86" s="80"/>
      <c r="J86" s="19"/>
      <c r="K86" s="79" t="str">
        <f t="shared" si="5"/>
        <v/>
      </c>
      <c r="L86" s="79"/>
      <c r="M86" s="6" t="str">
        <f t="shared" si="7"/>
        <v/>
      </c>
      <c r="N86" s="19"/>
      <c r="O86" s="8"/>
      <c r="P86" s="80"/>
      <c r="Q86" s="80"/>
      <c r="R86" s="81" t="str">
        <f t="shared" si="8"/>
        <v/>
      </c>
      <c r="S86" s="81"/>
      <c r="T86" s="82" t="str">
        <f t="shared" si="9"/>
        <v/>
      </c>
      <c r="U86" s="82"/>
    </row>
    <row r="87" spans="2:21" x14ac:dyDescent="0.15">
      <c r="B87" s="19">
        <v>79</v>
      </c>
      <c r="C87" s="79" t="str">
        <f t="shared" si="6"/>
        <v/>
      </c>
      <c r="D87" s="79"/>
      <c r="E87" s="19"/>
      <c r="F87" s="8"/>
      <c r="G87" s="19" t="s">
        <v>4</v>
      </c>
      <c r="H87" s="80"/>
      <c r="I87" s="80"/>
      <c r="J87" s="19"/>
      <c r="K87" s="79" t="str">
        <f t="shared" si="5"/>
        <v/>
      </c>
      <c r="L87" s="79"/>
      <c r="M87" s="6" t="str">
        <f t="shared" si="7"/>
        <v/>
      </c>
      <c r="N87" s="19"/>
      <c r="O87" s="8"/>
      <c r="P87" s="80"/>
      <c r="Q87" s="80"/>
      <c r="R87" s="81" t="str">
        <f t="shared" si="8"/>
        <v/>
      </c>
      <c r="S87" s="81"/>
      <c r="T87" s="82" t="str">
        <f t="shared" si="9"/>
        <v/>
      </c>
      <c r="U87" s="82"/>
    </row>
    <row r="88" spans="2:21" x14ac:dyDescent="0.15">
      <c r="B88" s="19">
        <v>80</v>
      </c>
      <c r="C88" s="79" t="str">
        <f t="shared" si="6"/>
        <v/>
      </c>
      <c r="D88" s="79"/>
      <c r="E88" s="19"/>
      <c r="F88" s="8"/>
      <c r="G88" s="19" t="s">
        <v>4</v>
      </c>
      <c r="H88" s="80"/>
      <c r="I88" s="80"/>
      <c r="J88" s="19"/>
      <c r="K88" s="79" t="str">
        <f t="shared" si="5"/>
        <v/>
      </c>
      <c r="L88" s="79"/>
      <c r="M88" s="6" t="str">
        <f t="shared" si="7"/>
        <v/>
      </c>
      <c r="N88" s="19"/>
      <c r="O88" s="8"/>
      <c r="P88" s="80"/>
      <c r="Q88" s="80"/>
      <c r="R88" s="81" t="str">
        <f t="shared" si="8"/>
        <v/>
      </c>
      <c r="S88" s="81"/>
      <c r="T88" s="82" t="str">
        <f t="shared" si="9"/>
        <v/>
      </c>
      <c r="U88" s="82"/>
    </row>
    <row r="89" spans="2:21" x14ac:dyDescent="0.15">
      <c r="B89" s="19">
        <v>81</v>
      </c>
      <c r="C89" s="79" t="str">
        <f t="shared" si="6"/>
        <v/>
      </c>
      <c r="D89" s="79"/>
      <c r="E89" s="19"/>
      <c r="F89" s="8"/>
      <c r="G89" s="19" t="s">
        <v>4</v>
      </c>
      <c r="H89" s="80"/>
      <c r="I89" s="80"/>
      <c r="J89" s="19"/>
      <c r="K89" s="79" t="str">
        <f t="shared" si="5"/>
        <v/>
      </c>
      <c r="L89" s="79"/>
      <c r="M89" s="6" t="str">
        <f t="shared" si="7"/>
        <v/>
      </c>
      <c r="N89" s="19"/>
      <c r="O89" s="8"/>
      <c r="P89" s="80"/>
      <c r="Q89" s="80"/>
      <c r="R89" s="81" t="str">
        <f t="shared" si="8"/>
        <v/>
      </c>
      <c r="S89" s="81"/>
      <c r="T89" s="82" t="str">
        <f t="shared" si="9"/>
        <v/>
      </c>
      <c r="U89" s="82"/>
    </row>
    <row r="90" spans="2:21" x14ac:dyDescent="0.15">
      <c r="B90" s="19">
        <v>82</v>
      </c>
      <c r="C90" s="79" t="str">
        <f t="shared" si="6"/>
        <v/>
      </c>
      <c r="D90" s="79"/>
      <c r="E90" s="19"/>
      <c r="F90" s="8"/>
      <c r="G90" s="19" t="s">
        <v>4</v>
      </c>
      <c r="H90" s="80"/>
      <c r="I90" s="80"/>
      <c r="J90" s="19"/>
      <c r="K90" s="79" t="str">
        <f t="shared" si="5"/>
        <v/>
      </c>
      <c r="L90" s="79"/>
      <c r="M90" s="6" t="str">
        <f t="shared" si="7"/>
        <v/>
      </c>
      <c r="N90" s="19"/>
      <c r="O90" s="8"/>
      <c r="P90" s="80"/>
      <c r="Q90" s="80"/>
      <c r="R90" s="81" t="str">
        <f t="shared" si="8"/>
        <v/>
      </c>
      <c r="S90" s="81"/>
      <c r="T90" s="82" t="str">
        <f t="shared" si="9"/>
        <v/>
      </c>
      <c r="U90" s="82"/>
    </row>
    <row r="91" spans="2:21" x14ac:dyDescent="0.15">
      <c r="B91" s="19">
        <v>83</v>
      </c>
      <c r="C91" s="79" t="str">
        <f t="shared" si="6"/>
        <v/>
      </c>
      <c r="D91" s="79"/>
      <c r="E91" s="19"/>
      <c r="F91" s="8"/>
      <c r="G91" s="19" t="s">
        <v>4</v>
      </c>
      <c r="H91" s="80"/>
      <c r="I91" s="80"/>
      <c r="J91" s="19"/>
      <c r="K91" s="79" t="str">
        <f t="shared" si="5"/>
        <v/>
      </c>
      <c r="L91" s="79"/>
      <c r="M91" s="6" t="str">
        <f t="shared" si="7"/>
        <v/>
      </c>
      <c r="N91" s="19"/>
      <c r="O91" s="8"/>
      <c r="P91" s="80"/>
      <c r="Q91" s="80"/>
      <c r="R91" s="81" t="str">
        <f t="shared" si="8"/>
        <v/>
      </c>
      <c r="S91" s="81"/>
      <c r="T91" s="82" t="str">
        <f t="shared" si="9"/>
        <v/>
      </c>
      <c r="U91" s="82"/>
    </row>
    <row r="92" spans="2:21" x14ac:dyDescent="0.15">
      <c r="B92" s="19">
        <v>84</v>
      </c>
      <c r="C92" s="79" t="str">
        <f t="shared" si="6"/>
        <v/>
      </c>
      <c r="D92" s="79"/>
      <c r="E92" s="19"/>
      <c r="F92" s="8"/>
      <c r="G92" s="19" t="s">
        <v>3</v>
      </c>
      <c r="H92" s="80"/>
      <c r="I92" s="80"/>
      <c r="J92" s="19"/>
      <c r="K92" s="79" t="str">
        <f t="shared" si="5"/>
        <v/>
      </c>
      <c r="L92" s="79"/>
      <c r="M92" s="6" t="str">
        <f t="shared" si="7"/>
        <v/>
      </c>
      <c r="N92" s="19"/>
      <c r="O92" s="8"/>
      <c r="P92" s="80"/>
      <c r="Q92" s="80"/>
      <c r="R92" s="81" t="str">
        <f t="shared" si="8"/>
        <v/>
      </c>
      <c r="S92" s="81"/>
      <c r="T92" s="82" t="str">
        <f t="shared" si="9"/>
        <v/>
      </c>
      <c r="U92" s="82"/>
    </row>
    <row r="93" spans="2:21" x14ac:dyDescent="0.15">
      <c r="B93" s="19">
        <v>85</v>
      </c>
      <c r="C93" s="79" t="str">
        <f t="shared" si="6"/>
        <v/>
      </c>
      <c r="D93" s="79"/>
      <c r="E93" s="19"/>
      <c r="F93" s="8"/>
      <c r="G93" s="19" t="s">
        <v>4</v>
      </c>
      <c r="H93" s="80"/>
      <c r="I93" s="80"/>
      <c r="J93" s="19"/>
      <c r="K93" s="79" t="str">
        <f t="shared" si="5"/>
        <v/>
      </c>
      <c r="L93" s="79"/>
      <c r="M93" s="6" t="str">
        <f t="shared" si="7"/>
        <v/>
      </c>
      <c r="N93" s="19"/>
      <c r="O93" s="8"/>
      <c r="P93" s="80"/>
      <c r="Q93" s="80"/>
      <c r="R93" s="81" t="str">
        <f t="shared" si="8"/>
        <v/>
      </c>
      <c r="S93" s="81"/>
      <c r="T93" s="82" t="str">
        <f t="shared" si="9"/>
        <v/>
      </c>
      <c r="U93" s="82"/>
    </row>
    <row r="94" spans="2:21" x14ac:dyDescent="0.15">
      <c r="B94" s="19">
        <v>86</v>
      </c>
      <c r="C94" s="79" t="str">
        <f t="shared" si="6"/>
        <v/>
      </c>
      <c r="D94" s="79"/>
      <c r="E94" s="19"/>
      <c r="F94" s="8"/>
      <c r="G94" s="19" t="s">
        <v>3</v>
      </c>
      <c r="H94" s="80"/>
      <c r="I94" s="80"/>
      <c r="J94" s="19"/>
      <c r="K94" s="79" t="str">
        <f t="shared" si="5"/>
        <v/>
      </c>
      <c r="L94" s="79"/>
      <c r="M94" s="6" t="str">
        <f t="shared" si="7"/>
        <v/>
      </c>
      <c r="N94" s="19"/>
      <c r="O94" s="8"/>
      <c r="P94" s="80"/>
      <c r="Q94" s="80"/>
      <c r="R94" s="81" t="str">
        <f t="shared" si="8"/>
        <v/>
      </c>
      <c r="S94" s="81"/>
      <c r="T94" s="82" t="str">
        <f t="shared" si="9"/>
        <v/>
      </c>
      <c r="U94" s="82"/>
    </row>
    <row r="95" spans="2:21" x14ac:dyDescent="0.15">
      <c r="B95" s="19">
        <v>87</v>
      </c>
      <c r="C95" s="79" t="str">
        <f t="shared" si="6"/>
        <v/>
      </c>
      <c r="D95" s="79"/>
      <c r="E95" s="19"/>
      <c r="F95" s="8"/>
      <c r="G95" s="19" t="s">
        <v>4</v>
      </c>
      <c r="H95" s="80"/>
      <c r="I95" s="80"/>
      <c r="J95" s="19"/>
      <c r="K95" s="79" t="str">
        <f t="shared" si="5"/>
        <v/>
      </c>
      <c r="L95" s="79"/>
      <c r="M95" s="6" t="str">
        <f t="shared" si="7"/>
        <v/>
      </c>
      <c r="N95" s="19"/>
      <c r="O95" s="8"/>
      <c r="P95" s="80"/>
      <c r="Q95" s="80"/>
      <c r="R95" s="81" t="str">
        <f t="shared" si="8"/>
        <v/>
      </c>
      <c r="S95" s="81"/>
      <c r="T95" s="82" t="str">
        <f t="shared" si="9"/>
        <v/>
      </c>
      <c r="U95" s="82"/>
    </row>
    <row r="96" spans="2:21" x14ac:dyDescent="0.15">
      <c r="B96" s="19">
        <v>88</v>
      </c>
      <c r="C96" s="79" t="str">
        <f t="shared" si="6"/>
        <v/>
      </c>
      <c r="D96" s="79"/>
      <c r="E96" s="19"/>
      <c r="F96" s="8"/>
      <c r="G96" s="19" t="s">
        <v>3</v>
      </c>
      <c r="H96" s="80"/>
      <c r="I96" s="80"/>
      <c r="J96" s="19"/>
      <c r="K96" s="79" t="str">
        <f t="shared" si="5"/>
        <v/>
      </c>
      <c r="L96" s="79"/>
      <c r="M96" s="6" t="str">
        <f t="shared" si="7"/>
        <v/>
      </c>
      <c r="N96" s="19"/>
      <c r="O96" s="8"/>
      <c r="P96" s="80"/>
      <c r="Q96" s="80"/>
      <c r="R96" s="81" t="str">
        <f t="shared" si="8"/>
        <v/>
      </c>
      <c r="S96" s="81"/>
      <c r="T96" s="82" t="str">
        <f t="shared" si="9"/>
        <v/>
      </c>
      <c r="U96" s="82"/>
    </row>
    <row r="97" spans="2:21" x14ac:dyDescent="0.15">
      <c r="B97" s="19">
        <v>89</v>
      </c>
      <c r="C97" s="79" t="str">
        <f t="shared" si="6"/>
        <v/>
      </c>
      <c r="D97" s="79"/>
      <c r="E97" s="19"/>
      <c r="F97" s="8"/>
      <c r="G97" s="19" t="s">
        <v>4</v>
      </c>
      <c r="H97" s="80"/>
      <c r="I97" s="80"/>
      <c r="J97" s="19"/>
      <c r="K97" s="79" t="str">
        <f t="shared" si="5"/>
        <v/>
      </c>
      <c r="L97" s="79"/>
      <c r="M97" s="6" t="str">
        <f t="shared" si="7"/>
        <v/>
      </c>
      <c r="N97" s="19"/>
      <c r="O97" s="8"/>
      <c r="P97" s="80"/>
      <c r="Q97" s="80"/>
      <c r="R97" s="81" t="str">
        <f t="shared" si="8"/>
        <v/>
      </c>
      <c r="S97" s="81"/>
      <c r="T97" s="82" t="str">
        <f t="shared" si="9"/>
        <v/>
      </c>
      <c r="U97" s="82"/>
    </row>
    <row r="98" spans="2:21" x14ac:dyDescent="0.15">
      <c r="B98" s="19">
        <v>90</v>
      </c>
      <c r="C98" s="79" t="str">
        <f t="shared" si="6"/>
        <v/>
      </c>
      <c r="D98" s="79"/>
      <c r="E98" s="19"/>
      <c r="F98" s="8"/>
      <c r="G98" s="19" t="s">
        <v>3</v>
      </c>
      <c r="H98" s="80"/>
      <c r="I98" s="80"/>
      <c r="J98" s="19"/>
      <c r="K98" s="79" t="str">
        <f t="shared" si="5"/>
        <v/>
      </c>
      <c r="L98" s="79"/>
      <c r="M98" s="6" t="str">
        <f t="shared" si="7"/>
        <v/>
      </c>
      <c r="N98" s="19"/>
      <c r="O98" s="8"/>
      <c r="P98" s="80"/>
      <c r="Q98" s="80"/>
      <c r="R98" s="81" t="str">
        <f t="shared" si="8"/>
        <v/>
      </c>
      <c r="S98" s="81"/>
      <c r="T98" s="82" t="str">
        <f t="shared" si="9"/>
        <v/>
      </c>
      <c r="U98" s="82"/>
    </row>
    <row r="99" spans="2:21" x14ac:dyDescent="0.15">
      <c r="B99" s="19">
        <v>91</v>
      </c>
      <c r="C99" s="79" t="str">
        <f t="shared" si="6"/>
        <v/>
      </c>
      <c r="D99" s="79"/>
      <c r="E99" s="19"/>
      <c r="F99" s="8"/>
      <c r="G99" s="19" t="s">
        <v>4</v>
      </c>
      <c r="H99" s="80"/>
      <c r="I99" s="80"/>
      <c r="J99" s="19"/>
      <c r="K99" s="79" t="str">
        <f t="shared" si="5"/>
        <v/>
      </c>
      <c r="L99" s="79"/>
      <c r="M99" s="6" t="str">
        <f t="shared" si="7"/>
        <v/>
      </c>
      <c r="N99" s="19"/>
      <c r="O99" s="8"/>
      <c r="P99" s="80"/>
      <c r="Q99" s="80"/>
      <c r="R99" s="81" t="str">
        <f t="shared" si="8"/>
        <v/>
      </c>
      <c r="S99" s="81"/>
      <c r="T99" s="82" t="str">
        <f t="shared" si="9"/>
        <v/>
      </c>
      <c r="U99" s="82"/>
    </row>
    <row r="100" spans="2:21" x14ac:dyDescent="0.15">
      <c r="B100" s="19">
        <v>92</v>
      </c>
      <c r="C100" s="79" t="str">
        <f t="shared" si="6"/>
        <v/>
      </c>
      <c r="D100" s="79"/>
      <c r="E100" s="19"/>
      <c r="F100" s="8"/>
      <c r="G100" s="19" t="s">
        <v>4</v>
      </c>
      <c r="H100" s="80"/>
      <c r="I100" s="80"/>
      <c r="J100" s="19"/>
      <c r="K100" s="79" t="str">
        <f t="shared" si="5"/>
        <v/>
      </c>
      <c r="L100" s="79"/>
      <c r="M100" s="6" t="str">
        <f t="shared" si="7"/>
        <v/>
      </c>
      <c r="N100" s="19"/>
      <c r="O100" s="8"/>
      <c r="P100" s="80"/>
      <c r="Q100" s="80"/>
      <c r="R100" s="81" t="str">
        <f t="shared" si="8"/>
        <v/>
      </c>
      <c r="S100" s="81"/>
      <c r="T100" s="82" t="str">
        <f t="shared" si="9"/>
        <v/>
      </c>
      <c r="U100" s="82"/>
    </row>
    <row r="101" spans="2:21" x14ac:dyDescent="0.15">
      <c r="B101" s="19">
        <v>93</v>
      </c>
      <c r="C101" s="79" t="str">
        <f t="shared" si="6"/>
        <v/>
      </c>
      <c r="D101" s="79"/>
      <c r="E101" s="19"/>
      <c r="F101" s="8"/>
      <c r="G101" s="19" t="s">
        <v>3</v>
      </c>
      <c r="H101" s="80"/>
      <c r="I101" s="80"/>
      <c r="J101" s="19"/>
      <c r="K101" s="79" t="str">
        <f t="shared" si="5"/>
        <v/>
      </c>
      <c r="L101" s="79"/>
      <c r="M101" s="6" t="str">
        <f t="shared" si="7"/>
        <v/>
      </c>
      <c r="N101" s="19"/>
      <c r="O101" s="8"/>
      <c r="P101" s="80"/>
      <c r="Q101" s="80"/>
      <c r="R101" s="81" t="str">
        <f t="shared" si="8"/>
        <v/>
      </c>
      <c r="S101" s="81"/>
      <c r="T101" s="82" t="str">
        <f t="shared" si="9"/>
        <v/>
      </c>
      <c r="U101" s="82"/>
    </row>
    <row r="102" spans="2:21" x14ac:dyDescent="0.15">
      <c r="B102" s="19">
        <v>94</v>
      </c>
      <c r="C102" s="79" t="str">
        <f t="shared" si="6"/>
        <v/>
      </c>
      <c r="D102" s="79"/>
      <c r="E102" s="19"/>
      <c r="F102" s="8"/>
      <c r="G102" s="19" t="s">
        <v>3</v>
      </c>
      <c r="H102" s="80"/>
      <c r="I102" s="80"/>
      <c r="J102" s="19"/>
      <c r="K102" s="79" t="str">
        <f t="shared" si="5"/>
        <v/>
      </c>
      <c r="L102" s="79"/>
      <c r="M102" s="6" t="str">
        <f t="shared" si="7"/>
        <v/>
      </c>
      <c r="N102" s="19"/>
      <c r="O102" s="8"/>
      <c r="P102" s="80"/>
      <c r="Q102" s="80"/>
      <c r="R102" s="81" t="str">
        <f t="shared" si="8"/>
        <v/>
      </c>
      <c r="S102" s="81"/>
      <c r="T102" s="82" t="str">
        <f t="shared" si="9"/>
        <v/>
      </c>
      <c r="U102" s="82"/>
    </row>
    <row r="103" spans="2:21" x14ac:dyDescent="0.15">
      <c r="B103" s="19">
        <v>95</v>
      </c>
      <c r="C103" s="79" t="str">
        <f t="shared" si="6"/>
        <v/>
      </c>
      <c r="D103" s="79"/>
      <c r="E103" s="19"/>
      <c r="F103" s="8"/>
      <c r="G103" s="19" t="s">
        <v>3</v>
      </c>
      <c r="H103" s="80"/>
      <c r="I103" s="80"/>
      <c r="J103" s="19"/>
      <c r="K103" s="79" t="str">
        <f t="shared" si="5"/>
        <v/>
      </c>
      <c r="L103" s="79"/>
      <c r="M103" s="6" t="str">
        <f t="shared" si="7"/>
        <v/>
      </c>
      <c r="N103" s="19"/>
      <c r="O103" s="8"/>
      <c r="P103" s="80"/>
      <c r="Q103" s="80"/>
      <c r="R103" s="81" t="str">
        <f t="shared" si="8"/>
        <v/>
      </c>
      <c r="S103" s="81"/>
      <c r="T103" s="82" t="str">
        <f t="shared" si="9"/>
        <v/>
      </c>
      <c r="U103" s="82"/>
    </row>
    <row r="104" spans="2:21" x14ac:dyDescent="0.15">
      <c r="B104" s="19">
        <v>96</v>
      </c>
      <c r="C104" s="79" t="str">
        <f t="shared" si="6"/>
        <v/>
      </c>
      <c r="D104" s="79"/>
      <c r="E104" s="19"/>
      <c r="F104" s="8"/>
      <c r="G104" s="19" t="s">
        <v>4</v>
      </c>
      <c r="H104" s="80"/>
      <c r="I104" s="80"/>
      <c r="J104" s="19"/>
      <c r="K104" s="79" t="str">
        <f t="shared" si="5"/>
        <v/>
      </c>
      <c r="L104" s="79"/>
      <c r="M104" s="6" t="str">
        <f t="shared" si="7"/>
        <v/>
      </c>
      <c r="N104" s="19"/>
      <c r="O104" s="8"/>
      <c r="P104" s="80"/>
      <c r="Q104" s="80"/>
      <c r="R104" s="81" t="str">
        <f t="shared" si="8"/>
        <v/>
      </c>
      <c r="S104" s="81"/>
      <c r="T104" s="82" t="str">
        <f t="shared" si="9"/>
        <v/>
      </c>
      <c r="U104" s="82"/>
    </row>
    <row r="105" spans="2:21" x14ac:dyDescent="0.15">
      <c r="B105" s="19">
        <v>97</v>
      </c>
      <c r="C105" s="79" t="str">
        <f t="shared" si="6"/>
        <v/>
      </c>
      <c r="D105" s="79"/>
      <c r="E105" s="19"/>
      <c r="F105" s="8"/>
      <c r="G105" s="19" t="s">
        <v>3</v>
      </c>
      <c r="H105" s="80"/>
      <c r="I105" s="80"/>
      <c r="J105" s="19"/>
      <c r="K105" s="79" t="str">
        <f t="shared" si="5"/>
        <v/>
      </c>
      <c r="L105" s="79"/>
      <c r="M105" s="6" t="str">
        <f t="shared" si="7"/>
        <v/>
      </c>
      <c r="N105" s="19"/>
      <c r="O105" s="8"/>
      <c r="P105" s="80"/>
      <c r="Q105" s="80"/>
      <c r="R105" s="81" t="str">
        <f t="shared" si="8"/>
        <v/>
      </c>
      <c r="S105" s="81"/>
      <c r="T105" s="82" t="str">
        <f t="shared" si="9"/>
        <v/>
      </c>
      <c r="U105" s="82"/>
    </row>
    <row r="106" spans="2:21" x14ac:dyDescent="0.15">
      <c r="B106" s="19">
        <v>98</v>
      </c>
      <c r="C106" s="79" t="str">
        <f t="shared" si="6"/>
        <v/>
      </c>
      <c r="D106" s="79"/>
      <c r="E106" s="19"/>
      <c r="F106" s="8"/>
      <c r="G106" s="19" t="s">
        <v>4</v>
      </c>
      <c r="H106" s="80"/>
      <c r="I106" s="80"/>
      <c r="J106" s="19"/>
      <c r="K106" s="79" t="str">
        <f t="shared" si="5"/>
        <v/>
      </c>
      <c r="L106" s="79"/>
      <c r="M106" s="6" t="str">
        <f t="shared" si="7"/>
        <v/>
      </c>
      <c r="N106" s="19"/>
      <c r="O106" s="8"/>
      <c r="P106" s="80"/>
      <c r="Q106" s="80"/>
      <c r="R106" s="81" t="str">
        <f t="shared" si="8"/>
        <v/>
      </c>
      <c r="S106" s="81"/>
      <c r="T106" s="82" t="str">
        <f t="shared" si="9"/>
        <v/>
      </c>
      <c r="U106" s="82"/>
    </row>
    <row r="107" spans="2:21" x14ac:dyDescent="0.15">
      <c r="B107" s="19">
        <v>99</v>
      </c>
      <c r="C107" s="79" t="str">
        <f t="shared" si="6"/>
        <v/>
      </c>
      <c r="D107" s="79"/>
      <c r="E107" s="19"/>
      <c r="F107" s="8"/>
      <c r="G107" s="19" t="s">
        <v>4</v>
      </c>
      <c r="H107" s="80"/>
      <c r="I107" s="80"/>
      <c r="J107" s="19"/>
      <c r="K107" s="79" t="str">
        <f t="shared" si="5"/>
        <v/>
      </c>
      <c r="L107" s="79"/>
      <c r="M107" s="6" t="str">
        <f t="shared" si="7"/>
        <v/>
      </c>
      <c r="N107" s="19"/>
      <c r="O107" s="8"/>
      <c r="P107" s="80"/>
      <c r="Q107" s="80"/>
      <c r="R107" s="81" t="str">
        <f t="shared" si="8"/>
        <v/>
      </c>
      <c r="S107" s="81"/>
      <c r="T107" s="82" t="str">
        <f t="shared" si="9"/>
        <v/>
      </c>
      <c r="U107" s="82"/>
    </row>
    <row r="108" spans="2:21" x14ac:dyDescent="0.15">
      <c r="B108" s="19">
        <v>100</v>
      </c>
      <c r="C108" s="79" t="str">
        <f t="shared" si="6"/>
        <v/>
      </c>
      <c r="D108" s="79"/>
      <c r="E108" s="19"/>
      <c r="F108" s="8"/>
      <c r="G108" s="19" t="s">
        <v>3</v>
      </c>
      <c r="H108" s="80"/>
      <c r="I108" s="80"/>
      <c r="J108" s="19"/>
      <c r="K108" s="79" t="str">
        <f t="shared" si="5"/>
        <v/>
      </c>
      <c r="L108" s="79"/>
      <c r="M108" s="6" t="str">
        <f t="shared" si="7"/>
        <v/>
      </c>
      <c r="N108" s="19"/>
      <c r="O108" s="8"/>
      <c r="P108" s="80"/>
      <c r="Q108" s="80"/>
      <c r="R108" s="81" t="str">
        <f t="shared" si="8"/>
        <v/>
      </c>
      <c r="S108" s="81"/>
      <c r="T108" s="82" t="str">
        <f t="shared" si="9"/>
        <v/>
      </c>
      <c r="U108" s="82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babac</cp:lastModifiedBy>
  <cp:revision/>
  <cp:lastPrinted>2015-07-15T10:17:15Z</cp:lastPrinted>
  <dcterms:created xsi:type="dcterms:W3CDTF">2013-10-09T23:04:08Z</dcterms:created>
  <dcterms:modified xsi:type="dcterms:W3CDTF">2019-07-10T07:12:55Z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