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ac\Desktop\"/>
    </mc:Choice>
  </mc:AlternateContent>
  <xr:revisionPtr revIDLastSave="0" documentId="13_ncr:1_{A96936AF-74EB-4DCB-B964-99DDC3F8B598}" xr6:coauthVersionLast="43" xr6:coauthVersionMax="43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" i="33" l="1"/>
  <c r="K18" i="32"/>
  <c r="K9" i="33" l="1"/>
  <c r="M9" i="33" s="1"/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M93" i="33"/>
  <c r="K93" i="33"/>
  <c r="W92" i="33"/>
  <c r="V92" i="33"/>
  <c r="T92" i="33"/>
  <c r="R92" i="33"/>
  <c r="C93" i="33" s="1"/>
  <c r="X93" i="33" s="1"/>
  <c r="Y93" i="33" s="1"/>
  <c r="M92" i="33"/>
  <c r="K92" i="33"/>
  <c r="V91" i="33"/>
  <c r="T91" i="33"/>
  <c r="W91" i="33"/>
  <c r="R91" i="33"/>
  <c r="C92" i="33" s="1"/>
  <c r="X92" i="33" s="1"/>
  <c r="Y92" i="33" s="1"/>
  <c r="M91" i="33"/>
  <c r="K91" i="33"/>
  <c r="V90" i="33"/>
  <c r="T90" i="33"/>
  <c r="W90" i="33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 s="1"/>
  <c r="R86" i="33"/>
  <c r="C87" i="33" s="1"/>
  <c r="X87" i="33" s="1"/>
  <c r="Y87" i="33" s="1"/>
  <c r="M86" i="33"/>
  <c r="K86" i="33"/>
  <c r="V85" i="33"/>
  <c r="T85" i="33"/>
  <c r="W85" i="33"/>
  <c r="R85" i="33"/>
  <c r="C86" i="33" s="1"/>
  <c r="X86" i="33" s="1"/>
  <c r="Y86" i="33" s="1"/>
  <c r="M85" i="33"/>
  <c r="K85" i="33"/>
  <c r="W84" i="33"/>
  <c r="V84" i="33"/>
  <c r="T84" i="33"/>
  <c r="R84" i="33"/>
  <c r="C85" i="33" s="1"/>
  <c r="X85" i="33" s="1"/>
  <c r="Y85" i="33" s="1"/>
  <c r="M84" i="33"/>
  <c r="K84" i="33"/>
  <c r="V83" i="33"/>
  <c r="T83" i="33"/>
  <c r="W83" i="33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 s="1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 s="1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 s="1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 s="1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 s="1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 s="1"/>
  <c r="R54" i="33"/>
  <c r="C55" i="33" s="1"/>
  <c r="X55" i="33" s="1"/>
  <c r="Y55" i="33" s="1"/>
  <c r="M54" i="33"/>
  <c r="K54" i="33"/>
  <c r="V53" i="33"/>
  <c r="T53" i="33"/>
  <c r="W53" i="33" s="1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K49" i="33"/>
  <c r="M49" i="33" s="1"/>
  <c r="V48" i="33"/>
  <c r="T48" i="33"/>
  <c r="W48" i="33" s="1"/>
  <c r="M48" i="33"/>
  <c r="K48" i="33"/>
  <c r="V47" i="33"/>
  <c r="T47" i="33"/>
  <c r="W47" i="33" s="1"/>
  <c r="K47" i="33"/>
  <c r="M47" i="33" s="1"/>
  <c r="V46" i="33"/>
  <c r="T46" i="33"/>
  <c r="W46" i="33" s="1"/>
  <c r="K46" i="33"/>
  <c r="M46" i="33" s="1"/>
  <c r="V45" i="33"/>
  <c r="T45" i="33"/>
  <c r="W45" i="33" s="1"/>
  <c r="M45" i="33"/>
  <c r="K45" i="33"/>
  <c r="W44" i="33"/>
  <c r="V44" i="33"/>
  <c r="T44" i="33"/>
  <c r="R44" i="33" s="1"/>
  <c r="C45" i="33" s="1"/>
  <c r="X45" i="33" s="1"/>
  <c r="Y45" i="33" s="1"/>
  <c r="K44" i="33"/>
  <c r="M44" i="33" s="1"/>
  <c r="V43" i="33"/>
  <c r="T43" i="33"/>
  <c r="W43" i="33" s="1"/>
  <c r="R43" i="33"/>
  <c r="C44" i="33" s="1"/>
  <c r="X44" i="33" s="1"/>
  <c r="Y44" i="33" s="1"/>
  <c r="K43" i="33"/>
  <c r="M43" i="33" s="1"/>
  <c r="V42" i="33"/>
  <c r="T42" i="33"/>
  <c r="W42" i="33" s="1"/>
  <c r="M42" i="33"/>
  <c r="K42" i="33"/>
  <c r="V41" i="33"/>
  <c r="T41" i="33"/>
  <c r="W41" i="33" s="1"/>
  <c r="K41" i="33"/>
  <c r="M41" i="33" s="1"/>
  <c r="V40" i="33"/>
  <c r="T40" i="33"/>
  <c r="K40" i="33"/>
  <c r="M40" i="33" s="1"/>
  <c r="V39" i="33"/>
  <c r="T39" i="33"/>
  <c r="R39" i="33" s="1"/>
  <c r="C40" i="33" s="1"/>
  <c r="X40" i="33" s="1"/>
  <c r="Y40" i="33" s="1"/>
  <c r="M39" i="33"/>
  <c r="K39" i="33"/>
  <c r="V38" i="33"/>
  <c r="T38" i="33"/>
  <c r="R38" i="33" s="1"/>
  <c r="C39" i="33" s="1"/>
  <c r="X39" i="33" s="1"/>
  <c r="Y39" i="33" s="1"/>
  <c r="K38" i="33"/>
  <c r="M38" i="33" s="1"/>
  <c r="V37" i="33"/>
  <c r="T37" i="33"/>
  <c r="K37" i="33"/>
  <c r="M37" i="33" s="1"/>
  <c r="V36" i="33"/>
  <c r="T36" i="33"/>
  <c r="R36" i="33" s="1"/>
  <c r="C37" i="33" s="1"/>
  <c r="X37" i="33" s="1"/>
  <c r="Y37" i="33" s="1"/>
  <c r="V35" i="33"/>
  <c r="T35" i="33"/>
  <c r="K35" i="33"/>
  <c r="M35" i="33" s="1"/>
  <c r="V34" i="33"/>
  <c r="T34" i="33"/>
  <c r="V33" i="33"/>
  <c r="T33" i="33"/>
  <c r="K33" i="33"/>
  <c r="M33" i="33" s="1"/>
  <c r="V32" i="33"/>
  <c r="T32" i="33"/>
  <c r="K32" i="33"/>
  <c r="M32" i="33" s="1"/>
  <c r="V31" i="33"/>
  <c r="T31" i="33"/>
  <c r="K31" i="33"/>
  <c r="M31" i="33" s="1"/>
  <c r="V30" i="33"/>
  <c r="T30" i="33"/>
  <c r="K30" i="33"/>
  <c r="M30" i="33" s="1"/>
  <c r="V29" i="33"/>
  <c r="T29" i="33"/>
  <c r="K29" i="33"/>
  <c r="M29" i="33" s="1"/>
  <c r="V28" i="33"/>
  <c r="T28" i="33"/>
  <c r="R28" i="33" s="1"/>
  <c r="C29" i="33" s="1"/>
  <c r="X29" i="33" s="1"/>
  <c r="Y29" i="33" s="1"/>
  <c r="K28" i="33"/>
  <c r="M28" i="33" s="1"/>
  <c r="V27" i="33"/>
  <c r="T27" i="33"/>
  <c r="K27" i="33"/>
  <c r="M27" i="33" s="1"/>
  <c r="V26" i="33"/>
  <c r="T26" i="33"/>
  <c r="M26" i="33"/>
  <c r="K26" i="33"/>
  <c r="V25" i="33"/>
  <c r="T25" i="33"/>
  <c r="K25" i="33"/>
  <c r="M25" i="33" s="1"/>
  <c r="V24" i="33"/>
  <c r="T24" i="33"/>
  <c r="K24" i="33"/>
  <c r="M24" i="33" s="1"/>
  <c r="V23" i="33"/>
  <c r="T23" i="33"/>
  <c r="K23" i="33"/>
  <c r="M23" i="33" s="1"/>
  <c r="T22" i="33"/>
  <c r="V22" i="33" s="1"/>
  <c r="K22" i="33"/>
  <c r="M22" i="33" s="1"/>
  <c r="T21" i="33"/>
  <c r="V21" i="33" s="1"/>
  <c r="K21" i="33"/>
  <c r="M21" i="33" s="1"/>
  <c r="T20" i="33"/>
  <c r="V20" i="33" s="1"/>
  <c r="K20" i="33"/>
  <c r="M20" i="33" s="1"/>
  <c r="T19" i="33"/>
  <c r="K19" i="33"/>
  <c r="M19" i="33" s="1"/>
  <c r="T18" i="33"/>
  <c r="M18" i="33"/>
  <c r="T17" i="33"/>
  <c r="K17" i="33"/>
  <c r="M17" i="33" s="1"/>
  <c r="T16" i="33"/>
  <c r="K16" i="33"/>
  <c r="M16" i="33" s="1"/>
  <c r="T15" i="33"/>
  <c r="V15" i="33" s="1"/>
  <c r="K15" i="33"/>
  <c r="M15" i="33" s="1"/>
  <c r="T14" i="33"/>
  <c r="V14" i="33" s="1"/>
  <c r="M14" i="33"/>
  <c r="K14" i="33"/>
  <c r="T13" i="33"/>
  <c r="V13" i="33" s="1"/>
  <c r="K13" i="33"/>
  <c r="M13" i="33" s="1"/>
  <c r="T12" i="33"/>
  <c r="V12" i="33" s="1"/>
  <c r="K12" i="33"/>
  <c r="M12" i="33" s="1"/>
  <c r="T11" i="33"/>
  <c r="R11" i="33" s="1"/>
  <c r="C12" i="33" s="1"/>
  <c r="X12" i="33" s="1"/>
  <c r="Y12" i="33" s="1"/>
  <c r="K11" i="33"/>
  <c r="M11" i="33" s="1"/>
  <c r="T10" i="33"/>
  <c r="W10" i="33" s="1"/>
  <c r="K10" i="33"/>
  <c r="M10" i="33" s="1"/>
  <c r="T9" i="33"/>
  <c r="W9" i="33" s="1"/>
  <c r="C9" i="33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W104" i="32"/>
  <c r="V104" i="32"/>
  <c r="T104" i="32"/>
  <c r="R104" i="32"/>
  <c r="C105" i="32" s="1"/>
  <c r="X105" i="32" s="1"/>
  <c r="Y105" i="32" s="1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/>
  <c r="R90" i="32"/>
  <c r="C91" i="32" s="1"/>
  <c r="X91" i="32" s="1"/>
  <c r="Y91" i="32" s="1"/>
  <c r="M90" i="32"/>
  <c r="K90" i="32"/>
  <c r="W89" i="32"/>
  <c r="V89" i="32"/>
  <c r="T89" i="32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W73" i="32"/>
  <c r="V73" i="32"/>
  <c r="T73" i="32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 s="1"/>
  <c r="R66" i="32"/>
  <c r="C67" i="32" s="1"/>
  <c r="X67" i="32" s="1"/>
  <c r="Y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W64" i="32"/>
  <c r="V64" i="32"/>
  <c r="T64" i="32"/>
  <c r="R64" i="32"/>
  <c r="C65" i="32" s="1"/>
  <c r="X65" i="32" s="1"/>
  <c r="Y65" i="32" s="1"/>
  <c r="M64" i="32"/>
  <c r="K64" i="32"/>
  <c r="V63" i="32"/>
  <c r="T63" i="32"/>
  <c r="W63" i="32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 s="1"/>
  <c r="R61" i="32"/>
  <c r="C62" i="32" s="1"/>
  <c r="X62" i="32" s="1"/>
  <c r="Y62" i="32" s="1"/>
  <c r="M61" i="32"/>
  <c r="K61" i="32"/>
  <c r="V60" i="32"/>
  <c r="T60" i="32"/>
  <c r="W60" i="32"/>
  <c r="R60" i="32"/>
  <c r="C61" i="32" s="1"/>
  <c r="X61" i="32" s="1"/>
  <c r="Y61" i="32" s="1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V57" i="32"/>
  <c r="T57" i="32"/>
  <c r="W57" i="32" s="1"/>
  <c r="R57" i="32"/>
  <c r="C58" i="32" s="1"/>
  <c r="X58" i="32" s="1"/>
  <c r="Y58" i="32" s="1"/>
  <c r="M57" i="32"/>
  <c r="K57" i="32"/>
  <c r="W56" i="32"/>
  <c r="V56" i="32"/>
  <c r="T56" i="32"/>
  <c r="R56" i="32"/>
  <c r="C57" i="32" s="1"/>
  <c r="X57" i="32" s="1"/>
  <c r="Y57" i="32" s="1"/>
  <c r="M56" i="32"/>
  <c r="K56" i="32"/>
  <c r="V55" i="32"/>
  <c r="T55" i="32"/>
  <c r="W55" i="32"/>
  <c r="R55" i="32"/>
  <c r="C56" i="32" s="1"/>
  <c r="X56" i="32" s="1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 s="1"/>
  <c r="R53" i="32"/>
  <c r="C54" i="32" s="1"/>
  <c r="X54" i="32" s="1"/>
  <c r="Y54" i="32" s="1"/>
  <c r="M53" i="32"/>
  <c r="K53" i="32"/>
  <c r="V52" i="32"/>
  <c r="T52" i="32"/>
  <c r="W52" i="32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/>
  <c r="R50" i="32"/>
  <c r="C51" i="32" s="1"/>
  <c r="X51" i="32" s="1"/>
  <c r="Y51" i="32" s="1"/>
  <c r="M50" i="32"/>
  <c r="K50" i="32"/>
  <c r="V49" i="32"/>
  <c r="T49" i="32"/>
  <c r="W49" i="32" s="1"/>
  <c r="M49" i="32"/>
  <c r="K49" i="32"/>
  <c r="V48" i="32"/>
  <c r="T48" i="32"/>
  <c r="W48" i="32" s="1"/>
  <c r="K48" i="32"/>
  <c r="M48" i="32" s="1"/>
  <c r="V47" i="32"/>
  <c r="T47" i="32"/>
  <c r="W47" i="32" s="1"/>
  <c r="R47" i="32"/>
  <c r="C48" i="32" s="1"/>
  <c r="X48" i="32" s="1"/>
  <c r="Y48" i="32" s="1"/>
  <c r="M47" i="32"/>
  <c r="K47" i="32"/>
  <c r="V46" i="32"/>
  <c r="T46" i="32"/>
  <c r="W46" i="32" s="1"/>
  <c r="R46" i="32"/>
  <c r="C47" i="32" s="1"/>
  <c r="X47" i="32" s="1"/>
  <c r="Y47" i="32" s="1"/>
  <c r="K46" i="32"/>
  <c r="M46" i="32" s="1"/>
  <c r="V45" i="32"/>
  <c r="T45" i="32"/>
  <c r="W45" i="32" s="1"/>
  <c r="R45" i="32"/>
  <c r="C46" i="32" s="1"/>
  <c r="X46" i="32" s="1"/>
  <c r="Y46" i="32" s="1"/>
  <c r="M45" i="32"/>
  <c r="K45" i="32"/>
  <c r="V44" i="32"/>
  <c r="T44" i="32"/>
  <c r="W44" i="32" s="1"/>
  <c r="K44" i="32"/>
  <c r="M44" i="32" s="1"/>
  <c r="V43" i="32"/>
  <c r="T43" i="32"/>
  <c r="W43" i="32" s="1"/>
  <c r="M43" i="32"/>
  <c r="K43" i="32"/>
  <c r="V42" i="32"/>
  <c r="T42" i="32"/>
  <c r="W42" i="32" s="1"/>
  <c r="K42" i="32"/>
  <c r="M42" i="32" s="1"/>
  <c r="V41" i="32"/>
  <c r="T41" i="32"/>
  <c r="W41" i="32" s="1"/>
  <c r="R41" i="32"/>
  <c r="C42" i="32" s="1"/>
  <c r="X42" i="32" s="1"/>
  <c r="Y42" i="32" s="1"/>
  <c r="M41" i="32"/>
  <c r="K41" i="32"/>
  <c r="V40" i="32"/>
  <c r="T40" i="32"/>
  <c r="V39" i="32"/>
  <c r="T39" i="32"/>
  <c r="V38" i="32"/>
  <c r="T38" i="32"/>
  <c r="V37" i="32"/>
  <c r="T37" i="32"/>
  <c r="V36" i="32"/>
  <c r="T36" i="32"/>
  <c r="V35" i="32"/>
  <c r="T35" i="32"/>
  <c r="V34" i="32"/>
  <c r="T34" i="32"/>
  <c r="V33" i="32"/>
  <c r="T33" i="32"/>
  <c r="V32" i="32"/>
  <c r="T32" i="32"/>
  <c r="V31" i="32"/>
  <c r="T31" i="32"/>
  <c r="V30" i="32"/>
  <c r="T30" i="32"/>
  <c r="V29" i="32"/>
  <c r="T29" i="32"/>
  <c r="V28" i="32"/>
  <c r="T28" i="32"/>
  <c r="V27" i="32"/>
  <c r="T27" i="32"/>
  <c r="V26" i="32"/>
  <c r="T26" i="32"/>
  <c r="V25" i="32"/>
  <c r="T25" i="32"/>
  <c r="V24" i="32"/>
  <c r="T24" i="32"/>
  <c r="V23" i="32"/>
  <c r="T23" i="32"/>
  <c r="T22" i="32"/>
  <c r="T21" i="32"/>
  <c r="T20" i="32"/>
  <c r="T19" i="32"/>
  <c r="V19" i="32" s="1"/>
  <c r="T18" i="32"/>
  <c r="T17" i="32"/>
  <c r="T16" i="32"/>
  <c r="T15" i="32"/>
  <c r="T14" i="32"/>
  <c r="T13" i="32"/>
  <c r="T12" i="32"/>
  <c r="V12" i="32" s="1"/>
  <c r="T11" i="32"/>
  <c r="T10" i="32"/>
  <c r="V10" i="32" s="1"/>
  <c r="T9" i="32"/>
  <c r="C9" i="32"/>
  <c r="K9" i="32"/>
  <c r="M9" i="32" s="1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W101" i="31"/>
  <c r="V101" i="31"/>
  <c r="T101" i="3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 s="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 s="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 s="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/>
  <c r="R81" i="31"/>
  <c r="C82" i="31" s="1"/>
  <c r="X82" i="31" s="1"/>
  <c r="Y82" i="31" s="1"/>
  <c r="M81" i="31"/>
  <c r="K81" i="31"/>
  <c r="V80" i="31"/>
  <c r="T80" i="31"/>
  <c r="W80" i="31" s="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M70" i="31"/>
  <c r="K70" i="31"/>
  <c r="V69" i="31"/>
  <c r="T69" i="31"/>
  <c r="W69" i="31" s="1"/>
  <c r="R69" i="31"/>
  <c r="C70" i="31" s="1"/>
  <c r="X70" i="31" s="1"/>
  <c r="Y70" i="31" s="1"/>
  <c r="M69" i="31"/>
  <c r="K69" i="31"/>
  <c r="V68" i="31"/>
  <c r="T68" i="31"/>
  <c r="W68" i="3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 s="1"/>
  <c r="R66" i="31"/>
  <c r="C67" i="31" s="1"/>
  <c r="X67" i="31" s="1"/>
  <c r="Y67" i="31" s="1"/>
  <c r="M66" i="31"/>
  <c r="K66" i="31"/>
  <c r="V65" i="31"/>
  <c r="T65" i="31"/>
  <c r="W65" i="31" s="1"/>
  <c r="R65" i="31"/>
  <c r="C66" i="31" s="1"/>
  <c r="X66" i="31" s="1"/>
  <c r="Y66" i="31" s="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 s="1"/>
  <c r="R63" i="31"/>
  <c r="C64" i="31" s="1"/>
  <c r="X64" i="31" s="1"/>
  <c r="Y64" i="31" s="1"/>
  <c r="M63" i="31"/>
  <c r="K63" i="31"/>
  <c r="W62" i="31"/>
  <c r="V62" i="31"/>
  <c r="T62" i="31"/>
  <c r="R62" i="31"/>
  <c r="C63" i="31" s="1"/>
  <c r="X63" i="31" s="1"/>
  <c r="Y63" i="31" s="1"/>
  <c r="M62" i="31"/>
  <c r="K62" i="31"/>
  <c r="V61" i="31"/>
  <c r="T61" i="31"/>
  <c r="W61" i="31" s="1"/>
  <c r="R61" i="31"/>
  <c r="C62" i="31" s="1"/>
  <c r="X62" i="31" s="1"/>
  <c r="Y62" i="31" s="1"/>
  <c r="M61" i="31"/>
  <c r="K61" i="31"/>
  <c r="V60" i="31"/>
  <c r="T60" i="31"/>
  <c r="W60" i="31" s="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 s="1"/>
  <c r="Y60" i="31" s="1"/>
  <c r="M59" i="31"/>
  <c r="K59" i="31"/>
  <c r="V58" i="31"/>
  <c r="T58" i="31"/>
  <c r="W58" i="31" s="1"/>
  <c r="R58" i="31"/>
  <c r="C59" i="31" s="1"/>
  <c r="X59" i="31" s="1"/>
  <c r="Y59" i="31" s="1"/>
  <c r="M58" i="31"/>
  <c r="K58" i="31"/>
  <c r="V57" i="31"/>
  <c r="T57" i="31"/>
  <c r="W57" i="31" s="1"/>
  <c r="R57" i="31"/>
  <c r="C58" i="31" s="1"/>
  <c r="X58" i="31" s="1"/>
  <c r="Y58" i="31" s="1"/>
  <c r="M57" i="31"/>
  <c r="K57" i="31"/>
  <c r="V56" i="31"/>
  <c r="T56" i="31"/>
  <c r="W56" i="31" s="1"/>
  <c r="R56" i="31"/>
  <c r="C57" i="31" s="1"/>
  <c r="X57" i="31" s="1"/>
  <c r="Y57" i="31" s="1"/>
  <c r="M56" i="31"/>
  <c r="K56" i="31"/>
  <c r="V55" i="31"/>
  <c r="T55" i="31"/>
  <c r="W55" i="31" s="1"/>
  <c r="R55" i="31"/>
  <c r="C56" i="31" s="1"/>
  <c r="X56" i="31" s="1"/>
  <c r="Y56" i="31" s="1"/>
  <c r="M55" i="31"/>
  <c r="K55" i="31"/>
  <c r="V54" i="31"/>
  <c r="T54" i="31"/>
  <c r="W54" i="31" s="1"/>
  <c r="R54" i="31"/>
  <c r="C55" i="31" s="1"/>
  <c r="X55" i="31" s="1"/>
  <c r="Y55" i="31" s="1"/>
  <c r="M54" i="31"/>
  <c r="K54" i="31"/>
  <c r="V53" i="31"/>
  <c r="T53" i="31"/>
  <c r="W53" i="31" s="1"/>
  <c r="R53" i="31"/>
  <c r="C54" i="31" s="1"/>
  <c r="X54" i="31" s="1"/>
  <c r="Y54" i="31" s="1"/>
  <c r="M53" i="31"/>
  <c r="K53" i="31"/>
  <c r="V52" i="31"/>
  <c r="T52" i="31"/>
  <c r="W52" i="31" s="1"/>
  <c r="R52" i="31"/>
  <c r="C53" i="31" s="1"/>
  <c r="X53" i="31" s="1"/>
  <c r="Y53" i="31" s="1"/>
  <c r="M52" i="31"/>
  <c r="K52" i="31"/>
  <c r="V51" i="31"/>
  <c r="T51" i="31"/>
  <c r="W51" i="31" s="1"/>
  <c r="R51" i="31"/>
  <c r="C52" i="31" s="1"/>
  <c r="X52" i="31" s="1"/>
  <c r="Y52" i="31" s="1"/>
  <c r="M51" i="31"/>
  <c r="K51" i="31"/>
  <c r="V50" i="31"/>
  <c r="T50" i="31"/>
  <c r="W50" i="31" s="1"/>
  <c r="R50" i="31"/>
  <c r="C51" i="31" s="1"/>
  <c r="X51" i="31" s="1"/>
  <c r="Y51" i="31" s="1"/>
  <c r="M50" i="31"/>
  <c r="K50" i="31"/>
  <c r="V49" i="31"/>
  <c r="T49" i="31"/>
  <c r="W49" i="31" s="1"/>
  <c r="K49" i="31"/>
  <c r="M49" i="31" s="1"/>
  <c r="V48" i="31"/>
  <c r="T48" i="31"/>
  <c r="W48" i="31" s="1"/>
  <c r="R48" i="31"/>
  <c r="C49" i="31" s="1"/>
  <c r="X49" i="31" s="1"/>
  <c r="Y49" i="31" s="1"/>
  <c r="K48" i="31"/>
  <c r="M48" i="31" s="1"/>
  <c r="V47" i="31"/>
  <c r="T47" i="31"/>
  <c r="W47" i="31" s="1"/>
  <c r="R47" i="31"/>
  <c r="C48" i="31" s="1"/>
  <c r="X48" i="31" s="1"/>
  <c r="Y48" i="31" s="1"/>
  <c r="K47" i="31"/>
  <c r="M47" i="31" s="1"/>
  <c r="V46" i="31"/>
  <c r="T46" i="31"/>
  <c r="W46" i="31" s="1"/>
  <c r="R46" i="31"/>
  <c r="C47" i="31" s="1"/>
  <c r="X47" i="31" s="1"/>
  <c r="Y47" i="31" s="1"/>
  <c r="M46" i="31"/>
  <c r="K46" i="31"/>
  <c r="V45" i="31"/>
  <c r="T45" i="31"/>
  <c r="W45" i="31" s="1"/>
  <c r="M45" i="31"/>
  <c r="K45" i="31"/>
  <c r="V44" i="31"/>
  <c r="T44" i="31"/>
  <c r="W44" i="31" s="1"/>
  <c r="K44" i="31"/>
  <c r="M44" i="31" s="1"/>
  <c r="V43" i="31"/>
  <c r="T43" i="31"/>
  <c r="W43" i="31" s="1"/>
  <c r="R43" i="31"/>
  <c r="C44" i="31" s="1"/>
  <c r="X44" i="31" s="1"/>
  <c r="Y44" i="31" s="1"/>
  <c r="M43" i="31"/>
  <c r="K43" i="31"/>
  <c r="V42" i="31"/>
  <c r="T42" i="31"/>
  <c r="W42" i="31" s="1"/>
  <c r="R42" i="31"/>
  <c r="C43" i="31" s="1"/>
  <c r="X43" i="31" s="1"/>
  <c r="Y43" i="31" s="1"/>
  <c r="M42" i="31"/>
  <c r="K42" i="31"/>
  <c r="V41" i="31"/>
  <c r="T41" i="31"/>
  <c r="W41" i="31" s="1"/>
  <c r="M41" i="31"/>
  <c r="K41" i="31"/>
  <c r="V40" i="31"/>
  <c r="T40" i="31"/>
  <c r="K40" i="31"/>
  <c r="M40" i="31" s="1"/>
  <c r="V39" i="31"/>
  <c r="T39" i="31"/>
  <c r="K39" i="31"/>
  <c r="M39" i="31" s="1"/>
  <c r="V38" i="31"/>
  <c r="T38" i="31"/>
  <c r="K38" i="31"/>
  <c r="M38" i="31" s="1"/>
  <c r="V37" i="31"/>
  <c r="T37" i="31"/>
  <c r="K37" i="31"/>
  <c r="M37" i="31" s="1"/>
  <c r="V36" i="31"/>
  <c r="T36" i="31"/>
  <c r="K36" i="31"/>
  <c r="M36" i="31" s="1"/>
  <c r="V35" i="31"/>
  <c r="T35" i="31"/>
  <c r="R35" i="31" s="1"/>
  <c r="C36" i="31" s="1"/>
  <c r="X36" i="31" s="1"/>
  <c r="Y36" i="31" s="1"/>
  <c r="K35" i="31"/>
  <c r="M35" i="31" s="1"/>
  <c r="V34" i="31"/>
  <c r="T34" i="31"/>
  <c r="K34" i="31"/>
  <c r="M34" i="31" s="1"/>
  <c r="V33" i="31"/>
  <c r="T33" i="31"/>
  <c r="M33" i="31"/>
  <c r="K33" i="31"/>
  <c r="V32" i="31"/>
  <c r="T32" i="31"/>
  <c r="K32" i="31"/>
  <c r="M32" i="31" s="1"/>
  <c r="V31" i="31"/>
  <c r="T31" i="31"/>
  <c r="R31" i="31" s="1"/>
  <c r="C32" i="31" s="1"/>
  <c r="X32" i="31" s="1"/>
  <c r="Y32" i="31" s="1"/>
  <c r="K31" i="31"/>
  <c r="M31" i="31" s="1"/>
  <c r="V30" i="31"/>
  <c r="T30" i="31"/>
  <c r="M30" i="31"/>
  <c r="K30" i="31"/>
  <c r="V29" i="31"/>
  <c r="T29" i="31"/>
  <c r="R29" i="31" s="1"/>
  <c r="C30" i="31" s="1"/>
  <c r="X30" i="31" s="1"/>
  <c r="Y30" i="31" s="1"/>
  <c r="K29" i="31"/>
  <c r="M29" i="31" s="1"/>
  <c r="V28" i="31"/>
  <c r="T28" i="31"/>
  <c r="K28" i="31"/>
  <c r="M28" i="31" s="1"/>
  <c r="V27" i="31"/>
  <c r="T27" i="31"/>
  <c r="M27" i="31"/>
  <c r="K27" i="31"/>
  <c r="V26" i="31"/>
  <c r="T26" i="31"/>
  <c r="K26" i="31"/>
  <c r="M26" i="31" s="1"/>
  <c r="V25" i="31"/>
  <c r="T25" i="31"/>
  <c r="K25" i="31"/>
  <c r="M25" i="31" s="1"/>
  <c r="V24" i="31"/>
  <c r="T24" i="31"/>
  <c r="K24" i="31"/>
  <c r="M24" i="31" s="1"/>
  <c r="V23" i="31"/>
  <c r="T23" i="31"/>
  <c r="K23" i="31"/>
  <c r="M23" i="31" s="1"/>
  <c r="T22" i="31"/>
  <c r="K22" i="31"/>
  <c r="M22" i="31" s="1"/>
  <c r="T21" i="31"/>
  <c r="V21" i="31" s="1"/>
  <c r="K21" i="31"/>
  <c r="M21" i="31" s="1"/>
  <c r="T20" i="31"/>
  <c r="V20" i="31" s="1"/>
  <c r="K20" i="31"/>
  <c r="M20" i="31" s="1"/>
  <c r="T19" i="31"/>
  <c r="K19" i="31"/>
  <c r="M19" i="31" s="1"/>
  <c r="T18" i="31"/>
  <c r="V18" i="31" s="1"/>
  <c r="M18" i="31"/>
  <c r="K18" i="31"/>
  <c r="T17" i="31"/>
  <c r="V17" i="31" s="1"/>
  <c r="K17" i="31"/>
  <c r="M17" i="31" s="1"/>
  <c r="T16" i="31"/>
  <c r="V16" i="31" s="1"/>
  <c r="K16" i="31"/>
  <c r="M16" i="31" s="1"/>
  <c r="T15" i="31"/>
  <c r="R15" i="31" s="1"/>
  <c r="C16" i="31" s="1"/>
  <c r="X16" i="31" s="1"/>
  <c r="Y16" i="31" s="1"/>
  <c r="K15" i="31"/>
  <c r="M15" i="31" s="1"/>
  <c r="T14" i="31"/>
  <c r="M14" i="31"/>
  <c r="K14" i="31"/>
  <c r="T13" i="31"/>
  <c r="V13" i="31" s="1"/>
  <c r="K13" i="31"/>
  <c r="M13" i="31" s="1"/>
  <c r="T12" i="31"/>
  <c r="V12" i="31" s="1"/>
  <c r="K12" i="31"/>
  <c r="M12" i="31" s="1"/>
  <c r="T11" i="31"/>
  <c r="R11" i="31" s="1"/>
  <c r="C12" i="31" s="1"/>
  <c r="X12" i="31" s="1"/>
  <c r="Y12" i="31" s="1"/>
  <c r="K11" i="31"/>
  <c r="M11" i="31" s="1"/>
  <c r="T10" i="31"/>
  <c r="V10" i="31" s="1"/>
  <c r="K10" i="31"/>
  <c r="M10" i="31" s="1"/>
  <c r="T9" i="31"/>
  <c r="C9" i="31"/>
  <c r="K9" i="31" s="1"/>
  <c r="M9" i="31" s="1"/>
  <c r="R10" i="17"/>
  <c r="T10" i="17"/>
  <c r="R11" i="17"/>
  <c r="C12" i="17" s="1"/>
  <c r="T11" i="17"/>
  <c r="R12" i="17"/>
  <c r="C13" i="17" s="1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 s="1"/>
  <c r="T20" i="17"/>
  <c r="R21" i="17"/>
  <c r="C22" i="17" s="1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C28" i="17" s="1"/>
  <c r="T27" i="17"/>
  <c r="R28" i="17"/>
  <c r="C29" i="17"/>
  <c r="T28" i="17"/>
  <c r="R29" i="17"/>
  <c r="T29" i="17"/>
  <c r="R30" i="17"/>
  <c r="C31" i="17" s="1"/>
  <c r="T30" i="17"/>
  <c r="R31" i="17"/>
  <c r="T31" i="17"/>
  <c r="R32" i="17"/>
  <c r="C33" i="17" s="1"/>
  <c r="T32" i="17"/>
  <c r="R33" i="17"/>
  <c r="T33" i="17"/>
  <c r="R34" i="17"/>
  <c r="C35" i="17" s="1"/>
  <c r="T34" i="17"/>
  <c r="R35" i="17"/>
  <c r="T35" i="17"/>
  <c r="R36" i="17"/>
  <c r="C37" i="17"/>
  <c r="T36" i="17"/>
  <c r="R37" i="17"/>
  <c r="T37" i="17"/>
  <c r="R38" i="17"/>
  <c r="T38" i="17"/>
  <c r="R39" i="17"/>
  <c r="C40" i="17" s="1"/>
  <c r="T39" i="17"/>
  <c r="R40" i="17"/>
  <c r="C41" i="17"/>
  <c r="T40" i="17"/>
  <c r="R41" i="17"/>
  <c r="C42" i="17" s="1"/>
  <c r="T41" i="17"/>
  <c r="R42" i="17"/>
  <c r="T42" i="17"/>
  <c r="R43" i="17"/>
  <c r="T43" i="17"/>
  <c r="R44" i="17"/>
  <c r="C45" i="17" s="1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 s="1"/>
  <c r="T52" i="17"/>
  <c r="R53" i="17"/>
  <c r="C54" i="17" s="1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C60" i="17" s="1"/>
  <c r="T59" i="17"/>
  <c r="R60" i="17"/>
  <c r="C61" i="17"/>
  <c r="T60" i="17"/>
  <c r="R61" i="17"/>
  <c r="T61" i="17"/>
  <c r="R62" i="17"/>
  <c r="C63" i="17" s="1"/>
  <c r="T62" i="17"/>
  <c r="R63" i="17"/>
  <c r="T63" i="17"/>
  <c r="R64" i="17"/>
  <c r="C65" i="17" s="1"/>
  <c r="T64" i="17"/>
  <c r="R65" i="17"/>
  <c r="T65" i="17"/>
  <c r="R66" i="17"/>
  <c r="C67" i="17" s="1"/>
  <c r="T66" i="17"/>
  <c r="R67" i="17"/>
  <c r="T67" i="17"/>
  <c r="R68" i="17"/>
  <c r="C69" i="17"/>
  <c r="T68" i="17"/>
  <c r="R69" i="17"/>
  <c r="T69" i="17"/>
  <c r="R70" i="17"/>
  <c r="T70" i="17"/>
  <c r="R71" i="17"/>
  <c r="C72" i="17" s="1"/>
  <c r="T71" i="17"/>
  <c r="R72" i="17"/>
  <c r="C73" i="17"/>
  <c r="T72" i="17"/>
  <c r="R73" i="17"/>
  <c r="C74" i="17" s="1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 s="1"/>
  <c r="T79" i="17"/>
  <c r="R80" i="17"/>
  <c r="C81" i="17"/>
  <c r="T80" i="17"/>
  <c r="R81" i="17"/>
  <c r="T81" i="17"/>
  <c r="R82" i="17"/>
  <c r="T82" i="17"/>
  <c r="R83" i="17"/>
  <c r="C84" i="17" s="1"/>
  <c r="T83" i="17"/>
  <c r="R84" i="17"/>
  <c r="C85" i="17" s="1"/>
  <c r="T84" i="17"/>
  <c r="R85" i="17"/>
  <c r="C86" i="17" s="1"/>
  <c r="T85" i="17"/>
  <c r="R86" i="17"/>
  <c r="C87" i="17" s="1"/>
  <c r="T86" i="17"/>
  <c r="R87" i="17"/>
  <c r="C88" i="17"/>
  <c r="T87" i="17"/>
  <c r="R88" i="17"/>
  <c r="C89" i="17"/>
  <c r="T88" i="17"/>
  <c r="R89" i="17"/>
  <c r="C90" i="17" s="1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 s="1"/>
  <c r="T95" i="17"/>
  <c r="R96" i="17"/>
  <c r="C97" i="17"/>
  <c r="T96" i="17"/>
  <c r="R97" i="17"/>
  <c r="T97" i="17"/>
  <c r="R98" i="17"/>
  <c r="T98" i="17"/>
  <c r="R99" i="17"/>
  <c r="C100" i="17" s="1"/>
  <c r="T99" i="17"/>
  <c r="R100" i="17"/>
  <c r="C101" i="17" s="1"/>
  <c r="T100" i="17"/>
  <c r="R101" i="17"/>
  <c r="C102" i="17" s="1"/>
  <c r="T101" i="17"/>
  <c r="R102" i="17"/>
  <c r="C103" i="17" s="1"/>
  <c r="T102" i="17"/>
  <c r="R103" i="17"/>
  <c r="C104" i="17"/>
  <c r="T103" i="17"/>
  <c r="R104" i="17"/>
  <c r="C105" i="17"/>
  <c r="T104" i="17"/>
  <c r="R105" i="17"/>
  <c r="C106" i="17" s="1"/>
  <c r="T105" i="17"/>
  <c r="R106" i="17"/>
  <c r="T106" i="17"/>
  <c r="R107" i="17"/>
  <c r="C108" i="17"/>
  <c r="T107" i="17"/>
  <c r="R108" i="17"/>
  <c r="P2" i="17" s="1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K105" i="17"/>
  <c r="K104" i="17"/>
  <c r="K103" i="17"/>
  <c r="K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K89" i="17"/>
  <c r="K88" i="17"/>
  <c r="K87" i="17"/>
  <c r="K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K73" i="17"/>
  <c r="K72" i="17"/>
  <c r="K71" i="17"/>
  <c r="C71" i="17"/>
  <c r="K70" i="17"/>
  <c r="C70" i="17"/>
  <c r="K69" i="17"/>
  <c r="K68" i="17"/>
  <c r="C68" i="17"/>
  <c r="K67" i="17"/>
  <c r="K66" i="17"/>
  <c r="C66" i="17"/>
  <c r="K65" i="17"/>
  <c r="K64" i="17"/>
  <c r="C64" i="17"/>
  <c r="K63" i="17"/>
  <c r="K62" i="17"/>
  <c r="C62" i="17"/>
  <c r="K61" i="17"/>
  <c r="K60" i="17"/>
  <c r="K59" i="17"/>
  <c r="C59" i="17"/>
  <c r="K58" i="17"/>
  <c r="C58" i="17"/>
  <c r="K57" i="17"/>
  <c r="K56" i="17"/>
  <c r="C56" i="17"/>
  <c r="K55" i="17"/>
  <c r="C55" i="17"/>
  <c r="K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K41" i="17"/>
  <c r="K40" i="17"/>
  <c r="K39" i="17"/>
  <c r="C39" i="17"/>
  <c r="K38" i="17"/>
  <c r="C38" i="17"/>
  <c r="K37" i="17"/>
  <c r="K36" i="17"/>
  <c r="C36" i="17"/>
  <c r="K35" i="17"/>
  <c r="K34" i="17"/>
  <c r="C34" i="17"/>
  <c r="K33" i="17"/>
  <c r="K32" i="17"/>
  <c r="C32" i="17"/>
  <c r="K31" i="17"/>
  <c r="K30" i="17"/>
  <c r="C30" i="17"/>
  <c r="K29" i="17"/>
  <c r="K28" i="17"/>
  <c r="K27" i="17"/>
  <c r="C27" i="17"/>
  <c r="K26" i="17"/>
  <c r="C26" i="17"/>
  <c r="K25" i="17"/>
  <c r="K24" i="17"/>
  <c r="C24" i="17"/>
  <c r="K23" i="17"/>
  <c r="C23" i="17"/>
  <c r="K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 s="1"/>
  <c r="R9" i="17" s="1"/>
  <c r="L2" i="17"/>
  <c r="R49" i="31" l="1"/>
  <c r="C50" i="31" s="1"/>
  <c r="X50" i="31" s="1"/>
  <c r="Y50" i="31" s="1"/>
  <c r="R49" i="32"/>
  <c r="C50" i="32" s="1"/>
  <c r="X50" i="32" s="1"/>
  <c r="Y50" i="32" s="1"/>
  <c r="R48" i="32"/>
  <c r="C49" i="32" s="1"/>
  <c r="X49" i="32" s="1"/>
  <c r="Y49" i="32" s="1"/>
  <c r="R48" i="33"/>
  <c r="C49" i="33" s="1"/>
  <c r="X49" i="33" s="1"/>
  <c r="Y49" i="33" s="1"/>
  <c r="R47" i="33"/>
  <c r="C48" i="33" s="1"/>
  <c r="X48" i="33" s="1"/>
  <c r="Y48" i="33" s="1"/>
  <c r="R46" i="33"/>
  <c r="C47" i="33" s="1"/>
  <c r="X47" i="33" s="1"/>
  <c r="Y47" i="33" s="1"/>
  <c r="R45" i="31"/>
  <c r="C46" i="31" s="1"/>
  <c r="X46" i="31" s="1"/>
  <c r="Y46" i="31" s="1"/>
  <c r="R45" i="33"/>
  <c r="C46" i="33" s="1"/>
  <c r="X46" i="33" s="1"/>
  <c r="Y46" i="33" s="1"/>
  <c r="R44" i="31"/>
  <c r="C45" i="31" s="1"/>
  <c r="X45" i="31" s="1"/>
  <c r="Y45" i="31" s="1"/>
  <c r="R44" i="32"/>
  <c r="C45" i="32" s="1"/>
  <c r="X45" i="32" s="1"/>
  <c r="Y45" i="32" s="1"/>
  <c r="R43" i="32"/>
  <c r="C44" i="32" s="1"/>
  <c r="X44" i="32" s="1"/>
  <c r="Y44" i="32" s="1"/>
  <c r="R42" i="32"/>
  <c r="C43" i="32" s="1"/>
  <c r="X43" i="32" s="1"/>
  <c r="Y43" i="32" s="1"/>
  <c r="R42" i="33"/>
  <c r="C43" i="33" s="1"/>
  <c r="X43" i="33" s="1"/>
  <c r="Y43" i="33" s="1"/>
  <c r="R41" i="31"/>
  <c r="C42" i="31" s="1"/>
  <c r="X42" i="31" s="1"/>
  <c r="Y42" i="31" s="1"/>
  <c r="R41" i="33"/>
  <c r="C42" i="33" s="1"/>
  <c r="X42" i="33" s="1"/>
  <c r="Y42" i="33" s="1"/>
  <c r="R14" i="31"/>
  <c r="C15" i="31" s="1"/>
  <c r="X15" i="31" s="1"/>
  <c r="Y15" i="31" s="1"/>
  <c r="R17" i="33"/>
  <c r="C18" i="33" s="1"/>
  <c r="X18" i="33" s="1"/>
  <c r="Y18" i="33" s="1"/>
  <c r="W11" i="33"/>
  <c r="R10" i="33"/>
  <c r="C11" i="33" s="1"/>
  <c r="X11" i="33" s="1"/>
  <c r="Y11" i="33" s="1"/>
  <c r="R13" i="33"/>
  <c r="C14" i="33" s="1"/>
  <c r="X14" i="33" s="1"/>
  <c r="Y14" i="33" s="1"/>
  <c r="R40" i="31"/>
  <c r="C41" i="31" s="1"/>
  <c r="X41" i="31" s="1"/>
  <c r="Y41" i="31" s="1"/>
  <c r="R40" i="33"/>
  <c r="C41" i="33" s="1"/>
  <c r="X41" i="33" s="1"/>
  <c r="Y41" i="33" s="1"/>
  <c r="R39" i="31"/>
  <c r="C40" i="31" s="1"/>
  <c r="X40" i="31" s="1"/>
  <c r="Y40" i="31" s="1"/>
  <c r="R38" i="31"/>
  <c r="C39" i="31" s="1"/>
  <c r="X39" i="31" s="1"/>
  <c r="Y39" i="31" s="1"/>
  <c r="R37" i="31"/>
  <c r="C38" i="31" s="1"/>
  <c r="X38" i="31" s="1"/>
  <c r="Y38" i="31" s="1"/>
  <c r="R37" i="33"/>
  <c r="C38" i="33" s="1"/>
  <c r="X38" i="33" s="1"/>
  <c r="Y38" i="33" s="1"/>
  <c r="R36" i="31"/>
  <c r="C37" i="31" s="1"/>
  <c r="X37" i="31" s="1"/>
  <c r="Y37" i="31" s="1"/>
  <c r="R35" i="33"/>
  <c r="C36" i="33" s="1"/>
  <c r="R34" i="31"/>
  <c r="C35" i="31" s="1"/>
  <c r="X35" i="31" s="1"/>
  <c r="Y35" i="31" s="1"/>
  <c r="R33" i="31"/>
  <c r="C34" i="31" s="1"/>
  <c r="X34" i="31" s="1"/>
  <c r="Y34" i="31" s="1"/>
  <c r="R33" i="33"/>
  <c r="C34" i="33" s="1"/>
  <c r="R32" i="31"/>
  <c r="C33" i="31" s="1"/>
  <c r="X33" i="31" s="1"/>
  <c r="Y33" i="31" s="1"/>
  <c r="R32" i="33"/>
  <c r="C33" i="33" s="1"/>
  <c r="X33" i="33" s="1"/>
  <c r="Y33" i="33" s="1"/>
  <c r="R31" i="33"/>
  <c r="C32" i="33" s="1"/>
  <c r="X32" i="33" s="1"/>
  <c r="Y32" i="33" s="1"/>
  <c r="R30" i="31"/>
  <c r="C31" i="31" s="1"/>
  <c r="X31" i="31" s="1"/>
  <c r="Y31" i="31" s="1"/>
  <c r="R30" i="33"/>
  <c r="C31" i="33" s="1"/>
  <c r="X31" i="33" s="1"/>
  <c r="Y31" i="33" s="1"/>
  <c r="R29" i="33"/>
  <c r="C30" i="33" s="1"/>
  <c r="X30" i="33" s="1"/>
  <c r="Y30" i="33" s="1"/>
  <c r="R28" i="31"/>
  <c r="C29" i="31" s="1"/>
  <c r="X29" i="31" s="1"/>
  <c r="Y29" i="31" s="1"/>
  <c r="R27" i="31"/>
  <c r="C28" i="31" s="1"/>
  <c r="X28" i="31" s="1"/>
  <c r="Y28" i="31" s="1"/>
  <c r="R27" i="33"/>
  <c r="C28" i="33" s="1"/>
  <c r="X28" i="33" s="1"/>
  <c r="Y28" i="33" s="1"/>
  <c r="R26" i="31"/>
  <c r="C27" i="31" s="1"/>
  <c r="X27" i="31" s="1"/>
  <c r="Y27" i="31" s="1"/>
  <c r="R26" i="33"/>
  <c r="C27" i="33" s="1"/>
  <c r="X27" i="33" s="1"/>
  <c r="Y27" i="33" s="1"/>
  <c r="R25" i="31"/>
  <c r="C26" i="31" s="1"/>
  <c r="X26" i="31" s="1"/>
  <c r="Y26" i="31" s="1"/>
  <c r="R25" i="33"/>
  <c r="C26" i="33" s="1"/>
  <c r="X26" i="33" s="1"/>
  <c r="Y26" i="33" s="1"/>
  <c r="R24" i="31"/>
  <c r="C25" i="31" s="1"/>
  <c r="X25" i="31" s="1"/>
  <c r="Y25" i="31" s="1"/>
  <c r="R24" i="33"/>
  <c r="C25" i="33" s="1"/>
  <c r="X25" i="33" s="1"/>
  <c r="Y25" i="33" s="1"/>
  <c r="R23" i="31"/>
  <c r="C24" i="31" s="1"/>
  <c r="X24" i="31" s="1"/>
  <c r="Y24" i="31" s="1"/>
  <c r="R23" i="33"/>
  <c r="C24" i="33" s="1"/>
  <c r="X24" i="33" s="1"/>
  <c r="Y24" i="33" s="1"/>
  <c r="R22" i="31"/>
  <c r="C23" i="31" s="1"/>
  <c r="X23" i="31" s="1"/>
  <c r="Y23" i="31" s="1"/>
  <c r="R22" i="33"/>
  <c r="C23" i="33" s="1"/>
  <c r="X23" i="33" s="1"/>
  <c r="Y23" i="33" s="1"/>
  <c r="V22" i="31"/>
  <c r="R21" i="31"/>
  <c r="C22" i="31" s="1"/>
  <c r="X22" i="31" s="1"/>
  <c r="Y22" i="31" s="1"/>
  <c r="R21" i="33"/>
  <c r="C22" i="33" s="1"/>
  <c r="X22" i="33" s="1"/>
  <c r="Y22" i="33" s="1"/>
  <c r="V21" i="32"/>
  <c r="R20" i="31"/>
  <c r="C21" i="31" s="1"/>
  <c r="X21" i="31" s="1"/>
  <c r="Y21" i="31" s="1"/>
  <c r="R20" i="33"/>
  <c r="C21" i="33" s="1"/>
  <c r="X21" i="33" s="1"/>
  <c r="Y21" i="33" s="1"/>
  <c r="V20" i="32"/>
  <c r="R19" i="31"/>
  <c r="C20" i="31" s="1"/>
  <c r="X20" i="31" s="1"/>
  <c r="Y20" i="31" s="1"/>
  <c r="R19" i="33"/>
  <c r="C20" i="33" s="1"/>
  <c r="X20" i="33" s="1"/>
  <c r="Y20" i="33" s="1"/>
  <c r="V19" i="33"/>
  <c r="V19" i="31"/>
  <c r="R18" i="31"/>
  <c r="C19" i="31" s="1"/>
  <c r="X19" i="31" s="1"/>
  <c r="Y19" i="31" s="1"/>
  <c r="R18" i="33"/>
  <c r="C19" i="33" s="1"/>
  <c r="X19" i="33" s="1"/>
  <c r="Y19" i="33" s="1"/>
  <c r="V18" i="33"/>
  <c r="V18" i="32"/>
  <c r="V17" i="33"/>
  <c r="R17" i="31"/>
  <c r="C18" i="31" s="1"/>
  <c r="X18" i="31" s="1"/>
  <c r="Y18" i="31" s="1"/>
  <c r="R16" i="31"/>
  <c r="C17" i="31" s="1"/>
  <c r="X17" i="31" s="1"/>
  <c r="Y17" i="31" s="1"/>
  <c r="R16" i="33"/>
  <c r="C17" i="33" s="1"/>
  <c r="X17" i="33" s="1"/>
  <c r="Y17" i="33" s="1"/>
  <c r="V16" i="33"/>
  <c r="R15" i="33"/>
  <c r="C16" i="33" s="1"/>
  <c r="X16" i="33" s="1"/>
  <c r="Y16" i="33" s="1"/>
  <c r="R14" i="33"/>
  <c r="C15" i="33" s="1"/>
  <c r="X15" i="33" s="1"/>
  <c r="Y15" i="33" s="1"/>
  <c r="V14" i="31"/>
  <c r="R13" i="31"/>
  <c r="C14" i="31" s="1"/>
  <c r="X14" i="31" s="1"/>
  <c r="Y14" i="31" s="1"/>
  <c r="V13" i="32"/>
  <c r="R12" i="31"/>
  <c r="C13" i="31" s="1"/>
  <c r="X13" i="31" s="1"/>
  <c r="Y13" i="31" s="1"/>
  <c r="R12" i="33"/>
  <c r="C13" i="33" s="1"/>
  <c r="X13" i="33" s="1"/>
  <c r="Y13" i="33" s="1"/>
  <c r="W12" i="33"/>
  <c r="W13" i="33" s="1"/>
  <c r="W14" i="33" s="1"/>
  <c r="W15" i="33" s="1"/>
  <c r="W16" i="33" s="1"/>
  <c r="W17" i="33" s="1"/>
  <c r="W18" i="33" s="1"/>
  <c r="W19" i="33" s="1"/>
  <c r="W20" i="33" s="1"/>
  <c r="W21" i="33" s="1"/>
  <c r="W22" i="33" s="1"/>
  <c r="W23" i="33" s="1"/>
  <c r="W24" i="33" s="1"/>
  <c r="W25" i="33" s="1"/>
  <c r="W26" i="33" s="1"/>
  <c r="W27" i="33" s="1"/>
  <c r="W28" i="33" s="1"/>
  <c r="W29" i="33" s="1"/>
  <c r="W30" i="33" s="1"/>
  <c r="W31" i="33" s="1"/>
  <c r="W32" i="33" s="1"/>
  <c r="W33" i="33" s="1"/>
  <c r="W34" i="33" s="1"/>
  <c r="W35" i="33" s="1"/>
  <c r="W36" i="33" s="1"/>
  <c r="W37" i="33" s="1"/>
  <c r="W38" i="33" s="1"/>
  <c r="W39" i="33" s="1"/>
  <c r="W40" i="33" s="1"/>
  <c r="V11" i="32"/>
  <c r="V11" i="31"/>
  <c r="R10" i="31"/>
  <c r="C11" i="31" s="1"/>
  <c r="X11" i="31" s="1"/>
  <c r="Y11" i="31" s="1"/>
  <c r="V10" i="33"/>
  <c r="R9" i="33"/>
  <c r="V9" i="33"/>
  <c r="C5" i="17"/>
  <c r="I5" i="17" s="1"/>
  <c r="C10" i="17"/>
  <c r="D4" i="17"/>
  <c r="G5" i="17"/>
  <c r="T9" i="17"/>
  <c r="H4" i="17" s="1"/>
  <c r="E5" i="17"/>
  <c r="V11" i="33"/>
  <c r="V14" i="32"/>
  <c r="V16" i="32"/>
  <c r="V22" i="32"/>
  <c r="H4" i="32"/>
  <c r="R9" i="31"/>
  <c r="W9" i="31"/>
  <c r="V15" i="31"/>
  <c r="H4" i="31"/>
  <c r="W10" i="31"/>
  <c r="W11" i="31" s="1"/>
  <c r="W12" i="31" s="1"/>
  <c r="W13" i="31" s="1"/>
  <c r="W14" i="31" s="1"/>
  <c r="W15" i="31" s="1"/>
  <c r="W16" i="31" s="1"/>
  <c r="W17" i="31" s="1"/>
  <c r="W18" i="31" s="1"/>
  <c r="W19" i="31" s="1"/>
  <c r="W20" i="31" s="1"/>
  <c r="W21" i="31" s="1"/>
  <c r="W22" i="31" s="1"/>
  <c r="W23" i="31" s="1"/>
  <c r="W24" i="31" s="1"/>
  <c r="W25" i="31" s="1"/>
  <c r="W26" i="31" s="1"/>
  <c r="W27" i="31" s="1"/>
  <c r="W28" i="31" s="1"/>
  <c r="W29" i="31" s="1"/>
  <c r="W30" i="31" s="1"/>
  <c r="W31" i="31" s="1"/>
  <c r="W32" i="31" s="1"/>
  <c r="W33" i="31" s="1"/>
  <c r="W34" i="31" s="1"/>
  <c r="W35" i="31" s="1"/>
  <c r="W36" i="31" s="1"/>
  <c r="W37" i="31" s="1"/>
  <c r="W38" i="31" s="1"/>
  <c r="W39" i="31" s="1"/>
  <c r="W40" i="31" s="1"/>
  <c r="V9" i="31"/>
  <c r="W9" i="32"/>
  <c r="W10" i="32" s="1"/>
  <c r="W11" i="32" s="1"/>
  <c r="W12" i="32" s="1"/>
  <c r="W13" i="32" s="1"/>
  <c r="W14" i="32" s="1"/>
  <c r="W15" i="32" s="1"/>
  <c r="W16" i="32" s="1"/>
  <c r="W17" i="32" s="1"/>
  <c r="W18" i="32" s="1"/>
  <c r="W19" i="32" s="1"/>
  <c r="W20" i="32" s="1"/>
  <c r="W21" i="32" s="1"/>
  <c r="W22" i="32" s="1"/>
  <c r="W23" i="32" s="1"/>
  <c r="W24" i="32" s="1"/>
  <c r="W25" i="32" s="1"/>
  <c r="W26" i="32" s="1"/>
  <c r="W27" i="32" s="1"/>
  <c r="W28" i="32" s="1"/>
  <c r="W29" i="32" s="1"/>
  <c r="W30" i="32" s="1"/>
  <c r="W31" i="32" s="1"/>
  <c r="W32" i="32" s="1"/>
  <c r="W33" i="32" s="1"/>
  <c r="W34" i="32" s="1"/>
  <c r="W35" i="32" s="1"/>
  <c r="W36" i="32" s="1"/>
  <c r="W37" i="32" s="1"/>
  <c r="W38" i="32" s="1"/>
  <c r="W39" i="32" s="1"/>
  <c r="W40" i="32" s="1"/>
  <c r="V9" i="32"/>
  <c r="V15" i="32"/>
  <c r="V17" i="32"/>
  <c r="R9" i="32"/>
  <c r="H4" i="33"/>
  <c r="X36" i="33" l="1"/>
  <c r="Y36" i="33" s="1"/>
  <c r="K36" i="33"/>
  <c r="M36" i="33" s="1"/>
  <c r="X34" i="33"/>
  <c r="Y34" i="33" s="1"/>
  <c r="K34" i="33"/>
  <c r="M34" i="33" s="1"/>
  <c r="R34" i="33" s="1"/>
  <c r="C35" i="33" s="1"/>
  <c r="X35" i="33" s="1"/>
  <c r="Y35" i="33" s="1"/>
  <c r="L5" i="33"/>
  <c r="P4" i="31"/>
  <c r="G5" i="31"/>
  <c r="C10" i="33"/>
  <c r="X10" i="33" s="1"/>
  <c r="P5" i="33"/>
  <c r="L4" i="17"/>
  <c r="P4" i="17"/>
  <c r="C10" i="31"/>
  <c r="X10" i="31" s="1"/>
  <c r="C5" i="31"/>
  <c r="D4" i="31"/>
  <c r="P2" i="31" s="1"/>
  <c r="E5" i="31"/>
  <c r="P5" i="31"/>
  <c r="L5" i="31"/>
  <c r="C10" i="32"/>
  <c r="K10" i="32" s="1"/>
  <c r="M10" i="32" s="1"/>
  <c r="R10" i="32" s="1"/>
  <c r="C11" i="32" s="1"/>
  <c r="P5" i="32"/>
  <c r="L5" i="32"/>
  <c r="P4" i="33" l="1"/>
  <c r="K11" i="32"/>
  <c r="M11" i="32" s="1"/>
  <c r="R11" i="32" s="1"/>
  <c r="D4" i="33"/>
  <c r="P2" i="33" s="1"/>
  <c r="C5" i="33"/>
  <c r="E5" i="33"/>
  <c r="G5" i="33"/>
  <c r="L4" i="31"/>
  <c r="I5" i="31"/>
  <c r="X10" i="32"/>
  <c r="X11" i="32" s="1"/>
  <c r="Y11" i="32" s="1"/>
  <c r="I5" i="33" l="1"/>
  <c r="C12" i="32"/>
  <c r="X12" i="32" l="1"/>
  <c r="Y12" i="32" s="1"/>
  <c r="K12" i="32"/>
  <c r="M12" i="32" s="1"/>
  <c r="R12" i="32" s="1"/>
  <c r="C13" i="32" l="1"/>
  <c r="X13" i="32" l="1"/>
  <c r="Y13" i="32" s="1"/>
  <c r="K13" i="32"/>
  <c r="M13" i="32" s="1"/>
  <c r="R13" i="32" s="1"/>
  <c r="C14" i="32" l="1"/>
  <c r="X14" i="32" l="1"/>
  <c r="Y14" i="32" s="1"/>
  <c r="K14" i="32"/>
  <c r="M14" i="32" s="1"/>
  <c r="R14" i="32" s="1"/>
  <c r="C15" i="32" l="1"/>
  <c r="X15" i="32" l="1"/>
  <c r="Y15" i="32" s="1"/>
  <c r="K15" i="32"/>
  <c r="M15" i="32" s="1"/>
  <c r="R15" i="32" s="1"/>
  <c r="C16" i="32" l="1"/>
  <c r="X16" i="32" l="1"/>
  <c r="Y16" i="32" s="1"/>
  <c r="K16" i="32"/>
  <c r="M16" i="32" s="1"/>
  <c r="R16" i="32" s="1"/>
  <c r="C17" i="32" s="1"/>
  <c r="X17" i="32" l="1"/>
  <c r="Y17" i="32" s="1"/>
  <c r="K17" i="32"/>
  <c r="M17" i="32" s="1"/>
  <c r="R17" i="32" s="1"/>
  <c r="C18" i="32" s="1"/>
  <c r="X18" i="32" l="1"/>
  <c r="Y18" i="32" s="1"/>
  <c r="M18" i="32"/>
  <c r="R18" i="32" s="1"/>
  <c r="C19" i="32" s="1"/>
  <c r="X19" i="32" l="1"/>
  <c r="Y19" i="32" s="1"/>
  <c r="K19" i="32"/>
  <c r="M19" i="32" s="1"/>
  <c r="R19" i="32" s="1"/>
  <c r="C20" i="32" s="1"/>
  <c r="X20" i="32" l="1"/>
  <c r="Y20" i="32" s="1"/>
  <c r="K20" i="32"/>
  <c r="M20" i="32" s="1"/>
  <c r="R20" i="32" s="1"/>
  <c r="C21" i="32" s="1"/>
  <c r="X21" i="32" l="1"/>
  <c r="Y21" i="32" s="1"/>
  <c r="K21" i="32"/>
  <c r="M21" i="32" s="1"/>
  <c r="R21" i="32" s="1"/>
  <c r="C22" i="32" s="1"/>
  <c r="X22" i="32" l="1"/>
  <c r="Y22" i="32" s="1"/>
  <c r="K22" i="32"/>
  <c r="M22" i="32" s="1"/>
  <c r="R22" i="32" s="1"/>
  <c r="C23" i="32" s="1"/>
  <c r="X23" i="32" l="1"/>
  <c r="Y23" i="32" s="1"/>
  <c r="K23" i="32"/>
  <c r="M23" i="32" s="1"/>
  <c r="R23" i="32" s="1"/>
  <c r="C24" i="32" s="1"/>
  <c r="X24" i="32" l="1"/>
  <c r="Y24" i="32" s="1"/>
  <c r="K24" i="32"/>
  <c r="M24" i="32" s="1"/>
  <c r="R24" i="32" s="1"/>
  <c r="C25" i="32" s="1"/>
  <c r="X25" i="32" l="1"/>
  <c r="Y25" i="32" s="1"/>
  <c r="K25" i="32"/>
  <c r="M25" i="32" s="1"/>
  <c r="R25" i="32" s="1"/>
  <c r="C26" i="32" s="1"/>
  <c r="X26" i="32" l="1"/>
  <c r="Y26" i="32" s="1"/>
  <c r="K26" i="32"/>
  <c r="M26" i="32" s="1"/>
  <c r="R26" i="32" s="1"/>
  <c r="C27" i="32" s="1"/>
  <c r="X27" i="32" l="1"/>
  <c r="Y27" i="32" s="1"/>
  <c r="K27" i="32"/>
  <c r="M27" i="32" s="1"/>
  <c r="R27" i="32" s="1"/>
  <c r="C28" i="32" s="1"/>
  <c r="X28" i="32" l="1"/>
  <c r="Y28" i="32" s="1"/>
  <c r="K28" i="32"/>
  <c r="M28" i="32" s="1"/>
  <c r="R28" i="32" s="1"/>
  <c r="C29" i="32" s="1"/>
  <c r="X29" i="32" l="1"/>
  <c r="Y29" i="32" s="1"/>
  <c r="K29" i="32"/>
  <c r="M29" i="32" s="1"/>
  <c r="R29" i="32" s="1"/>
  <c r="C30" i="32" s="1"/>
  <c r="X30" i="32" l="1"/>
  <c r="Y30" i="32" s="1"/>
  <c r="K30" i="32"/>
  <c r="M30" i="32" s="1"/>
  <c r="R30" i="32" s="1"/>
  <c r="C31" i="32" s="1"/>
  <c r="X31" i="32" l="1"/>
  <c r="Y31" i="32" s="1"/>
  <c r="K31" i="32"/>
  <c r="M31" i="32" s="1"/>
  <c r="R31" i="32" s="1"/>
  <c r="C32" i="32" s="1"/>
  <c r="X32" i="32" l="1"/>
  <c r="Y32" i="32" s="1"/>
  <c r="K32" i="32"/>
  <c r="M32" i="32" s="1"/>
  <c r="R32" i="32" s="1"/>
  <c r="C33" i="32" s="1"/>
  <c r="X33" i="32" l="1"/>
  <c r="Y33" i="32" s="1"/>
  <c r="K33" i="32"/>
  <c r="M33" i="32" s="1"/>
  <c r="R33" i="32" s="1"/>
  <c r="C34" i="32" s="1"/>
  <c r="X34" i="32" l="1"/>
  <c r="Y34" i="32" s="1"/>
  <c r="K34" i="32"/>
  <c r="M34" i="32" s="1"/>
  <c r="R34" i="32" s="1"/>
  <c r="C35" i="32" s="1"/>
  <c r="X35" i="32" l="1"/>
  <c r="Y35" i="32" s="1"/>
  <c r="K35" i="32"/>
  <c r="M35" i="32" s="1"/>
  <c r="R35" i="32" s="1"/>
  <c r="C36" i="32" s="1"/>
  <c r="X36" i="32" l="1"/>
  <c r="Y36" i="32" s="1"/>
  <c r="K36" i="32"/>
  <c r="M36" i="32" s="1"/>
  <c r="R36" i="32" s="1"/>
  <c r="C37" i="32" s="1"/>
  <c r="X37" i="32" l="1"/>
  <c r="Y37" i="32" s="1"/>
  <c r="K37" i="32"/>
  <c r="M37" i="32" s="1"/>
  <c r="R37" i="32" s="1"/>
  <c r="C38" i="32" s="1"/>
  <c r="X38" i="32" l="1"/>
  <c r="Y38" i="32" s="1"/>
  <c r="K38" i="32"/>
  <c r="M38" i="32" s="1"/>
  <c r="R38" i="32" s="1"/>
  <c r="C39" i="32" s="1"/>
  <c r="X39" i="32" l="1"/>
  <c r="Y39" i="32" s="1"/>
  <c r="K39" i="32"/>
  <c r="M39" i="32" s="1"/>
  <c r="R39" i="32" s="1"/>
  <c r="C40" i="32" s="1"/>
  <c r="X40" i="32" l="1"/>
  <c r="Y40" i="32" s="1"/>
  <c r="K40" i="32"/>
  <c r="M40" i="32" s="1"/>
  <c r="R40" i="32" s="1"/>
  <c r="C41" i="32" l="1"/>
  <c r="E5" i="32"/>
  <c r="G5" i="32"/>
  <c r="D4" i="32"/>
  <c r="P2" i="32" s="1"/>
  <c r="C5" i="32"/>
  <c r="I5" i="32" l="1"/>
  <c r="X41" i="32"/>
  <c r="Y41" i="32" s="1"/>
  <c r="P4" i="32" s="1"/>
  <c r="L4" i="32"/>
</calcChain>
</file>

<file path=xl/sharedStrings.xml><?xml version="1.0" encoding="utf-8"?>
<sst xmlns="http://schemas.openxmlformats.org/spreadsheetml/2006/main" count="417" uniqueCount="76">
  <si>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</si>
  <si>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</si>
  <si>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</si>
  <si>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</si>
  <si>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</si>
  <si>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</si>
  <si>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</si>
  <si>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</si>
  <si>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</si>
  <si>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</si>
  <si>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</si>
  <si>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</si>
  <si>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</si>
  <si>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</si>
  <si>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</si>
  <si>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</si>
  <si>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</si>
  <si>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</si>
  <si>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</si>
  <si>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</si>
  <si>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</si>
  <si>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</si>
  <si>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</si>
  <si>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</si>
  <si>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</si>
  <si>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</si>
  <si>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</si>
  <si>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</si>
  <si>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</si>
  <si>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</si>
  <si>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</si>
  <si>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</si>
  <si>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</si>
  <si>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</si>
  <si>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</si>
  <si>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</si>
  <si>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</si>
  <si>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</si>
  <si>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</si>
  <si>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</si>
  <si>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</si>
  <si>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</si>
  <si>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</si>
  <si>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</si>
  <si>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</si>
  <si>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</si>
  <si>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</si>
  <si>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</si>
  <si>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</si>
  <si>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</si>
  <si>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</si>
  <si>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</si>
  <si>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</si>
  <si>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</si>
  <si>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</si>
  <si>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</si>
  <si>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</si>
  <si>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</si>
  <si>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</si>
  <si>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</si>
  <si>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</si>
  <si>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</si>
  <si>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</si>
  <si>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</si>
  <si>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</si>
  <si>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</si>
  <si>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GBPJPY</t>
    <phoneticPr fontId="2"/>
  </si>
  <si>
    <t>USD/JPY</t>
  </si>
  <si>
    <t>EUR/USD</t>
  </si>
  <si>
    <t>EUR/JPY</t>
  </si>
  <si>
    <t>GBP/JPY</t>
    <phoneticPr fontId="2"/>
  </si>
  <si>
    <t>4時間足</t>
    <rPh sb="1" eb="3">
      <t>ジカン</t>
    </rPh>
    <rPh sb="3" eb="4">
      <t>アシ</t>
    </rPh>
    <phoneticPr fontId="3"/>
  </si>
  <si>
    <t>11/258</t>
    <phoneticPr fontId="2"/>
  </si>
  <si>
    <t>　今回勝率が結構悪かったのですが、それでも全部プラスになってます。特にFIB2.0の勝率は36.6％でしたが、負けてないのが強いと思いました。</t>
    <rPh sb="1" eb="3">
      <t>コンカイ</t>
    </rPh>
    <rPh sb="3" eb="5">
      <t>ショウリツ</t>
    </rPh>
    <rPh sb="6" eb="8">
      <t>ケッコウ</t>
    </rPh>
    <rPh sb="8" eb="9">
      <t>ワル</t>
    </rPh>
    <rPh sb="21" eb="23">
      <t>ゼンブ</t>
    </rPh>
    <rPh sb="33" eb="34">
      <t>トク</t>
    </rPh>
    <rPh sb="42" eb="44">
      <t>ショウリツ</t>
    </rPh>
    <rPh sb="55" eb="56">
      <t>マ</t>
    </rPh>
    <rPh sb="62" eb="63">
      <t>ツヨ</t>
    </rPh>
    <rPh sb="65" eb="66">
      <t>オモ</t>
    </rPh>
    <phoneticPr fontId="2"/>
  </si>
  <si>
    <t>　次は、GBP/JPY1時間足の検証をします。</t>
    <rPh sb="1" eb="2">
      <t>ツギ</t>
    </rPh>
    <rPh sb="12" eb="14">
      <t>ジカン</t>
    </rPh>
    <rPh sb="14" eb="15">
      <t>アシ</t>
    </rPh>
    <rPh sb="16" eb="18">
      <t>ケンショウ</t>
    </rPh>
    <phoneticPr fontId="2"/>
  </si>
  <si>
    <t>　4時間足の検証なのに、なかなかエントリーチャンスがありませんでした。もしかしたら見逃しているのかもしれません。そのうえ勝率も悪かったです。それでも損益はプラスなのでs語彙と思いました。</t>
    <rPh sb="2" eb="4">
      <t>ジカン</t>
    </rPh>
    <rPh sb="4" eb="5">
      <t>アシ</t>
    </rPh>
    <rPh sb="6" eb="8">
      <t>ケンショウ</t>
    </rPh>
    <rPh sb="41" eb="43">
      <t>ミノガ</t>
    </rPh>
    <rPh sb="60" eb="62">
      <t>ショウリツ</t>
    </rPh>
    <rPh sb="63" eb="64">
      <t>ワル</t>
    </rPh>
    <rPh sb="74" eb="76">
      <t>ソンエキ</t>
    </rPh>
    <rPh sb="84" eb="86">
      <t>ゴイ</t>
    </rPh>
    <rPh sb="87" eb="88">
      <t>オモ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</si>
</sst>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2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127403</xdr:colOff>
      <xdr:row>48</xdr:row>
      <xdr:rowOff>70215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7861D87-3638-4D6D-A18A-0D3D1BC63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52303" cy="8757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13</xdr:col>
      <xdr:colOff>127403</xdr:colOff>
      <xdr:row>101</xdr:row>
      <xdr:rowOff>70215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2E3C586-2F17-4669-931C-930ABC30E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91675"/>
          <a:ext cx="8852303" cy="8757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13</xdr:col>
      <xdr:colOff>127403</xdr:colOff>
      <xdr:row>155</xdr:row>
      <xdr:rowOff>70215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1FB6C27-4D8D-4FB1-9BED-D6B5E3932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364325"/>
          <a:ext cx="8852303" cy="8757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13</xdr:col>
      <xdr:colOff>127403</xdr:colOff>
      <xdr:row>209</xdr:row>
      <xdr:rowOff>70215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36FA336-CBAF-40A5-AB2B-E32E35A25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9136975"/>
          <a:ext cx="8852303" cy="8757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13</xdr:col>
      <xdr:colOff>127403</xdr:colOff>
      <xdr:row>262</xdr:row>
      <xdr:rowOff>70215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85FD569-AA6A-4A09-95DB-6F9114429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8728650"/>
          <a:ext cx="8852303" cy="8757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13</xdr:col>
      <xdr:colOff>127403</xdr:colOff>
      <xdr:row>315</xdr:row>
      <xdr:rowOff>70215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F7F9E20-8B97-4A06-8798-BAD82F035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48320325"/>
          <a:ext cx="8852303" cy="8757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13</xdr:col>
      <xdr:colOff>127403</xdr:colOff>
      <xdr:row>368</xdr:row>
      <xdr:rowOff>70215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2BE0187-B403-4A7D-9A8D-8DE7ADC1D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57912000"/>
          <a:ext cx="8852303" cy="87570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13</xdr:col>
      <xdr:colOff>127403</xdr:colOff>
      <xdr:row>421</xdr:row>
      <xdr:rowOff>70215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8A83B7C-7791-4C23-BEAE-237B8DB1B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67503675"/>
          <a:ext cx="8852303" cy="8757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47</v>
      </c>
    </row>
    <row r="3" spans="1:2" x14ac:dyDescent="0.15">
      <c r="A3">
        <v>100000</v>
      </c>
    </row>
    <row r="5" spans="1:2" x14ac:dyDescent="0.15">
      <c r="A5" t="s">
        <v>48</v>
      </c>
    </row>
    <row r="6" spans="1:2" x14ac:dyDescent="0.15">
      <c r="A6" t="s">
        <v>55</v>
      </c>
      <c r="B6">
        <v>90</v>
      </c>
    </row>
    <row r="7" spans="1:2" x14ac:dyDescent="0.15">
      <c r="A7" t="s">
        <v>54</v>
      </c>
      <c r="B7">
        <v>90</v>
      </c>
    </row>
    <row r="8" spans="1:2" x14ac:dyDescent="0.15">
      <c r="A8" t="s">
        <v>52</v>
      </c>
      <c r="B8">
        <v>110</v>
      </c>
    </row>
    <row r="9" spans="1:2" x14ac:dyDescent="0.15">
      <c r="A9" t="s">
        <v>50</v>
      </c>
      <c r="B9">
        <v>120</v>
      </c>
    </row>
    <row r="10" spans="1:2" x14ac:dyDescent="0.15">
      <c r="A10" t="s">
        <v>51</v>
      </c>
      <c r="B10">
        <v>150</v>
      </c>
    </row>
    <row r="11" spans="1:2" x14ac:dyDescent="0.15">
      <c r="A11" t="s">
        <v>56</v>
      </c>
      <c r="B11">
        <v>100</v>
      </c>
    </row>
    <row r="12" spans="1:2" x14ac:dyDescent="0.15">
      <c r="A12" t="s">
        <v>53</v>
      </c>
      <c r="B12">
        <v>80</v>
      </c>
    </row>
    <row r="13" spans="1:2" x14ac:dyDescent="0.15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9" activePane="bottomLeft" state="frozen"/>
      <selection pane="bottomLeft" activeCell="N49" sqref="N49:Q49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7" t="s">
        <v>5</v>
      </c>
      <c r="C2" s="47"/>
      <c r="D2" s="52" t="s">
        <v>66</v>
      </c>
      <c r="E2" s="52"/>
      <c r="F2" s="47" t="s">
        <v>6</v>
      </c>
      <c r="G2" s="47"/>
      <c r="H2" s="50" t="s">
        <v>71</v>
      </c>
      <c r="I2" s="50"/>
      <c r="J2" s="47" t="s">
        <v>7</v>
      </c>
      <c r="K2" s="47"/>
      <c r="L2" s="51">
        <v>300000</v>
      </c>
      <c r="M2" s="52"/>
      <c r="N2" s="47" t="s">
        <v>8</v>
      </c>
      <c r="O2" s="47"/>
      <c r="P2" s="53">
        <f>SUM(L2,D4)</f>
        <v>347668.96334730333</v>
      </c>
      <c r="Q2" s="50"/>
      <c r="R2" s="1"/>
      <c r="S2" s="1"/>
      <c r="T2" s="1"/>
    </row>
    <row r="3" spans="2:25" ht="57" customHeight="1" x14ac:dyDescent="0.15">
      <c r="B3" s="47" t="s">
        <v>9</v>
      </c>
      <c r="C3" s="47"/>
      <c r="D3" s="54" t="s">
        <v>38</v>
      </c>
      <c r="E3" s="54"/>
      <c r="F3" s="54"/>
      <c r="G3" s="54"/>
      <c r="H3" s="54"/>
      <c r="I3" s="54"/>
      <c r="J3" s="47" t="s">
        <v>10</v>
      </c>
      <c r="K3" s="47"/>
      <c r="L3" s="54" t="s">
        <v>61</v>
      </c>
      <c r="M3" s="55"/>
      <c r="N3" s="55"/>
      <c r="O3" s="55"/>
      <c r="P3" s="55"/>
      <c r="Q3" s="55"/>
      <c r="R3" s="1"/>
      <c r="S3" s="1"/>
    </row>
    <row r="4" spans="2:25" x14ac:dyDescent="0.15">
      <c r="B4" s="47" t="s">
        <v>11</v>
      </c>
      <c r="C4" s="47"/>
      <c r="D4" s="48">
        <f>SUM($R$9:$S$993)</f>
        <v>47668.963347303317</v>
      </c>
      <c r="E4" s="48"/>
      <c r="F4" s="47" t="s">
        <v>12</v>
      </c>
      <c r="G4" s="47"/>
      <c r="H4" s="49">
        <f>SUM($T$9:$U$108)</f>
        <v>273.99999999999807</v>
      </c>
      <c r="I4" s="50"/>
      <c r="J4" s="56"/>
      <c r="K4" s="56"/>
      <c r="L4" s="53"/>
      <c r="M4" s="53"/>
      <c r="N4" s="56" t="s">
        <v>58</v>
      </c>
      <c r="O4" s="56"/>
      <c r="P4" s="57">
        <f>MAX(Y:Y)</f>
        <v>0.1361590325353933</v>
      </c>
      <c r="Q4" s="57"/>
      <c r="R4" s="1"/>
      <c r="S4" s="1"/>
      <c r="T4" s="1"/>
    </row>
    <row r="5" spans="2:25" x14ac:dyDescent="0.15">
      <c r="B5" s="39" t="s">
        <v>15</v>
      </c>
      <c r="C5" s="2">
        <f>COUNTIF($R$9:$R$990,"&gt;0")</f>
        <v>21</v>
      </c>
      <c r="D5" s="38" t="s">
        <v>16</v>
      </c>
      <c r="E5" s="15">
        <f>COUNTIF($R$9:$R$990,"&lt;0")</f>
        <v>20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0.51219512195121952</v>
      </c>
      <c r="J5" s="58" t="s">
        <v>19</v>
      </c>
      <c r="K5" s="47"/>
      <c r="L5" s="59">
        <f>MAX(V9:V993)</f>
        <v>3</v>
      </c>
      <c r="M5" s="60"/>
      <c r="N5" s="17" t="s">
        <v>20</v>
      </c>
      <c r="O5" s="9"/>
      <c r="P5" s="59">
        <f>MAX(W9:W993)</f>
        <v>3</v>
      </c>
      <c r="Q5" s="60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63"/>
      <c r="J7" s="76" t="s">
        <v>24</v>
      </c>
      <c r="K7" s="77"/>
      <c r="L7" s="65"/>
      <c r="M7" s="78" t="s">
        <v>25</v>
      </c>
      <c r="N7" s="79" t="s">
        <v>26</v>
      </c>
      <c r="O7" s="80"/>
      <c r="P7" s="80"/>
      <c r="Q7" s="67"/>
      <c r="R7" s="61" t="s">
        <v>27</v>
      </c>
      <c r="S7" s="61"/>
      <c r="T7" s="61"/>
      <c r="U7" s="61"/>
    </row>
    <row r="8" spans="2:25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78"/>
      <c r="N8" s="5" t="s">
        <v>28</v>
      </c>
      <c r="O8" s="5" t="s">
        <v>29</v>
      </c>
      <c r="P8" s="66" t="s">
        <v>31</v>
      </c>
      <c r="Q8" s="67"/>
      <c r="R8" s="61" t="s">
        <v>34</v>
      </c>
      <c r="S8" s="61"/>
      <c r="T8" s="61" t="s">
        <v>32</v>
      </c>
      <c r="U8" s="61"/>
      <c r="Y8" t="s">
        <v>57</v>
      </c>
    </row>
    <row r="9" spans="2:25" x14ac:dyDescent="0.15">
      <c r="B9" s="40">
        <v>1</v>
      </c>
      <c r="C9" s="81">
        <f>L2</f>
        <v>300000</v>
      </c>
      <c r="D9" s="81"/>
      <c r="E9" s="44">
        <v>2017</v>
      </c>
      <c r="F9" s="8">
        <v>43681</v>
      </c>
      <c r="G9" s="44" t="s">
        <v>3</v>
      </c>
      <c r="H9" s="82">
        <v>144.56</v>
      </c>
      <c r="I9" s="82"/>
      <c r="J9" s="44">
        <v>70</v>
      </c>
      <c r="K9" s="83">
        <f t="shared" ref="K9" si="0">IF(J9="","",C9*0.03)</f>
        <v>9000</v>
      </c>
      <c r="L9" s="84"/>
      <c r="M9" s="6">
        <f>IF(J9="","",(K9/J9)/LOOKUP(RIGHT($D$2,3),定数!$A$6:$A$13,定数!$B$6:$B$13))</f>
        <v>1.2857142857142858</v>
      </c>
      <c r="N9" s="40">
        <v>2017</v>
      </c>
      <c r="O9" s="8">
        <v>43685</v>
      </c>
      <c r="P9" s="82">
        <v>143.69999999999999</v>
      </c>
      <c r="Q9" s="82"/>
      <c r="R9" s="85">
        <f>IF(P9="","",T9*M9*LOOKUP(RIGHT($D$2,3),定数!$A$6:$A$13,定数!$B$6:$B$13))</f>
        <v>11057.142857143033</v>
      </c>
      <c r="S9" s="85"/>
      <c r="T9" s="86">
        <f>IF(P9="","",IF(G9="買",(P9-H9),(H9-P9))*IF(RIGHT($D$2,3)="JPY",100,10000))</f>
        <v>86.000000000001364</v>
      </c>
      <c r="U9" s="86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81">
        <f t="shared" ref="C10:C73" si="1">IF(R9="","",C9+R9)</f>
        <v>311057.14285714302</v>
      </c>
      <c r="D10" s="81"/>
      <c r="E10" s="44">
        <v>2017</v>
      </c>
      <c r="F10" s="8">
        <v>43698</v>
      </c>
      <c r="G10" s="44" t="s">
        <v>3</v>
      </c>
      <c r="H10" s="82">
        <v>140.30000000000001</v>
      </c>
      <c r="I10" s="82"/>
      <c r="J10" s="44">
        <v>39</v>
      </c>
      <c r="K10" s="83">
        <f>IF(J10="","",C10*0.03)</f>
        <v>9331.7142857142899</v>
      </c>
      <c r="L10" s="84"/>
      <c r="M10" s="6">
        <f>IF(J10="","",(K10/J10)/LOOKUP(RIGHT($D$2,3),定数!$A$6:$A$13,定数!$B$6:$B$13))</f>
        <v>2.3927472527472538</v>
      </c>
      <c r="N10" s="40">
        <v>2017</v>
      </c>
      <c r="O10" s="8">
        <v>43699</v>
      </c>
      <c r="P10" s="82">
        <v>140.69</v>
      </c>
      <c r="Q10" s="82"/>
      <c r="R10" s="85">
        <f>IF(P10="","",T10*M10*LOOKUP(RIGHT($D$2,3),定数!$A$6:$A$13,定数!$B$6:$B$13))</f>
        <v>-9331.7142857139625</v>
      </c>
      <c r="S10" s="85"/>
      <c r="T10" s="86">
        <f>IF(P10="","",IF(G10="買",(P10-H10),(H10-P10))*IF(RIGHT($D$2,3)="JPY",100,10000))</f>
        <v>-38.999999999998636</v>
      </c>
      <c r="U10" s="86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1">
        <f>IF(C10&lt;&gt;"",MAX(C10,C9),"")</f>
        <v>311057.14285714302</v>
      </c>
    </row>
    <row r="11" spans="2:25" x14ac:dyDescent="0.15">
      <c r="B11" s="40">
        <v>3</v>
      </c>
      <c r="C11" s="81">
        <f t="shared" si="1"/>
        <v>301725.42857142905</v>
      </c>
      <c r="D11" s="81"/>
      <c r="E11" s="44">
        <v>2017</v>
      </c>
      <c r="F11" s="8">
        <v>43716</v>
      </c>
      <c r="G11" s="44" t="s">
        <v>4</v>
      </c>
      <c r="H11" s="82">
        <v>142.38999999999999</v>
      </c>
      <c r="I11" s="82"/>
      <c r="J11" s="44">
        <v>31</v>
      </c>
      <c r="K11" s="83">
        <f t="shared" ref="K11:K74" si="4">IF(J11="","",C11*0.03)</f>
        <v>9051.7628571428704</v>
      </c>
      <c r="L11" s="84"/>
      <c r="M11" s="6">
        <f>IF(J11="","",(K11/J11)/LOOKUP(RIGHT($D$2,3),定数!$A$6:$A$13,定数!$B$6:$B$13))</f>
        <v>2.9199235023041519</v>
      </c>
      <c r="N11" s="40">
        <v>2017</v>
      </c>
      <c r="O11" s="8">
        <v>43719</v>
      </c>
      <c r="P11" s="82">
        <v>142.79</v>
      </c>
      <c r="Q11" s="82"/>
      <c r="R11" s="85">
        <f>IF(P11="","",T11*M11*LOOKUP(RIGHT($D$2,3),定数!$A$6:$A$13,定数!$B$6:$B$13))</f>
        <v>11679.694009216773</v>
      </c>
      <c r="S11" s="85"/>
      <c r="T11" s="86">
        <f>IF(P11="","",IF(G11="買",(P11-H11),(H11-P11))*IF(RIGHT($D$2,3)="JPY",100,10000))</f>
        <v>40.000000000000568</v>
      </c>
      <c r="U11" s="86"/>
      <c r="V11" s="22">
        <f t="shared" si="2"/>
        <v>1</v>
      </c>
      <c r="W11">
        <f t="shared" si="3"/>
        <v>0</v>
      </c>
      <c r="X11" s="41">
        <f>IF(C11&lt;&gt;"",MAX(X10,C11),"")</f>
        <v>311057.14285714302</v>
      </c>
      <c r="Y11" s="42">
        <f>IF(X11&lt;&gt;"",1-(C11/X11),"")</f>
        <v>2.9999999999998916E-2</v>
      </c>
    </row>
    <row r="12" spans="2:25" x14ac:dyDescent="0.15">
      <c r="B12" s="40">
        <v>4</v>
      </c>
      <c r="C12" s="81">
        <f t="shared" si="1"/>
        <v>313405.12258064584</v>
      </c>
      <c r="D12" s="81"/>
      <c r="E12" s="45">
        <v>2017</v>
      </c>
      <c r="F12" s="8">
        <v>43741</v>
      </c>
      <c r="G12" s="45" t="s">
        <v>3</v>
      </c>
      <c r="H12" s="82">
        <v>149.72999999999999</v>
      </c>
      <c r="I12" s="82"/>
      <c r="J12" s="45">
        <v>49</v>
      </c>
      <c r="K12" s="83">
        <f t="shared" si="4"/>
        <v>9402.1536774193755</v>
      </c>
      <c r="L12" s="84"/>
      <c r="M12" s="6">
        <f>IF(J12="","",(K12/J12)/LOOKUP(RIGHT($D$2,3),定数!$A$6:$A$13,定数!$B$6:$B$13))</f>
        <v>1.9188068729427297</v>
      </c>
      <c r="N12" s="40">
        <v>2017</v>
      </c>
      <c r="O12" s="8">
        <v>43742</v>
      </c>
      <c r="P12" s="82">
        <v>149.12</v>
      </c>
      <c r="Q12" s="82"/>
      <c r="R12" s="85">
        <f>IF(P12="","",T12*M12*LOOKUP(RIGHT($D$2,3),定数!$A$6:$A$13,定数!$B$6:$B$13))</f>
        <v>11704.721924950367</v>
      </c>
      <c r="S12" s="85"/>
      <c r="T12" s="86">
        <f t="shared" ref="T12:T75" si="5">IF(P12="","",IF(G12="買",(P12-H12),(H12-P12))*IF(RIGHT($D$2,3)="JPY",100,10000))</f>
        <v>60.999999999998522</v>
      </c>
      <c r="U12" s="86"/>
      <c r="V12" s="22">
        <f t="shared" si="2"/>
        <v>2</v>
      </c>
      <c r="W12">
        <f t="shared" si="3"/>
        <v>0</v>
      </c>
      <c r="X12" s="41">
        <f t="shared" ref="X12:X75" si="6">IF(C12&lt;&gt;"",MAX(X11,C12),"")</f>
        <v>313405.12258064584</v>
      </c>
      <c r="Y12" s="42">
        <f t="shared" ref="Y12:Y75" si="7">IF(X12&lt;&gt;"",1-(C12/X12),"")</f>
        <v>0</v>
      </c>
    </row>
    <row r="13" spans="2:25" x14ac:dyDescent="0.15">
      <c r="B13" s="40">
        <v>5</v>
      </c>
      <c r="C13" s="81">
        <f t="shared" si="1"/>
        <v>325109.84450559621</v>
      </c>
      <c r="D13" s="81"/>
      <c r="E13" s="45">
        <v>2017</v>
      </c>
      <c r="F13" s="8">
        <v>43748</v>
      </c>
      <c r="G13" s="45" t="s">
        <v>4</v>
      </c>
      <c r="H13" s="82">
        <v>148.22999999999999</v>
      </c>
      <c r="I13" s="82"/>
      <c r="J13" s="45">
        <v>52</v>
      </c>
      <c r="K13" s="83">
        <f t="shared" si="4"/>
        <v>9753.2953351678862</v>
      </c>
      <c r="L13" s="84"/>
      <c r="M13" s="6">
        <f>IF(J13="","",(K13/J13)/LOOKUP(RIGHT($D$2,3),定数!$A$6:$A$13,定数!$B$6:$B$13))</f>
        <v>1.8756337183015166</v>
      </c>
      <c r="N13" s="40">
        <v>2017</v>
      </c>
      <c r="O13" s="8">
        <v>43750</v>
      </c>
      <c r="P13" s="82">
        <v>148.88</v>
      </c>
      <c r="Q13" s="82"/>
      <c r="R13" s="85">
        <f>IF(P13="","",T13*M13*LOOKUP(RIGHT($D$2,3),定数!$A$6:$A$13,定数!$B$6:$B$13))</f>
        <v>12191.619168959964</v>
      </c>
      <c r="S13" s="85"/>
      <c r="T13" s="86">
        <f t="shared" si="5"/>
        <v>65.000000000000568</v>
      </c>
      <c r="U13" s="86"/>
      <c r="V13" s="22">
        <f t="shared" si="2"/>
        <v>3</v>
      </c>
      <c r="W13">
        <f t="shared" si="3"/>
        <v>0</v>
      </c>
      <c r="X13" s="41">
        <f t="shared" si="6"/>
        <v>325109.84450559621</v>
      </c>
      <c r="Y13" s="42">
        <f t="shared" si="7"/>
        <v>0</v>
      </c>
    </row>
    <row r="14" spans="2:25" x14ac:dyDescent="0.15">
      <c r="B14" s="40">
        <v>6</v>
      </c>
      <c r="C14" s="81">
        <f t="shared" si="1"/>
        <v>337301.46367455617</v>
      </c>
      <c r="D14" s="81"/>
      <c r="E14" s="45">
        <v>2017</v>
      </c>
      <c r="F14" s="8">
        <v>43778</v>
      </c>
      <c r="G14" s="45" t="s">
        <v>3</v>
      </c>
      <c r="H14" s="82">
        <v>148.56</v>
      </c>
      <c r="I14" s="82"/>
      <c r="J14" s="45">
        <v>57</v>
      </c>
      <c r="K14" s="83">
        <f t="shared" si="4"/>
        <v>10119.043910236685</v>
      </c>
      <c r="L14" s="84"/>
      <c r="M14" s="6">
        <f>IF(J14="","",(K14/J14)/LOOKUP(RIGHT($D$2,3),定数!$A$6:$A$13,定数!$B$6:$B$13))</f>
        <v>1.7752708614450325</v>
      </c>
      <c r="N14" s="40">
        <v>2017</v>
      </c>
      <c r="O14" s="8">
        <v>43778</v>
      </c>
      <c r="P14" s="82">
        <v>149.13</v>
      </c>
      <c r="Q14" s="82"/>
      <c r="R14" s="85">
        <f>IF(P14="","",T14*M14*LOOKUP(RIGHT($D$2,3),定数!$A$6:$A$13,定数!$B$6:$B$13))</f>
        <v>-10119.043910236564</v>
      </c>
      <c r="S14" s="85"/>
      <c r="T14" s="86">
        <f t="shared" si="5"/>
        <v>-56.999999999999318</v>
      </c>
      <c r="U14" s="86"/>
      <c r="V14" s="22">
        <f t="shared" si="2"/>
        <v>0</v>
      </c>
      <c r="W14">
        <f t="shared" si="3"/>
        <v>1</v>
      </c>
      <c r="X14" s="41">
        <f t="shared" si="6"/>
        <v>337301.46367455617</v>
      </c>
      <c r="Y14" s="42">
        <f t="shared" si="7"/>
        <v>0</v>
      </c>
    </row>
    <row r="15" spans="2:25" x14ac:dyDescent="0.15">
      <c r="B15" s="40">
        <v>7</v>
      </c>
      <c r="C15" s="81">
        <f t="shared" si="1"/>
        <v>327182.41976431961</v>
      </c>
      <c r="D15" s="81"/>
      <c r="E15" s="45">
        <v>2017</v>
      </c>
      <c r="F15" s="8">
        <v>43807</v>
      </c>
      <c r="G15" s="45" t="s">
        <v>4</v>
      </c>
      <c r="H15" s="82">
        <v>152.16999999999999</v>
      </c>
      <c r="I15" s="82"/>
      <c r="J15" s="45">
        <v>29</v>
      </c>
      <c r="K15" s="83">
        <f t="shared" si="4"/>
        <v>9815.4725929295873</v>
      </c>
      <c r="L15" s="84"/>
      <c r="M15" s="6">
        <f>IF(J15="","",(K15/J15)/LOOKUP(RIGHT($D$2,3),定数!$A$6:$A$13,定数!$B$6:$B$13))</f>
        <v>3.384645721699858</v>
      </c>
      <c r="N15" s="40">
        <v>2017</v>
      </c>
      <c r="O15" s="8">
        <v>43810</v>
      </c>
      <c r="P15" s="82">
        <v>151.88</v>
      </c>
      <c r="Q15" s="82"/>
      <c r="R15" s="85">
        <f>IF(P15="","",T15*M15*LOOKUP(RIGHT($D$2,3),定数!$A$6:$A$13,定数!$B$6:$B$13))</f>
        <v>-9815.4725929293199</v>
      </c>
      <c r="S15" s="85"/>
      <c r="T15" s="86">
        <f t="shared" si="5"/>
        <v>-28.999999999999204</v>
      </c>
      <c r="U15" s="86"/>
      <c r="V15" s="22">
        <f t="shared" si="2"/>
        <v>0</v>
      </c>
      <c r="W15">
        <f t="shared" si="3"/>
        <v>2</v>
      </c>
      <c r="X15" s="41">
        <f t="shared" si="6"/>
        <v>337301.46367455617</v>
      </c>
      <c r="Y15" s="42">
        <f t="shared" si="7"/>
        <v>2.9999999999999694E-2</v>
      </c>
    </row>
    <row r="16" spans="2:25" x14ac:dyDescent="0.15">
      <c r="B16" s="40">
        <v>8</v>
      </c>
      <c r="C16" s="81">
        <f t="shared" si="1"/>
        <v>317366.94717139029</v>
      </c>
      <c r="D16" s="81"/>
      <c r="E16" s="45">
        <v>2017</v>
      </c>
      <c r="F16" s="8">
        <v>43811</v>
      </c>
      <c r="G16" s="45" t="s">
        <v>3</v>
      </c>
      <c r="H16" s="82">
        <v>151.25</v>
      </c>
      <c r="I16" s="82"/>
      <c r="J16" s="45">
        <v>47</v>
      </c>
      <c r="K16" s="83">
        <f t="shared" si="4"/>
        <v>9521.0084151417086</v>
      </c>
      <c r="L16" s="84"/>
      <c r="M16" s="6">
        <f>IF(J16="","",(K16/J16)/LOOKUP(RIGHT($D$2,3),定数!$A$6:$A$13,定数!$B$6:$B$13))</f>
        <v>2.0257464713067468</v>
      </c>
      <c r="N16" s="40">
        <v>2017</v>
      </c>
      <c r="O16" s="8">
        <v>43812</v>
      </c>
      <c r="P16" s="82">
        <v>150.68</v>
      </c>
      <c r="Q16" s="82"/>
      <c r="R16" s="85">
        <f>IF(P16="","",T16*M16*LOOKUP(RIGHT($D$2,3),定数!$A$6:$A$13,定数!$B$6:$B$13))</f>
        <v>11546.75488644832</v>
      </c>
      <c r="S16" s="85"/>
      <c r="T16" s="86">
        <f t="shared" si="5"/>
        <v>56.999999999999318</v>
      </c>
      <c r="U16" s="86"/>
      <c r="V16" s="22">
        <f t="shared" si="2"/>
        <v>1</v>
      </c>
      <c r="W16">
        <f t="shared" si="3"/>
        <v>0</v>
      </c>
      <c r="X16" s="41">
        <f t="shared" si="6"/>
        <v>337301.46367455617</v>
      </c>
      <c r="Y16" s="42">
        <f t="shared" si="7"/>
        <v>5.909999999999882E-2</v>
      </c>
    </row>
    <row r="17" spans="2:25" x14ac:dyDescent="0.15">
      <c r="B17" s="40">
        <v>9</v>
      </c>
      <c r="C17" s="81">
        <f t="shared" si="1"/>
        <v>328913.70205783861</v>
      </c>
      <c r="D17" s="81"/>
      <c r="E17" s="45">
        <v>2018</v>
      </c>
      <c r="F17" s="8">
        <v>43482</v>
      </c>
      <c r="G17" s="45" t="s">
        <v>4</v>
      </c>
      <c r="H17" s="82">
        <v>152.78</v>
      </c>
      <c r="I17" s="82"/>
      <c r="J17" s="45">
        <v>43</v>
      </c>
      <c r="K17" s="83">
        <f t="shared" si="4"/>
        <v>9867.411061735158</v>
      </c>
      <c r="L17" s="84"/>
      <c r="M17" s="6">
        <f>IF(J17="","",(K17/J17)/LOOKUP(RIGHT($D$2,3),定数!$A$6:$A$13,定数!$B$6:$B$13))</f>
        <v>2.2947467585430603</v>
      </c>
      <c r="N17" s="40">
        <v>2018</v>
      </c>
      <c r="O17" s="8">
        <v>43482</v>
      </c>
      <c r="P17" s="82">
        <v>153.30000000000001</v>
      </c>
      <c r="Q17" s="82"/>
      <c r="R17" s="85">
        <f>IF(P17="","",T17*M17*LOOKUP(RIGHT($D$2,3),定数!$A$6:$A$13,定数!$B$6:$B$13))</f>
        <v>11932.683144424147</v>
      </c>
      <c r="S17" s="85"/>
      <c r="T17" s="86">
        <f t="shared" si="5"/>
        <v>52.000000000001023</v>
      </c>
      <c r="U17" s="86"/>
      <c r="V17" s="22">
        <f t="shared" si="2"/>
        <v>2</v>
      </c>
      <c r="W17">
        <f t="shared" si="3"/>
        <v>0</v>
      </c>
      <c r="X17" s="41">
        <f t="shared" si="6"/>
        <v>337301.46367455617</v>
      </c>
      <c r="Y17" s="42">
        <f t="shared" si="7"/>
        <v>2.4867255319148129E-2</v>
      </c>
    </row>
    <row r="18" spans="2:25" x14ac:dyDescent="0.15">
      <c r="B18" s="40">
        <v>10</v>
      </c>
      <c r="C18" s="81">
        <f t="shared" si="1"/>
        <v>340846.38520226278</v>
      </c>
      <c r="D18" s="81"/>
      <c r="E18" s="45">
        <v>2018</v>
      </c>
      <c r="F18" s="8">
        <v>43543</v>
      </c>
      <c r="G18" s="45" t="s">
        <v>3</v>
      </c>
      <c r="H18" s="82">
        <v>147.52000000000001</v>
      </c>
      <c r="I18" s="82"/>
      <c r="J18" s="45">
        <v>38</v>
      </c>
      <c r="K18" s="83">
        <f t="shared" si="4"/>
        <v>10225.391556067883</v>
      </c>
      <c r="L18" s="84"/>
      <c r="M18" s="6">
        <f>IF(J18="","",(K18/J18)/LOOKUP(RIGHT($D$2,3),定数!$A$6:$A$13,定数!$B$6:$B$13))</f>
        <v>2.6908925147547063</v>
      </c>
      <c r="N18" s="40">
        <v>2018</v>
      </c>
      <c r="O18" s="8">
        <v>43543</v>
      </c>
      <c r="P18" s="82">
        <v>147.06</v>
      </c>
      <c r="Q18" s="82"/>
      <c r="R18" s="85">
        <f>IF(P18="","",T18*M18*LOOKUP(RIGHT($D$2,3),定数!$A$6:$A$13,定数!$B$6:$B$13))</f>
        <v>12378.105567871862</v>
      </c>
      <c r="S18" s="85"/>
      <c r="T18" s="86">
        <f t="shared" si="5"/>
        <v>46.000000000000796</v>
      </c>
      <c r="U18" s="86"/>
      <c r="V18" s="22">
        <f t="shared" si="2"/>
        <v>3</v>
      </c>
      <c r="W18">
        <f t="shared" si="3"/>
        <v>0</v>
      </c>
      <c r="X18" s="41">
        <f t="shared" si="6"/>
        <v>340846.38520226278</v>
      </c>
      <c r="Y18" s="42">
        <f t="shared" si="7"/>
        <v>0</v>
      </c>
    </row>
    <row r="19" spans="2:25" x14ac:dyDescent="0.15">
      <c r="B19" s="40">
        <v>11</v>
      </c>
      <c r="C19" s="81">
        <f t="shared" si="1"/>
        <v>353224.49077013467</v>
      </c>
      <c r="D19" s="81"/>
      <c r="E19" s="45">
        <v>2018</v>
      </c>
      <c r="F19" s="8">
        <v>43545</v>
      </c>
      <c r="G19" s="45" t="s">
        <v>4</v>
      </c>
      <c r="H19" s="82">
        <v>149.29</v>
      </c>
      <c r="I19" s="82"/>
      <c r="J19" s="45">
        <v>29</v>
      </c>
      <c r="K19" s="83">
        <f t="shared" si="4"/>
        <v>10596.73472310404</v>
      </c>
      <c r="L19" s="84"/>
      <c r="M19" s="6">
        <f>IF(J19="","",(K19/J19)/LOOKUP(RIGHT($D$2,3),定数!$A$6:$A$13,定数!$B$6:$B$13))</f>
        <v>3.6540464562427726</v>
      </c>
      <c r="N19" s="40">
        <v>2018</v>
      </c>
      <c r="O19" s="8">
        <v>43545</v>
      </c>
      <c r="P19" s="82">
        <v>149</v>
      </c>
      <c r="Q19" s="82"/>
      <c r="R19" s="85">
        <f>IF(P19="","",T19*M19*LOOKUP(RIGHT($D$2,3),定数!$A$6:$A$13,定数!$B$6:$B$13))</f>
        <v>-10596.734723103749</v>
      </c>
      <c r="S19" s="85"/>
      <c r="T19" s="86">
        <f t="shared" si="5"/>
        <v>-28.999999999999204</v>
      </c>
      <c r="U19" s="86"/>
      <c r="V19" s="22">
        <f t="shared" si="2"/>
        <v>0</v>
      </c>
      <c r="W19">
        <f t="shared" si="3"/>
        <v>1</v>
      </c>
      <c r="X19" s="41">
        <f t="shared" si="6"/>
        <v>353224.49077013467</v>
      </c>
      <c r="Y19" s="42">
        <f t="shared" si="7"/>
        <v>0</v>
      </c>
    </row>
    <row r="20" spans="2:25" x14ac:dyDescent="0.15">
      <c r="B20" s="40">
        <v>12</v>
      </c>
      <c r="C20" s="81">
        <f t="shared" si="1"/>
        <v>342627.75604703091</v>
      </c>
      <c r="D20" s="81"/>
      <c r="E20" s="45">
        <v>2018</v>
      </c>
      <c r="F20" s="8">
        <v>43547</v>
      </c>
      <c r="G20" s="45" t="s">
        <v>3</v>
      </c>
      <c r="H20" s="82">
        <v>148.25</v>
      </c>
      <c r="I20" s="82"/>
      <c r="J20" s="45">
        <v>71</v>
      </c>
      <c r="K20" s="83">
        <f t="shared" si="4"/>
        <v>10278.832681410928</v>
      </c>
      <c r="L20" s="84"/>
      <c r="M20" s="6">
        <f>IF(J20="","",(K20/J20)/LOOKUP(RIGHT($D$2,3),定数!$A$6:$A$13,定数!$B$6:$B$13))</f>
        <v>1.4477229128747786</v>
      </c>
      <c r="N20" s="40">
        <v>2018</v>
      </c>
      <c r="O20" s="8">
        <v>43550</v>
      </c>
      <c r="P20" s="82">
        <v>148.96</v>
      </c>
      <c r="Q20" s="82"/>
      <c r="R20" s="85">
        <f>IF(P20="","",T20*M20*LOOKUP(RIGHT($D$2,3),定数!$A$6:$A$13,定数!$B$6:$B$13))</f>
        <v>-10278.832681411044</v>
      </c>
      <c r="S20" s="85"/>
      <c r="T20" s="86">
        <f t="shared" si="5"/>
        <v>-71.000000000000796</v>
      </c>
      <c r="U20" s="86"/>
      <c r="V20" s="22">
        <f t="shared" si="2"/>
        <v>0</v>
      </c>
      <c r="W20">
        <f t="shared" si="3"/>
        <v>2</v>
      </c>
      <c r="X20" s="41">
        <f t="shared" si="6"/>
        <v>353224.49077013467</v>
      </c>
      <c r="Y20" s="42">
        <f t="shared" si="7"/>
        <v>2.9999999999999249E-2</v>
      </c>
    </row>
    <row r="21" spans="2:25" x14ac:dyDescent="0.15">
      <c r="B21" s="40">
        <v>13</v>
      </c>
      <c r="C21" s="81">
        <f t="shared" si="1"/>
        <v>332348.92336561985</v>
      </c>
      <c r="D21" s="81"/>
      <c r="E21" s="45">
        <v>2018</v>
      </c>
      <c r="F21" s="8">
        <v>43552</v>
      </c>
      <c r="G21" s="45" t="s">
        <v>4</v>
      </c>
      <c r="H21" s="82">
        <v>150.19</v>
      </c>
      <c r="I21" s="82"/>
      <c r="J21" s="45">
        <v>78</v>
      </c>
      <c r="K21" s="83">
        <f t="shared" si="4"/>
        <v>9970.4677009685947</v>
      </c>
      <c r="L21" s="84"/>
      <c r="M21" s="6">
        <f>IF(J21="","",(K21/J21)/LOOKUP(RIGHT($D$2,3),定数!$A$6:$A$13,定数!$B$6:$B$13))</f>
        <v>1.2782650898677685</v>
      </c>
      <c r="N21" s="40">
        <v>2018</v>
      </c>
      <c r="O21" s="8">
        <v>43553</v>
      </c>
      <c r="P21" s="82">
        <v>149.41</v>
      </c>
      <c r="Q21" s="82"/>
      <c r="R21" s="85">
        <f>IF(P21="","",T21*M21*LOOKUP(RIGHT($D$2,3),定数!$A$6:$A$13,定数!$B$6:$B$13))</f>
        <v>-9970.4677009686093</v>
      </c>
      <c r="S21" s="85"/>
      <c r="T21" s="86">
        <f t="shared" si="5"/>
        <v>-78.000000000000114</v>
      </c>
      <c r="U21" s="86"/>
      <c r="V21" s="22">
        <f t="shared" si="2"/>
        <v>0</v>
      </c>
      <c r="W21">
        <f t="shared" si="3"/>
        <v>3</v>
      </c>
      <c r="X21" s="41">
        <f t="shared" si="6"/>
        <v>353224.49077013467</v>
      </c>
      <c r="Y21" s="42">
        <f t="shared" si="7"/>
        <v>5.9099999999999597E-2</v>
      </c>
    </row>
    <row r="22" spans="2:25" x14ac:dyDescent="0.15">
      <c r="B22" s="40">
        <v>14</v>
      </c>
      <c r="C22" s="81">
        <f t="shared" si="1"/>
        <v>322378.45566465124</v>
      </c>
      <c r="D22" s="81"/>
      <c r="E22" s="45">
        <v>2018</v>
      </c>
      <c r="F22" s="8">
        <v>43586</v>
      </c>
      <c r="G22" s="45" t="s">
        <v>3</v>
      </c>
      <c r="H22" s="82">
        <v>149.72</v>
      </c>
      <c r="I22" s="82"/>
      <c r="J22" s="45">
        <v>52</v>
      </c>
      <c r="K22" s="83">
        <f t="shared" si="4"/>
        <v>9671.3536699395372</v>
      </c>
      <c r="L22" s="84"/>
      <c r="M22" s="6">
        <f>IF(J22="","",(K22/J22)/LOOKUP(RIGHT($D$2,3),定数!$A$6:$A$13,定数!$B$6:$B$13))</f>
        <v>1.8598757057576034</v>
      </c>
      <c r="N22" s="40">
        <v>2018</v>
      </c>
      <c r="O22" s="8">
        <v>43587</v>
      </c>
      <c r="P22" s="82">
        <v>149.07</v>
      </c>
      <c r="Q22" s="82"/>
      <c r="R22" s="85">
        <f>IF(P22="","",T22*M22*LOOKUP(RIGHT($D$2,3),定数!$A$6:$A$13,定数!$B$6:$B$13))</f>
        <v>12089.192087424528</v>
      </c>
      <c r="S22" s="85"/>
      <c r="T22" s="86">
        <f t="shared" si="5"/>
        <v>65.000000000000568</v>
      </c>
      <c r="U22" s="86"/>
      <c r="V22" s="22">
        <f t="shared" si="2"/>
        <v>1</v>
      </c>
      <c r="W22">
        <f t="shared" si="3"/>
        <v>0</v>
      </c>
      <c r="X22" s="41">
        <f t="shared" si="6"/>
        <v>353224.49077013467</v>
      </c>
      <c r="Y22" s="42">
        <f t="shared" si="7"/>
        <v>8.732699999999971E-2</v>
      </c>
    </row>
    <row r="23" spans="2:25" x14ac:dyDescent="0.15">
      <c r="B23" s="40">
        <v>15</v>
      </c>
      <c r="C23" s="81">
        <f t="shared" si="1"/>
        <v>334467.64775207575</v>
      </c>
      <c r="D23" s="81"/>
      <c r="E23" s="45">
        <v>2018</v>
      </c>
      <c r="F23" s="8">
        <v>43600</v>
      </c>
      <c r="G23" s="45" t="s">
        <v>4</v>
      </c>
      <c r="H23" s="82">
        <v>148.99</v>
      </c>
      <c r="I23" s="82"/>
      <c r="J23" s="45">
        <v>43</v>
      </c>
      <c r="K23" s="83">
        <f t="shared" si="4"/>
        <v>10034.029432562273</v>
      </c>
      <c r="L23" s="84"/>
      <c r="M23" s="6">
        <f>IF(J23="","",(K23/J23)/LOOKUP(RIGHT($D$2,3),定数!$A$6:$A$13,定数!$B$6:$B$13))</f>
        <v>2.333495216874947</v>
      </c>
      <c r="N23" s="40">
        <v>2018</v>
      </c>
      <c r="O23" s="8">
        <v>43600</v>
      </c>
      <c r="P23" s="82">
        <v>148.56</v>
      </c>
      <c r="Q23" s="82"/>
      <c r="R23" s="85">
        <f>IF(P23="","",T23*M23*LOOKUP(RIGHT($D$2,3),定数!$A$6:$A$13,定数!$B$6:$B$13))</f>
        <v>-10034.029432562431</v>
      </c>
      <c r="S23" s="85"/>
      <c r="T23" s="86">
        <f t="shared" si="5"/>
        <v>-43.000000000000682</v>
      </c>
      <c r="U23" s="86"/>
      <c r="V23" t="str">
        <f t="shared" ref="V23:W74" si="8">IF(S23&lt;&gt;"",IF(S23&lt;0,1+V22,0),"")</f>
        <v/>
      </c>
      <c r="W23">
        <f t="shared" si="3"/>
        <v>1</v>
      </c>
      <c r="X23" s="41">
        <f t="shared" si="6"/>
        <v>353224.49077013467</v>
      </c>
      <c r="Y23" s="42">
        <f t="shared" si="7"/>
        <v>5.3101762499999428E-2</v>
      </c>
    </row>
    <row r="24" spans="2:25" x14ac:dyDescent="0.15">
      <c r="B24" s="40">
        <v>16</v>
      </c>
      <c r="C24" s="81">
        <f t="shared" si="1"/>
        <v>324433.61831951333</v>
      </c>
      <c r="D24" s="81"/>
      <c r="E24" s="45">
        <v>2018</v>
      </c>
      <c r="F24" s="8">
        <v>43610</v>
      </c>
      <c r="G24" s="45" t="s">
        <v>3</v>
      </c>
      <c r="H24" s="82">
        <v>146.32</v>
      </c>
      <c r="I24" s="82"/>
      <c r="J24" s="45">
        <v>39</v>
      </c>
      <c r="K24" s="83">
        <f t="shared" si="4"/>
        <v>9733.0085495854</v>
      </c>
      <c r="L24" s="84"/>
      <c r="M24" s="6">
        <f>IF(J24="","",(K24/J24)/LOOKUP(RIGHT($D$2,3),定数!$A$6:$A$13,定数!$B$6:$B$13))</f>
        <v>2.4956432178424102</v>
      </c>
      <c r="N24" s="40">
        <v>2018</v>
      </c>
      <c r="O24" s="8">
        <v>43610</v>
      </c>
      <c r="P24" s="82">
        <v>145.85</v>
      </c>
      <c r="Q24" s="82"/>
      <c r="R24" s="85">
        <f>IF(P24="","",T24*M24*LOOKUP(RIGHT($D$2,3),定数!$A$6:$A$13,定数!$B$6:$B$13))</f>
        <v>11729.523123859299</v>
      </c>
      <c r="S24" s="85"/>
      <c r="T24" s="86">
        <f t="shared" si="5"/>
        <v>46.999999999999886</v>
      </c>
      <c r="U24" s="86"/>
      <c r="V24" t="str">
        <f t="shared" si="8"/>
        <v/>
      </c>
      <c r="W24">
        <f t="shared" si="3"/>
        <v>0</v>
      </c>
      <c r="X24" s="41">
        <f t="shared" si="6"/>
        <v>353224.49077013467</v>
      </c>
      <c r="Y24" s="42">
        <f t="shared" si="7"/>
        <v>8.1508709624999787E-2</v>
      </c>
    </row>
    <row r="25" spans="2:25" x14ac:dyDescent="0.15">
      <c r="B25" s="40">
        <v>17</v>
      </c>
      <c r="C25" s="81">
        <f t="shared" si="1"/>
        <v>336163.14144337265</v>
      </c>
      <c r="D25" s="81"/>
      <c r="E25" s="45">
        <v>2018</v>
      </c>
      <c r="F25" s="8">
        <v>43621</v>
      </c>
      <c r="G25" s="45" t="s">
        <v>4</v>
      </c>
      <c r="H25" s="82">
        <v>146.77000000000001</v>
      </c>
      <c r="I25" s="82"/>
      <c r="J25" s="45">
        <v>43</v>
      </c>
      <c r="K25" s="83">
        <f t="shared" si="4"/>
        <v>10084.89424330118</v>
      </c>
      <c r="L25" s="84"/>
      <c r="M25" s="6">
        <f>IF(J25="","",(K25/J25)/LOOKUP(RIGHT($D$2,3),定数!$A$6:$A$13,定数!$B$6:$B$13))</f>
        <v>2.3453242426281813</v>
      </c>
      <c r="N25" s="40">
        <v>2018</v>
      </c>
      <c r="O25" s="8">
        <v>43622</v>
      </c>
      <c r="P25" s="82">
        <v>147.28</v>
      </c>
      <c r="Q25" s="82"/>
      <c r="R25" s="85">
        <f>IF(P25="","",T25*M25*LOOKUP(RIGHT($D$2,3),定数!$A$6:$A$13,定数!$B$6:$B$13))</f>
        <v>11961.153637403511</v>
      </c>
      <c r="S25" s="85"/>
      <c r="T25" s="86">
        <f t="shared" si="5"/>
        <v>50.999999999999091</v>
      </c>
      <c r="U25" s="86"/>
      <c r="V25" t="str">
        <f t="shared" si="8"/>
        <v/>
      </c>
      <c r="W25">
        <f t="shared" si="3"/>
        <v>0</v>
      </c>
      <c r="X25" s="41">
        <f t="shared" si="6"/>
        <v>353224.49077013467</v>
      </c>
      <c r="Y25" s="42">
        <f t="shared" si="7"/>
        <v>4.8301716819134421E-2</v>
      </c>
    </row>
    <row r="26" spans="2:25" x14ac:dyDescent="0.15">
      <c r="B26" s="40">
        <v>18</v>
      </c>
      <c r="C26" s="81">
        <f t="shared" si="1"/>
        <v>348124.29508077615</v>
      </c>
      <c r="D26" s="81"/>
      <c r="E26" s="45">
        <v>2018</v>
      </c>
      <c r="F26" s="8">
        <v>43634</v>
      </c>
      <c r="G26" s="45" t="s">
        <v>3</v>
      </c>
      <c r="H26" s="82">
        <v>146.15</v>
      </c>
      <c r="I26" s="82"/>
      <c r="J26" s="45">
        <v>45</v>
      </c>
      <c r="K26" s="83">
        <f t="shared" si="4"/>
        <v>10443.728852423284</v>
      </c>
      <c r="L26" s="84"/>
      <c r="M26" s="6">
        <f>IF(J26="","",(K26/J26)/LOOKUP(RIGHT($D$2,3),定数!$A$6:$A$13,定数!$B$6:$B$13))</f>
        <v>2.3208286338718409</v>
      </c>
      <c r="N26" s="40">
        <v>2018</v>
      </c>
      <c r="O26" s="8">
        <v>43635</v>
      </c>
      <c r="P26" s="82">
        <v>145.58000000000001</v>
      </c>
      <c r="Q26" s="82"/>
      <c r="R26" s="85">
        <f>IF(P26="","",T26*M26*LOOKUP(RIGHT($D$2,3),定数!$A$6:$A$13,定数!$B$6:$B$13))</f>
        <v>13228.723213069336</v>
      </c>
      <c r="S26" s="85"/>
      <c r="T26" s="86">
        <f t="shared" si="5"/>
        <v>56.999999999999318</v>
      </c>
      <c r="U26" s="86"/>
      <c r="V26" t="str">
        <f t="shared" si="8"/>
        <v/>
      </c>
      <c r="W26">
        <f t="shared" si="3"/>
        <v>0</v>
      </c>
      <c r="X26" s="41">
        <f t="shared" si="6"/>
        <v>353224.49077013467</v>
      </c>
      <c r="Y26" s="42">
        <f t="shared" si="7"/>
        <v>1.4438963952467132E-2</v>
      </c>
    </row>
    <row r="27" spans="2:25" x14ac:dyDescent="0.15">
      <c r="B27" s="40">
        <v>19</v>
      </c>
      <c r="C27" s="81">
        <f t="shared" si="1"/>
        <v>361353.01829384547</v>
      </c>
      <c r="D27" s="81"/>
      <c r="E27" s="45">
        <v>2018</v>
      </c>
      <c r="F27" s="8">
        <v>43643</v>
      </c>
      <c r="G27" s="45" t="s">
        <v>3</v>
      </c>
      <c r="H27" s="82">
        <v>144.88999999999999</v>
      </c>
      <c r="I27" s="82"/>
      <c r="J27" s="45">
        <v>43</v>
      </c>
      <c r="K27" s="83">
        <f t="shared" si="4"/>
        <v>10840.590548815364</v>
      </c>
      <c r="L27" s="84"/>
      <c r="M27" s="6">
        <f>IF(J27="","",(K27/J27)/LOOKUP(RIGHT($D$2,3),定数!$A$6:$A$13,定数!$B$6:$B$13))</f>
        <v>2.5210675694919451</v>
      </c>
      <c r="N27" s="40">
        <v>2018</v>
      </c>
      <c r="O27" s="8">
        <v>43644</v>
      </c>
      <c r="P27" s="82">
        <v>144.36000000000001</v>
      </c>
      <c r="Q27" s="82"/>
      <c r="R27" s="85">
        <f>IF(P27="","",T27*M27*LOOKUP(RIGHT($D$2,3),定数!$A$6:$A$13,定数!$B$6:$B$13))</f>
        <v>13361.658118306621</v>
      </c>
      <c r="S27" s="85"/>
      <c r="T27" s="86">
        <f t="shared" si="5"/>
        <v>52.999999999997272</v>
      </c>
      <c r="U27" s="86"/>
      <c r="V27" t="str">
        <f t="shared" si="8"/>
        <v/>
      </c>
      <c r="W27">
        <f t="shared" si="3"/>
        <v>0</v>
      </c>
      <c r="X27" s="41">
        <f t="shared" si="6"/>
        <v>361353.01829384547</v>
      </c>
      <c r="Y27" s="42">
        <f t="shared" si="7"/>
        <v>0</v>
      </c>
    </row>
    <row r="28" spans="2:25" x14ac:dyDescent="0.15">
      <c r="B28" s="40">
        <v>20</v>
      </c>
      <c r="C28" s="81">
        <f t="shared" si="1"/>
        <v>374714.67641215207</v>
      </c>
      <c r="D28" s="81"/>
      <c r="E28" s="45">
        <v>2018</v>
      </c>
      <c r="F28" s="8">
        <v>43644</v>
      </c>
      <c r="G28" s="45" t="s">
        <v>3</v>
      </c>
      <c r="H28" s="82">
        <v>144.34</v>
      </c>
      <c r="I28" s="82"/>
      <c r="J28" s="45">
        <v>26</v>
      </c>
      <c r="K28" s="83">
        <f t="shared" si="4"/>
        <v>11241.440292364561</v>
      </c>
      <c r="L28" s="84"/>
      <c r="M28" s="6">
        <f>IF(J28="","",(K28/J28)/LOOKUP(RIGHT($D$2,3),定数!$A$6:$A$13,定数!$B$6:$B$13))</f>
        <v>4.3236308816786773</v>
      </c>
      <c r="N28" s="40">
        <v>2018</v>
      </c>
      <c r="O28" s="8">
        <v>43645</v>
      </c>
      <c r="P28" s="82">
        <v>144.6</v>
      </c>
      <c r="Q28" s="82"/>
      <c r="R28" s="85">
        <f>IF(P28="","",T28*M28*LOOKUP(RIGHT($D$2,3),定数!$A$6:$A$13,定数!$B$6:$B$13))</f>
        <v>-11241.440292364168</v>
      </c>
      <c r="S28" s="85"/>
      <c r="T28" s="86">
        <f t="shared" si="5"/>
        <v>-25.999999999999091</v>
      </c>
      <c r="U28" s="86"/>
      <c r="V28" t="str">
        <f t="shared" si="8"/>
        <v/>
      </c>
      <c r="W28">
        <f t="shared" si="3"/>
        <v>1</v>
      </c>
      <c r="X28" s="41">
        <f t="shared" si="6"/>
        <v>374714.67641215207</v>
      </c>
      <c r="Y28" s="42">
        <f t="shared" si="7"/>
        <v>0</v>
      </c>
    </row>
    <row r="29" spans="2:25" x14ac:dyDescent="0.15">
      <c r="B29" s="40">
        <v>21</v>
      </c>
      <c r="C29" s="81">
        <f t="shared" si="1"/>
        <v>363473.23611978791</v>
      </c>
      <c r="D29" s="81"/>
      <c r="E29" s="45">
        <v>2018</v>
      </c>
      <c r="F29" s="8">
        <v>43648</v>
      </c>
      <c r="G29" s="45" t="s">
        <v>4</v>
      </c>
      <c r="H29" s="82">
        <v>145.99</v>
      </c>
      <c r="I29" s="82"/>
      <c r="J29" s="45">
        <v>49</v>
      </c>
      <c r="K29" s="83">
        <f t="shared" si="4"/>
        <v>10904.197083593637</v>
      </c>
      <c r="L29" s="84"/>
      <c r="M29" s="6">
        <f>IF(J29="","",(K29/J29)/LOOKUP(RIGHT($D$2,3),定数!$A$6:$A$13,定数!$B$6:$B$13))</f>
        <v>2.2253463435905383</v>
      </c>
      <c r="N29" s="40">
        <v>2018</v>
      </c>
      <c r="O29" s="8">
        <v>43648</v>
      </c>
      <c r="P29" s="82">
        <v>145.5</v>
      </c>
      <c r="Q29" s="82"/>
      <c r="R29" s="85">
        <f>IF(P29="","",T29*M29*LOOKUP(RIGHT($D$2,3),定数!$A$6:$A$13,定数!$B$6:$B$13))</f>
        <v>-10904.197083593841</v>
      </c>
      <c r="S29" s="85"/>
      <c r="T29" s="86">
        <f t="shared" si="5"/>
        <v>-49.000000000000909</v>
      </c>
      <c r="U29" s="86"/>
      <c r="V29" t="str">
        <f t="shared" si="8"/>
        <v/>
      </c>
      <c r="W29">
        <f t="shared" si="3"/>
        <v>2</v>
      </c>
      <c r="X29" s="41">
        <f t="shared" si="6"/>
        <v>374714.67641215207</v>
      </c>
      <c r="Y29" s="42">
        <f t="shared" si="7"/>
        <v>2.9999999999998916E-2</v>
      </c>
    </row>
    <row r="30" spans="2:25" x14ac:dyDescent="0.15">
      <c r="B30" s="40">
        <v>22</v>
      </c>
      <c r="C30" s="81">
        <f t="shared" si="1"/>
        <v>352569.0390361941</v>
      </c>
      <c r="D30" s="81"/>
      <c r="E30" s="45">
        <v>2018</v>
      </c>
      <c r="F30" s="8">
        <v>43652</v>
      </c>
      <c r="G30" s="45" t="s">
        <v>4</v>
      </c>
      <c r="H30" s="82">
        <v>146.34</v>
      </c>
      <c r="I30" s="82"/>
      <c r="J30" s="45">
        <v>22</v>
      </c>
      <c r="K30" s="83">
        <f t="shared" si="4"/>
        <v>10577.071171085823</v>
      </c>
      <c r="L30" s="84"/>
      <c r="M30" s="6">
        <f>IF(J30="","",(K30/J30)/LOOKUP(RIGHT($D$2,3),定数!$A$6:$A$13,定数!$B$6:$B$13))</f>
        <v>4.8077596232208286</v>
      </c>
      <c r="N30" s="40">
        <v>2018</v>
      </c>
      <c r="O30" s="8">
        <v>43652</v>
      </c>
      <c r="P30" s="82">
        <v>146.12</v>
      </c>
      <c r="Q30" s="82"/>
      <c r="R30" s="85">
        <f>IF(P30="","",T30*M30*LOOKUP(RIGHT($D$2,3),定数!$A$6:$A$13,定数!$B$6:$B$13))</f>
        <v>-10577.071171085769</v>
      </c>
      <c r="S30" s="85"/>
      <c r="T30" s="86">
        <f t="shared" si="5"/>
        <v>-21.999999999999886</v>
      </c>
      <c r="U30" s="86"/>
      <c r="V30" t="str">
        <f t="shared" si="8"/>
        <v/>
      </c>
      <c r="W30">
        <f t="shared" si="3"/>
        <v>3</v>
      </c>
      <c r="X30" s="41">
        <f t="shared" si="6"/>
        <v>374714.67641215207</v>
      </c>
      <c r="Y30" s="42">
        <f t="shared" si="7"/>
        <v>5.9099999999999375E-2</v>
      </c>
    </row>
    <row r="31" spans="2:25" x14ac:dyDescent="0.15">
      <c r="B31" s="40">
        <v>23</v>
      </c>
      <c r="C31" s="81">
        <f t="shared" si="1"/>
        <v>341991.96786510834</v>
      </c>
      <c r="D31" s="81"/>
      <c r="E31" s="45">
        <v>2018</v>
      </c>
      <c r="F31" s="8">
        <v>43686</v>
      </c>
      <c r="G31" s="45" t="s">
        <v>3</v>
      </c>
      <c r="H31" s="82">
        <v>142.96</v>
      </c>
      <c r="I31" s="82"/>
      <c r="J31" s="45">
        <v>51</v>
      </c>
      <c r="K31" s="83">
        <f t="shared" si="4"/>
        <v>10259.75903595325</v>
      </c>
      <c r="L31" s="84"/>
      <c r="M31" s="6">
        <f>IF(J31="","",(K31/J31)/LOOKUP(RIGHT($D$2,3),定数!$A$6:$A$13,定数!$B$6:$B$13))</f>
        <v>2.011717458030049</v>
      </c>
      <c r="N31" s="40">
        <v>2018</v>
      </c>
      <c r="O31" s="8">
        <v>43687</v>
      </c>
      <c r="P31" s="82">
        <v>142.33000000000001</v>
      </c>
      <c r="Q31" s="82"/>
      <c r="R31" s="85">
        <f>IF(P31="","",T31*M31*LOOKUP(RIGHT($D$2,3),定数!$A$6:$A$13,定数!$B$6:$B$13))</f>
        <v>12673.819985589218</v>
      </c>
      <c r="S31" s="85"/>
      <c r="T31" s="86">
        <f t="shared" si="5"/>
        <v>62.999999999999545</v>
      </c>
      <c r="U31" s="86"/>
      <c r="V31" t="str">
        <f t="shared" si="8"/>
        <v/>
      </c>
      <c r="W31">
        <f t="shared" si="3"/>
        <v>0</v>
      </c>
      <c r="X31" s="41">
        <f t="shared" si="6"/>
        <v>374714.67641215207</v>
      </c>
      <c r="Y31" s="42">
        <f t="shared" si="7"/>
        <v>8.7326999999999266E-2</v>
      </c>
    </row>
    <row r="32" spans="2:25" x14ac:dyDescent="0.15">
      <c r="B32" s="40">
        <v>24</v>
      </c>
      <c r="C32" s="81">
        <f t="shared" si="1"/>
        <v>354665.78785069758</v>
      </c>
      <c r="D32" s="81"/>
      <c r="E32" s="46">
        <v>2018</v>
      </c>
      <c r="F32" s="8">
        <v>43701</v>
      </c>
      <c r="G32" s="46" t="s">
        <v>4</v>
      </c>
      <c r="H32" s="82">
        <v>142.94999999999999</v>
      </c>
      <c r="I32" s="82"/>
      <c r="J32" s="46">
        <v>23</v>
      </c>
      <c r="K32" s="83">
        <f t="shared" si="4"/>
        <v>10639.973635520928</v>
      </c>
      <c r="L32" s="84"/>
      <c r="M32" s="6">
        <f>IF(J32="","",(K32/J32)/LOOKUP(RIGHT($D$2,3),定数!$A$6:$A$13,定数!$B$6:$B$13))</f>
        <v>4.626075493704751</v>
      </c>
      <c r="N32" s="40">
        <v>2018</v>
      </c>
      <c r="O32" s="8">
        <v>43704</v>
      </c>
      <c r="P32" s="82">
        <v>142.72</v>
      </c>
      <c r="Q32" s="82"/>
      <c r="R32" s="85">
        <f>IF(P32="","",T32*M32*LOOKUP(RIGHT($D$2,3),定数!$A$6:$A$13,定数!$B$6:$B$13))</f>
        <v>-10639.973635520453</v>
      </c>
      <c r="S32" s="85"/>
      <c r="T32" s="86">
        <f t="shared" si="5"/>
        <v>-22.999999999998977</v>
      </c>
      <c r="U32" s="86"/>
      <c r="V32" t="str">
        <f t="shared" si="8"/>
        <v/>
      </c>
      <c r="W32">
        <f t="shared" si="3"/>
        <v>1</v>
      </c>
      <c r="X32" s="41">
        <f t="shared" si="6"/>
        <v>374714.67641215207</v>
      </c>
      <c r="Y32" s="42">
        <f t="shared" si="7"/>
        <v>5.3504412352940567E-2</v>
      </c>
    </row>
    <row r="33" spans="2:25" x14ac:dyDescent="0.15">
      <c r="B33" s="40">
        <v>25</v>
      </c>
      <c r="C33" s="81">
        <f t="shared" si="1"/>
        <v>344025.81421517715</v>
      </c>
      <c r="D33" s="81"/>
      <c r="E33" s="46">
        <v>2018</v>
      </c>
      <c r="F33" s="8">
        <v>43712</v>
      </c>
      <c r="G33" s="46" t="s">
        <v>3</v>
      </c>
      <c r="H33" s="82">
        <v>142.80000000000001</v>
      </c>
      <c r="I33" s="82"/>
      <c r="J33" s="46">
        <v>42</v>
      </c>
      <c r="K33" s="83">
        <f t="shared" si="4"/>
        <v>10320.774426455315</v>
      </c>
      <c r="L33" s="84"/>
      <c r="M33" s="6">
        <f>IF(J33="","",(K33/J33)/LOOKUP(RIGHT($D$2,3),定数!$A$6:$A$13,定数!$B$6:$B$13))</f>
        <v>2.4573272443941225</v>
      </c>
      <c r="N33" s="40">
        <v>2018</v>
      </c>
      <c r="O33" s="8">
        <v>43712</v>
      </c>
      <c r="P33" s="82">
        <v>143.22</v>
      </c>
      <c r="Q33" s="82"/>
      <c r="R33" s="85">
        <f>IF(P33="","",T33*M33*LOOKUP(RIGHT($D$2,3),定数!$A$6:$A$13,定数!$B$6:$B$13))</f>
        <v>-10320.774426455007</v>
      </c>
      <c r="S33" s="85"/>
      <c r="T33" s="86">
        <f t="shared" si="5"/>
        <v>-41.999999999998749</v>
      </c>
      <c r="U33" s="86"/>
      <c r="V33" t="str">
        <f t="shared" si="8"/>
        <v/>
      </c>
      <c r="W33">
        <f t="shared" si="3"/>
        <v>2</v>
      </c>
      <c r="X33" s="41">
        <f t="shared" si="6"/>
        <v>374714.67641215207</v>
      </c>
      <c r="Y33" s="42">
        <f t="shared" si="7"/>
        <v>8.1899279982351025E-2</v>
      </c>
    </row>
    <row r="34" spans="2:25" x14ac:dyDescent="0.15">
      <c r="B34" s="40">
        <v>26</v>
      </c>
      <c r="C34" s="81">
        <f t="shared" si="1"/>
        <v>333705.03978872212</v>
      </c>
      <c r="D34" s="81"/>
      <c r="E34" s="46">
        <v>2018</v>
      </c>
      <c r="F34" s="8">
        <v>43734</v>
      </c>
      <c r="G34" s="46" t="s">
        <v>4</v>
      </c>
      <c r="H34" s="82">
        <v>148.77000000000001</v>
      </c>
      <c r="I34" s="82"/>
      <c r="J34" s="46">
        <v>44</v>
      </c>
      <c r="K34" s="83">
        <f t="shared" si="4"/>
        <v>10011.151193661663</v>
      </c>
      <c r="L34" s="84"/>
      <c r="M34" s="6">
        <f>IF(J34="","",(K34/J34)/LOOKUP(RIGHT($D$2,3),定数!$A$6:$A$13,定数!$B$6:$B$13))</f>
        <v>2.2752616349231052</v>
      </c>
      <c r="N34" s="40">
        <v>2018</v>
      </c>
      <c r="O34" s="8">
        <v>43734</v>
      </c>
      <c r="P34" s="82">
        <v>148.33000000000001</v>
      </c>
      <c r="Q34" s="82"/>
      <c r="R34" s="85">
        <f>IF(P34="","",T34*M34*LOOKUP(RIGHT($D$2,3),定数!$A$6:$A$13,定数!$B$6:$B$13))</f>
        <v>-10011.151193661612</v>
      </c>
      <c r="S34" s="85"/>
      <c r="T34" s="86">
        <f t="shared" si="5"/>
        <v>-43.999999999999773</v>
      </c>
      <c r="U34" s="86"/>
      <c r="V34" t="str">
        <f t="shared" si="8"/>
        <v/>
      </c>
      <c r="W34">
        <f t="shared" si="3"/>
        <v>3</v>
      </c>
      <c r="X34" s="41">
        <f t="shared" si="6"/>
        <v>374714.67641215207</v>
      </c>
      <c r="Y34" s="42">
        <f t="shared" si="7"/>
        <v>0.10944230158287982</v>
      </c>
    </row>
    <row r="35" spans="2:25" x14ac:dyDescent="0.15">
      <c r="B35" s="40">
        <v>27</v>
      </c>
      <c r="C35" s="81">
        <f t="shared" si="1"/>
        <v>323693.8885950605</v>
      </c>
      <c r="D35" s="81"/>
      <c r="E35" s="46">
        <v>2018</v>
      </c>
      <c r="F35" s="8">
        <v>43761</v>
      </c>
      <c r="G35" s="46" t="s">
        <v>3</v>
      </c>
      <c r="H35" s="82">
        <v>145.63</v>
      </c>
      <c r="I35" s="82"/>
      <c r="J35" s="46">
        <v>75</v>
      </c>
      <c r="K35" s="83">
        <f t="shared" si="4"/>
        <v>9710.8166578518139</v>
      </c>
      <c r="L35" s="84"/>
      <c r="M35" s="6">
        <f>IF(J35="","",(K35/J35)/LOOKUP(RIGHT($D$2,3),定数!$A$6:$A$13,定数!$B$6:$B$13))</f>
        <v>1.2947755543802417</v>
      </c>
      <c r="N35" s="40">
        <v>2018</v>
      </c>
      <c r="O35" s="8">
        <v>43763</v>
      </c>
      <c r="P35" s="82">
        <v>144.71</v>
      </c>
      <c r="Q35" s="82"/>
      <c r="R35" s="85">
        <f>IF(P35="","",T35*M35*LOOKUP(RIGHT($D$2,3),定数!$A$6:$A$13,定数!$B$6:$B$13))</f>
        <v>11911.935100298062</v>
      </c>
      <c r="S35" s="85"/>
      <c r="T35" s="86">
        <f t="shared" si="5"/>
        <v>91.999999999998749</v>
      </c>
      <c r="U35" s="86"/>
      <c r="V35" t="str">
        <f t="shared" si="8"/>
        <v/>
      </c>
      <c r="W35">
        <f t="shared" si="3"/>
        <v>0</v>
      </c>
      <c r="X35" s="41">
        <f t="shared" si="6"/>
        <v>374714.67641215207</v>
      </c>
      <c r="Y35" s="42">
        <f t="shared" si="7"/>
        <v>0.1361590325353933</v>
      </c>
    </row>
    <row r="36" spans="2:25" x14ac:dyDescent="0.15">
      <c r="B36" s="40">
        <v>28</v>
      </c>
      <c r="C36" s="81">
        <f t="shared" si="1"/>
        <v>335605.82369535859</v>
      </c>
      <c r="D36" s="81"/>
      <c r="E36" s="46">
        <v>2018</v>
      </c>
      <c r="F36" s="8">
        <v>43774</v>
      </c>
      <c r="G36" s="46" t="s">
        <v>4</v>
      </c>
      <c r="H36" s="82">
        <v>147.51</v>
      </c>
      <c r="I36" s="82"/>
      <c r="J36" s="46">
        <v>68</v>
      </c>
      <c r="K36" s="83">
        <f t="shared" si="4"/>
        <v>10068.174710860758</v>
      </c>
      <c r="L36" s="84"/>
      <c r="M36" s="6">
        <f>IF(J36="","",(K36/J36)/LOOKUP(RIGHT($D$2,3),定数!$A$6:$A$13,定数!$B$6:$B$13))</f>
        <v>1.4806139280677584</v>
      </c>
      <c r="N36" s="40">
        <v>2018</v>
      </c>
      <c r="O36" s="8">
        <v>43775</v>
      </c>
      <c r="P36" s="82">
        <v>148.35</v>
      </c>
      <c r="Q36" s="82"/>
      <c r="R36" s="85">
        <f>IF(P36="","",T36*M36*LOOKUP(RIGHT($D$2,3),定数!$A$6:$A$13,定数!$B$6:$B$13))</f>
        <v>12437.156995769221</v>
      </c>
      <c r="S36" s="85"/>
      <c r="T36" s="86">
        <f t="shared" si="5"/>
        <v>84.000000000000341</v>
      </c>
      <c r="U36" s="86"/>
      <c r="V36" t="str">
        <f t="shared" si="8"/>
        <v/>
      </c>
      <c r="W36">
        <f t="shared" si="3"/>
        <v>0</v>
      </c>
      <c r="X36" s="41">
        <f t="shared" si="6"/>
        <v>374714.67641215207</v>
      </c>
      <c r="Y36" s="42">
        <f t="shared" si="7"/>
        <v>0.10436968493269605</v>
      </c>
    </row>
    <row r="37" spans="2:25" x14ac:dyDescent="0.15">
      <c r="B37" s="40">
        <v>29</v>
      </c>
      <c r="C37" s="81">
        <f t="shared" si="1"/>
        <v>348042.98069112783</v>
      </c>
      <c r="D37" s="81"/>
      <c r="E37" s="46">
        <v>2018</v>
      </c>
      <c r="F37" s="8">
        <v>43783</v>
      </c>
      <c r="G37" s="46" t="s">
        <v>4</v>
      </c>
      <c r="H37" s="82">
        <v>147.91</v>
      </c>
      <c r="I37" s="82"/>
      <c r="J37" s="46">
        <v>116</v>
      </c>
      <c r="K37" s="83">
        <f t="shared" si="4"/>
        <v>10441.289420733834</v>
      </c>
      <c r="L37" s="84"/>
      <c r="M37" s="6">
        <f>IF(J37="","",(K37/J37)/LOOKUP(RIGHT($D$2,3),定数!$A$6:$A$13,定数!$B$6:$B$13))</f>
        <v>0.90011115695981336</v>
      </c>
      <c r="N37" s="40">
        <v>2018</v>
      </c>
      <c r="O37" s="8">
        <v>43783</v>
      </c>
      <c r="P37" s="82">
        <v>146.75</v>
      </c>
      <c r="Q37" s="82"/>
      <c r="R37" s="85">
        <f>IF(P37="","",T37*M37*LOOKUP(RIGHT($D$2,3),定数!$A$6:$A$13,定数!$B$6:$B$13))</f>
        <v>-10441.289420733805</v>
      </c>
      <c r="S37" s="85"/>
      <c r="T37" s="86">
        <f t="shared" si="5"/>
        <v>-115.99999999999966</v>
      </c>
      <c r="U37" s="86"/>
      <c r="V37" t="str">
        <f t="shared" si="8"/>
        <v/>
      </c>
      <c r="W37">
        <f t="shared" si="3"/>
        <v>1</v>
      </c>
      <c r="X37" s="41">
        <f t="shared" si="6"/>
        <v>374714.67641215207</v>
      </c>
      <c r="Y37" s="42">
        <f t="shared" si="7"/>
        <v>7.1178679139025203E-2</v>
      </c>
    </row>
    <row r="38" spans="2:25" x14ac:dyDescent="0.15">
      <c r="B38" s="40">
        <v>30</v>
      </c>
      <c r="C38" s="81">
        <f t="shared" si="1"/>
        <v>337601.69127039402</v>
      </c>
      <c r="D38" s="81"/>
      <c r="E38" s="46">
        <v>2018</v>
      </c>
      <c r="F38" s="8">
        <v>43789</v>
      </c>
      <c r="G38" s="46" t="s">
        <v>3</v>
      </c>
      <c r="H38" s="82">
        <v>144.13</v>
      </c>
      <c r="I38" s="82"/>
      <c r="J38" s="46">
        <v>76</v>
      </c>
      <c r="K38" s="83">
        <f t="shared" si="4"/>
        <v>10128.05073811182</v>
      </c>
      <c r="L38" s="84"/>
      <c r="M38" s="6">
        <f>IF(J38="","",(K38/J38)/LOOKUP(RIGHT($D$2,3),定数!$A$6:$A$13,定数!$B$6:$B$13))</f>
        <v>1.3326382550147133</v>
      </c>
      <c r="N38" s="40">
        <v>2018</v>
      </c>
      <c r="O38" s="8">
        <v>43791</v>
      </c>
      <c r="P38" s="82">
        <v>144.88999999999999</v>
      </c>
      <c r="Q38" s="82"/>
      <c r="R38" s="85">
        <f>IF(P38="","",T38*M38*LOOKUP(RIGHT($D$2,3),定数!$A$6:$A$13,定数!$B$6:$B$13))</f>
        <v>-10128.0507381117</v>
      </c>
      <c r="S38" s="85"/>
      <c r="T38" s="86">
        <f t="shared" si="5"/>
        <v>-75.999999999999091</v>
      </c>
      <c r="U38" s="86"/>
      <c r="V38" t="str">
        <f t="shared" si="8"/>
        <v/>
      </c>
      <c r="W38">
        <f t="shared" si="3"/>
        <v>2</v>
      </c>
      <c r="X38" s="41">
        <f t="shared" si="6"/>
        <v>374714.67641215207</v>
      </c>
      <c r="Y38" s="42">
        <f t="shared" si="7"/>
        <v>9.9043318764854393E-2</v>
      </c>
    </row>
    <row r="39" spans="2:25" x14ac:dyDescent="0.15">
      <c r="B39" s="40">
        <v>31</v>
      </c>
      <c r="C39" s="81">
        <f t="shared" si="1"/>
        <v>327473.6405322823</v>
      </c>
      <c r="D39" s="81"/>
      <c r="E39" s="46">
        <v>2018</v>
      </c>
      <c r="F39" s="8" t="s">
        <v>72</v>
      </c>
      <c r="G39" s="46" t="s">
        <v>4</v>
      </c>
      <c r="H39" s="82">
        <v>145.27000000000001</v>
      </c>
      <c r="I39" s="82"/>
      <c r="J39" s="46">
        <v>33</v>
      </c>
      <c r="K39" s="83">
        <f t="shared" si="4"/>
        <v>9824.2092159684689</v>
      </c>
      <c r="L39" s="84"/>
      <c r="M39" s="6">
        <f>IF(J39="","",(K39/J39)/LOOKUP(RIGHT($D$2,3),定数!$A$6:$A$13,定数!$B$6:$B$13))</f>
        <v>2.9770330957480207</v>
      </c>
      <c r="N39" s="40">
        <v>2018</v>
      </c>
      <c r="O39" s="8">
        <v>43797</v>
      </c>
      <c r="P39" s="82">
        <v>145.66999999999999</v>
      </c>
      <c r="Q39" s="82"/>
      <c r="R39" s="85">
        <f>IF(P39="","",T39*M39*LOOKUP(RIGHT($D$2,3),定数!$A$6:$A$13,定数!$B$6:$B$13))</f>
        <v>11908.132382991405</v>
      </c>
      <c r="S39" s="85"/>
      <c r="T39" s="86">
        <f t="shared" si="5"/>
        <v>39.999999999997726</v>
      </c>
      <c r="U39" s="86"/>
      <c r="V39" t="str">
        <f t="shared" si="8"/>
        <v/>
      </c>
      <c r="W39">
        <f t="shared" si="3"/>
        <v>0</v>
      </c>
      <c r="X39" s="41">
        <f t="shared" si="6"/>
        <v>374714.67641215207</v>
      </c>
      <c r="Y39" s="42">
        <f t="shared" si="7"/>
        <v>0.12607201920190847</v>
      </c>
    </row>
    <row r="40" spans="2:25" x14ac:dyDescent="0.15">
      <c r="B40" s="40">
        <v>32</v>
      </c>
      <c r="C40" s="81">
        <f t="shared" si="1"/>
        <v>339381.77291527373</v>
      </c>
      <c r="D40" s="81"/>
      <c r="E40" s="46">
        <v>2018</v>
      </c>
      <c r="F40" s="8">
        <v>43799</v>
      </c>
      <c r="G40" s="46" t="s">
        <v>3</v>
      </c>
      <c r="H40" s="82">
        <v>144.82</v>
      </c>
      <c r="I40" s="82"/>
      <c r="J40" s="46">
        <v>45</v>
      </c>
      <c r="K40" s="83">
        <f t="shared" si="4"/>
        <v>10181.453187458212</v>
      </c>
      <c r="L40" s="84"/>
      <c r="M40" s="6">
        <f>IF(J40="","",(K40/J40)/LOOKUP(RIGHT($D$2,3),定数!$A$6:$A$13,定数!$B$6:$B$13))</f>
        <v>2.2625451527684914</v>
      </c>
      <c r="N40" s="40">
        <v>2018</v>
      </c>
      <c r="O40" s="8">
        <v>43802</v>
      </c>
      <c r="P40" s="82">
        <v>145.27000000000001</v>
      </c>
      <c r="Q40" s="82"/>
      <c r="R40" s="85">
        <f>IF(P40="","",T40*M40*LOOKUP(RIGHT($D$2,3),定数!$A$6:$A$13,定数!$B$6:$B$13))</f>
        <v>-10181.453187458597</v>
      </c>
      <c r="S40" s="85"/>
      <c r="T40" s="86">
        <f t="shared" si="5"/>
        <v>-45.000000000001705</v>
      </c>
      <c r="U40" s="86"/>
      <c r="V40" t="str">
        <f t="shared" si="8"/>
        <v/>
      </c>
      <c r="W40">
        <f t="shared" si="3"/>
        <v>1</v>
      </c>
      <c r="X40" s="41">
        <f t="shared" si="6"/>
        <v>374714.67641215207</v>
      </c>
      <c r="Y40" s="42">
        <f t="shared" si="7"/>
        <v>9.4292819900161473E-2</v>
      </c>
    </row>
    <row r="41" spans="2:25" x14ac:dyDescent="0.15">
      <c r="B41" s="40">
        <v>33</v>
      </c>
      <c r="C41" s="81">
        <f t="shared" si="1"/>
        <v>329200.31972781511</v>
      </c>
      <c r="D41" s="81"/>
      <c r="E41" s="46">
        <v>2018</v>
      </c>
      <c r="F41" s="8">
        <v>43809</v>
      </c>
      <c r="G41" s="46" t="s">
        <v>3</v>
      </c>
      <c r="H41" s="82">
        <v>143.16</v>
      </c>
      <c r="I41" s="82"/>
      <c r="J41" s="46">
        <v>52</v>
      </c>
      <c r="K41" s="83">
        <f t="shared" si="4"/>
        <v>9876.0095918344523</v>
      </c>
      <c r="L41" s="84"/>
      <c r="M41" s="6">
        <f>IF(J41="","",(K41/J41)/LOOKUP(RIGHT($D$2,3),定数!$A$6:$A$13,定数!$B$6:$B$13))</f>
        <v>1.8992326138143178</v>
      </c>
      <c r="N41" s="40">
        <v>2018</v>
      </c>
      <c r="O41" s="8">
        <v>43809</v>
      </c>
      <c r="P41" s="82">
        <v>142.51</v>
      </c>
      <c r="Q41" s="82"/>
      <c r="R41" s="85">
        <f>IF(P41="","",T41*M41*LOOKUP(RIGHT($D$2,3),定数!$A$6:$A$13,定数!$B$6:$B$13))</f>
        <v>12345.011989793175</v>
      </c>
      <c r="S41" s="85"/>
      <c r="T41" s="86">
        <f t="shared" si="5"/>
        <v>65.000000000000568</v>
      </c>
      <c r="U41" s="86"/>
      <c r="V41" t="str">
        <f t="shared" si="8"/>
        <v/>
      </c>
      <c r="W41">
        <f t="shared" si="3"/>
        <v>0</v>
      </c>
      <c r="X41" s="41">
        <f t="shared" si="6"/>
        <v>374714.67641215207</v>
      </c>
      <c r="Y41" s="42">
        <f t="shared" si="7"/>
        <v>0.12146403530315775</v>
      </c>
    </row>
    <row r="42" spans="2:25" x14ac:dyDescent="0.15">
      <c r="B42" s="40">
        <v>34</v>
      </c>
      <c r="C42" s="81">
        <f t="shared" si="1"/>
        <v>341545.33171760826</v>
      </c>
      <c r="D42" s="81"/>
      <c r="E42" s="46">
        <v>2018</v>
      </c>
      <c r="F42" s="8">
        <v>43816</v>
      </c>
      <c r="G42" s="46" t="s">
        <v>3</v>
      </c>
      <c r="H42" s="82">
        <v>142.66999999999999</v>
      </c>
      <c r="I42" s="82"/>
      <c r="J42" s="46">
        <v>54</v>
      </c>
      <c r="K42" s="83">
        <f t="shared" si="4"/>
        <v>10246.359951528248</v>
      </c>
      <c r="L42" s="84"/>
      <c r="M42" s="6">
        <f>IF(J42="","",(K42/J42)/LOOKUP(RIGHT($D$2,3),定数!$A$6:$A$13,定数!$B$6:$B$13))</f>
        <v>1.8974740650978237</v>
      </c>
      <c r="N42" s="40">
        <v>2018</v>
      </c>
      <c r="O42" s="8">
        <v>43817</v>
      </c>
      <c r="P42" s="82">
        <v>142</v>
      </c>
      <c r="Q42" s="82"/>
      <c r="R42" s="85">
        <f>IF(P42="","",T42*M42*LOOKUP(RIGHT($D$2,3),定数!$A$6:$A$13,定数!$B$6:$B$13))</f>
        <v>12713.076236155182</v>
      </c>
      <c r="S42" s="85"/>
      <c r="T42" s="86">
        <f t="shared" si="5"/>
        <v>66.999999999998749</v>
      </c>
      <c r="U42" s="86"/>
      <c r="V42" t="str">
        <f t="shared" si="8"/>
        <v/>
      </c>
      <c r="W42">
        <f t="shared" si="3"/>
        <v>0</v>
      </c>
      <c r="X42" s="41">
        <f t="shared" si="6"/>
        <v>374714.67641215207</v>
      </c>
      <c r="Y42" s="42">
        <f t="shared" si="7"/>
        <v>8.8518936627025924E-2</v>
      </c>
    </row>
    <row r="43" spans="2:25" x14ac:dyDescent="0.15">
      <c r="B43" s="40">
        <v>35</v>
      </c>
      <c r="C43" s="81">
        <f t="shared" si="1"/>
        <v>354258.40795376344</v>
      </c>
      <c r="D43" s="81"/>
      <c r="E43" s="46">
        <v>2018</v>
      </c>
      <c r="F43" s="8">
        <v>43823</v>
      </c>
      <c r="G43" s="46" t="s">
        <v>3</v>
      </c>
      <c r="H43" s="82">
        <v>140.28</v>
      </c>
      <c r="I43" s="82"/>
      <c r="J43" s="46">
        <v>38</v>
      </c>
      <c r="K43" s="83">
        <f t="shared" si="4"/>
        <v>10627.752238612902</v>
      </c>
      <c r="L43" s="84"/>
      <c r="M43" s="6">
        <f>IF(J43="","",(K43/J43)/LOOKUP(RIGHT($D$2,3),定数!$A$6:$A$13,定数!$B$6:$B$13))</f>
        <v>2.7967769048981319</v>
      </c>
      <c r="N43" s="40">
        <v>2018</v>
      </c>
      <c r="O43" s="8">
        <v>43825</v>
      </c>
      <c r="P43" s="82">
        <v>139.84</v>
      </c>
      <c r="Q43" s="82"/>
      <c r="R43" s="85">
        <f>IF(P43="","",T43*M43*LOOKUP(RIGHT($D$2,3),定数!$A$6:$A$13,定数!$B$6:$B$13))</f>
        <v>12305.818381551717</v>
      </c>
      <c r="S43" s="85"/>
      <c r="T43" s="86">
        <f t="shared" si="5"/>
        <v>43.999999999999773</v>
      </c>
      <c r="U43" s="86"/>
      <c r="V43" t="str">
        <f t="shared" si="8"/>
        <v/>
      </c>
      <c r="W43">
        <f t="shared" si="3"/>
        <v>0</v>
      </c>
      <c r="X43" s="41">
        <f t="shared" si="6"/>
        <v>374714.67641215207</v>
      </c>
      <c r="Y43" s="42">
        <f t="shared" si="7"/>
        <v>5.4591585934810283E-2</v>
      </c>
    </row>
    <row r="44" spans="2:25" x14ac:dyDescent="0.15">
      <c r="B44" s="40">
        <v>36</v>
      </c>
      <c r="C44" s="81">
        <f t="shared" si="1"/>
        <v>366564.22633531515</v>
      </c>
      <c r="D44" s="81"/>
      <c r="E44" s="46">
        <v>2018</v>
      </c>
      <c r="F44" s="8">
        <v>43827</v>
      </c>
      <c r="G44" s="46" t="s">
        <v>3</v>
      </c>
      <c r="H44" s="82">
        <v>139.99</v>
      </c>
      <c r="I44" s="82"/>
      <c r="J44" s="46">
        <v>35</v>
      </c>
      <c r="K44" s="83">
        <f t="shared" si="4"/>
        <v>10996.926790059453</v>
      </c>
      <c r="L44" s="84"/>
      <c r="M44" s="6">
        <f>IF(J44="","",(K44/J44)/LOOKUP(RIGHT($D$2,3),定数!$A$6:$A$13,定数!$B$6:$B$13))</f>
        <v>3.1419790828741294</v>
      </c>
      <c r="N44" s="40">
        <v>2018</v>
      </c>
      <c r="O44" s="8">
        <v>43827</v>
      </c>
      <c r="P44" s="82">
        <v>139.56</v>
      </c>
      <c r="Q44" s="82"/>
      <c r="R44" s="85">
        <f>IF(P44="","",T44*M44*LOOKUP(RIGHT($D$2,3),定数!$A$6:$A$13,定数!$B$6:$B$13))</f>
        <v>13510.510056358969</v>
      </c>
      <c r="S44" s="85"/>
      <c r="T44" s="86">
        <f t="shared" si="5"/>
        <v>43.000000000000682</v>
      </c>
      <c r="U44" s="86"/>
      <c r="V44" t="str">
        <f t="shared" si="8"/>
        <v/>
      </c>
      <c r="W44">
        <f t="shared" si="3"/>
        <v>0</v>
      </c>
      <c r="X44" s="41">
        <f t="shared" si="6"/>
        <v>374714.67641215207</v>
      </c>
      <c r="Y44" s="42">
        <f t="shared" si="7"/>
        <v>2.1751083130440718E-2</v>
      </c>
    </row>
    <row r="45" spans="2:25" x14ac:dyDescent="0.15">
      <c r="B45" s="40">
        <v>37</v>
      </c>
      <c r="C45" s="81">
        <f t="shared" si="1"/>
        <v>380074.73639167415</v>
      </c>
      <c r="D45" s="81"/>
      <c r="E45" s="46">
        <v>2019</v>
      </c>
      <c r="F45" s="8">
        <v>43495</v>
      </c>
      <c r="G45" s="46" t="s">
        <v>3</v>
      </c>
      <c r="H45" s="82">
        <v>142.71</v>
      </c>
      <c r="I45" s="82"/>
      <c r="J45" s="46">
        <v>65</v>
      </c>
      <c r="K45" s="83">
        <f t="shared" si="4"/>
        <v>11402.242091750224</v>
      </c>
      <c r="L45" s="84"/>
      <c r="M45" s="6">
        <f>IF(J45="","",(K45/J45)/LOOKUP(RIGHT($D$2,3),定数!$A$6:$A$13,定数!$B$6:$B$13))</f>
        <v>1.7541910910384959</v>
      </c>
      <c r="N45" s="40">
        <v>2019</v>
      </c>
      <c r="O45" s="8">
        <v>43497</v>
      </c>
      <c r="P45" s="82">
        <v>143.36000000000001</v>
      </c>
      <c r="Q45" s="82"/>
      <c r="R45" s="85">
        <f>IF(P45="","",T45*M45*LOOKUP(RIGHT($D$2,3),定数!$A$6:$A$13,定数!$B$6:$B$13))</f>
        <v>-11402.242091750322</v>
      </c>
      <c r="S45" s="85"/>
      <c r="T45" s="86">
        <f t="shared" si="5"/>
        <v>-65.000000000000568</v>
      </c>
      <c r="U45" s="86"/>
      <c r="V45" t="str">
        <f t="shared" si="8"/>
        <v/>
      </c>
      <c r="W45">
        <f t="shared" si="3"/>
        <v>1</v>
      </c>
      <c r="X45" s="41">
        <f t="shared" si="6"/>
        <v>380074.73639167415</v>
      </c>
      <c r="Y45" s="42">
        <f t="shared" si="7"/>
        <v>0</v>
      </c>
    </row>
    <row r="46" spans="2:25" x14ac:dyDescent="0.15">
      <c r="B46" s="40">
        <v>38</v>
      </c>
      <c r="C46" s="81">
        <f t="shared" si="1"/>
        <v>368672.49429992383</v>
      </c>
      <c r="D46" s="81"/>
      <c r="E46" s="46">
        <v>2019</v>
      </c>
      <c r="F46" s="8">
        <v>43524</v>
      </c>
      <c r="G46" s="46" t="s">
        <v>4</v>
      </c>
      <c r="H46" s="82">
        <v>147.56</v>
      </c>
      <c r="I46" s="82"/>
      <c r="J46" s="46">
        <v>46</v>
      </c>
      <c r="K46" s="83">
        <f t="shared" si="4"/>
        <v>11060.174828997715</v>
      </c>
      <c r="L46" s="84"/>
      <c r="M46" s="6">
        <f>IF(J46="","",(K46/J46)/LOOKUP(RIGHT($D$2,3),定数!$A$6:$A$13,定数!$B$6:$B$13))</f>
        <v>2.4043858323908078</v>
      </c>
      <c r="N46" s="40">
        <v>2019</v>
      </c>
      <c r="O46" s="8">
        <v>43524</v>
      </c>
      <c r="P46" s="82">
        <v>148.07</v>
      </c>
      <c r="Q46" s="82"/>
      <c r="R46" s="85">
        <f>IF(P46="","",T46*M46*LOOKUP(RIGHT($D$2,3),定数!$A$6:$A$13,定数!$B$6:$B$13))</f>
        <v>12262.367745192902</v>
      </c>
      <c r="S46" s="85"/>
      <c r="T46" s="86">
        <f t="shared" si="5"/>
        <v>50.999999999999091</v>
      </c>
      <c r="U46" s="86"/>
      <c r="V46" t="str">
        <f t="shared" si="8"/>
        <v/>
      </c>
      <c r="W46">
        <f t="shared" si="3"/>
        <v>0</v>
      </c>
      <c r="X46" s="41">
        <f t="shared" si="6"/>
        <v>380074.73639167415</v>
      </c>
      <c r="Y46" s="42">
        <f t="shared" si="7"/>
        <v>3.0000000000000249E-2</v>
      </c>
    </row>
    <row r="47" spans="2:25" x14ac:dyDescent="0.15">
      <c r="B47" s="40">
        <v>39</v>
      </c>
      <c r="C47" s="81">
        <f t="shared" si="1"/>
        <v>380934.86204511672</v>
      </c>
      <c r="D47" s="81"/>
      <c r="E47" s="46">
        <v>2019</v>
      </c>
      <c r="F47" s="8">
        <v>43525</v>
      </c>
      <c r="G47" s="46" t="s">
        <v>4</v>
      </c>
      <c r="H47" s="82">
        <v>147.96</v>
      </c>
      <c r="I47" s="82"/>
      <c r="J47" s="46">
        <v>45</v>
      </c>
      <c r="K47" s="83">
        <f t="shared" si="4"/>
        <v>11428.045861353501</v>
      </c>
      <c r="L47" s="84"/>
      <c r="M47" s="6">
        <f>IF(J47="","",(K47/J47)/LOOKUP(RIGHT($D$2,3),定数!$A$6:$A$13,定数!$B$6:$B$13))</f>
        <v>2.5395657469674449</v>
      </c>
      <c r="N47" s="40">
        <v>2019</v>
      </c>
      <c r="O47" s="8">
        <v>13971</v>
      </c>
      <c r="P47" s="82">
        <v>147.51</v>
      </c>
      <c r="Q47" s="82"/>
      <c r="R47" s="85">
        <f>IF(P47="","",T47*M47*LOOKUP(RIGHT($D$2,3),定数!$A$6:$A$13,定数!$B$6:$B$13))</f>
        <v>-11428.045861353936</v>
      </c>
      <c r="S47" s="85"/>
      <c r="T47" s="86">
        <f t="shared" si="5"/>
        <v>-45.000000000001705</v>
      </c>
      <c r="U47" s="86"/>
      <c r="V47" t="str">
        <f t="shared" si="8"/>
        <v/>
      </c>
      <c r="W47">
        <f t="shared" si="3"/>
        <v>1</v>
      </c>
      <c r="X47" s="41">
        <f t="shared" si="6"/>
        <v>380934.86204511672</v>
      </c>
      <c r="Y47" s="42">
        <f t="shared" si="7"/>
        <v>0</v>
      </c>
    </row>
    <row r="48" spans="2:25" x14ac:dyDescent="0.15">
      <c r="B48" s="40">
        <v>40</v>
      </c>
      <c r="C48" s="81">
        <f t="shared" si="1"/>
        <v>369506.8161837628</v>
      </c>
      <c r="D48" s="81"/>
      <c r="E48" s="46">
        <v>2019</v>
      </c>
      <c r="F48" s="8">
        <v>43563</v>
      </c>
      <c r="G48" s="46" t="s">
        <v>3</v>
      </c>
      <c r="H48" s="82">
        <v>145.5</v>
      </c>
      <c r="I48" s="82"/>
      <c r="J48" s="46">
        <v>26</v>
      </c>
      <c r="K48" s="83">
        <f t="shared" si="4"/>
        <v>11085.204485512884</v>
      </c>
      <c r="L48" s="84"/>
      <c r="M48" s="6">
        <f>IF(J48="","",(K48/J48)/LOOKUP(RIGHT($D$2,3),定数!$A$6:$A$13,定数!$B$6:$B$13))</f>
        <v>4.2635401867357245</v>
      </c>
      <c r="N48" s="40">
        <v>2019</v>
      </c>
      <c r="O48" s="8">
        <v>43564</v>
      </c>
      <c r="P48" s="82">
        <v>145.76</v>
      </c>
      <c r="Q48" s="82"/>
      <c r="R48" s="85">
        <f>IF(P48="","",T48*M48*LOOKUP(RIGHT($D$2,3),定数!$A$6:$A$13,定数!$B$6:$B$13))</f>
        <v>-11085.204485512495</v>
      </c>
      <c r="S48" s="85"/>
      <c r="T48" s="86">
        <f t="shared" si="5"/>
        <v>-25.999999999999091</v>
      </c>
      <c r="U48" s="86"/>
      <c r="V48" t="str">
        <f t="shared" si="8"/>
        <v/>
      </c>
      <c r="W48">
        <f t="shared" si="3"/>
        <v>2</v>
      </c>
      <c r="X48" s="41">
        <f t="shared" si="6"/>
        <v>380934.86204511672</v>
      </c>
      <c r="Y48" s="42">
        <f t="shared" si="7"/>
        <v>3.0000000000001137E-2</v>
      </c>
    </row>
    <row r="49" spans="2:25" x14ac:dyDescent="0.15">
      <c r="B49" s="40">
        <v>41</v>
      </c>
      <c r="C49" s="81">
        <f t="shared" si="1"/>
        <v>358421.61169825029</v>
      </c>
      <c r="D49" s="81"/>
      <c r="E49" s="46">
        <v>2019</v>
      </c>
      <c r="F49" s="8">
        <v>43672</v>
      </c>
      <c r="G49" s="46" t="s">
        <v>4</v>
      </c>
      <c r="H49" s="82">
        <v>135.22999999999999</v>
      </c>
      <c r="I49" s="82"/>
      <c r="J49" s="46">
        <v>30</v>
      </c>
      <c r="K49" s="83">
        <f t="shared" si="4"/>
        <v>10752.648350947507</v>
      </c>
      <c r="L49" s="84"/>
      <c r="M49" s="6">
        <f>IF(J49="","",(K49/J49)/LOOKUP(RIGHT($D$2,3),定数!$A$6:$A$13,定数!$B$6:$B$13))</f>
        <v>3.5842161169825029</v>
      </c>
      <c r="N49" s="40">
        <v>2019</v>
      </c>
      <c r="O49" s="8">
        <v>43672</v>
      </c>
      <c r="P49" s="82">
        <v>134.93</v>
      </c>
      <c r="Q49" s="82"/>
      <c r="R49" s="85">
        <f>IF(P49="","",T49*M49*LOOKUP(RIGHT($D$2,3),定数!$A$6:$A$13,定数!$B$6:$B$13))</f>
        <v>-10752.648350946898</v>
      </c>
      <c r="S49" s="85"/>
      <c r="T49" s="86">
        <f t="shared" si="5"/>
        <v>-29.999999999998295</v>
      </c>
      <c r="U49" s="86"/>
      <c r="V49" t="str">
        <f t="shared" si="8"/>
        <v/>
      </c>
      <c r="W49">
        <f t="shared" si="3"/>
        <v>3</v>
      </c>
      <c r="X49" s="41">
        <f t="shared" si="6"/>
        <v>380934.86204511672</v>
      </c>
      <c r="Y49" s="42">
        <f t="shared" si="7"/>
        <v>5.9100000000000152E-2</v>
      </c>
    </row>
    <row r="50" spans="2:25" x14ac:dyDescent="0.15">
      <c r="B50" s="40">
        <v>42</v>
      </c>
      <c r="C50" s="81">
        <f t="shared" si="1"/>
        <v>347668.96334730339</v>
      </c>
      <c r="D50" s="81"/>
      <c r="E50" s="40"/>
      <c r="F50" s="8"/>
      <c r="G50" s="40"/>
      <c r="H50" s="82"/>
      <c r="I50" s="82"/>
      <c r="J50" s="40"/>
      <c r="K50" s="83" t="str">
        <f t="shared" si="4"/>
        <v/>
      </c>
      <c r="L50" s="84"/>
      <c r="M50" s="6" t="str">
        <f>IF(J50="","",(K50/J50)/LOOKUP(RIGHT($D$2,3),定数!$A$6:$A$13,定数!$B$6:$B$13))</f>
        <v/>
      </c>
      <c r="N50" s="40"/>
      <c r="O50" s="8"/>
      <c r="P50" s="82"/>
      <c r="Q50" s="82"/>
      <c r="R50" s="85" t="str">
        <f>IF(P50="","",T50*M50*LOOKUP(RIGHT($D$2,3),定数!$A$6:$A$13,定数!$B$6:$B$13))</f>
        <v/>
      </c>
      <c r="S50" s="85"/>
      <c r="T50" s="86" t="str">
        <f t="shared" si="5"/>
        <v/>
      </c>
      <c r="U50" s="86"/>
      <c r="V50" t="str">
        <f t="shared" si="8"/>
        <v/>
      </c>
      <c r="W50" t="str">
        <f t="shared" si="3"/>
        <v/>
      </c>
      <c r="X50" s="41">
        <f t="shared" si="6"/>
        <v>380934.86204511672</v>
      </c>
      <c r="Y50" s="42">
        <f t="shared" si="7"/>
        <v>8.7326999999998489E-2</v>
      </c>
    </row>
    <row r="51" spans="2:25" x14ac:dyDescent="0.15">
      <c r="B51" s="40">
        <v>43</v>
      </c>
      <c r="C51" s="81" t="str">
        <f t="shared" si="1"/>
        <v/>
      </c>
      <c r="D51" s="81"/>
      <c r="E51" s="40"/>
      <c r="F51" s="8"/>
      <c r="G51" s="40"/>
      <c r="H51" s="82"/>
      <c r="I51" s="82"/>
      <c r="J51" s="40"/>
      <c r="K51" s="83" t="str">
        <f t="shared" si="4"/>
        <v/>
      </c>
      <c r="L51" s="84"/>
      <c r="M51" s="6" t="str">
        <f>IF(J51="","",(K51/J51)/LOOKUP(RIGHT($D$2,3),定数!$A$6:$A$13,定数!$B$6:$B$13))</f>
        <v/>
      </c>
      <c r="N51" s="40"/>
      <c r="O51" s="8"/>
      <c r="P51" s="82"/>
      <c r="Q51" s="82"/>
      <c r="R51" s="85" t="str">
        <f>IF(P51="","",T51*M51*LOOKUP(RIGHT($D$2,3),定数!$A$6:$A$13,定数!$B$6:$B$13))</f>
        <v/>
      </c>
      <c r="S51" s="85"/>
      <c r="T51" s="86" t="str">
        <f t="shared" si="5"/>
        <v/>
      </c>
      <c r="U51" s="86"/>
      <c r="V51" t="str">
        <f t="shared" si="8"/>
        <v/>
      </c>
      <c r="W51" t="str">
        <f t="shared" si="3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40">
        <v>44</v>
      </c>
      <c r="C52" s="81" t="str">
        <f t="shared" si="1"/>
        <v/>
      </c>
      <c r="D52" s="81"/>
      <c r="E52" s="40"/>
      <c r="F52" s="8"/>
      <c r="G52" s="40"/>
      <c r="H52" s="82"/>
      <c r="I52" s="82"/>
      <c r="J52" s="40"/>
      <c r="K52" s="83" t="str">
        <f t="shared" si="4"/>
        <v/>
      </c>
      <c r="L52" s="84"/>
      <c r="M52" s="6" t="str">
        <f>IF(J52="","",(K52/J52)/LOOKUP(RIGHT($D$2,3),定数!$A$6:$A$13,定数!$B$6:$B$13))</f>
        <v/>
      </c>
      <c r="N52" s="40"/>
      <c r="O52" s="8"/>
      <c r="P52" s="82"/>
      <c r="Q52" s="82"/>
      <c r="R52" s="85" t="str">
        <f>IF(P52="","",T52*M52*LOOKUP(RIGHT($D$2,3),定数!$A$6:$A$13,定数!$B$6:$B$13))</f>
        <v/>
      </c>
      <c r="S52" s="85"/>
      <c r="T52" s="86" t="str">
        <f t="shared" si="5"/>
        <v/>
      </c>
      <c r="U52" s="86"/>
      <c r="V52" t="str">
        <f t="shared" si="8"/>
        <v/>
      </c>
      <c r="W52" t="str">
        <f t="shared" si="3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40">
        <v>45</v>
      </c>
      <c r="C53" s="81" t="str">
        <f t="shared" si="1"/>
        <v/>
      </c>
      <c r="D53" s="81"/>
      <c r="E53" s="40"/>
      <c r="F53" s="8"/>
      <c r="G53" s="40"/>
      <c r="H53" s="82"/>
      <c r="I53" s="82"/>
      <c r="J53" s="40"/>
      <c r="K53" s="83" t="str">
        <f t="shared" si="4"/>
        <v/>
      </c>
      <c r="L53" s="84"/>
      <c r="M53" s="6" t="str">
        <f>IF(J53="","",(K53/J53)/LOOKUP(RIGHT($D$2,3),定数!$A$6:$A$13,定数!$B$6:$B$13))</f>
        <v/>
      </c>
      <c r="N53" s="40"/>
      <c r="O53" s="8"/>
      <c r="P53" s="82"/>
      <c r="Q53" s="82"/>
      <c r="R53" s="85" t="str">
        <f>IF(P53="","",T53*M53*LOOKUP(RIGHT($D$2,3),定数!$A$6:$A$13,定数!$B$6:$B$13))</f>
        <v/>
      </c>
      <c r="S53" s="85"/>
      <c r="T53" s="86" t="str">
        <f t="shared" si="5"/>
        <v/>
      </c>
      <c r="U53" s="86"/>
      <c r="V53" t="str">
        <f t="shared" si="8"/>
        <v/>
      </c>
      <c r="W53" t="str">
        <f t="shared" si="3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40">
        <v>46</v>
      </c>
      <c r="C54" s="81" t="str">
        <f t="shared" si="1"/>
        <v/>
      </c>
      <c r="D54" s="81"/>
      <c r="E54" s="40"/>
      <c r="F54" s="8"/>
      <c r="G54" s="40"/>
      <c r="H54" s="82"/>
      <c r="I54" s="82"/>
      <c r="J54" s="40"/>
      <c r="K54" s="83" t="str">
        <f t="shared" si="4"/>
        <v/>
      </c>
      <c r="L54" s="84"/>
      <c r="M54" s="6" t="str">
        <f>IF(J54="","",(K54/J54)/LOOKUP(RIGHT($D$2,3),定数!$A$6:$A$13,定数!$B$6:$B$13))</f>
        <v/>
      </c>
      <c r="N54" s="40"/>
      <c r="O54" s="8"/>
      <c r="P54" s="82"/>
      <c r="Q54" s="82"/>
      <c r="R54" s="85" t="str">
        <f>IF(P54="","",T54*M54*LOOKUP(RIGHT($D$2,3),定数!$A$6:$A$13,定数!$B$6:$B$13))</f>
        <v/>
      </c>
      <c r="S54" s="85"/>
      <c r="T54" s="86" t="str">
        <f t="shared" si="5"/>
        <v/>
      </c>
      <c r="U54" s="86"/>
      <c r="V54" t="str">
        <f t="shared" si="8"/>
        <v/>
      </c>
      <c r="W54" t="str">
        <f t="shared" si="3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40">
        <v>47</v>
      </c>
      <c r="C55" s="81" t="str">
        <f t="shared" si="1"/>
        <v/>
      </c>
      <c r="D55" s="81"/>
      <c r="E55" s="40"/>
      <c r="F55" s="8"/>
      <c r="G55" s="40"/>
      <c r="H55" s="82"/>
      <c r="I55" s="82"/>
      <c r="J55" s="40"/>
      <c r="K55" s="83" t="str">
        <f t="shared" si="4"/>
        <v/>
      </c>
      <c r="L55" s="84"/>
      <c r="M55" s="6" t="str">
        <f>IF(J55="","",(K55/J55)/LOOKUP(RIGHT($D$2,3),定数!$A$6:$A$13,定数!$B$6:$B$13))</f>
        <v/>
      </c>
      <c r="N55" s="40"/>
      <c r="O55" s="8"/>
      <c r="P55" s="82"/>
      <c r="Q55" s="82"/>
      <c r="R55" s="85" t="str">
        <f>IF(P55="","",T55*M55*LOOKUP(RIGHT($D$2,3),定数!$A$6:$A$13,定数!$B$6:$B$13))</f>
        <v/>
      </c>
      <c r="S55" s="85"/>
      <c r="T55" s="86" t="str">
        <f t="shared" si="5"/>
        <v/>
      </c>
      <c r="U55" s="86"/>
      <c r="V55" t="str">
        <f t="shared" si="8"/>
        <v/>
      </c>
      <c r="W55" t="str">
        <f t="shared" si="3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40">
        <v>48</v>
      </c>
      <c r="C56" s="81" t="str">
        <f t="shared" si="1"/>
        <v/>
      </c>
      <c r="D56" s="81"/>
      <c r="E56" s="40"/>
      <c r="F56" s="8"/>
      <c r="G56" s="40"/>
      <c r="H56" s="82"/>
      <c r="I56" s="82"/>
      <c r="J56" s="40"/>
      <c r="K56" s="83" t="str">
        <f t="shared" si="4"/>
        <v/>
      </c>
      <c r="L56" s="84"/>
      <c r="M56" s="6" t="str">
        <f>IF(J56="","",(K56/J56)/LOOKUP(RIGHT($D$2,3),定数!$A$6:$A$13,定数!$B$6:$B$13))</f>
        <v/>
      </c>
      <c r="N56" s="40"/>
      <c r="O56" s="8"/>
      <c r="P56" s="82"/>
      <c r="Q56" s="82"/>
      <c r="R56" s="85" t="str">
        <f>IF(P56="","",T56*M56*LOOKUP(RIGHT($D$2,3),定数!$A$6:$A$13,定数!$B$6:$B$13))</f>
        <v/>
      </c>
      <c r="S56" s="85"/>
      <c r="T56" s="86" t="str">
        <f t="shared" si="5"/>
        <v/>
      </c>
      <c r="U56" s="86"/>
      <c r="V56" t="str">
        <f t="shared" si="8"/>
        <v/>
      </c>
      <c r="W56" t="str">
        <f t="shared" si="3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40">
        <v>49</v>
      </c>
      <c r="C57" s="81" t="str">
        <f t="shared" si="1"/>
        <v/>
      </c>
      <c r="D57" s="81"/>
      <c r="E57" s="40"/>
      <c r="F57" s="8"/>
      <c r="G57" s="40"/>
      <c r="H57" s="82"/>
      <c r="I57" s="82"/>
      <c r="J57" s="40"/>
      <c r="K57" s="83" t="str">
        <f t="shared" si="4"/>
        <v/>
      </c>
      <c r="L57" s="84"/>
      <c r="M57" s="6" t="str">
        <f>IF(J57="","",(K57/J57)/LOOKUP(RIGHT($D$2,3),定数!$A$6:$A$13,定数!$B$6:$B$13))</f>
        <v/>
      </c>
      <c r="N57" s="40"/>
      <c r="O57" s="8"/>
      <c r="P57" s="82"/>
      <c r="Q57" s="82"/>
      <c r="R57" s="85" t="str">
        <f>IF(P57="","",T57*M57*LOOKUP(RIGHT($D$2,3),定数!$A$6:$A$13,定数!$B$6:$B$13))</f>
        <v/>
      </c>
      <c r="S57" s="85"/>
      <c r="T57" s="86" t="str">
        <f t="shared" si="5"/>
        <v/>
      </c>
      <c r="U57" s="86"/>
      <c r="V57" t="str">
        <f t="shared" si="8"/>
        <v/>
      </c>
      <c r="W57" t="str">
        <f t="shared" si="3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40">
        <v>50</v>
      </c>
      <c r="C58" s="81" t="str">
        <f t="shared" si="1"/>
        <v/>
      </c>
      <c r="D58" s="81"/>
      <c r="E58" s="40"/>
      <c r="F58" s="8"/>
      <c r="G58" s="40"/>
      <c r="H58" s="82"/>
      <c r="I58" s="82"/>
      <c r="J58" s="40"/>
      <c r="K58" s="83" t="str">
        <f t="shared" si="4"/>
        <v/>
      </c>
      <c r="L58" s="84"/>
      <c r="M58" s="6" t="str">
        <f>IF(J58="","",(K58/J58)/LOOKUP(RIGHT($D$2,3),定数!$A$6:$A$13,定数!$B$6:$B$13))</f>
        <v/>
      </c>
      <c r="N58" s="40"/>
      <c r="O58" s="8"/>
      <c r="P58" s="82"/>
      <c r="Q58" s="82"/>
      <c r="R58" s="85" t="str">
        <f>IF(P58="","",T58*M58*LOOKUP(RIGHT($D$2,3),定数!$A$6:$A$13,定数!$B$6:$B$13))</f>
        <v/>
      </c>
      <c r="S58" s="85"/>
      <c r="T58" s="86" t="str">
        <f t="shared" si="5"/>
        <v/>
      </c>
      <c r="U58" s="86"/>
      <c r="V58" t="str">
        <f t="shared" si="8"/>
        <v/>
      </c>
      <c r="W58" t="str">
        <f t="shared" si="3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40">
        <v>51</v>
      </c>
      <c r="C59" s="81" t="str">
        <f t="shared" si="1"/>
        <v/>
      </c>
      <c r="D59" s="81"/>
      <c r="E59" s="40"/>
      <c r="F59" s="8"/>
      <c r="G59" s="40"/>
      <c r="H59" s="82"/>
      <c r="I59" s="82"/>
      <c r="J59" s="40"/>
      <c r="K59" s="83" t="str">
        <f t="shared" si="4"/>
        <v/>
      </c>
      <c r="L59" s="84"/>
      <c r="M59" s="6" t="str">
        <f>IF(J59="","",(K59/J59)/LOOKUP(RIGHT($D$2,3),定数!$A$6:$A$13,定数!$B$6:$B$13))</f>
        <v/>
      </c>
      <c r="N59" s="40"/>
      <c r="O59" s="8"/>
      <c r="P59" s="82"/>
      <c r="Q59" s="82"/>
      <c r="R59" s="85" t="str">
        <f>IF(P59="","",T59*M59*LOOKUP(RIGHT($D$2,3),定数!$A$6:$A$13,定数!$B$6:$B$13))</f>
        <v/>
      </c>
      <c r="S59" s="85"/>
      <c r="T59" s="86" t="str">
        <f t="shared" si="5"/>
        <v/>
      </c>
      <c r="U59" s="86"/>
      <c r="V59" t="str">
        <f t="shared" si="8"/>
        <v/>
      </c>
      <c r="W59" t="str">
        <f t="shared" si="3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40">
        <v>52</v>
      </c>
      <c r="C60" s="81" t="str">
        <f t="shared" si="1"/>
        <v/>
      </c>
      <c r="D60" s="81"/>
      <c r="E60" s="40"/>
      <c r="F60" s="8"/>
      <c r="G60" s="40"/>
      <c r="H60" s="82"/>
      <c r="I60" s="82"/>
      <c r="J60" s="40"/>
      <c r="K60" s="83" t="str">
        <f t="shared" si="4"/>
        <v/>
      </c>
      <c r="L60" s="84"/>
      <c r="M60" s="6" t="str">
        <f>IF(J60="","",(K60/J60)/LOOKUP(RIGHT($D$2,3),定数!$A$6:$A$13,定数!$B$6:$B$13))</f>
        <v/>
      </c>
      <c r="N60" s="40"/>
      <c r="O60" s="8"/>
      <c r="P60" s="82"/>
      <c r="Q60" s="82"/>
      <c r="R60" s="85" t="str">
        <f>IF(P60="","",T60*M60*LOOKUP(RIGHT($D$2,3),定数!$A$6:$A$13,定数!$B$6:$B$13))</f>
        <v/>
      </c>
      <c r="S60" s="85"/>
      <c r="T60" s="86" t="str">
        <f t="shared" si="5"/>
        <v/>
      </c>
      <c r="U60" s="86"/>
      <c r="V60" t="str">
        <f t="shared" si="8"/>
        <v/>
      </c>
      <c r="W60" t="str">
        <f t="shared" si="3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40">
        <v>53</v>
      </c>
      <c r="C61" s="81" t="str">
        <f t="shared" si="1"/>
        <v/>
      </c>
      <c r="D61" s="81"/>
      <c r="E61" s="40"/>
      <c r="F61" s="8"/>
      <c r="G61" s="40"/>
      <c r="H61" s="82"/>
      <c r="I61" s="82"/>
      <c r="J61" s="40"/>
      <c r="K61" s="83" t="str">
        <f t="shared" si="4"/>
        <v/>
      </c>
      <c r="L61" s="84"/>
      <c r="M61" s="6" t="str">
        <f>IF(J61="","",(K61/J61)/LOOKUP(RIGHT($D$2,3),定数!$A$6:$A$13,定数!$B$6:$B$13))</f>
        <v/>
      </c>
      <c r="N61" s="40"/>
      <c r="O61" s="8"/>
      <c r="P61" s="82"/>
      <c r="Q61" s="82"/>
      <c r="R61" s="85" t="str">
        <f>IF(P61="","",T61*M61*LOOKUP(RIGHT($D$2,3),定数!$A$6:$A$13,定数!$B$6:$B$13))</f>
        <v/>
      </c>
      <c r="S61" s="85"/>
      <c r="T61" s="86" t="str">
        <f t="shared" si="5"/>
        <v/>
      </c>
      <c r="U61" s="86"/>
      <c r="V61" t="str">
        <f t="shared" si="8"/>
        <v/>
      </c>
      <c r="W61" t="str">
        <f t="shared" si="3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40">
        <v>54</v>
      </c>
      <c r="C62" s="81" t="str">
        <f t="shared" si="1"/>
        <v/>
      </c>
      <c r="D62" s="81"/>
      <c r="E62" s="40"/>
      <c r="F62" s="8"/>
      <c r="G62" s="40"/>
      <c r="H62" s="82"/>
      <c r="I62" s="82"/>
      <c r="J62" s="40"/>
      <c r="K62" s="83" t="str">
        <f t="shared" si="4"/>
        <v/>
      </c>
      <c r="L62" s="84"/>
      <c r="M62" s="6" t="str">
        <f>IF(J62="","",(K62/J62)/LOOKUP(RIGHT($D$2,3),定数!$A$6:$A$13,定数!$B$6:$B$13))</f>
        <v/>
      </c>
      <c r="N62" s="40"/>
      <c r="O62" s="8"/>
      <c r="P62" s="82"/>
      <c r="Q62" s="82"/>
      <c r="R62" s="85" t="str">
        <f>IF(P62="","",T62*M62*LOOKUP(RIGHT($D$2,3),定数!$A$6:$A$13,定数!$B$6:$B$13))</f>
        <v/>
      </c>
      <c r="S62" s="85"/>
      <c r="T62" s="86" t="str">
        <f t="shared" si="5"/>
        <v/>
      </c>
      <c r="U62" s="86"/>
      <c r="V62" t="str">
        <f t="shared" si="8"/>
        <v/>
      </c>
      <c r="W62" t="str">
        <f t="shared" si="3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40">
        <v>55</v>
      </c>
      <c r="C63" s="81" t="str">
        <f t="shared" si="1"/>
        <v/>
      </c>
      <c r="D63" s="81"/>
      <c r="E63" s="40"/>
      <c r="F63" s="8"/>
      <c r="G63" s="40"/>
      <c r="H63" s="82"/>
      <c r="I63" s="82"/>
      <c r="J63" s="40"/>
      <c r="K63" s="83" t="str">
        <f t="shared" si="4"/>
        <v/>
      </c>
      <c r="L63" s="84"/>
      <c r="M63" s="6" t="str">
        <f>IF(J63="","",(K63/J63)/LOOKUP(RIGHT($D$2,3),定数!$A$6:$A$13,定数!$B$6:$B$13))</f>
        <v/>
      </c>
      <c r="N63" s="40"/>
      <c r="O63" s="8"/>
      <c r="P63" s="82"/>
      <c r="Q63" s="82"/>
      <c r="R63" s="85" t="str">
        <f>IF(P63="","",T63*M63*LOOKUP(RIGHT($D$2,3),定数!$A$6:$A$13,定数!$B$6:$B$13))</f>
        <v/>
      </c>
      <c r="S63" s="85"/>
      <c r="T63" s="86" t="str">
        <f t="shared" si="5"/>
        <v/>
      </c>
      <c r="U63" s="86"/>
      <c r="V63" t="str">
        <f t="shared" si="8"/>
        <v/>
      </c>
      <c r="W63" t="str">
        <f t="shared" si="3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40">
        <v>56</v>
      </c>
      <c r="C64" s="81" t="str">
        <f t="shared" si="1"/>
        <v/>
      </c>
      <c r="D64" s="81"/>
      <c r="E64" s="40"/>
      <c r="F64" s="8"/>
      <c r="G64" s="40"/>
      <c r="H64" s="82"/>
      <c r="I64" s="82"/>
      <c r="J64" s="40"/>
      <c r="K64" s="83" t="str">
        <f t="shared" si="4"/>
        <v/>
      </c>
      <c r="L64" s="84"/>
      <c r="M64" s="6" t="str">
        <f>IF(J64="","",(K64/J64)/LOOKUP(RIGHT($D$2,3),定数!$A$6:$A$13,定数!$B$6:$B$13))</f>
        <v/>
      </c>
      <c r="N64" s="40"/>
      <c r="O64" s="8"/>
      <c r="P64" s="82"/>
      <c r="Q64" s="82"/>
      <c r="R64" s="85" t="str">
        <f>IF(P64="","",T64*M64*LOOKUP(RIGHT($D$2,3),定数!$A$6:$A$13,定数!$B$6:$B$13))</f>
        <v/>
      </c>
      <c r="S64" s="85"/>
      <c r="T64" s="86" t="str">
        <f t="shared" si="5"/>
        <v/>
      </c>
      <c r="U64" s="86"/>
      <c r="V64" t="str">
        <f t="shared" si="8"/>
        <v/>
      </c>
      <c r="W64" t="str">
        <f t="shared" si="3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40">
        <v>57</v>
      </c>
      <c r="C65" s="81" t="str">
        <f t="shared" si="1"/>
        <v/>
      </c>
      <c r="D65" s="81"/>
      <c r="E65" s="40"/>
      <c r="F65" s="8"/>
      <c r="G65" s="40"/>
      <c r="H65" s="82"/>
      <c r="I65" s="82"/>
      <c r="J65" s="40"/>
      <c r="K65" s="83" t="str">
        <f t="shared" si="4"/>
        <v/>
      </c>
      <c r="L65" s="84"/>
      <c r="M65" s="6" t="str">
        <f>IF(J65="","",(K65/J65)/LOOKUP(RIGHT($D$2,3),定数!$A$6:$A$13,定数!$B$6:$B$13))</f>
        <v/>
      </c>
      <c r="N65" s="40"/>
      <c r="O65" s="8"/>
      <c r="P65" s="82"/>
      <c r="Q65" s="82"/>
      <c r="R65" s="85" t="str">
        <f>IF(P65="","",T65*M65*LOOKUP(RIGHT($D$2,3),定数!$A$6:$A$13,定数!$B$6:$B$13))</f>
        <v/>
      </c>
      <c r="S65" s="85"/>
      <c r="T65" s="86" t="str">
        <f t="shared" si="5"/>
        <v/>
      </c>
      <c r="U65" s="86"/>
      <c r="V65" t="str">
        <f t="shared" si="8"/>
        <v/>
      </c>
      <c r="W65" t="str">
        <f t="shared" si="3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40">
        <v>58</v>
      </c>
      <c r="C66" s="81" t="str">
        <f t="shared" si="1"/>
        <v/>
      </c>
      <c r="D66" s="81"/>
      <c r="E66" s="40"/>
      <c r="F66" s="8"/>
      <c r="G66" s="40"/>
      <c r="H66" s="82"/>
      <c r="I66" s="82"/>
      <c r="J66" s="40"/>
      <c r="K66" s="83" t="str">
        <f t="shared" si="4"/>
        <v/>
      </c>
      <c r="L66" s="84"/>
      <c r="M66" s="6" t="str">
        <f>IF(J66="","",(K66/J66)/LOOKUP(RIGHT($D$2,3),定数!$A$6:$A$13,定数!$B$6:$B$13))</f>
        <v/>
      </c>
      <c r="N66" s="40"/>
      <c r="O66" s="8"/>
      <c r="P66" s="82"/>
      <c r="Q66" s="82"/>
      <c r="R66" s="85" t="str">
        <f>IF(P66="","",T66*M66*LOOKUP(RIGHT($D$2,3),定数!$A$6:$A$13,定数!$B$6:$B$13))</f>
        <v/>
      </c>
      <c r="S66" s="85"/>
      <c r="T66" s="86" t="str">
        <f t="shared" si="5"/>
        <v/>
      </c>
      <c r="U66" s="86"/>
      <c r="V66" t="str">
        <f t="shared" si="8"/>
        <v/>
      </c>
      <c r="W66" t="str">
        <f t="shared" si="3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40">
        <v>59</v>
      </c>
      <c r="C67" s="81" t="str">
        <f t="shared" si="1"/>
        <v/>
      </c>
      <c r="D67" s="81"/>
      <c r="E67" s="40"/>
      <c r="F67" s="8"/>
      <c r="G67" s="40"/>
      <c r="H67" s="82"/>
      <c r="I67" s="82"/>
      <c r="J67" s="40"/>
      <c r="K67" s="83" t="str">
        <f t="shared" si="4"/>
        <v/>
      </c>
      <c r="L67" s="84"/>
      <c r="M67" s="6" t="str">
        <f>IF(J67="","",(K67/J67)/LOOKUP(RIGHT($D$2,3),定数!$A$6:$A$13,定数!$B$6:$B$13))</f>
        <v/>
      </c>
      <c r="N67" s="40"/>
      <c r="O67" s="8"/>
      <c r="P67" s="82"/>
      <c r="Q67" s="82"/>
      <c r="R67" s="85" t="str">
        <f>IF(P67="","",T67*M67*LOOKUP(RIGHT($D$2,3),定数!$A$6:$A$13,定数!$B$6:$B$13))</f>
        <v/>
      </c>
      <c r="S67" s="85"/>
      <c r="T67" s="86" t="str">
        <f t="shared" si="5"/>
        <v/>
      </c>
      <c r="U67" s="86"/>
      <c r="V67" t="str">
        <f t="shared" si="8"/>
        <v/>
      </c>
      <c r="W67" t="str">
        <f t="shared" si="3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40">
        <v>60</v>
      </c>
      <c r="C68" s="81" t="str">
        <f t="shared" si="1"/>
        <v/>
      </c>
      <c r="D68" s="81"/>
      <c r="E68" s="40"/>
      <c r="F68" s="8"/>
      <c r="G68" s="40"/>
      <c r="H68" s="82"/>
      <c r="I68" s="82"/>
      <c r="J68" s="40"/>
      <c r="K68" s="83" t="str">
        <f t="shared" si="4"/>
        <v/>
      </c>
      <c r="L68" s="84"/>
      <c r="M68" s="6" t="str">
        <f>IF(J68="","",(K68/J68)/LOOKUP(RIGHT($D$2,3),定数!$A$6:$A$13,定数!$B$6:$B$13))</f>
        <v/>
      </c>
      <c r="N68" s="40"/>
      <c r="O68" s="8"/>
      <c r="P68" s="82"/>
      <c r="Q68" s="82"/>
      <c r="R68" s="85" t="str">
        <f>IF(P68="","",T68*M68*LOOKUP(RIGHT($D$2,3),定数!$A$6:$A$13,定数!$B$6:$B$13))</f>
        <v/>
      </c>
      <c r="S68" s="85"/>
      <c r="T68" s="86" t="str">
        <f t="shared" si="5"/>
        <v/>
      </c>
      <c r="U68" s="86"/>
      <c r="V68" t="str">
        <f t="shared" si="8"/>
        <v/>
      </c>
      <c r="W68" t="str">
        <f t="shared" si="3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40">
        <v>61</v>
      </c>
      <c r="C69" s="81" t="str">
        <f t="shared" si="1"/>
        <v/>
      </c>
      <c r="D69" s="81"/>
      <c r="E69" s="40"/>
      <c r="F69" s="8"/>
      <c r="G69" s="40"/>
      <c r="H69" s="82"/>
      <c r="I69" s="82"/>
      <c r="J69" s="40"/>
      <c r="K69" s="83" t="str">
        <f t="shared" si="4"/>
        <v/>
      </c>
      <c r="L69" s="84"/>
      <c r="M69" s="6" t="str">
        <f>IF(J69="","",(K69/J69)/LOOKUP(RIGHT($D$2,3),定数!$A$6:$A$13,定数!$B$6:$B$13))</f>
        <v/>
      </c>
      <c r="N69" s="40"/>
      <c r="O69" s="8"/>
      <c r="P69" s="82"/>
      <c r="Q69" s="82"/>
      <c r="R69" s="85" t="str">
        <f>IF(P69="","",T69*M69*LOOKUP(RIGHT($D$2,3),定数!$A$6:$A$13,定数!$B$6:$B$13))</f>
        <v/>
      </c>
      <c r="S69" s="85"/>
      <c r="T69" s="86" t="str">
        <f t="shared" si="5"/>
        <v/>
      </c>
      <c r="U69" s="86"/>
      <c r="V69" t="str">
        <f t="shared" si="8"/>
        <v/>
      </c>
      <c r="W69" t="str">
        <f t="shared" si="3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40">
        <v>62</v>
      </c>
      <c r="C70" s="81" t="str">
        <f t="shared" si="1"/>
        <v/>
      </c>
      <c r="D70" s="81"/>
      <c r="E70" s="40"/>
      <c r="F70" s="8"/>
      <c r="G70" s="40"/>
      <c r="H70" s="82"/>
      <c r="I70" s="82"/>
      <c r="J70" s="40"/>
      <c r="K70" s="83" t="str">
        <f t="shared" si="4"/>
        <v/>
      </c>
      <c r="L70" s="84"/>
      <c r="M70" s="6" t="str">
        <f>IF(J70="","",(K70/J70)/LOOKUP(RIGHT($D$2,3),定数!$A$6:$A$13,定数!$B$6:$B$13))</f>
        <v/>
      </c>
      <c r="N70" s="40"/>
      <c r="O70" s="8"/>
      <c r="P70" s="82"/>
      <c r="Q70" s="82"/>
      <c r="R70" s="85" t="str">
        <f>IF(P70="","",T70*M70*LOOKUP(RIGHT($D$2,3),定数!$A$6:$A$13,定数!$B$6:$B$13))</f>
        <v/>
      </c>
      <c r="S70" s="85"/>
      <c r="T70" s="86" t="str">
        <f t="shared" si="5"/>
        <v/>
      </c>
      <c r="U70" s="86"/>
      <c r="V70" t="str">
        <f t="shared" si="8"/>
        <v/>
      </c>
      <c r="W70" t="str">
        <f t="shared" si="3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40">
        <v>63</v>
      </c>
      <c r="C71" s="81" t="str">
        <f t="shared" si="1"/>
        <v/>
      </c>
      <c r="D71" s="81"/>
      <c r="E71" s="40"/>
      <c r="F71" s="8"/>
      <c r="G71" s="40"/>
      <c r="H71" s="82"/>
      <c r="I71" s="82"/>
      <c r="J71" s="40"/>
      <c r="K71" s="83" t="str">
        <f t="shared" si="4"/>
        <v/>
      </c>
      <c r="L71" s="84"/>
      <c r="M71" s="6" t="str">
        <f>IF(J71="","",(K71/J71)/LOOKUP(RIGHT($D$2,3),定数!$A$6:$A$13,定数!$B$6:$B$13))</f>
        <v/>
      </c>
      <c r="N71" s="40"/>
      <c r="O71" s="8"/>
      <c r="P71" s="82"/>
      <c r="Q71" s="82"/>
      <c r="R71" s="85" t="str">
        <f>IF(P71="","",T71*M71*LOOKUP(RIGHT($D$2,3),定数!$A$6:$A$13,定数!$B$6:$B$13))</f>
        <v/>
      </c>
      <c r="S71" s="85"/>
      <c r="T71" s="86" t="str">
        <f t="shared" si="5"/>
        <v/>
      </c>
      <c r="U71" s="86"/>
      <c r="V71" t="str">
        <f t="shared" si="8"/>
        <v/>
      </c>
      <c r="W71" t="str">
        <f t="shared" si="3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40">
        <v>64</v>
      </c>
      <c r="C72" s="81" t="str">
        <f t="shared" si="1"/>
        <v/>
      </c>
      <c r="D72" s="81"/>
      <c r="E72" s="40"/>
      <c r="F72" s="8"/>
      <c r="G72" s="40"/>
      <c r="H72" s="82"/>
      <c r="I72" s="82"/>
      <c r="J72" s="40"/>
      <c r="K72" s="83" t="str">
        <f t="shared" si="4"/>
        <v/>
      </c>
      <c r="L72" s="84"/>
      <c r="M72" s="6" t="str">
        <f>IF(J72="","",(K72/J72)/LOOKUP(RIGHT($D$2,3),定数!$A$6:$A$13,定数!$B$6:$B$13))</f>
        <v/>
      </c>
      <c r="N72" s="40"/>
      <c r="O72" s="8"/>
      <c r="P72" s="82"/>
      <c r="Q72" s="82"/>
      <c r="R72" s="85" t="str">
        <f>IF(P72="","",T72*M72*LOOKUP(RIGHT($D$2,3),定数!$A$6:$A$13,定数!$B$6:$B$13))</f>
        <v/>
      </c>
      <c r="S72" s="85"/>
      <c r="T72" s="86" t="str">
        <f t="shared" si="5"/>
        <v/>
      </c>
      <c r="U72" s="86"/>
      <c r="V72" t="str">
        <f t="shared" si="8"/>
        <v/>
      </c>
      <c r="W72" t="str">
        <f t="shared" si="3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40">
        <v>65</v>
      </c>
      <c r="C73" s="81" t="str">
        <f t="shared" si="1"/>
        <v/>
      </c>
      <c r="D73" s="81"/>
      <c r="E73" s="40"/>
      <c r="F73" s="8"/>
      <c r="G73" s="40"/>
      <c r="H73" s="82"/>
      <c r="I73" s="82"/>
      <c r="J73" s="40"/>
      <c r="K73" s="83" t="str">
        <f t="shared" si="4"/>
        <v/>
      </c>
      <c r="L73" s="84"/>
      <c r="M73" s="6" t="str">
        <f>IF(J73="","",(K73/J73)/LOOKUP(RIGHT($D$2,3),定数!$A$6:$A$13,定数!$B$6:$B$13))</f>
        <v/>
      </c>
      <c r="N73" s="40"/>
      <c r="O73" s="8"/>
      <c r="P73" s="82"/>
      <c r="Q73" s="82"/>
      <c r="R73" s="85" t="str">
        <f>IF(P73="","",T73*M73*LOOKUP(RIGHT($D$2,3),定数!$A$6:$A$13,定数!$B$6:$B$13))</f>
        <v/>
      </c>
      <c r="S73" s="85"/>
      <c r="T73" s="86" t="str">
        <f t="shared" si="5"/>
        <v/>
      </c>
      <c r="U73" s="86"/>
      <c r="V73" t="str">
        <f t="shared" si="8"/>
        <v/>
      </c>
      <c r="W73" t="str">
        <f t="shared" si="3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40">
        <v>66</v>
      </c>
      <c r="C74" s="81" t="str">
        <f t="shared" ref="C74:C108" si="9">IF(R73="","",C73+R73)</f>
        <v/>
      </c>
      <c r="D74" s="81"/>
      <c r="E74" s="40"/>
      <c r="F74" s="8"/>
      <c r="G74" s="40"/>
      <c r="H74" s="82"/>
      <c r="I74" s="82"/>
      <c r="J74" s="40"/>
      <c r="K74" s="83" t="str">
        <f t="shared" si="4"/>
        <v/>
      </c>
      <c r="L74" s="84"/>
      <c r="M74" s="6" t="str">
        <f>IF(J74="","",(K74/J74)/LOOKUP(RIGHT($D$2,3),定数!$A$6:$A$13,定数!$B$6:$B$13))</f>
        <v/>
      </c>
      <c r="N74" s="40"/>
      <c r="O74" s="8"/>
      <c r="P74" s="82"/>
      <c r="Q74" s="82"/>
      <c r="R74" s="85" t="str">
        <f>IF(P74="","",T74*M74*LOOKUP(RIGHT($D$2,3),定数!$A$6:$A$13,定数!$B$6:$B$13))</f>
        <v/>
      </c>
      <c r="S74" s="85"/>
      <c r="T74" s="86" t="str">
        <f t="shared" si="5"/>
        <v/>
      </c>
      <c r="U74" s="86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40">
        <v>67</v>
      </c>
      <c r="C75" s="81" t="str">
        <f t="shared" si="9"/>
        <v/>
      </c>
      <c r="D75" s="81"/>
      <c r="E75" s="40"/>
      <c r="F75" s="8"/>
      <c r="G75" s="40"/>
      <c r="H75" s="82"/>
      <c r="I75" s="82"/>
      <c r="J75" s="40"/>
      <c r="K75" s="83" t="str">
        <f t="shared" ref="K75:K108" si="10">IF(J75="","",C75*0.03)</f>
        <v/>
      </c>
      <c r="L75" s="84"/>
      <c r="M75" s="6" t="str">
        <f>IF(J75="","",(K75/J75)/LOOKUP(RIGHT($D$2,3),定数!$A$6:$A$13,定数!$B$6:$B$13))</f>
        <v/>
      </c>
      <c r="N75" s="40"/>
      <c r="O75" s="8"/>
      <c r="P75" s="82"/>
      <c r="Q75" s="82"/>
      <c r="R75" s="85" t="str">
        <f>IF(P75="","",T75*M75*LOOKUP(RIGHT($D$2,3),定数!$A$6:$A$13,定数!$B$6:$B$13))</f>
        <v/>
      </c>
      <c r="S75" s="85"/>
      <c r="T75" s="86" t="str">
        <f t="shared" si="5"/>
        <v/>
      </c>
      <c r="U75" s="86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40">
        <v>68</v>
      </c>
      <c r="C76" s="81" t="str">
        <f t="shared" si="9"/>
        <v/>
      </c>
      <c r="D76" s="81"/>
      <c r="E76" s="40"/>
      <c r="F76" s="8"/>
      <c r="G76" s="40"/>
      <c r="H76" s="82"/>
      <c r="I76" s="82"/>
      <c r="J76" s="40"/>
      <c r="K76" s="83" t="str">
        <f t="shared" si="10"/>
        <v/>
      </c>
      <c r="L76" s="84"/>
      <c r="M76" s="6" t="str">
        <f>IF(J76="","",(K76/J76)/LOOKUP(RIGHT($D$2,3),定数!$A$6:$A$13,定数!$B$6:$B$13))</f>
        <v/>
      </c>
      <c r="N76" s="40"/>
      <c r="O76" s="8"/>
      <c r="P76" s="82"/>
      <c r="Q76" s="82"/>
      <c r="R76" s="85" t="str">
        <f>IF(P76="","",T76*M76*LOOKUP(RIGHT($D$2,3),定数!$A$6:$A$13,定数!$B$6:$B$13))</f>
        <v/>
      </c>
      <c r="S76" s="85"/>
      <c r="T76" s="86" t="str">
        <f t="shared" ref="T76:T108" si="12">IF(P76="","",IF(G76="買",(P76-H76),(H76-P76))*IF(RIGHT($D$2,3)="JPY",100,10000))</f>
        <v/>
      </c>
      <c r="U76" s="86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15">
      <c r="B77" s="40">
        <v>69</v>
      </c>
      <c r="C77" s="81" t="str">
        <f t="shared" si="9"/>
        <v/>
      </c>
      <c r="D77" s="81"/>
      <c r="E77" s="40"/>
      <c r="F77" s="8"/>
      <c r="G77" s="40"/>
      <c r="H77" s="82"/>
      <c r="I77" s="82"/>
      <c r="J77" s="40"/>
      <c r="K77" s="83" t="str">
        <f t="shared" si="10"/>
        <v/>
      </c>
      <c r="L77" s="84"/>
      <c r="M77" s="6" t="str">
        <f>IF(J77="","",(K77/J77)/LOOKUP(RIGHT($D$2,3),定数!$A$6:$A$13,定数!$B$6:$B$13))</f>
        <v/>
      </c>
      <c r="N77" s="40"/>
      <c r="O77" s="8"/>
      <c r="P77" s="82"/>
      <c r="Q77" s="82"/>
      <c r="R77" s="85" t="str">
        <f>IF(P77="","",T77*M77*LOOKUP(RIGHT($D$2,3),定数!$A$6:$A$13,定数!$B$6:$B$13))</f>
        <v/>
      </c>
      <c r="S77" s="85"/>
      <c r="T77" s="86" t="str">
        <f t="shared" si="12"/>
        <v/>
      </c>
      <c r="U77" s="86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15">
      <c r="B78" s="40">
        <v>70</v>
      </c>
      <c r="C78" s="81" t="str">
        <f t="shared" si="9"/>
        <v/>
      </c>
      <c r="D78" s="81"/>
      <c r="E78" s="40"/>
      <c r="F78" s="8"/>
      <c r="G78" s="40"/>
      <c r="H78" s="82"/>
      <c r="I78" s="82"/>
      <c r="J78" s="40"/>
      <c r="K78" s="83" t="str">
        <f t="shared" si="10"/>
        <v/>
      </c>
      <c r="L78" s="84"/>
      <c r="M78" s="6" t="str">
        <f>IF(J78="","",(K78/J78)/LOOKUP(RIGHT($D$2,3),定数!$A$6:$A$13,定数!$B$6:$B$13))</f>
        <v/>
      </c>
      <c r="N78" s="40"/>
      <c r="O78" s="8"/>
      <c r="P78" s="82"/>
      <c r="Q78" s="82"/>
      <c r="R78" s="85" t="str">
        <f>IF(P78="","",T78*M78*LOOKUP(RIGHT($D$2,3),定数!$A$6:$A$13,定数!$B$6:$B$13))</f>
        <v/>
      </c>
      <c r="S78" s="85"/>
      <c r="T78" s="86" t="str">
        <f t="shared" si="12"/>
        <v/>
      </c>
      <c r="U78" s="86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15">
      <c r="B79" s="40">
        <v>71</v>
      </c>
      <c r="C79" s="81" t="str">
        <f t="shared" si="9"/>
        <v/>
      </c>
      <c r="D79" s="81"/>
      <c r="E79" s="40"/>
      <c r="F79" s="8"/>
      <c r="G79" s="40"/>
      <c r="H79" s="82"/>
      <c r="I79" s="82"/>
      <c r="J79" s="40"/>
      <c r="K79" s="83" t="str">
        <f t="shared" si="10"/>
        <v/>
      </c>
      <c r="L79" s="84"/>
      <c r="M79" s="6" t="str">
        <f>IF(J79="","",(K79/J79)/LOOKUP(RIGHT($D$2,3),定数!$A$6:$A$13,定数!$B$6:$B$13))</f>
        <v/>
      </c>
      <c r="N79" s="40"/>
      <c r="O79" s="8"/>
      <c r="P79" s="82"/>
      <c r="Q79" s="82"/>
      <c r="R79" s="85" t="str">
        <f>IF(P79="","",T79*M79*LOOKUP(RIGHT($D$2,3),定数!$A$6:$A$13,定数!$B$6:$B$13))</f>
        <v/>
      </c>
      <c r="S79" s="85"/>
      <c r="T79" s="86" t="str">
        <f t="shared" si="12"/>
        <v/>
      </c>
      <c r="U79" s="86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15">
      <c r="B80" s="40">
        <v>72</v>
      </c>
      <c r="C80" s="81" t="str">
        <f t="shared" si="9"/>
        <v/>
      </c>
      <c r="D80" s="81"/>
      <c r="E80" s="40"/>
      <c r="F80" s="8"/>
      <c r="G80" s="40"/>
      <c r="H80" s="82"/>
      <c r="I80" s="82"/>
      <c r="J80" s="40"/>
      <c r="K80" s="83" t="str">
        <f t="shared" si="10"/>
        <v/>
      </c>
      <c r="L80" s="84"/>
      <c r="M80" s="6" t="str">
        <f>IF(J80="","",(K80/J80)/LOOKUP(RIGHT($D$2,3),定数!$A$6:$A$13,定数!$B$6:$B$13))</f>
        <v/>
      </c>
      <c r="N80" s="40"/>
      <c r="O80" s="8"/>
      <c r="P80" s="82"/>
      <c r="Q80" s="82"/>
      <c r="R80" s="85" t="str">
        <f>IF(P80="","",T80*M80*LOOKUP(RIGHT($D$2,3),定数!$A$6:$A$13,定数!$B$6:$B$13))</f>
        <v/>
      </c>
      <c r="S80" s="85"/>
      <c r="T80" s="86" t="str">
        <f t="shared" si="12"/>
        <v/>
      </c>
      <c r="U80" s="86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15">
      <c r="B81" s="40">
        <v>73</v>
      </c>
      <c r="C81" s="81" t="str">
        <f t="shared" si="9"/>
        <v/>
      </c>
      <c r="D81" s="81"/>
      <c r="E81" s="40"/>
      <c r="F81" s="8"/>
      <c r="G81" s="40"/>
      <c r="H81" s="82"/>
      <c r="I81" s="82"/>
      <c r="J81" s="40"/>
      <c r="K81" s="83" t="str">
        <f t="shared" si="10"/>
        <v/>
      </c>
      <c r="L81" s="84"/>
      <c r="M81" s="6" t="str">
        <f>IF(J81="","",(K81/J81)/LOOKUP(RIGHT($D$2,3),定数!$A$6:$A$13,定数!$B$6:$B$13))</f>
        <v/>
      </c>
      <c r="N81" s="40"/>
      <c r="O81" s="8"/>
      <c r="P81" s="82"/>
      <c r="Q81" s="82"/>
      <c r="R81" s="85" t="str">
        <f>IF(P81="","",T81*M81*LOOKUP(RIGHT($D$2,3),定数!$A$6:$A$13,定数!$B$6:$B$13))</f>
        <v/>
      </c>
      <c r="S81" s="85"/>
      <c r="T81" s="86" t="str">
        <f t="shared" si="12"/>
        <v/>
      </c>
      <c r="U81" s="86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15">
      <c r="B82" s="40">
        <v>74</v>
      </c>
      <c r="C82" s="81" t="str">
        <f t="shared" si="9"/>
        <v/>
      </c>
      <c r="D82" s="81"/>
      <c r="E82" s="40"/>
      <c r="F82" s="8"/>
      <c r="G82" s="40"/>
      <c r="H82" s="82"/>
      <c r="I82" s="82"/>
      <c r="J82" s="40"/>
      <c r="K82" s="83" t="str">
        <f t="shared" si="10"/>
        <v/>
      </c>
      <c r="L82" s="84"/>
      <c r="M82" s="6" t="str">
        <f>IF(J82="","",(K82/J82)/LOOKUP(RIGHT($D$2,3),定数!$A$6:$A$13,定数!$B$6:$B$13))</f>
        <v/>
      </c>
      <c r="N82" s="40"/>
      <c r="O82" s="8"/>
      <c r="P82" s="82"/>
      <c r="Q82" s="82"/>
      <c r="R82" s="85" t="str">
        <f>IF(P82="","",T82*M82*LOOKUP(RIGHT($D$2,3),定数!$A$6:$A$13,定数!$B$6:$B$13))</f>
        <v/>
      </c>
      <c r="S82" s="85"/>
      <c r="T82" s="86" t="str">
        <f t="shared" si="12"/>
        <v/>
      </c>
      <c r="U82" s="86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15">
      <c r="B83" s="40">
        <v>75</v>
      </c>
      <c r="C83" s="81" t="str">
        <f t="shared" si="9"/>
        <v/>
      </c>
      <c r="D83" s="81"/>
      <c r="E83" s="40"/>
      <c r="F83" s="8"/>
      <c r="G83" s="40"/>
      <c r="H83" s="82"/>
      <c r="I83" s="82"/>
      <c r="J83" s="40"/>
      <c r="K83" s="83" t="str">
        <f t="shared" si="10"/>
        <v/>
      </c>
      <c r="L83" s="84"/>
      <c r="M83" s="6" t="str">
        <f>IF(J83="","",(K83/J83)/LOOKUP(RIGHT($D$2,3),定数!$A$6:$A$13,定数!$B$6:$B$13))</f>
        <v/>
      </c>
      <c r="N83" s="40"/>
      <c r="O83" s="8"/>
      <c r="P83" s="82"/>
      <c r="Q83" s="82"/>
      <c r="R83" s="85" t="str">
        <f>IF(P83="","",T83*M83*LOOKUP(RIGHT($D$2,3),定数!$A$6:$A$13,定数!$B$6:$B$13))</f>
        <v/>
      </c>
      <c r="S83" s="85"/>
      <c r="T83" s="86" t="str">
        <f t="shared" si="12"/>
        <v/>
      </c>
      <c r="U83" s="86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15">
      <c r="B84" s="40">
        <v>76</v>
      </c>
      <c r="C84" s="81" t="str">
        <f t="shared" si="9"/>
        <v/>
      </c>
      <c r="D84" s="81"/>
      <c r="E84" s="40"/>
      <c r="F84" s="8"/>
      <c r="G84" s="40"/>
      <c r="H84" s="82"/>
      <c r="I84" s="82"/>
      <c r="J84" s="40"/>
      <c r="K84" s="83" t="str">
        <f t="shared" si="10"/>
        <v/>
      </c>
      <c r="L84" s="84"/>
      <c r="M84" s="6" t="str">
        <f>IF(J84="","",(K84/J84)/LOOKUP(RIGHT($D$2,3),定数!$A$6:$A$13,定数!$B$6:$B$13))</f>
        <v/>
      </c>
      <c r="N84" s="40"/>
      <c r="O84" s="8"/>
      <c r="P84" s="82"/>
      <c r="Q84" s="82"/>
      <c r="R84" s="85" t="str">
        <f>IF(P84="","",T84*M84*LOOKUP(RIGHT($D$2,3),定数!$A$6:$A$13,定数!$B$6:$B$13))</f>
        <v/>
      </c>
      <c r="S84" s="85"/>
      <c r="T84" s="86" t="str">
        <f t="shared" si="12"/>
        <v/>
      </c>
      <c r="U84" s="86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15">
      <c r="B85" s="40">
        <v>77</v>
      </c>
      <c r="C85" s="81" t="str">
        <f t="shared" si="9"/>
        <v/>
      </c>
      <c r="D85" s="81"/>
      <c r="E85" s="40"/>
      <c r="F85" s="8"/>
      <c r="G85" s="40"/>
      <c r="H85" s="82"/>
      <c r="I85" s="82"/>
      <c r="J85" s="40"/>
      <c r="K85" s="83" t="str">
        <f t="shared" si="10"/>
        <v/>
      </c>
      <c r="L85" s="84"/>
      <c r="M85" s="6" t="str">
        <f>IF(J85="","",(K85/J85)/LOOKUP(RIGHT($D$2,3),定数!$A$6:$A$13,定数!$B$6:$B$13))</f>
        <v/>
      </c>
      <c r="N85" s="40"/>
      <c r="O85" s="8"/>
      <c r="P85" s="82"/>
      <c r="Q85" s="82"/>
      <c r="R85" s="85" t="str">
        <f>IF(P85="","",T85*M85*LOOKUP(RIGHT($D$2,3),定数!$A$6:$A$13,定数!$B$6:$B$13))</f>
        <v/>
      </c>
      <c r="S85" s="85"/>
      <c r="T85" s="86" t="str">
        <f t="shared" si="12"/>
        <v/>
      </c>
      <c r="U85" s="86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15">
      <c r="B86" s="40">
        <v>78</v>
      </c>
      <c r="C86" s="81" t="str">
        <f t="shared" si="9"/>
        <v/>
      </c>
      <c r="D86" s="81"/>
      <c r="E86" s="40"/>
      <c r="F86" s="8"/>
      <c r="G86" s="40"/>
      <c r="H86" s="82"/>
      <c r="I86" s="82"/>
      <c r="J86" s="40"/>
      <c r="K86" s="83" t="str">
        <f t="shared" si="10"/>
        <v/>
      </c>
      <c r="L86" s="84"/>
      <c r="M86" s="6" t="str">
        <f>IF(J86="","",(K86/J86)/LOOKUP(RIGHT($D$2,3),定数!$A$6:$A$13,定数!$B$6:$B$13))</f>
        <v/>
      </c>
      <c r="N86" s="40"/>
      <c r="O86" s="8"/>
      <c r="P86" s="82"/>
      <c r="Q86" s="82"/>
      <c r="R86" s="85" t="str">
        <f>IF(P86="","",T86*M86*LOOKUP(RIGHT($D$2,3),定数!$A$6:$A$13,定数!$B$6:$B$13))</f>
        <v/>
      </c>
      <c r="S86" s="85"/>
      <c r="T86" s="86" t="str">
        <f t="shared" si="12"/>
        <v/>
      </c>
      <c r="U86" s="86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15">
      <c r="B87" s="40">
        <v>79</v>
      </c>
      <c r="C87" s="81" t="str">
        <f t="shared" si="9"/>
        <v/>
      </c>
      <c r="D87" s="81"/>
      <c r="E87" s="40"/>
      <c r="F87" s="8"/>
      <c r="G87" s="40"/>
      <c r="H87" s="82"/>
      <c r="I87" s="82"/>
      <c r="J87" s="40"/>
      <c r="K87" s="83" t="str">
        <f t="shared" si="10"/>
        <v/>
      </c>
      <c r="L87" s="84"/>
      <c r="M87" s="6" t="str">
        <f>IF(J87="","",(K87/J87)/LOOKUP(RIGHT($D$2,3),定数!$A$6:$A$13,定数!$B$6:$B$13))</f>
        <v/>
      </c>
      <c r="N87" s="40"/>
      <c r="O87" s="8"/>
      <c r="P87" s="82"/>
      <c r="Q87" s="82"/>
      <c r="R87" s="85" t="str">
        <f>IF(P87="","",T87*M87*LOOKUP(RIGHT($D$2,3),定数!$A$6:$A$13,定数!$B$6:$B$13))</f>
        <v/>
      </c>
      <c r="S87" s="85"/>
      <c r="T87" s="86" t="str">
        <f t="shared" si="12"/>
        <v/>
      </c>
      <c r="U87" s="86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15">
      <c r="B88" s="40">
        <v>80</v>
      </c>
      <c r="C88" s="81" t="str">
        <f t="shared" si="9"/>
        <v/>
      </c>
      <c r="D88" s="81"/>
      <c r="E88" s="40"/>
      <c r="F88" s="8"/>
      <c r="G88" s="40"/>
      <c r="H88" s="82"/>
      <c r="I88" s="82"/>
      <c r="J88" s="40"/>
      <c r="K88" s="83" t="str">
        <f t="shared" si="10"/>
        <v/>
      </c>
      <c r="L88" s="84"/>
      <c r="M88" s="6" t="str">
        <f>IF(J88="","",(K88/J88)/LOOKUP(RIGHT($D$2,3),定数!$A$6:$A$13,定数!$B$6:$B$13))</f>
        <v/>
      </c>
      <c r="N88" s="40"/>
      <c r="O88" s="8"/>
      <c r="P88" s="82"/>
      <c r="Q88" s="82"/>
      <c r="R88" s="85" t="str">
        <f>IF(P88="","",T88*M88*LOOKUP(RIGHT($D$2,3),定数!$A$6:$A$13,定数!$B$6:$B$13))</f>
        <v/>
      </c>
      <c r="S88" s="85"/>
      <c r="T88" s="86" t="str">
        <f t="shared" si="12"/>
        <v/>
      </c>
      <c r="U88" s="86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15">
      <c r="B89" s="40">
        <v>81</v>
      </c>
      <c r="C89" s="81" t="str">
        <f t="shared" si="9"/>
        <v/>
      </c>
      <c r="D89" s="81"/>
      <c r="E89" s="40"/>
      <c r="F89" s="8"/>
      <c r="G89" s="40"/>
      <c r="H89" s="82"/>
      <c r="I89" s="82"/>
      <c r="J89" s="40"/>
      <c r="K89" s="83" t="str">
        <f t="shared" si="10"/>
        <v/>
      </c>
      <c r="L89" s="84"/>
      <c r="M89" s="6" t="str">
        <f>IF(J89="","",(K89/J89)/LOOKUP(RIGHT($D$2,3),定数!$A$6:$A$13,定数!$B$6:$B$13))</f>
        <v/>
      </c>
      <c r="N89" s="40"/>
      <c r="O89" s="8"/>
      <c r="P89" s="82"/>
      <c r="Q89" s="82"/>
      <c r="R89" s="85" t="str">
        <f>IF(P89="","",T89*M89*LOOKUP(RIGHT($D$2,3),定数!$A$6:$A$13,定数!$B$6:$B$13))</f>
        <v/>
      </c>
      <c r="S89" s="85"/>
      <c r="T89" s="86" t="str">
        <f t="shared" si="12"/>
        <v/>
      </c>
      <c r="U89" s="86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15">
      <c r="B90" s="40">
        <v>82</v>
      </c>
      <c r="C90" s="81" t="str">
        <f t="shared" si="9"/>
        <v/>
      </c>
      <c r="D90" s="81"/>
      <c r="E90" s="40"/>
      <c r="F90" s="8"/>
      <c r="G90" s="40"/>
      <c r="H90" s="82"/>
      <c r="I90" s="82"/>
      <c r="J90" s="40"/>
      <c r="K90" s="83" t="str">
        <f t="shared" si="10"/>
        <v/>
      </c>
      <c r="L90" s="84"/>
      <c r="M90" s="6" t="str">
        <f>IF(J90="","",(K90/J90)/LOOKUP(RIGHT($D$2,3),定数!$A$6:$A$13,定数!$B$6:$B$13))</f>
        <v/>
      </c>
      <c r="N90" s="40"/>
      <c r="O90" s="8"/>
      <c r="P90" s="82"/>
      <c r="Q90" s="82"/>
      <c r="R90" s="85" t="str">
        <f>IF(P90="","",T90*M90*LOOKUP(RIGHT($D$2,3),定数!$A$6:$A$13,定数!$B$6:$B$13))</f>
        <v/>
      </c>
      <c r="S90" s="85"/>
      <c r="T90" s="86" t="str">
        <f t="shared" si="12"/>
        <v/>
      </c>
      <c r="U90" s="86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15">
      <c r="B91" s="40">
        <v>83</v>
      </c>
      <c r="C91" s="81" t="str">
        <f t="shared" si="9"/>
        <v/>
      </c>
      <c r="D91" s="81"/>
      <c r="E91" s="40"/>
      <c r="F91" s="8"/>
      <c r="G91" s="40"/>
      <c r="H91" s="82"/>
      <c r="I91" s="82"/>
      <c r="J91" s="40"/>
      <c r="K91" s="83" t="str">
        <f t="shared" si="10"/>
        <v/>
      </c>
      <c r="L91" s="84"/>
      <c r="M91" s="6" t="str">
        <f>IF(J91="","",(K91/J91)/LOOKUP(RIGHT($D$2,3),定数!$A$6:$A$13,定数!$B$6:$B$13))</f>
        <v/>
      </c>
      <c r="N91" s="40"/>
      <c r="O91" s="8"/>
      <c r="P91" s="82"/>
      <c r="Q91" s="82"/>
      <c r="R91" s="85" t="str">
        <f>IF(P91="","",T91*M91*LOOKUP(RIGHT($D$2,3),定数!$A$6:$A$13,定数!$B$6:$B$13))</f>
        <v/>
      </c>
      <c r="S91" s="85"/>
      <c r="T91" s="86" t="str">
        <f t="shared" si="12"/>
        <v/>
      </c>
      <c r="U91" s="86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15">
      <c r="B92" s="40">
        <v>84</v>
      </c>
      <c r="C92" s="81" t="str">
        <f t="shared" si="9"/>
        <v/>
      </c>
      <c r="D92" s="81"/>
      <c r="E92" s="40"/>
      <c r="F92" s="8"/>
      <c r="G92" s="40"/>
      <c r="H92" s="82"/>
      <c r="I92" s="82"/>
      <c r="J92" s="40"/>
      <c r="K92" s="83" t="str">
        <f t="shared" si="10"/>
        <v/>
      </c>
      <c r="L92" s="84"/>
      <c r="M92" s="6" t="str">
        <f>IF(J92="","",(K92/J92)/LOOKUP(RIGHT($D$2,3),定数!$A$6:$A$13,定数!$B$6:$B$13))</f>
        <v/>
      </c>
      <c r="N92" s="40"/>
      <c r="O92" s="8"/>
      <c r="P92" s="82"/>
      <c r="Q92" s="82"/>
      <c r="R92" s="85" t="str">
        <f>IF(P92="","",T92*M92*LOOKUP(RIGHT($D$2,3),定数!$A$6:$A$13,定数!$B$6:$B$13))</f>
        <v/>
      </c>
      <c r="S92" s="85"/>
      <c r="T92" s="86" t="str">
        <f t="shared" si="12"/>
        <v/>
      </c>
      <c r="U92" s="86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15">
      <c r="B93" s="40">
        <v>85</v>
      </c>
      <c r="C93" s="81" t="str">
        <f t="shared" si="9"/>
        <v/>
      </c>
      <c r="D93" s="81"/>
      <c r="E93" s="40"/>
      <c r="F93" s="8"/>
      <c r="G93" s="40"/>
      <c r="H93" s="82"/>
      <c r="I93" s="82"/>
      <c r="J93" s="40"/>
      <c r="K93" s="83" t="str">
        <f t="shared" si="10"/>
        <v/>
      </c>
      <c r="L93" s="84"/>
      <c r="M93" s="6" t="str">
        <f>IF(J93="","",(K93/J93)/LOOKUP(RIGHT($D$2,3),定数!$A$6:$A$13,定数!$B$6:$B$13))</f>
        <v/>
      </c>
      <c r="N93" s="40"/>
      <c r="O93" s="8"/>
      <c r="P93" s="82"/>
      <c r="Q93" s="82"/>
      <c r="R93" s="85" t="str">
        <f>IF(P93="","",T93*M93*LOOKUP(RIGHT($D$2,3),定数!$A$6:$A$13,定数!$B$6:$B$13))</f>
        <v/>
      </c>
      <c r="S93" s="85"/>
      <c r="T93" s="86" t="str">
        <f t="shared" si="12"/>
        <v/>
      </c>
      <c r="U93" s="86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15">
      <c r="B94" s="40">
        <v>86</v>
      </c>
      <c r="C94" s="81" t="str">
        <f t="shared" si="9"/>
        <v/>
      </c>
      <c r="D94" s="81"/>
      <c r="E94" s="40"/>
      <c r="F94" s="8"/>
      <c r="G94" s="40"/>
      <c r="H94" s="82"/>
      <c r="I94" s="82"/>
      <c r="J94" s="40"/>
      <c r="K94" s="83" t="str">
        <f t="shared" si="10"/>
        <v/>
      </c>
      <c r="L94" s="84"/>
      <c r="M94" s="6" t="str">
        <f>IF(J94="","",(K94/J94)/LOOKUP(RIGHT($D$2,3),定数!$A$6:$A$13,定数!$B$6:$B$13))</f>
        <v/>
      </c>
      <c r="N94" s="40"/>
      <c r="O94" s="8"/>
      <c r="P94" s="82"/>
      <c r="Q94" s="82"/>
      <c r="R94" s="85" t="str">
        <f>IF(P94="","",T94*M94*LOOKUP(RIGHT($D$2,3),定数!$A$6:$A$13,定数!$B$6:$B$13))</f>
        <v/>
      </c>
      <c r="S94" s="85"/>
      <c r="T94" s="86" t="str">
        <f t="shared" si="12"/>
        <v/>
      </c>
      <c r="U94" s="86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15">
      <c r="B95" s="40">
        <v>87</v>
      </c>
      <c r="C95" s="81" t="str">
        <f t="shared" si="9"/>
        <v/>
      </c>
      <c r="D95" s="81"/>
      <c r="E95" s="40"/>
      <c r="F95" s="8"/>
      <c r="G95" s="40"/>
      <c r="H95" s="82"/>
      <c r="I95" s="82"/>
      <c r="J95" s="40"/>
      <c r="K95" s="83" t="str">
        <f t="shared" si="10"/>
        <v/>
      </c>
      <c r="L95" s="84"/>
      <c r="M95" s="6" t="str">
        <f>IF(J95="","",(K95/J95)/LOOKUP(RIGHT($D$2,3),定数!$A$6:$A$13,定数!$B$6:$B$13))</f>
        <v/>
      </c>
      <c r="N95" s="40"/>
      <c r="O95" s="8"/>
      <c r="P95" s="82"/>
      <c r="Q95" s="82"/>
      <c r="R95" s="85" t="str">
        <f>IF(P95="","",T95*M95*LOOKUP(RIGHT($D$2,3),定数!$A$6:$A$13,定数!$B$6:$B$13))</f>
        <v/>
      </c>
      <c r="S95" s="85"/>
      <c r="T95" s="86" t="str">
        <f t="shared" si="12"/>
        <v/>
      </c>
      <c r="U95" s="86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15">
      <c r="B96" s="40">
        <v>88</v>
      </c>
      <c r="C96" s="81" t="str">
        <f t="shared" si="9"/>
        <v/>
      </c>
      <c r="D96" s="81"/>
      <c r="E96" s="40"/>
      <c r="F96" s="8"/>
      <c r="G96" s="40"/>
      <c r="H96" s="82"/>
      <c r="I96" s="82"/>
      <c r="J96" s="40"/>
      <c r="K96" s="83" t="str">
        <f t="shared" si="10"/>
        <v/>
      </c>
      <c r="L96" s="84"/>
      <c r="M96" s="6" t="str">
        <f>IF(J96="","",(K96/J96)/LOOKUP(RIGHT($D$2,3),定数!$A$6:$A$13,定数!$B$6:$B$13))</f>
        <v/>
      </c>
      <c r="N96" s="40"/>
      <c r="O96" s="8"/>
      <c r="P96" s="82"/>
      <c r="Q96" s="82"/>
      <c r="R96" s="85" t="str">
        <f>IF(P96="","",T96*M96*LOOKUP(RIGHT($D$2,3),定数!$A$6:$A$13,定数!$B$6:$B$13))</f>
        <v/>
      </c>
      <c r="S96" s="85"/>
      <c r="T96" s="86" t="str">
        <f t="shared" si="12"/>
        <v/>
      </c>
      <c r="U96" s="86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15">
      <c r="B97" s="40">
        <v>89</v>
      </c>
      <c r="C97" s="81" t="str">
        <f t="shared" si="9"/>
        <v/>
      </c>
      <c r="D97" s="81"/>
      <c r="E97" s="40"/>
      <c r="F97" s="8"/>
      <c r="G97" s="40"/>
      <c r="H97" s="82"/>
      <c r="I97" s="82"/>
      <c r="J97" s="40"/>
      <c r="K97" s="83" t="str">
        <f t="shared" si="10"/>
        <v/>
      </c>
      <c r="L97" s="84"/>
      <c r="M97" s="6" t="str">
        <f>IF(J97="","",(K97/J97)/LOOKUP(RIGHT($D$2,3),定数!$A$6:$A$13,定数!$B$6:$B$13))</f>
        <v/>
      </c>
      <c r="N97" s="40"/>
      <c r="O97" s="8"/>
      <c r="P97" s="82"/>
      <c r="Q97" s="82"/>
      <c r="R97" s="85" t="str">
        <f>IF(P97="","",T97*M97*LOOKUP(RIGHT($D$2,3),定数!$A$6:$A$13,定数!$B$6:$B$13))</f>
        <v/>
      </c>
      <c r="S97" s="85"/>
      <c r="T97" s="86" t="str">
        <f t="shared" si="12"/>
        <v/>
      </c>
      <c r="U97" s="86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15">
      <c r="B98" s="40">
        <v>90</v>
      </c>
      <c r="C98" s="81" t="str">
        <f t="shared" si="9"/>
        <v/>
      </c>
      <c r="D98" s="81"/>
      <c r="E98" s="40"/>
      <c r="F98" s="8"/>
      <c r="G98" s="40"/>
      <c r="H98" s="82"/>
      <c r="I98" s="82"/>
      <c r="J98" s="40"/>
      <c r="K98" s="83" t="str">
        <f t="shared" si="10"/>
        <v/>
      </c>
      <c r="L98" s="84"/>
      <c r="M98" s="6" t="str">
        <f>IF(J98="","",(K98/J98)/LOOKUP(RIGHT($D$2,3),定数!$A$6:$A$13,定数!$B$6:$B$13))</f>
        <v/>
      </c>
      <c r="N98" s="40"/>
      <c r="O98" s="8"/>
      <c r="P98" s="82"/>
      <c r="Q98" s="82"/>
      <c r="R98" s="85" t="str">
        <f>IF(P98="","",T98*M98*LOOKUP(RIGHT($D$2,3),定数!$A$6:$A$13,定数!$B$6:$B$13))</f>
        <v/>
      </c>
      <c r="S98" s="85"/>
      <c r="T98" s="86" t="str">
        <f t="shared" si="12"/>
        <v/>
      </c>
      <c r="U98" s="86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15">
      <c r="B99" s="40">
        <v>91</v>
      </c>
      <c r="C99" s="81" t="str">
        <f t="shared" si="9"/>
        <v/>
      </c>
      <c r="D99" s="81"/>
      <c r="E99" s="40"/>
      <c r="F99" s="8"/>
      <c r="G99" s="40"/>
      <c r="H99" s="82"/>
      <c r="I99" s="82"/>
      <c r="J99" s="40"/>
      <c r="K99" s="83" t="str">
        <f t="shared" si="10"/>
        <v/>
      </c>
      <c r="L99" s="84"/>
      <c r="M99" s="6" t="str">
        <f>IF(J99="","",(K99/J99)/LOOKUP(RIGHT($D$2,3),定数!$A$6:$A$13,定数!$B$6:$B$13))</f>
        <v/>
      </c>
      <c r="N99" s="40"/>
      <c r="O99" s="8"/>
      <c r="P99" s="82"/>
      <c r="Q99" s="82"/>
      <c r="R99" s="85" t="str">
        <f>IF(P99="","",T99*M99*LOOKUP(RIGHT($D$2,3),定数!$A$6:$A$13,定数!$B$6:$B$13))</f>
        <v/>
      </c>
      <c r="S99" s="85"/>
      <c r="T99" s="86" t="str">
        <f t="shared" si="12"/>
        <v/>
      </c>
      <c r="U99" s="86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15">
      <c r="B100" s="40">
        <v>92</v>
      </c>
      <c r="C100" s="81" t="str">
        <f t="shared" si="9"/>
        <v/>
      </c>
      <c r="D100" s="81"/>
      <c r="E100" s="40"/>
      <c r="F100" s="8"/>
      <c r="G100" s="40"/>
      <c r="H100" s="82"/>
      <c r="I100" s="82"/>
      <c r="J100" s="40"/>
      <c r="K100" s="83" t="str">
        <f t="shared" si="10"/>
        <v/>
      </c>
      <c r="L100" s="84"/>
      <c r="M100" s="6" t="str">
        <f>IF(J100="","",(K100/J100)/LOOKUP(RIGHT($D$2,3),定数!$A$6:$A$13,定数!$B$6:$B$13))</f>
        <v/>
      </c>
      <c r="N100" s="40"/>
      <c r="O100" s="8"/>
      <c r="P100" s="82"/>
      <c r="Q100" s="82"/>
      <c r="R100" s="85" t="str">
        <f>IF(P100="","",T100*M100*LOOKUP(RIGHT($D$2,3),定数!$A$6:$A$13,定数!$B$6:$B$13))</f>
        <v/>
      </c>
      <c r="S100" s="85"/>
      <c r="T100" s="86" t="str">
        <f t="shared" si="12"/>
        <v/>
      </c>
      <c r="U100" s="86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15">
      <c r="B101" s="40">
        <v>93</v>
      </c>
      <c r="C101" s="81" t="str">
        <f t="shared" si="9"/>
        <v/>
      </c>
      <c r="D101" s="81"/>
      <c r="E101" s="40"/>
      <c r="F101" s="8"/>
      <c r="G101" s="40"/>
      <c r="H101" s="82"/>
      <c r="I101" s="82"/>
      <c r="J101" s="40"/>
      <c r="K101" s="83" t="str">
        <f t="shared" si="10"/>
        <v/>
      </c>
      <c r="L101" s="84"/>
      <c r="M101" s="6" t="str">
        <f>IF(J101="","",(K101/J101)/LOOKUP(RIGHT($D$2,3),定数!$A$6:$A$13,定数!$B$6:$B$13))</f>
        <v/>
      </c>
      <c r="N101" s="40"/>
      <c r="O101" s="8"/>
      <c r="P101" s="82"/>
      <c r="Q101" s="82"/>
      <c r="R101" s="85" t="str">
        <f>IF(P101="","",T101*M101*LOOKUP(RIGHT($D$2,3),定数!$A$6:$A$13,定数!$B$6:$B$13))</f>
        <v/>
      </c>
      <c r="S101" s="85"/>
      <c r="T101" s="86" t="str">
        <f t="shared" si="12"/>
        <v/>
      </c>
      <c r="U101" s="86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15">
      <c r="B102" s="40">
        <v>94</v>
      </c>
      <c r="C102" s="81" t="str">
        <f t="shared" si="9"/>
        <v/>
      </c>
      <c r="D102" s="81"/>
      <c r="E102" s="40"/>
      <c r="F102" s="8"/>
      <c r="G102" s="40"/>
      <c r="H102" s="82"/>
      <c r="I102" s="82"/>
      <c r="J102" s="40"/>
      <c r="K102" s="83" t="str">
        <f t="shared" si="10"/>
        <v/>
      </c>
      <c r="L102" s="84"/>
      <c r="M102" s="6" t="str">
        <f>IF(J102="","",(K102/J102)/LOOKUP(RIGHT($D$2,3),定数!$A$6:$A$13,定数!$B$6:$B$13))</f>
        <v/>
      </c>
      <c r="N102" s="40"/>
      <c r="O102" s="8"/>
      <c r="P102" s="82"/>
      <c r="Q102" s="82"/>
      <c r="R102" s="85" t="str">
        <f>IF(P102="","",T102*M102*LOOKUP(RIGHT($D$2,3),定数!$A$6:$A$13,定数!$B$6:$B$13))</f>
        <v/>
      </c>
      <c r="S102" s="85"/>
      <c r="T102" s="86" t="str">
        <f t="shared" si="12"/>
        <v/>
      </c>
      <c r="U102" s="86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15">
      <c r="B103" s="40">
        <v>95</v>
      </c>
      <c r="C103" s="81" t="str">
        <f t="shared" si="9"/>
        <v/>
      </c>
      <c r="D103" s="81"/>
      <c r="E103" s="40"/>
      <c r="F103" s="8"/>
      <c r="G103" s="40"/>
      <c r="H103" s="82"/>
      <c r="I103" s="82"/>
      <c r="J103" s="40"/>
      <c r="K103" s="83" t="str">
        <f t="shared" si="10"/>
        <v/>
      </c>
      <c r="L103" s="84"/>
      <c r="M103" s="6" t="str">
        <f>IF(J103="","",(K103/J103)/LOOKUP(RIGHT($D$2,3),定数!$A$6:$A$13,定数!$B$6:$B$13))</f>
        <v/>
      </c>
      <c r="N103" s="40"/>
      <c r="O103" s="8"/>
      <c r="P103" s="82"/>
      <c r="Q103" s="82"/>
      <c r="R103" s="85" t="str">
        <f>IF(P103="","",T103*M103*LOOKUP(RIGHT($D$2,3),定数!$A$6:$A$13,定数!$B$6:$B$13))</f>
        <v/>
      </c>
      <c r="S103" s="85"/>
      <c r="T103" s="86" t="str">
        <f t="shared" si="12"/>
        <v/>
      </c>
      <c r="U103" s="86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15">
      <c r="B104" s="40">
        <v>96</v>
      </c>
      <c r="C104" s="81" t="str">
        <f t="shared" si="9"/>
        <v/>
      </c>
      <c r="D104" s="81"/>
      <c r="E104" s="40"/>
      <c r="F104" s="8"/>
      <c r="G104" s="40"/>
      <c r="H104" s="82"/>
      <c r="I104" s="82"/>
      <c r="J104" s="40"/>
      <c r="K104" s="83" t="str">
        <f t="shared" si="10"/>
        <v/>
      </c>
      <c r="L104" s="84"/>
      <c r="M104" s="6" t="str">
        <f>IF(J104="","",(K104/J104)/LOOKUP(RIGHT($D$2,3),定数!$A$6:$A$13,定数!$B$6:$B$13))</f>
        <v/>
      </c>
      <c r="N104" s="40"/>
      <c r="O104" s="8"/>
      <c r="P104" s="82"/>
      <c r="Q104" s="82"/>
      <c r="R104" s="85" t="str">
        <f>IF(P104="","",T104*M104*LOOKUP(RIGHT($D$2,3),定数!$A$6:$A$13,定数!$B$6:$B$13))</f>
        <v/>
      </c>
      <c r="S104" s="85"/>
      <c r="T104" s="86" t="str">
        <f t="shared" si="12"/>
        <v/>
      </c>
      <c r="U104" s="86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15">
      <c r="B105" s="40">
        <v>97</v>
      </c>
      <c r="C105" s="81" t="str">
        <f t="shared" si="9"/>
        <v/>
      </c>
      <c r="D105" s="81"/>
      <c r="E105" s="40"/>
      <c r="F105" s="8"/>
      <c r="G105" s="40"/>
      <c r="H105" s="82"/>
      <c r="I105" s="82"/>
      <c r="J105" s="40"/>
      <c r="K105" s="83" t="str">
        <f t="shared" si="10"/>
        <v/>
      </c>
      <c r="L105" s="84"/>
      <c r="M105" s="6" t="str">
        <f>IF(J105="","",(K105/J105)/LOOKUP(RIGHT($D$2,3),定数!$A$6:$A$13,定数!$B$6:$B$13))</f>
        <v/>
      </c>
      <c r="N105" s="40"/>
      <c r="O105" s="8"/>
      <c r="P105" s="82"/>
      <c r="Q105" s="82"/>
      <c r="R105" s="85" t="str">
        <f>IF(P105="","",T105*M105*LOOKUP(RIGHT($D$2,3),定数!$A$6:$A$13,定数!$B$6:$B$13))</f>
        <v/>
      </c>
      <c r="S105" s="85"/>
      <c r="T105" s="86" t="str">
        <f t="shared" si="12"/>
        <v/>
      </c>
      <c r="U105" s="86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15">
      <c r="B106" s="40">
        <v>98</v>
      </c>
      <c r="C106" s="81" t="str">
        <f t="shared" si="9"/>
        <v/>
      </c>
      <c r="D106" s="81"/>
      <c r="E106" s="40"/>
      <c r="F106" s="8"/>
      <c r="G106" s="40"/>
      <c r="H106" s="82"/>
      <c r="I106" s="82"/>
      <c r="J106" s="40"/>
      <c r="K106" s="83" t="str">
        <f t="shared" si="10"/>
        <v/>
      </c>
      <c r="L106" s="84"/>
      <c r="M106" s="6" t="str">
        <f>IF(J106="","",(K106/J106)/LOOKUP(RIGHT($D$2,3),定数!$A$6:$A$13,定数!$B$6:$B$13))</f>
        <v/>
      </c>
      <c r="N106" s="40"/>
      <c r="O106" s="8"/>
      <c r="P106" s="82"/>
      <c r="Q106" s="82"/>
      <c r="R106" s="85" t="str">
        <f>IF(P106="","",T106*M106*LOOKUP(RIGHT($D$2,3),定数!$A$6:$A$13,定数!$B$6:$B$13))</f>
        <v/>
      </c>
      <c r="S106" s="85"/>
      <c r="T106" s="86" t="str">
        <f t="shared" si="12"/>
        <v/>
      </c>
      <c r="U106" s="86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15">
      <c r="B107" s="40">
        <v>99</v>
      </c>
      <c r="C107" s="81" t="str">
        <f t="shared" si="9"/>
        <v/>
      </c>
      <c r="D107" s="81"/>
      <c r="E107" s="40"/>
      <c r="F107" s="8"/>
      <c r="G107" s="40"/>
      <c r="H107" s="82"/>
      <c r="I107" s="82"/>
      <c r="J107" s="40"/>
      <c r="K107" s="83" t="str">
        <f t="shared" si="10"/>
        <v/>
      </c>
      <c r="L107" s="84"/>
      <c r="M107" s="6" t="str">
        <f>IF(J107="","",(K107/J107)/LOOKUP(RIGHT($D$2,3),定数!$A$6:$A$13,定数!$B$6:$B$13))</f>
        <v/>
      </c>
      <c r="N107" s="40"/>
      <c r="O107" s="8"/>
      <c r="P107" s="82"/>
      <c r="Q107" s="82"/>
      <c r="R107" s="85" t="str">
        <f>IF(P107="","",T107*M107*LOOKUP(RIGHT($D$2,3),定数!$A$6:$A$13,定数!$B$6:$B$13))</f>
        <v/>
      </c>
      <c r="S107" s="85"/>
      <c r="T107" s="86" t="str">
        <f t="shared" si="12"/>
        <v/>
      </c>
      <c r="U107" s="86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15">
      <c r="B108" s="40">
        <v>100</v>
      </c>
      <c r="C108" s="81" t="str">
        <f t="shared" si="9"/>
        <v/>
      </c>
      <c r="D108" s="81"/>
      <c r="E108" s="40"/>
      <c r="F108" s="8"/>
      <c r="G108" s="40"/>
      <c r="H108" s="82"/>
      <c r="I108" s="82"/>
      <c r="J108" s="40"/>
      <c r="K108" s="83" t="str">
        <f t="shared" si="10"/>
        <v/>
      </c>
      <c r="L108" s="84"/>
      <c r="M108" s="6" t="str">
        <f>IF(J108="","",(K108/J108)/LOOKUP(RIGHT($D$2,3),定数!$A$6:$A$13,定数!$B$6:$B$13))</f>
        <v/>
      </c>
      <c r="N108" s="40"/>
      <c r="O108" s="8"/>
      <c r="P108" s="82"/>
      <c r="Q108" s="82"/>
      <c r="R108" s="85" t="str">
        <f>IF(P108="","",T108*M108*LOOKUP(RIGHT($D$2,3),定数!$A$6:$A$13,定数!$B$6:$B$13))</f>
        <v/>
      </c>
      <c r="S108" s="85"/>
      <c r="T108" s="86" t="str">
        <f t="shared" si="12"/>
        <v/>
      </c>
      <c r="U108" s="86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50:G108">
    <cfRule type="cellIs" dxfId="207" priority="89" stopIfTrue="1" operator="equal">
      <formula>"買"</formula>
    </cfRule>
    <cfRule type="cellIs" dxfId="206" priority="90" stopIfTrue="1" operator="equal">
      <formula>"売"</formula>
    </cfRule>
  </conditionalFormatting>
  <conditionalFormatting sqref="G9">
    <cfRule type="cellIs" dxfId="205" priority="81" stopIfTrue="1" operator="equal">
      <formula>"買"</formula>
    </cfRule>
    <cfRule type="cellIs" dxfId="204" priority="82" stopIfTrue="1" operator="equal">
      <formula>"売"</formula>
    </cfRule>
  </conditionalFormatting>
  <conditionalFormatting sqref="G10">
    <cfRule type="cellIs" dxfId="203" priority="79" stopIfTrue="1" operator="equal">
      <formula>"買"</formula>
    </cfRule>
    <cfRule type="cellIs" dxfId="202" priority="80" stopIfTrue="1" operator="equal">
      <formula>"売"</formula>
    </cfRule>
  </conditionalFormatting>
  <conditionalFormatting sqref="G11">
    <cfRule type="cellIs" dxfId="201" priority="77" stopIfTrue="1" operator="equal">
      <formula>"買"</formula>
    </cfRule>
    <cfRule type="cellIs" dxfId="200" priority="78" stopIfTrue="1" operator="equal">
      <formula>"売"</formula>
    </cfRule>
  </conditionalFormatting>
  <conditionalFormatting sqref="G12">
    <cfRule type="cellIs" dxfId="199" priority="75" stopIfTrue="1" operator="equal">
      <formula>"買"</formula>
    </cfRule>
    <cfRule type="cellIs" dxfId="198" priority="76" stopIfTrue="1" operator="equal">
      <formula>"売"</formula>
    </cfRule>
  </conditionalFormatting>
  <conditionalFormatting sqref="G13">
    <cfRule type="cellIs" dxfId="197" priority="73" stopIfTrue="1" operator="equal">
      <formula>"買"</formula>
    </cfRule>
    <cfRule type="cellIs" dxfId="196" priority="74" stopIfTrue="1" operator="equal">
      <formula>"売"</formula>
    </cfRule>
  </conditionalFormatting>
  <conditionalFormatting sqref="G14">
    <cfRule type="cellIs" dxfId="195" priority="71" stopIfTrue="1" operator="equal">
      <formula>"買"</formula>
    </cfRule>
    <cfRule type="cellIs" dxfId="194" priority="72" stopIfTrue="1" operator="equal">
      <formula>"売"</formula>
    </cfRule>
  </conditionalFormatting>
  <conditionalFormatting sqref="G15">
    <cfRule type="cellIs" dxfId="193" priority="69" stopIfTrue="1" operator="equal">
      <formula>"買"</formula>
    </cfRule>
    <cfRule type="cellIs" dxfId="192" priority="70" stopIfTrue="1" operator="equal">
      <formula>"売"</formula>
    </cfRule>
  </conditionalFormatting>
  <conditionalFormatting sqref="G16">
    <cfRule type="cellIs" dxfId="191" priority="67" stopIfTrue="1" operator="equal">
      <formula>"買"</formula>
    </cfRule>
    <cfRule type="cellIs" dxfId="190" priority="68" stopIfTrue="1" operator="equal">
      <formula>"売"</formula>
    </cfRule>
  </conditionalFormatting>
  <conditionalFormatting sqref="G17">
    <cfRule type="cellIs" dxfId="189" priority="65" stopIfTrue="1" operator="equal">
      <formula>"買"</formula>
    </cfRule>
    <cfRule type="cellIs" dxfId="188" priority="66" stopIfTrue="1" operator="equal">
      <formula>"売"</formula>
    </cfRule>
  </conditionalFormatting>
  <conditionalFormatting sqref="G18">
    <cfRule type="cellIs" dxfId="187" priority="63" stopIfTrue="1" operator="equal">
      <formula>"買"</formula>
    </cfRule>
    <cfRule type="cellIs" dxfId="186" priority="64" stopIfTrue="1" operator="equal">
      <formula>"売"</formula>
    </cfRule>
  </conditionalFormatting>
  <conditionalFormatting sqref="G19">
    <cfRule type="cellIs" dxfId="185" priority="61" stopIfTrue="1" operator="equal">
      <formula>"買"</formula>
    </cfRule>
    <cfRule type="cellIs" dxfId="184" priority="62" stopIfTrue="1" operator="equal">
      <formula>"売"</formula>
    </cfRule>
  </conditionalFormatting>
  <conditionalFormatting sqref="G20">
    <cfRule type="cellIs" dxfId="183" priority="59" stopIfTrue="1" operator="equal">
      <formula>"買"</formula>
    </cfRule>
    <cfRule type="cellIs" dxfId="182" priority="60" stopIfTrue="1" operator="equal">
      <formula>"売"</formula>
    </cfRule>
  </conditionalFormatting>
  <conditionalFormatting sqref="G21">
    <cfRule type="cellIs" dxfId="181" priority="57" stopIfTrue="1" operator="equal">
      <formula>"買"</formula>
    </cfRule>
    <cfRule type="cellIs" dxfId="180" priority="58" stopIfTrue="1" operator="equal">
      <formula>"売"</formula>
    </cfRule>
  </conditionalFormatting>
  <conditionalFormatting sqref="G22">
    <cfRule type="cellIs" dxfId="179" priority="55" stopIfTrue="1" operator="equal">
      <formula>"買"</formula>
    </cfRule>
    <cfRule type="cellIs" dxfId="178" priority="56" stopIfTrue="1" operator="equal">
      <formula>"売"</formula>
    </cfRule>
  </conditionalFormatting>
  <conditionalFormatting sqref="G23">
    <cfRule type="cellIs" dxfId="177" priority="53" stopIfTrue="1" operator="equal">
      <formula>"買"</formula>
    </cfRule>
    <cfRule type="cellIs" dxfId="176" priority="54" stopIfTrue="1" operator="equal">
      <formula>"売"</formula>
    </cfRule>
  </conditionalFormatting>
  <conditionalFormatting sqref="G24">
    <cfRule type="cellIs" dxfId="175" priority="51" stopIfTrue="1" operator="equal">
      <formula>"買"</formula>
    </cfRule>
    <cfRule type="cellIs" dxfId="174" priority="52" stopIfTrue="1" operator="equal">
      <formula>"売"</formula>
    </cfRule>
  </conditionalFormatting>
  <conditionalFormatting sqref="G25">
    <cfRule type="cellIs" dxfId="173" priority="49" stopIfTrue="1" operator="equal">
      <formula>"買"</formula>
    </cfRule>
    <cfRule type="cellIs" dxfId="172" priority="50" stopIfTrue="1" operator="equal">
      <formula>"売"</formula>
    </cfRule>
  </conditionalFormatting>
  <conditionalFormatting sqref="G26">
    <cfRule type="cellIs" dxfId="171" priority="47" stopIfTrue="1" operator="equal">
      <formula>"買"</formula>
    </cfRule>
    <cfRule type="cellIs" dxfId="170" priority="48" stopIfTrue="1" operator="equal">
      <formula>"売"</formula>
    </cfRule>
  </conditionalFormatting>
  <conditionalFormatting sqref="G27">
    <cfRule type="cellIs" dxfId="169" priority="45" stopIfTrue="1" operator="equal">
      <formula>"買"</formula>
    </cfRule>
    <cfRule type="cellIs" dxfId="168" priority="46" stopIfTrue="1" operator="equal">
      <formula>"売"</formula>
    </cfRule>
  </conditionalFormatting>
  <conditionalFormatting sqref="G28">
    <cfRule type="cellIs" dxfId="167" priority="43" stopIfTrue="1" operator="equal">
      <formula>"買"</formula>
    </cfRule>
    <cfRule type="cellIs" dxfId="166" priority="44" stopIfTrue="1" operator="equal">
      <formula>"売"</formula>
    </cfRule>
  </conditionalFormatting>
  <conditionalFormatting sqref="G29">
    <cfRule type="cellIs" dxfId="165" priority="41" stopIfTrue="1" operator="equal">
      <formula>"買"</formula>
    </cfRule>
    <cfRule type="cellIs" dxfId="164" priority="42" stopIfTrue="1" operator="equal">
      <formula>"売"</formula>
    </cfRule>
  </conditionalFormatting>
  <conditionalFormatting sqref="G30">
    <cfRule type="cellIs" dxfId="163" priority="39" stopIfTrue="1" operator="equal">
      <formula>"買"</formula>
    </cfRule>
    <cfRule type="cellIs" dxfId="162" priority="40" stopIfTrue="1" operator="equal">
      <formula>"売"</formula>
    </cfRule>
  </conditionalFormatting>
  <conditionalFormatting sqref="G31">
    <cfRule type="cellIs" dxfId="161" priority="37" stopIfTrue="1" operator="equal">
      <formula>"買"</formula>
    </cfRule>
    <cfRule type="cellIs" dxfId="160" priority="38" stopIfTrue="1" operator="equal">
      <formula>"売"</formula>
    </cfRule>
  </conditionalFormatting>
  <conditionalFormatting sqref="G32">
    <cfRule type="cellIs" dxfId="91" priority="35" stopIfTrue="1" operator="equal">
      <formula>"買"</formula>
    </cfRule>
    <cfRule type="cellIs" dxfId="90" priority="36" stopIfTrue="1" operator="equal">
      <formula>"売"</formula>
    </cfRule>
  </conditionalFormatting>
  <conditionalFormatting sqref="G33">
    <cfRule type="cellIs" dxfId="85" priority="33" stopIfTrue="1" operator="equal">
      <formula>"買"</formula>
    </cfRule>
    <cfRule type="cellIs" dxfId="84" priority="34" stopIfTrue="1" operator="equal">
      <formula>"売"</formula>
    </cfRule>
  </conditionalFormatting>
  <conditionalFormatting sqref="G34">
    <cfRule type="cellIs" dxfId="81" priority="31" stopIfTrue="1" operator="equal">
      <formula>"買"</formula>
    </cfRule>
    <cfRule type="cellIs" dxfId="80" priority="32" stopIfTrue="1" operator="equal">
      <formula>"売"</formula>
    </cfRule>
  </conditionalFormatting>
  <conditionalFormatting sqref="G35">
    <cfRule type="cellIs" dxfId="75" priority="29" stopIfTrue="1" operator="equal">
      <formula>"買"</formula>
    </cfRule>
    <cfRule type="cellIs" dxfId="74" priority="30" stopIfTrue="1" operator="equal">
      <formula>"売"</formula>
    </cfRule>
  </conditionalFormatting>
  <conditionalFormatting sqref="G36">
    <cfRule type="cellIs" dxfId="69" priority="27" stopIfTrue="1" operator="equal">
      <formula>"買"</formula>
    </cfRule>
    <cfRule type="cellIs" dxfId="68" priority="28" stopIfTrue="1" operator="equal">
      <formula>"売"</formula>
    </cfRule>
  </conditionalFormatting>
  <conditionalFormatting sqref="G37">
    <cfRule type="cellIs" dxfId="63" priority="25" stopIfTrue="1" operator="equal">
      <formula>"買"</formula>
    </cfRule>
    <cfRule type="cellIs" dxfId="62" priority="26" stopIfTrue="1" operator="equal">
      <formula>"売"</formula>
    </cfRule>
  </conditionalFormatting>
  <conditionalFormatting sqref="G38">
    <cfRule type="cellIs" dxfId="57" priority="23" stopIfTrue="1" operator="equal">
      <formula>"買"</formula>
    </cfRule>
    <cfRule type="cellIs" dxfId="56" priority="24" stopIfTrue="1" operator="equal">
      <formula>"売"</formula>
    </cfRule>
  </conditionalFormatting>
  <conditionalFormatting sqref="G39">
    <cfRule type="cellIs" dxfId="51" priority="21" stopIfTrue="1" operator="equal">
      <formula>"買"</formula>
    </cfRule>
    <cfRule type="cellIs" dxfId="50" priority="22" stopIfTrue="1" operator="equal">
      <formula>"売"</formula>
    </cfRule>
  </conditionalFormatting>
  <conditionalFormatting sqref="G40">
    <cfRule type="cellIs" dxfId="45" priority="19" stopIfTrue="1" operator="equal">
      <formula>"買"</formula>
    </cfRule>
    <cfRule type="cellIs" dxfId="44" priority="20" stopIfTrue="1" operator="equal">
      <formula>"売"</formula>
    </cfRule>
  </conditionalFormatting>
  <conditionalFormatting sqref="G41">
    <cfRule type="cellIs" dxfId="41" priority="17" stopIfTrue="1" operator="equal">
      <formula>"買"</formula>
    </cfRule>
    <cfRule type="cellIs" dxfId="40" priority="18" stopIfTrue="1" operator="equal">
      <formula>"売"</formula>
    </cfRule>
  </conditionalFormatting>
  <conditionalFormatting sqref="G42">
    <cfRule type="cellIs" dxfId="35" priority="15" stopIfTrue="1" operator="equal">
      <formula>"買"</formula>
    </cfRule>
    <cfRule type="cellIs" dxfId="34" priority="16" stopIfTrue="1" operator="equal">
      <formula>"売"</formula>
    </cfRule>
  </conditionalFormatting>
  <conditionalFormatting sqref="G43">
    <cfRule type="cellIs" dxfId="31" priority="13" stopIfTrue="1" operator="equal">
      <formula>"買"</formula>
    </cfRule>
    <cfRule type="cellIs" dxfId="30" priority="14" stopIfTrue="1" operator="equal">
      <formula>"売"</formula>
    </cfRule>
  </conditionalFormatting>
  <conditionalFormatting sqref="G44">
    <cfRule type="cellIs" dxfId="27" priority="11" stopIfTrue="1" operator="equal">
      <formula>"買"</formula>
    </cfRule>
    <cfRule type="cellIs" dxfId="26" priority="12" stopIfTrue="1" operator="equal">
      <formula>"売"</formula>
    </cfRule>
  </conditionalFormatting>
  <conditionalFormatting sqref="G45">
    <cfRule type="cellIs" dxfId="21" priority="9" stopIfTrue="1" operator="equal">
      <formula>"買"</formula>
    </cfRule>
    <cfRule type="cellIs" dxfId="20" priority="10" stopIfTrue="1" operator="equal">
      <formula>"売"</formula>
    </cfRule>
  </conditionalFormatting>
  <conditionalFormatting sqref="G46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47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48">
    <cfRule type="cellIs" dxfId="5" priority="3" stopIfTrue="1" operator="equal">
      <formula>"買"</formula>
    </cfRule>
    <cfRule type="cellIs" dxfId="4" priority="4" stopIfTrue="1" operator="equal">
      <formula>"売"</formula>
    </cfRule>
  </conditionalFormatting>
  <conditionalFormatting sqref="G49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A9" activePane="bottomLeft" state="frozen"/>
      <selection pane="bottomLeft" activeCell="N49" sqref="N49:Q49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7" t="s">
        <v>5</v>
      </c>
      <c r="C2" s="47"/>
      <c r="D2" s="52" t="s">
        <v>66</v>
      </c>
      <c r="E2" s="52"/>
      <c r="F2" s="47" t="s">
        <v>6</v>
      </c>
      <c r="G2" s="47"/>
      <c r="H2" s="50" t="s">
        <v>71</v>
      </c>
      <c r="I2" s="50"/>
      <c r="J2" s="47" t="s">
        <v>7</v>
      </c>
      <c r="K2" s="47"/>
      <c r="L2" s="51">
        <v>300000</v>
      </c>
      <c r="M2" s="52"/>
      <c r="N2" s="47" t="s">
        <v>8</v>
      </c>
      <c r="O2" s="47"/>
      <c r="P2" s="53">
        <f>SUM(L2,D4)</f>
        <v>345055.43164460082</v>
      </c>
      <c r="Q2" s="50"/>
      <c r="R2" s="1"/>
      <c r="S2" s="1"/>
      <c r="T2" s="1"/>
    </row>
    <row r="3" spans="2:25" ht="57" customHeight="1" x14ac:dyDescent="0.15">
      <c r="B3" s="47" t="s">
        <v>9</v>
      </c>
      <c r="C3" s="47"/>
      <c r="D3" s="54" t="s">
        <v>38</v>
      </c>
      <c r="E3" s="54"/>
      <c r="F3" s="54"/>
      <c r="G3" s="54"/>
      <c r="H3" s="54"/>
      <c r="I3" s="54"/>
      <c r="J3" s="47" t="s">
        <v>10</v>
      </c>
      <c r="K3" s="47"/>
      <c r="L3" s="54" t="s">
        <v>60</v>
      </c>
      <c r="M3" s="55"/>
      <c r="N3" s="55"/>
      <c r="O3" s="55"/>
      <c r="P3" s="55"/>
      <c r="Q3" s="55"/>
      <c r="R3" s="1"/>
      <c r="S3" s="1"/>
    </row>
    <row r="4" spans="2:25" x14ac:dyDescent="0.15">
      <c r="B4" s="47" t="s">
        <v>11</v>
      </c>
      <c r="C4" s="47"/>
      <c r="D4" s="48">
        <f>SUM($R$9:$S$993)</f>
        <v>45055.431644600809</v>
      </c>
      <c r="E4" s="48"/>
      <c r="F4" s="47" t="s">
        <v>12</v>
      </c>
      <c r="G4" s="47"/>
      <c r="H4" s="49">
        <f>SUM($T$9:$U$108)</f>
        <v>324.00000000000659</v>
      </c>
      <c r="I4" s="50"/>
      <c r="J4" s="56" t="s">
        <v>59</v>
      </c>
      <c r="K4" s="56"/>
      <c r="L4" s="53">
        <f>MAX($C$9:$D$990)-C9</f>
        <v>86202.725421744981</v>
      </c>
      <c r="M4" s="53"/>
      <c r="N4" s="56" t="s">
        <v>58</v>
      </c>
      <c r="O4" s="56"/>
      <c r="P4" s="57">
        <f>MAX(Y:Y)</f>
        <v>0.13027923014765908</v>
      </c>
      <c r="Q4" s="57"/>
      <c r="R4" s="1"/>
      <c r="S4" s="1"/>
      <c r="T4" s="1"/>
    </row>
    <row r="5" spans="2:25" x14ac:dyDescent="0.15">
      <c r="B5" s="39" t="s">
        <v>15</v>
      </c>
      <c r="C5" s="2">
        <f>COUNTIF($R$9:$R$990,"&gt;0")</f>
        <v>19</v>
      </c>
      <c r="D5" s="38" t="s">
        <v>16</v>
      </c>
      <c r="E5" s="15">
        <f>COUNTIF($R$9:$R$990,"&lt;0")</f>
        <v>22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0.46341463414634149</v>
      </c>
      <c r="J5" s="58" t="s">
        <v>19</v>
      </c>
      <c r="K5" s="47"/>
      <c r="L5" s="59">
        <f>MAX(V9:V993)</f>
        <v>3</v>
      </c>
      <c r="M5" s="60"/>
      <c r="N5" s="17" t="s">
        <v>20</v>
      </c>
      <c r="O5" s="9"/>
      <c r="P5" s="59">
        <f>MAX(W9:W993)</f>
        <v>4</v>
      </c>
      <c r="Q5" s="60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63"/>
      <c r="J7" s="76"/>
      <c r="K7" s="77"/>
      <c r="L7" s="65"/>
      <c r="M7" s="78" t="s">
        <v>25</v>
      </c>
      <c r="N7" s="79" t="s">
        <v>26</v>
      </c>
      <c r="O7" s="80"/>
      <c r="P7" s="80"/>
      <c r="Q7" s="67"/>
      <c r="R7" s="61" t="s">
        <v>27</v>
      </c>
      <c r="S7" s="61"/>
      <c r="T7" s="61"/>
      <c r="U7" s="61"/>
    </row>
    <row r="8" spans="2:25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78"/>
      <c r="N8" s="5" t="s">
        <v>28</v>
      </c>
      <c r="O8" s="5" t="s">
        <v>29</v>
      </c>
      <c r="P8" s="66" t="s">
        <v>31</v>
      </c>
      <c r="Q8" s="67"/>
      <c r="R8" s="61" t="s">
        <v>34</v>
      </c>
      <c r="S8" s="61"/>
      <c r="T8" s="61" t="s">
        <v>32</v>
      </c>
      <c r="U8" s="61"/>
      <c r="Y8" t="s">
        <v>57</v>
      </c>
    </row>
    <row r="9" spans="2:25" x14ac:dyDescent="0.15">
      <c r="B9" s="40">
        <v>1</v>
      </c>
      <c r="C9" s="81">
        <f>L2</f>
        <v>300000</v>
      </c>
      <c r="D9" s="81"/>
      <c r="E9" s="44">
        <v>2017</v>
      </c>
      <c r="F9" s="8">
        <v>43681</v>
      </c>
      <c r="G9" s="44" t="s">
        <v>3</v>
      </c>
      <c r="H9" s="82">
        <v>144.56</v>
      </c>
      <c r="I9" s="82"/>
      <c r="J9" s="44">
        <v>70</v>
      </c>
      <c r="K9" s="81">
        <f>IF(J9="","",C9*0.03)</f>
        <v>9000</v>
      </c>
      <c r="L9" s="81"/>
      <c r="M9" s="6">
        <f>IF(J9="","",(K9/J9)/LOOKUP(RIGHT($D$2,3),定数!$A$6:$A$13,定数!$B$6:$B$13))</f>
        <v>1.2857142857142858</v>
      </c>
      <c r="N9" s="40">
        <v>2017</v>
      </c>
      <c r="O9" s="8">
        <v>43685</v>
      </c>
      <c r="P9" s="82">
        <v>143.55000000000001</v>
      </c>
      <c r="Q9" s="82"/>
      <c r="R9" s="85">
        <f>IF(P9="","",T9*M9*LOOKUP(RIGHT($D$2,3),定数!$A$6:$A$13,定数!$B$6:$B$13))</f>
        <v>12985.71428571417</v>
      </c>
      <c r="S9" s="85"/>
      <c r="T9" s="86">
        <f>IF(P9="","",IF(G9="買",(P9-H9),(H9-P9))*IF(RIGHT($D$2,3)="JPY",100,10000))</f>
        <v>100.99999999999909</v>
      </c>
      <c r="U9" s="86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81">
        <f t="shared" ref="C10:C73" si="0">IF(R9="","",C9+R9)</f>
        <v>312985.71428571414</v>
      </c>
      <c r="D10" s="81"/>
      <c r="E10" s="44">
        <v>2017</v>
      </c>
      <c r="F10" s="8">
        <v>43698</v>
      </c>
      <c r="G10" s="44" t="s">
        <v>3</v>
      </c>
      <c r="H10" s="82">
        <v>140.30000000000001</v>
      </c>
      <c r="I10" s="82"/>
      <c r="J10" s="44">
        <v>39</v>
      </c>
      <c r="K10" s="83">
        <f>IF(J10="","",C10*0.03)</f>
        <v>9389.5714285714239</v>
      </c>
      <c r="L10" s="84"/>
      <c r="M10" s="6">
        <f>IF(J10="","",(K10/J10)/LOOKUP(RIGHT($D$2,3),定数!$A$6:$A$13,定数!$B$6:$B$13))</f>
        <v>2.4075824175824163</v>
      </c>
      <c r="N10" s="44">
        <v>2017</v>
      </c>
      <c r="O10" s="8">
        <v>43699</v>
      </c>
      <c r="P10" s="82">
        <v>140.69</v>
      </c>
      <c r="Q10" s="82"/>
      <c r="R10" s="85">
        <f>IF(P10="","",T10*M10*LOOKUP(RIGHT($D$2,3),定数!$A$6:$A$13,定数!$B$6:$B$13))</f>
        <v>-9389.5714285710947</v>
      </c>
      <c r="S10" s="85"/>
      <c r="T10" s="86">
        <f>IF(P10="","",IF(G10="買",(P10-H10),(H10-P10))*IF(RIGHT($D$2,3)="JPY",100,10000))</f>
        <v>-38.999999999998636</v>
      </c>
      <c r="U10" s="86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312985.71428571414</v>
      </c>
    </row>
    <row r="11" spans="2:25" x14ac:dyDescent="0.15">
      <c r="B11" s="40">
        <v>3</v>
      </c>
      <c r="C11" s="81">
        <f t="shared" si="0"/>
        <v>303596.14285714307</v>
      </c>
      <c r="D11" s="81"/>
      <c r="E11" s="44">
        <v>2017</v>
      </c>
      <c r="F11" s="8">
        <v>43716</v>
      </c>
      <c r="G11" s="44" t="s">
        <v>4</v>
      </c>
      <c r="H11" s="82">
        <v>142.38999999999999</v>
      </c>
      <c r="I11" s="82"/>
      <c r="J11" s="44">
        <v>31</v>
      </c>
      <c r="K11" s="83">
        <f t="shared" ref="K11:K74" si="3">IF(J11="","",C11*0.03)</f>
        <v>9107.8842857142918</v>
      </c>
      <c r="L11" s="84"/>
      <c r="M11" s="6">
        <f>IF(J11="","",(K11/J11)/LOOKUP(RIGHT($D$2,3),定数!$A$6:$A$13,定数!$B$6:$B$13))</f>
        <v>2.9380271889400937</v>
      </c>
      <c r="N11" s="40">
        <v>2017</v>
      </c>
      <c r="O11" s="8">
        <v>43719</v>
      </c>
      <c r="P11" s="82">
        <v>142.87</v>
      </c>
      <c r="Q11" s="82"/>
      <c r="R11" s="85">
        <f>IF(P11="","",T11*M11*LOOKUP(RIGHT($D$2,3),定数!$A$6:$A$13,定数!$B$6:$B$13))</f>
        <v>14102.530506912984</v>
      </c>
      <c r="S11" s="85"/>
      <c r="T11" s="86">
        <f>IF(P11="","",IF(G11="買",(P11-H11),(H11-P11))*IF(RIGHT($D$2,3)="JPY",100,10000))</f>
        <v>48.000000000001819</v>
      </c>
      <c r="U11" s="86"/>
      <c r="V11" s="22">
        <f t="shared" si="1"/>
        <v>1</v>
      </c>
      <c r="W11">
        <f t="shared" si="2"/>
        <v>0</v>
      </c>
      <c r="X11" s="41">
        <f>IF(C11&lt;&gt;"",MAX(X10,C11),"")</f>
        <v>312985.71428571414</v>
      </c>
      <c r="Y11" s="42">
        <f>IF(X11&lt;&gt;"",1-(C11/X11),"")</f>
        <v>2.9999999999998916E-2</v>
      </c>
    </row>
    <row r="12" spans="2:25" x14ac:dyDescent="0.15">
      <c r="B12" s="40">
        <v>4</v>
      </c>
      <c r="C12" s="81">
        <f t="shared" si="0"/>
        <v>317698.67336405604</v>
      </c>
      <c r="D12" s="81"/>
      <c r="E12" s="45">
        <v>2017</v>
      </c>
      <c r="F12" s="8">
        <v>43741</v>
      </c>
      <c r="G12" s="45" t="s">
        <v>3</v>
      </c>
      <c r="H12" s="82">
        <v>149.72999999999999</v>
      </c>
      <c r="I12" s="82"/>
      <c r="J12" s="45">
        <v>49</v>
      </c>
      <c r="K12" s="83">
        <f t="shared" si="3"/>
        <v>9530.9602009216815</v>
      </c>
      <c r="L12" s="84"/>
      <c r="M12" s="6">
        <f>IF(J12="","",(K12/J12)/LOOKUP(RIGHT($D$2,3),定数!$A$6:$A$13,定数!$B$6:$B$13))</f>
        <v>1.9450939185554452</v>
      </c>
      <c r="N12" s="40">
        <v>2017</v>
      </c>
      <c r="O12" s="8">
        <v>43743</v>
      </c>
      <c r="P12" s="82">
        <v>149</v>
      </c>
      <c r="Q12" s="82"/>
      <c r="R12" s="85">
        <f>IF(P12="","",T12*M12*LOOKUP(RIGHT($D$2,3),定数!$A$6:$A$13,定数!$B$6:$B$13))</f>
        <v>14199.185605454551</v>
      </c>
      <c r="S12" s="85"/>
      <c r="T12" s="86">
        <f t="shared" ref="T12:T75" si="4">IF(P12="","",IF(G12="買",(P12-H12),(H12-P12))*IF(RIGHT($D$2,3)="JPY",100,10000))</f>
        <v>72.999999999998977</v>
      </c>
      <c r="U12" s="86"/>
      <c r="V12" s="22">
        <f t="shared" si="1"/>
        <v>2</v>
      </c>
      <c r="W12">
        <f t="shared" si="2"/>
        <v>0</v>
      </c>
      <c r="X12" s="41">
        <f t="shared" ref="X12:X75" si="5">IF(C12&lt;&gt;"",MAX(X11,C12),"")</f>
        <v>317698.67336405604</v>
      </c>
      <c r="Y12" s="42">
        <f t="shared" ref="Y12:Y75" si="6">IF(X12&lt;&gt;"",1-(C12/X12),"")</f>
        <v>0</v>
      </c>
    </row>
    <row r="13" spans="2:25" x14ac:dyDescent="0.15">
      <c r="B13" s="40">
        <v>5</v>
      </c>
      <c r="C13" s="81">
        <f t="shared" si="0"/>
        <v>331897.85896951059</v>
      </c>
      <c r="D13" s="81"/>
      <c r="E13" s="45">
        <v>2017</v>
      </c>
      <c r="F13" s="8">
        <v>43748</v>
      </c>
      <c r="G13" s="45" t="s">
        <v>4</v>
      </c>
      <c r="H13" s="82">
        <v>148.22999999999999</v>
      </c>
      <c r="I13" s="82"/>
      <c r="J13" s="45">
        <v>52</v>
      </c>
      <c r="K13" s="83">
        <f t="shared" si="3"/>
        <v>9956.9357690853176</v>
      </c>
      <c r="L13" s="84"/>
      <c r="M13" s="6">
        <f>IF(J13="","",(K13/J13)/LOOKUP(RIGHT($D$2,3),定数!$A$6:$A$13,定数!$B$6:$B$13))</f>
        <v>1.9147953402087148</v>
      </c>
      <c r="N13" s="40">
        <v>2017</v>
      </c>
      <c r="O13" s="8">
        <v>43750</v>
      </c>
      <c r="P13" s="82">
        <v>149</v>
      </c>
      <c r="Q13" s="82"/>
      <c r="R13" s="85">
        <f>IF(P13="","",T13*M13*LOOKUP(RIGHT($D$2,3),定数!$A$6:$A$13,定数!$B$6:$B$13))</f>
        <v>14743.9241196073</v>
      </c>
      <c r="S13" s="85"/>
      <c r="T13" s="86">
        <f t="shared" si="4"/>
        <v>77.000000000001023</v>
      </c>
      <c r="U13" s="86"/>
      <c r="V13" s="22">
        <f t="shared" si="1"/>
        <v>3</v>
      </c>
      <c r="W13">
        <f t="shared" si="2"/>
        <v>0</v>
      </c>
      <c r="X13" s="41">
        <f t="shared" si="5"/>
        <v>331897.85896951059</v>
      </c>
      <c r="Y13" s="42">
        <f t="shared" si="6"/>
        <v>0</v>
      </c>
    </row>
    <row r="14" spans="2:25" x14ac:dyDescent="0.15">
      <c r="B14" s="40">
        <v>6</v>
      </c>
      <c r="C14" s="81">
        <f t="shared" si="0"/>
        <v>346641.7830891179</v>
      </c>
      <c r="D14" s="81"/>
      <c r="E14" s="45">
        <v>2017</v>
      </c>
      <c r="F14" s="8">
        <v>43778</v>
      </c>
      <c r="G14" s="45" t="s">
        <v>3</v>
      </c>
      <c r="H14" s="82">
        <v>148.56</v>
      </c>
      <c r="I14" s="82"/>
      <c r="J14" s="45">
        <v>57</v>
      </c>
      <c r="K14" s="83">
        <f t="shared" si="3"/>
        <v>10399.253492673537</v>
      </c>
      <c r="L14" s="84"/>
      <c r="M14" s="6">
        <f>IF(J14="","",(K14/J14)/LOOKUP(RIGHT($D$2,3),定数!$A$6:$A$13,定数!$B$6:$B$13))</f>
        <v>1.8244304373111471</v>
      </c>
      <c r="N14" s="40">
        <v>2017</v>
      </c>
      <c r="O14" s="8">
        <v>43778</v>
      </c>
      <c r="P14" s="82">
        <v>149.13</v>
      </c>
      <c r="Q14" s="82"/>
      <c r="R14" s="85">
        <f>IF(P14="","",T14*M14*LOOKUP(RIGHT($D$2,3),定数!$A$6:$A$13,定数!$B$6:$B$13))</f>
        <v>-10399.253492673413</v>
      </c>
      <c r="S14" s="85"/>
      <c r="T14" s="86">
        <f t="shared" si="4"/>
        <v>-56.999999999999318</v>
      </c>
      <c r="U14" s="86"/>
      <c r="V14" s="22">
        <f t="shared" si="1"/>
        <v>0</v>
      </c>
      <c r="W14">
        <f t="shared" si="2"/>
        <v>1</v>
      </c>
      <c r="X14" s="41">
        <f t="shared" si="5"/>
        <v>346641.7830891179</v>
      </c>
      <c r="Y14" s="42">
        <f t="shared" si="6"/>
        <v>0</v>
      </c>
    </row>
    <row r="15" spans="2:25" x14ac:dyDescent="0.15">
      <c r="B15" s="40">
        <v>7</v>
      </c>
      <c r="C15" s="81">
        <f t="shared" si="0"/>
        <v>336242.52959644451</v>
      </c>
      <c r="D15" s="81"/>
      <c r="E15" s="45">
        <v>2017</v>
      </c>
      <c r="F15" s="8">
        <v>43807</v>
      </c>
      <c r="G15" s="45" t="s">
        <v>4</v>
      </c>
      <c r="H15" s="82">
        <v>152.16999999999999</v>
      </c>
      <c r="I15" s="82"/>
      <c r="J15" s="45">
        <v>29</v>
      </c>
      <c r="K15" s="83">
        <f t="shared" si="3"/>
        <v>10087.275887893335</v>
      </c>
      <c r="L15" s="84"/>
      <c r="M15" s="6">
        <f>IF(J15="","",(K15/J15)/LOOKUP(RIGHT($D$2,3),定数!$A$6:$A$13,定数!$B$6:$B$13))</f>
        <v>3.4783709958252875</v>
      </c>
      <c r="N15" s="45">
        <v>2017</v>
      </c>
      <c r="O15" s="8">
        <v>43810</v>
      </c>
      <c r="P15" s="82">
        <v>151.88</v>
      </c>
      <c r="Q15" s="82"/>
      <c r="R15" s="85">
        <f>IF(P15="","",T15*M15*LOOKUP(RIGHT($D$2,3),定数!$A$6:$A$13,定数!$B$6:$B$13))</f>
        <v>-10087.275887893056</v>
      </c>
      <c r="S15" s="85"/>
      <c r="T15" s="86">
        <f t="shared" si="4"/>
        <v>-28.999999999999204</v>
      </c>
      <c r="U15" s="86"/>
      <c r="V15" s="22">
        <f t="shared" si="1"/>
        <v>0</v>
      </c>
      <c r="W15">
        <f t="shared" si="2"/>
        <v>2</v>
      </c>
      <c r="X15" s="41">
        <f t="shared" si="5"/>
        <v>346641.7830891179</v>
      </c>
      <c r="Y15" s="42">
        <f t="shared" si="6"/>
        <v>2.9999999999999583E-2</v>
      </c>
    </row>
    <row r="16" spans="2:25" x14ac:dyDescent="0.15">
      <c r="B16" s="40">
        <v>8</v>
      </c>
      <c r="C16" s="81">
        <f t="shared" si="0"/>
        <v>326155.25370855146</v>
      </c>
      <c r="D16" s="81"/>
      <c r="E16" s="45">
        <v>2017</v>
      </c>
      <c r="F16" s="8">
        <v>43811</v>
      </c>
      <c r="G16" s="45" t="s">
        <v>3</v>
      </c>
      <c r="H16" s="82">
        <v>151.25</v>
      </c>
      <c r="I16" s="82"/>
      <c r="J16" s="45">
        <v>47</v>
      </c>
      <c r="K16" s="83">
        <f t="shared" si="3"/>
        <v>9784.6576112565435</v>
      </c>
      <c r="L16" s="84"/>
      <c r="M16" s="6">
        <f>IF(J16="","",(K16/J16)/LOOKUP(RIGHT($D$2,3),定数!$A$6:$A$13,定数!$B$6:$B$13))</f>
        <v>2.0818420449482007</v>
      </c>
      <c r="N16" s="40">
        <v>2017</v>
      </c>
      <c r="O16" s="8">
        <v>43812</v>
      </c>
      <c r="P16" s="82">
        <v>150.57</v>
      </c>
      <c r="Q16" s="82"/>
      <c r="R16" s="85">
        <f>IF(P16="","",T16*M16*LOOKUP(RIGHT($D$2,3),定数!$A$6:$A$13,定数!$B$6:$B$13))</f>
        <v>14156.525905647908</v>
      </c>
      <c r="S16" s="85"/>
      <c r="T16" s="86">
        <f t="shared" si="4"/>
        <v>68.000000000000682</v>
      </c>
      <c r="U16" s="86"/>
      <c r="V16" s="22">
        <f t="shared" si="1"/>
        <v>1</v>
      </c>
      <c r="W16">
        <f t="shared" si="2"/>
        <v>0</v>
      </c>
      <c r="X16" s="41">
        <f t="shared" si="5"/>
        <v>346641.7830891179</v>
      </c>
      <c r="Y16" s="42">
        <f t="shared" si="6"/>
        <v>5.909999999999882E-2</v>
      </c>
    </row>
    <row r="17" spans="2:25" x14ac:dyDescent="0.15">
      <c r="B17" s="40">
        <v>9</v>
      </c>
      <c r="C17" s="81">
        <f t="shared" si="0"/>
        <v>340311.77961419936</v>
      </c>
      <c r="D17" s="81"/>
      <c r="E17" s="45">
        <v>2018</v>
      </c>
      <c r="F17" s="8">
        <v>43482</v>
      </c>
      <c r="G17" s="45" t="s">
        <v>4</v>
      </c>
      <c r="H17" s="82">
        <v>152.78</v>
      </c>
      <c r="I17" s="82"/>
      <c r="J17" s="45">
        <v>43</v>
      </c>
      <c r="K17" s="83">
        <f t="shared" si="3"/>
        <v>10209.35338842598</v>
      </c>
      <c r="L17" s="84"/>
      <c r="M17" s="6">
        <f>IF(J17="","",(K17/J17)/LOOKUP(RIGHT($D$2,3),定数!$A$6:$A$13,定数!$B$6:$B$13))</f>
        <v>2.374268229866507</v>
      </c>
      <c r="N17" s="40">
        <v>2018</v>
      </c>
      <c r="O17" s="8">
        <v>43482</v>
      </c>
      <c r="P17" s="82">
        <v>153.4</v>
      </c>
      <c r="Q17" s="82"/>
      <c r="R17" s="85">
        <f>IF(P17="","",T17*M17*LOOKUP(RIGHT($D$2,3),定数!$A$6:$A$13,定数!$B$6:$B$13))</f>
        <v>14720.463025172452</v>
      </c>
      <c r="S17" s="85"/>
      <c r="T17" s="86">
        <f t="shared" si="4"/>
        <v>62.000000000000455</v>
      </c>
      <c r="U17" s="86"/>
      <c r="V17" s="22">
        <f t="shared" si="1"/>
        <v>2</v>
      </c>
      <c r="W17">
        <f t="shared" si="2"/>
        <v>0</v>
      </c>
      <c r="X17" s="41">
        <f t="shared" si="5"/>
        <v>346641.7830891179</v>
      </c>
      <c r="Y17" s="42">
        <f t="shared" si="6"/>
        <v>1.8260936170211073E-2</v>
      </c>
    </row>
    <row r="18" spans="2:25" x14ac:dyDescent="0.15">
      <c r="B18" s="40">
        <v>10</v>
      </c>
      <c r="C18" s="81">
        <f t="shared" si="0"/>
        <v>355032.24263937183</v>
      </c>
      <c r="D18" s="81"/>
      <c r="E18" s="45">
        <v>2018</v>
      </c>
      <c r="F18" s="8">
        <v>43543</v>
      </c>
      <c r="G18" s="45" t="s">
        <v>3</v>
      </c>
      <c r="H18" s="82">
        <v>147.52000000000001</v>
      </c>
      <c r="I18" s="82"/>
      <c r="J18" s="45">
        <v>38</v>
      </c>
      <c r="K18" s="83">
        <f t="shared" si="3"/>
        <v>10650.967279181155</v>
      </c>
      <c r="L18" s="84"/>
      <c r="M18" s="6">
        <f>IF(J18="","",(K18/J18)/LOOKUP(RIGHT($D$2,3),定数!$A$6:$A$13,定数!$B$6:$B$13))</f>
        <v>2.802886126100304</v>
      </c>
      <c r="N18" s="40">
        <v>2018</v>
      </c>
      <c r="O18" s="8">
        <v>43543</v>
      </c>
      <c r="P18" s="82">
        <v>147.9</v>
      </c>
      <c r="Q18" s="82"/>
      <c r="R18" s="85">
        <f>IF(P18="","",T18*M18*LOOKUP(RIGHT($D$2,3),定数!$A$6:$A$13,定数!$B$6:$B$13))</f>
        <v>-10650.967279181028</v>
      </c>
      <c r="S18" s="85"/>
      <c r="T18" s="86">
        <f t="shared" si="4"/>
        <v>-37.999999999999545</v>
      </c>
      <c r="U18" s="86"/>
      <c r="V18" s="22">
        <f t="shared" si="1"/>
        <v>0</v>
      </c>
      <c r="W18">
        <f t="shared" si="2"/>
        <v>1</v>
      </c>
      <c r="X18" s="41">
        <f t="shared" si="5"/>
        <v>355032.24263937183</v>
      </c>
      <c r="Y18" s="42">
        <f t="shared" si="6"/>
        <v>0</v>
      </c>
    </row>
    <row r="19" spans="2:25" x14ac:dyDescent="0.15">
      <c r="B19" s="40">
        <v>11</v>
      </c>
      <c r="C19" s="81">
        <f t="shared" si="0"/>
        <v>344381.27536019083</v>
      </c>
      <c r="D19" s="81"/>
      <c r="E19" s="45">
        <v>2018</v>
      </c>
      <c r="F19" s="8">
        <v>43545</v>
      </c>
      <c r="G19" s="45" t="s">
        <v>4</v>
      </c>
      <c r="H19" s="82">
        <v>149.29</v>
      </c>
      <c r="I19" s="82"/>
      <c r="J19" s="45">
        <v>29</v>
      </c>
      <c r="K19" s="83">
        <f t="shared" si="3"/>
        <v>10331.438260805724</v>
      </c>
      <c r="L19" s="84"/>
      <c r="M19" s="6">
        <f>IF(J19="","",(K19/J19)/LOOKUP(RIGHT($D$2,3),定数!$A$6:$A$13,定数!$B$6:$B$13))</f>
        <v>3.5625649175192153</v>
      </c>
      <c r="N19" s="45">
        <v>2018</v>
      </c>
      <c r="O19" s="8">
        <v>43545</v>
      </c>
      <c r="P19" s="82">
        <v>149</v>
      </c>
      <c r="Q19" s="82"/>
      <c r="R19" s="85">
        <f>IF(P19="","",T19*M19*LOOKUP(RIGHT($D$2,3),定数!$A$6:$A$13,定数!$B$6:$B$13))</f>
        <v>-10331.438260805442</v>
      </c>
      <c r="S19" s="85"/>
      <c r="T19" s="86">
        <f t="shared" si="4"/>
        <v>-28.999999999999204</v>
      </c>
      <c r="U19" s="86"/>
      <c r="V19" s="22">
        <f t="shared" si="1"/>
        <v>0</v>
      </c>
      <c r="W19">
        <f t="shared" si="2"/>
        <v>2</v>
      </c>
      <c r="X19" s="41">
        <f t="shared" si="5"/>
        <v>355032.24263937183</v>
      </c>
      <c r="Y19" s="42">
        <f t="shared" si="6"/>
        <v>2.9999999999999583E-2</v>
      </c>
    </row>
    <row r="20" spans="2:25" x14ac:dyDescent="0.15">
      <c r="B20" s="40">
        <v>12</v>
      </c>
      <c r="C20" s="81">
        <f t="shared" si="0"/>
        <v>334049.83709938539</v>
      </c>
      <c r="D20" s="81"/>
      <c r="E20" s="45">
        <v>2018</v>
      </c>
      <c r="F20" s="8">
        <v>43547</v>
      </c>
      <c r="G20" s="45" t="s">
        <v>3</v>
      </c>
      <c r="H20" s="82">
        <v>148.25</v>
      </c>
      <c r="I20" s="82"/>
      <c r="J20" s="45">
        <v>71</v>
      </c>
      <c r="K20" s="83">
        <f t="shared" si="3"/>
        <v>10021.495112981562</v>
      </c>
      <c r="L20" s="84"/>
      <c r="M20" s="6">
        <f>IF(J20="","",(K20/J20)/LOOKUP(RIGHT($D$2,3),定数!$A$6:$A$13,定数!$B$6:$B$13))</f>
        <v>1.4114781849269806</v>
      </c>
      <c r="N20" s="45">
        <v>2018</v>
      </c>
      <c r="O20" s="8">
        <v>43550</v>
      </c>
      <c r="P20" s="82">
        <v>148.96</v>
      </c>
      <c r="Q20" s="82"/>
      <c r="R20" s="85">
        <f>IF(P20="","",T20*M20*LOOKUP(RIGHT($D$2,3),定数!$A$6:$A$13,定数!$B$6:$B$13))</f>
        <v>-10021.495112981675</v>
      </c>
      <c r="S20" s="85"/>
      <c r="T20" s="86">
        <f t="shared" si="4"/>
        <v>-71.000000000000796</v>
      </c>
      <c r="U20" s="86"/>
      <c r="V20" s="22">
        <f t="shared" si="1"/>
        <v>0</v>
      </c>
      <c r="W20">
        <f t="shared" si="2"/>
        <v>3</v>
      </c>
      <c r="X20" s="41">
        <f t="shared" si="5"/>
        <v>355032.24263937183</v>
      </c>
      <c r="Y20" s="42">
        <f t="shared" si="6"/>
        <v>5.909999999999882E-2</v>
      </c>
    </row>
    <row r="21" spans="2:25" x14ac:dyDescent="0.15">
      <c r="B21" s="40">
        <v>13</v>
      </c>
      <c r="C21" s="81">
        <f t="shared" si="0"/>
        <v>324028.34198640374</v>
      </c>
      <c r="D21" s="81"/>
      <c r="E21" s="45">
        <v>2018</v>
      </c>
      <c r="F21" s="8">
        <v>43552</v>
      </c>
      <c r="G21" s="45" t="s">
        <v>4</v>
      </c>
      <c r="H21" s="82">
        <v>150.19</v>
      </c>
      <c r="I21" s="82"/>
      <c r="J21" s="45">
        <v>78</v>
      </c>
      <c r="K21" s="83">
        <f t="shared" si="3"/>
        <v>9720.8502595921127</v>
      </c>
      <c r="L21" s="84"/>
      <c r="M21" s="6">
        <f>IF(J21="","",(K21/J21)/LOOKUP(RIGHT($D$2,3),定数!$A$6:$A$13,定数!$B$6:$B$13))</f>
        <v>1.2462628537938607</v>
      </c>
      <c r="N21" s="45">
        <v>2018</v>
      </c>
      <c r="O21" s="8">
        <v>43553</v>
      </c>
      <c r="P21" s="82">
        <v>149.41</v>
      </c>
      <c r="Q21" s="82"/>
      <c r="R21" s="85">
        <f>IF(P21="","",T21*M21*LOOKUP(RIGHT($D$2,3),定数!$A$6:$A$13,定数!$B$6:$B$13))</f>
        <v>-9720.8502595921273</v>
      </c>
      <c r="S21" s="85"/>
      <c r="T21" s="86">
        <f t="shared" si="4"/>
        <v>-78.000000000000114</v>
      </c>
      <c r="U21" s="86"/>
      <c r="V21" s="22">
        <f t="shared" si="1"/>
        <v>0</v>
      </c>
      <c r="W21">
        <f t="shared" si="2"/>
        <v>4</v>
      </c>
      <c r="X21" s="41">
        <f t="shared" si="5"/>
        <v>355032.24263937183</v>
      </c>
      <c r="Y21" s="42">
        <f t="shared" si="6"/>
        <v>8.7326999999999044E-2</v>
      </c>
    </row>
    <row r="22" spans="2:25" x14ac:dyDescent="0.15">
      <c r="B22" s="40">
        <v>14</v>
      </c>
      <c r="C22" s="81">
        <f t="shared" si="0"/>
        <v>314307.49172681163</v>
      </c>
      <c r="D22" s="81"/>
      <c r="E22" s="45">
        <v>2018</v>
      </c>
      <c r="F22" s="8">
        <v>43586</v>
      </c>
      <c r="G22" s="45" t="s">
        <v>3</v>
      </c>
      <c r="H22" s="82">
        <v>149.72</v>
      </c>
      <c r="I22" s="82"/>
      <c r="J22" s="45">
        <v>52</v>
      </c>
      <c r="K22" s="83">
        <f t="shared" si="3"/>
        <v>9429.2247518043478</v>
      </c>
      <c r="L22" s="84"/>
      <c r="M22" s="6">
        <f>IF(J22="","",(K22/J22)/LOOKUP(RIGHT($D$2,3),定数!$A$6:$A$13,定数!$B$6:$B$13))</f>
        <v>1.813312452270067</v>
      </c>
      <c r="N22" s="40">
        <v>2018</v>
      </c>
      <c r="O22" s="8">
        <v>43588</v>
      </c>
      <c r="P22" s="82">
        <v>148.94999999999999</v>
      </c>
      <c r="Q22" s="82"/>
      <c r="R22" s="85">
        <f>IF(P22="","",T22*M22*LOOKUP(RIGHT($D$2,3),定数!$A$6:$A$13,定数!$B$6:$B$13))</f>
        <v>13962.505882479702</v>
      </c>
      <c r="S22" s="85"/>
      <c r="T22" s="86">
        <f t="shared" si="4"/>
        <v>77.000000000001023</v>
      </c>
      <c r="U22" s="86"/>
      <c r="V22" s="22">
        <f t="shared" si="1"/>
        <v>1</v>
      </c>
      <c r="W22">
        <f t="shared" si="2"/>
        <v>0</v>
      </c>
      <c r="X22" s="41">
        <f t="shared" si="5"/>
        <v>355032.24263937183</v>
      </c>
      <c r="Y22" s="42">
        <f t="shared" si="6"/>
        <v>0.11470718999999907</v>
      </c>
    </row>
    <row r="23" spans="2:25" x14ac:dyDescent="0.15">
      <c r="B23" s="40">
        <v>15</v>
      </c>
      <c r="C23" s="81">
        <f t="shared" si="0"/>
        <v>328269.99760929134</v>
      </c>
      <c r="D23" s="81"/>
      <c r="E23" s="45">
        <v>2018</v>
      </c>
      <c r="F23" s="8">
        <v>43600</v>
      </c>
      <c r="G23" s="45" t="s">
        <v>4</v>
      </c>
      <c r="H23" s="82">
        <v>148.99</v>
      </c>
      <c r="I23" s="82"/>
      <c r="J23" s="45">
        <v>43</v>
      </c>
      <c r="K23" s="83">
        <f t="shared" si="3"/>
        <v>9848.0999282787398</v>
      </c>
      <c r="L23" s="84"/>
      <c r="M23" s="6">
        <f>IF(J23="","",(K23/J23)/LOOKUP(RIGHT($D$2,3),定数!$A$6:$A$13,定数!$B$6:$B$13))</f>
        <v>2.2902557972741255</v>
      </c>
      <c r="N23" s="45">
        <v>2018</v>
      </c>
      <c r="O23" s="8">
        <v>43600</v>
      </c>
      <c r="P23" s="82">
        <v>148.56</v>
      </c>
      <c r="Q23" s="82"/>
      <c r="R23" s="85">
        <f>IF(P23="","",T23*M23*LOOKUP(RIGHT($D$2,3),定数!$A$6:$A$13,定数!$B$6:$B$13))</f>
        <v>-9848.0999282788962</v>
      </c>
      <c r="S23" s="85"/>
      <c r="T23" s="86">
        <f t="shared" si="4"/>
        <v>-43.000000000000682</v>
      </c>
      <c r="U23" s="86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355032.24263937183</v>
      </c>
      <c r="Y23" s="42">
        <f t="shared" si="6"/>
        <v>7.5379759401921542E-2</v>
      </c>
    </row>
    <row r="24" spans="2:25" x14ac:dyDescent="0.15">
      <c r="B24" s="40">
        <v>16</v>
      </c>
      <c r="C24" s="81">
        <f t="shared" si="0"/>
        <v>318421.89768101246</v>
      </c>
      <c r="D24" s="81"/>
      <c r="E24" s="45">
        <v>2018</v>
      </c>
      <c r="F24" s="8">
        <v>43610</v>
      </c>
      <c r="G24" s="45" t="s">
        <v>3</v>
      </c>
      <c r="H24" s="82">
        <v>146.32</v>
      </c>
      <c r="I24" s="82"/>
      <c r="J24" s="45">
        <v>39</v>
      </c>
      <c r="K24" s="83">
        <f t="shared" si="3"/>
        <v>9552.6569304303739</v>
      </c>
      <c r="L24" s="84"/>
      <c r="M24" s="6">
        <f>IF(J24="","",(K24/J24)/LOOKUP(RIGHT($D$2,3),定数!$A$6:$A$13,定数!$B$6:$B$13))</f>
        <v>2.449399212930865</v>
      </c>
      <c r="N24" s="40">
        <v>2018</v>
      </c>
      <c r="O24" s="8">
        <v>43610</v>
      </c>
      <c r="P24" s="82">
        <v>145.77000000000001</v>
      </c>
      <c r="Q24" s="82"/>
      <c r="R24" s="85">
        <f>IF(P24="","",T24*M24*LOOKUP(RIGHT($D$2,3),定数!$A$6:$A$13,定数!$B$6:$B$13))</f>
        <v>13471.69567111934</v>
      </c>
      <c r="S24" s="85"/>
      <c r="T24" s="86">
        <f t="shared" si="4"/>
        <v>54.999999999998295</v>
      </c>
      <c r="U24" s="86"/>
      <c r="V24" t="str">
        <f t="shared" si="7"/>
        <v/>
      </c>
      <c r="W24">
        <f t="shared" si="2"/>
        <v>0</v>
      </c>
      <c r="X24" s="41">
        <f t="shared" si="5"/>
        <v>355032.24263937183</v>
      </c>
      <c r="Y24" s="42">
        <f t="shared" si="6"/>
        <v>0.10311836661986429</v>
      </c>
    </row>
    <row r="25" spans="2:25" x14ac:dyDescent="0.15">
      <c r="B25" s="40">
        <v>17</v>
      </c>
      <c r="C25" s="81">
        <f t="shared" si="0"/>
        <v>331893.59335213178</v>
      </c>
      <c r="D25" s="81"/>
      <c r="E25" s="45">
        <v>2018</v>
      </c>
      <c r="F25" s="8">
        <v>43621</v>
      </c>
      <c r="G25" s="45" t="s">
        <v>4</v>
      </c>
      <c r="H25" s="82">
        <v>146.77000000000001</v>
      </c>
      <c r="I25" s="82"/>
      <c r="J25" s="45">
        <v>43</v>
      </c>
      <c r="K25" s="83">
        <f t="shared" si="3"/>
        <v>9956.8078005639527</v>
      </c>
      <c r="L25" s="84"/>
      <c r="M25" s="6">
        <f>IF(J25="","",(K25/J25)/LOOKUP(RIGHT($D$2,3),定数!$A$6:$A$13,定数!$B$6:$B$13))</f>
        <v>2.3155366978055705</v>
      </c>
      <c r="N25" s="40">
        <v>2018</v>
      </c>
      <c r="O25" s="8">
        <v>43622</v>
      </c>
      <c r="P25" s="82">
        <v>147.38</v>
      </c>
      <c r="Q25" s="82"/>
      <c r="R25" s="85">
        <f>IF(P25="","",T25*M25*LOOKUP(RIGHT($D$2,3),定数!$A$6:$A$13,定数!$B$6:$B$13))</f>
        <v>14124.773856613638</v>
      </c>
      <c r="S25" s="85"/>
      <c r="T25" s="86">
        <f t="shared" si="4"/>
        <v>60.999999999998522</v>
      </c>
      <c r="U25" s="86"/>
      <c r="V25" t="str">
        <f t="shared" si="7"/>
        <v/>
      </c>
      <c r="W25">
        <f t="shared" si="2"/>
        <v>0</v>
      </c>
      <c r="X25" s="41">
        <f t="shared" si="5"/>
        <v>355032.24263937183</v>
      </c>
      <c r="Y25" s="42">
        <f t="shared" si="6"/>
        <v>6.5173374438398324E-2</v>
      </c>
    </row>
    <row r="26" spans="2:25" x14ac:dyDescent="0.15">
      <c r="B26" s="40">
        <v>18</v>
      </c>
      <c r="C26" s="81">
        <f t="shared" si="0"/>
        <v>346018.36720874539</v>
      </c>
      <c r="D26" s="81"/>
      <c r="E26" s="45">
        <v>2018</v>
      </c>
      <c r="F26" s="8">
        <v>43634</v>
      </c>
      <c r="G26" s="45" t="s">
        <v>3</v>
      </c>
      <c r="H26" s="82">
        <v>146.15</v>
      </c>
      <c r="I26" s="82"/>
      <c r="J26" s="45">
        <v>45</v>
      </c>
      <c r="K26" s="83">
        <f t="shared" si="3"/>
        <v>10380.551016262361</v>
      </c>
      <c r="L26" s="84"/>
      <c r="M26" s="6">
        <f>IF(J26="","",(K26/J26)/LOOKUP(RIGHT($D$2,3),定数!$A$6:$A$13,定数!$B$6:$B$13))</f>
        <v>2.3067891147249693</v>
      </c>
      <c r="N26" s="40">
        <v>2018</v>
      </c>
      <c r="O26" s="8">
        <v>43635</v>
      </c>
      <c r="P26" s="82">
        <v>145.47999999999999</v>
      </c>
      <c r="Q26" s="82"/>
      <c r="R26" s="85">
        <f>IF(P26="","",T26*M26*LOOKUP(RIGHT($D$2,3),定数!$A$6:$A$13,定数!$B$6:$B$13))</f>
        <v>15455.487068657661</v>
      </c>
      <c r="S26" s="85"/>
      <c r="T26" s="86">
        <f t="shared" si="4"/>
        <v>67.000000000001592</v>
      </c>
      <c r="U26" s="86"/>
      <c r="V26" t="str">
        <f t="shared" si="7"/>
        <v/>
      </c>
      <c r="W26">
        <f t="shared" si="2"/>
        <v>0</v>
      </c>
      <c r="X26" s="41">
        <f t="shared" si="5"/>
        <v>355032.24263937183</v>
      </c>
      <c r="Y26" s="42">
        <f t="shared" si="6"/>
        <v>2.5388892466824187E-2</v>
      </c>
    </row>
    <row r="27" spans="2:25" x14ac:dyDescent="0.15">
      <c r="B27" s="40">
        <v>19</v>
      </c>
      <c r="C27" s="81">
        <f t="shared" si="0"/>
        <v>361473.85427740304</v>
      </c>
      <c r="D27" s="81"/>
      <c r="E27" s="45">
        <v>2018</v>
      </c>
      <c r="F27" s="8">
        <v>43643</v>
      </c>
      <c r="G27" s="45" t="s">
        <v>3</v>
      </c>
      <c r="H27" s="82">
        <v>144.88999999999999</v>
      </c>
      <c r="I27" s="82"/>
      <c r="J27" s="45">
        <v>43</v>
      </c>
      <c r="K27" s="83">
        <f t="shared" si="3"/>
        <v>10844.21562832209</v>
      </c>
      <c r="L27" s="84"/>
      <c r="M27" s="6">
        <f>IF(J27="","",(K27/J27)/LOOKUP(RIGHT($D$2,3),定数!$A$6:$A$13,定数!$B$6:$B$13))</f>
        <v>2.5219106112376952</v>
      </c>
      <c r="N27" s="40">
        <v>2018</v>
      </c>
      <c r="O27" s="8">
        <v>43644</v>
      </c>
      <c r="P27" s="82">
        <v>144.27000000000001</v>
      </c>
      <c r="Q27" s="82"/>
      <c r="R27" s="85">
        <f>IF(P27="","",T27*M27*LOOKUP(RIGHT($D$2,3),定数!$A$6:$A$13,定数!$B$6:$B$13))</f>
        <v>15635.845789673109</v>
      </c>
      <c r="S27" s="85"/>
      <c r="T27" s="86">
        <f t="shared" si="4"/>
        <v>61.999999999997613</v>
      </c>
      <c r="U27" s="86"/>
      <c r="V27" t="str">
        <f t="shared" si="7"/>
        <v/>
      </c>
      <c r="W27">
        <f t="shared" si="2"/>
        <v>0</v>
      </c>
      <c r="X27" s="41">
        <f t="shared" si="5"/>
        <v>361473.85427740304</v>
      </c>
      <c r="Y27" s="42">
        <f t="shared" si="6"/>
        <v>0</v>
      </c>
    </row>
    <row r="28" spans="2:25" x14ac:dyDescent="0.15">
      <c r="B28" s="40">
        <v>20</v>
      </c>
      <c r="C28" s="81">
        <f t="shared" si="0"/>
        <v>377109.70006707613</v>
      </c>
      <c r="D28" s="81"/>
      <c r="E28" s="45">
        <v>2018</v>
      </c>
      <c r="F28" s="8">
        <v>43644</v>
      </c>
      <c r="G28" s="45" t="s">
        <v>3</v>
      </c>
      <c r="H28" s="82">
        <v>144.34</v>
      </c>
      <c r="I28" s="82"/>
      <c r="J28" s="45">
        <v>26</v>
      </c>
      <c r="K28" s="83">
        <f t="shared" si="3"/>
        <v>11313.291002012284</v>
      </c>
      <c r="L28" s="84"/>
      <c r="M28" s="6">
        <f>IF(J28="","",(K28/J28)/LOOKUP(RIGHT($D$2,3),定数!$A$6:$A$13,定数!$B$6:$B$13))</f>
        <v>4.3512657700047246</v>
      </c>
      <c r="N28" s="45">
        <v>2018</v>
      </c>
      <c r="O28" s="8">
        <v>43645</v>
      </c>
      <c r="P28" s="82">
        <v>144.6</v>
      </c>
      <c r="Q28" s="82"/>
      <c r="R28" s="85">
        <f>IF(P28="","",T28*M28*LOOKUP(RIGHT($D$2,3),定数!$A$6:$A$13,定数!$B$6:$B$13))</f>
        <v>-11313.291002011889</v>
      </c>
      <c r="S28" s="85"/>
      <c r="T28" s="86">
        <f t="shared" si="4"/>
        <v>-25.999999999999091</v>
      </c>
      <c r="U28" s="86"/>
      <c r="V28" t="str">
        <f t="shared" si="7"/>
        <v/>
      </c>
      <c r="W28">
        <f t="shared" si="2"/>
        <v>1</v>
      </c>
      <c r="X28" s="41">
        <f t="shared" si="5"/>
        <v>377109.70006707613</v>
      </c>
      <c r="Y28" s="42">
        <f t="shared" si="6"/>
        <v>0</v>
      </c>
    </row>
    <row r="29" spans="2:25" x14ac:dyDescent="0.15">
      <c r="B29" s="40">
        <v>21</v>
      </c>
      <c r="C29" s="81">
        <f t="shared" si="0"/>
        <v>365796.40906506422</v>
      </c>
      <c r="D29" s="81"/>
      <c r="E29" s="45">
        <v>2018</v>
      </c>
      <c r="F29" s="8">
        <v>43648</v>
      </c>
      <c r="G29" s="45" t="s">
        <v>4</v>
      </c>
      <c r="H29" s="82">
        <v>145.99</v>
      </c>
      <c r="I29" s="82"/>
      <c r="J29" s="45">
        <v>49</v>
      </c>
      <c r="K29" s="83">
        <f t="shared" si="3"/>
        <v>10973.892271951927</v>
      </c>
      <c r="L29" s="84"/>
      <c r="M29" s="6">
        <f>IF(J29="","",(K29/J29)/LOOKUP(RIGHT($D$2,3),定数!$A$6:$A$13,定数!$B$6:$B$13))</f>
        <v>2.2395698514187607</v>
      </c>
      <c r="N29" s="45">
        <v>2018</v>
      </c>
      <c r="O29" s="8">
        <v>43648</v>
      </c>
      <c r="P29" s="82">
        <v>145.5</v>
      </c>
      <c r="Q29" s="82"/>
      <c r="R29" s="85">
        <f>IF(P29="","",T29*M29*LOOKUP(RIGHT($D$2,3),定数!$A$6:$A$13,定数!$B$6:$B$13))</f>
        <v>-10973.892271952131</v>
      </c>
      <c r="S29" s="85"/>
      <c r="T29" s="86">
        <f t="shared" si="4"/>
        <v>-49.000000000000909</v>
      </c>
      <c r="U29" s="86"/>
      <c r="V29" t="str">
        <f t="shared" si="7"/>
        <v/>
      </c>
      <c r="W29">
        <f t="shared" si="2"/>
        <v>2</v>
      </c>
      <c r="X29" s="41">
        <f t="shared" si="5"/>
        <v>377109.70006707613</v>
      </c>
      <c r="Y29" s="42">
        <f t="shared" si="6"/>
        <v>2.9999999999999027E-2</v>
      </c>
    </row>
    <row r="30" spans="2:25" x14ac:dyDescent="0.15">
      <c r="B30" s="40">
        <v>22</v>
      </c>
      <c r="C30" s="81">
        <f t="shared" si="0"/>
        <v>354822.5167931121</v>
      </c>
      <c r="D30" s="81"/>
      <c r="E30" s="45">
        <v>2018</v>
      </c>
      <c r="F30" s="8">
        <v>43652</v>
      </c>
      <c r="G30" s="45" t="s">
        <v>4</v>
      </c>
      <c r="H30" s="82">
        <v>146.34</v>
      </c>
      <c r="I30" s="82"/>
      <c r="J30" s="45">
        <v>22</v>
      </c>
      <c r="K30" s="83">
        <f t="shared" si="3"/>
        <v>10644.675503793362</v>
      </c>
      <c r="L30" s="84"/>
      <c r="M30" s="6">
        <f>IF(J30="","",(K30/J30)/LOOKUP(RIGHT($D$2,3),定数!$A$6:$A$13,定数!$B$6:$B$13))</f>
        <v>4.8384888653606195</v>
      </c>
      <c r="N30" s="45">
        <v>2018</v>
      </c>
      <c r="O30" s="8">
        <v>43652</v>
      </c>
      <c r="P30" s="82">
        <v>146.12</v>
      </c>
      <c r="Q30" s="82"/>
      <c r="R30" s="85">
        <f>IF(P30="","",T30*M30*LOOKUP(RIGHT($D$2,3),定数!$A$6:$A$13,定数!$B$6:$B$13))</f>
        <v>-10644.675503793307</v>
      </c>
      <c r="S30" s="85"/>
      <c r="T30" s="86">
        <f t="shared" si="4"/>
        <v>-21.999999999999886</v>
      </c>
      <c r="U30" s="86"/>
      <c r="V30" t="str">
        <f t="shared" si="7"/>
        <v/>
      </c>
      <c r="W30">
        <f t="shared" si="2"/>
        <v>3</v>
      </c>
      <c r="X30" s="41">
        <f t="shared" si="5"/>
        <v>377109.70006707613</v>
      </c>
      <c r="Y30" s="42">
        <f t="shared" si="6"/>
        <v>5.9099999999999597E-2</v>
      </c>
    </row>
    <row r="31" spans="2:25" x14ac:dyDescent="0.15">
      <c r="B31" s="40">
        <v>23</v>
      </c>
      <c r="C31" s="81">
        <f t="shared" si="0"/>
        <v>344177.84128931881</v>
      </c>
      <c r="D31" s="81"/>
      <c r="E31" s="45">
        <v>2018</v>
      </c>
      <c r="F31" s="8">
        <v>43686</v>
      </c>
      <c r="G31" s="45" t="s">
        <v>3</v>
      </c>
      <c r="H31" s="82">
        <v>142.96</v>
      </c>
      <c r="I31" s="82"/>
      <c r="J31" s="45">
        <v>51</v>
      </c>
      <c r="K31" s="83">
        <f t="shared" si="3"/>
        <v>10325.335238679563</v>
      </c>
      <c r="L31" s="84"/>
      <c r="M31" s="6">
        <f>IF(J31="","",(K31/J31)/LOOKUP(RIGHT($D$2,3),定数!$A$6:$A$13,定数!$B$6:$B$13))</f>
        <v>2.024575536995993</v>
      </c>
      <c r="N31" s="40">
        <v>2018</v>
      </c>
      <c r="O31" s="8">
        <v>43687</v>
      </c>
      <c r="P31" s="82">
        <v>142.21</v>
      </c>
      <c r="Q31" s="82"/>
      <c r="R31" s="85">
        <f>IF(P31="","",T31*M31*LOOKUP(RIGHT($D$2,3),定数!$A$6:$A$13,定数!$B$6:$B$13))</f>
        <v>15184.31652746995</v>
      </c>
      <c r="S31" s="85"/>
      <c r="T31" s="86">
        <f t="shared" si="4"/>
        <v>75</v>
      </c>
      <c r="U31" s="86"/>
      <c r="V31" t="str">
        <f t="shared" si="7"/>
        <v/>
      </c>
      <c r="W31">
        <f t="shared" si="2"/>
        <v>0</v>
      </c>
      <c r="X31" s="41">
        <f t="shared" si="5"/>
        <v>377109.70006707613</v>
      </c>
      <c r="Y31" s="42">
        <f t="shared" si="6"/>
        <v>8.7326999999999377E-2</v>
      </c>
    </row>
    <row r="32" spans="2:25" x14ac:dyDescent="0.15">
      <c r="B32" s="40">
        <v>24</v>
      </c>
      <c r="C32" s="81">
        <f t="shared" si="0"/>
        <v>359362.15781678876</v>
      </c>
      <c r="D32" s="81"/>
      <c r="E32" s="46">
        <v>2018</v>
      </c>
      <c r="F32" s="8">
        <v>43701</v>
      </c>
      <c r="G32" s="46" t="s">
        <v>4</v>
      </c>
      <c r="H32" s="82">
        <v>142.94999999999999</v>
      </c>
      <c r="I32" s="82"/>
      <c r="J32" s="46">
        <v>23</v>
      </c>
      <c r="K32" s="83">
        <f t="shared" si="3"/>
        <v>10780.864734503662</v>
      </c>
      <c r="L32" s="84"/>
      <c r="M32" s="6">
        <f>IF(J32="","",(K32/J32)/LOOKUP(RIGHT($D$2,3),定数!$A$6:$A$13,定数!$B$6:$B$13))</f>
        <v>4.6873324932624625</v>
      </c>
      <c r="N32" s="46">
        <v>2018</v>
      </c>
      <c r="O32" s="8">
        <v>43704</v>
      </c>
      <c r="P32" s="82">
        <v>142.72</v>
      </c>
      <c r="Q32" s="82"/>
      <c r="R32" s="85">
        <f>IF(P32="","",T32*M32*LOOKUP(RIGHT($D$2,3),定数!$A$6:$A$13,定数!$B$6:$B$13))</f>
        <v>-10780.864734503184</v>
      </c>
      <c r="S32" s="85"/>
      <c r="T32" s="86">
        <f t="shared" si="4"/>
        <v>-22.999999999998977</v>
      </c>
      <c r="U32" s="86"/>
      <c r="V32" t="str">
        <f t="shared" si="7"/>
        <v/>
      </c>
      <c r="W32">
        <f t="shared" si="2"/>
        <v>1</v>
      </c>
      <c r="X32" s="41">
        <f t="shared" si="5"/>
        <v>377109.70006707613</v>
      </c>
      <c r="Y32" s="42">
        <f t="shared" si="6"/>
        <v>4.7062014705881672E-2</v>
      </c>
    </row>
    <row r="33" spans="2:25" x14ac:dyDescent="0.15">
      <c r="B33" s="40">
        <v>25</v>
      </c>
      <c r="C33" s="81">
        <f t="shared" si="0"/>
        <v>348581.29308228556</v>
      </c>
      <c r="D33" s="81"/>
      <c r="E33" s="46">
        <v>2018</v>
      </c>
      <c r="F33" s="8">
        <v>43712</v>
      </c>
      <c r="G33" s="46" t="s">
        <v>3</v>
      </c>
      <c r="H33" s="82">
        <v>142.80000000000001</v>
      </c>
      <c r="I33" s="82"/>
      <c r="J33" s="46">
        <v>42</v>
      </c>
      <c r="K33" s="83">
        <f t="shared" si="3"/>
        <v>10457.438792468567</v>
      </c>
      <c r="L33" s="84"/>
      <c r="M33" s="6">
        <f>IF(J33="","",(K33/J33)/LOOKUP(RIGHT($D$2,3),定数!$A$6:$A$13,定数!$B$6:$B$13))</f>
        <v>2.4898663791591829</v>
      </c>
      <c r="N33" s="46">
        <v>2018</v>
      </c>
      <c r="O33" s="8">
        <v>43712</v>
      </c>
      <c r="P33" s="82">
        <v>143.22</v>
      </c>
      <c r="Q33" s="82"/>
      <c r="R33" s="85">
        <f>IF(P33="","",T33*M33*LOOKUP(RIGHT($D$2,3),定数!$A$6:$A$13,定数!$B$6:$B$13))</f>
        <v>-10457.438792468256</v>
      </c>
      <c r="S33" s="85"/>
      <c r="T33" s="86">
        <f t="shared" si="4"/>
        <v>-41.999999999998749</v>
      </c>
      <c r="U33" s="86"/>
      <c r="V33" t="str">
        <f t="shared" si="7"/>
        <v/>
      </c>
      <c r="W33">
        <f t="shared" si="2"/>
        <v>2</v>
      </c>
      <c r="X33" s="41">
        <f t="shared" si="5"/>
        <v>377109.70006707613</v>
      </c>
      <c r="Y33" s="42">
        <f t="shared" si="6"/>
        <v>7.5650154264704006E-2</v>
      </c>
    </row>
    <row r="34" spans="2:25" x14ac:dyDescent="0.15">
      <c r="B34" s="40">
        <v>26</v>
      </c>
      <c r="C34" s="81">
        <f t="shared" si="0"/>
        <v>338123.85428981727</v>
      </c>
      <c r="D34" s="81"/>
      <c r="E34" s="46">
        <v>2018</v>
      </c>
      <c r="F34" s="8">
        <v>43734</v>
      </c>
      <c r="G34" s="46" t="s">
        <v>4</v>
      </c>
      <c r="H34" s="82">
        <v>148.77000000000001</v>
      </c>
      <c r="I34" s="82"/>
      <c r="J34" s="46">
        <v>44</v>
      </c>
      <c r="K34" s="83">
        <f t="shared" si="3"/>
        <v>10143.715628694517</v>
      </c>
      <c r="L34" s="84"/>
      <c r="M34" s="6">
        <f>IF(J34="","",(K34/J34)/LOOKUP(RIGHT($D$2,3),定数!$A$6:$A$13,定数!$B$6:$B$13))</f>
        <v>2.3053899156123903</v>
      </c>
      <c r="N34" s="46">
        <v>2018</v>
      </c>
      <c r="O34" s="8">
        <v>43734</v>
      </c>
      <c r="P34" s="82">
        <v>148.33000000000001</v>
      </c>
      <c r="Q34" s="82"/>
      <c r="R34" s="85">
        <f>IF(P34="","",T34*M34*LOOKUP(RIGHT($D$2,3),定数!$A$6:$A$13,定数!$B$6:$B$13))</f>
        <v>-10143.715628694465</v>
      </c>
      <c r="S34" s="85"/>
      <c r="T34" s="86">
        <f t="shared" si="4"/>
        <v>-43.999999999999773</v>
      </c>
      <c r="U34" s="86"/>
      <c r="V34" t="str">
        <f t="shared" si="7"/>
        <v/>
      </c>
      <c r="W34">
        <f t="shared" si="2"/>
        <v>3</v>
      </c>
      <c r="X34" s="41">
        <f t="shared" si="5"/>
        <v>377109.70006707613</v>
      </c>
      <c r="Y34" s="42">
        <f t="shared" si="6"/>
        <v>0.10338064963676219</v>
      </c>
    </row>
    <row r="35" spans="2:25" x14ac:dyDescent="0.15">
      <c r="B35" s="40">
        <v>27</v>
      </c>
      <c r="C35" s="81">
        <f t="shared" si="0"/>
        <v>327980.13866112282</v>
      </c>
      <c r="D35" s="81"/>
      <c r="E35" s="46">
        <v>2018</v>
      </c>
      <c r="F35" s="8">
        <v>43761</v>
      </c>
      <c r="G35" s="46" t="s">
        <v>3</v>
      </c>
      <c r="H35" s="82">
        <v>145.63</v>
      </c>
      <c r="I35" s="82"/>
      <c r="J35" s="46">
        <v>75</v>
      </c>
      <c r="K35" s="83">
        <f t="shared" si="3"/>
        <v>9839.4041598336844</v>
      </c>
      <c r="L35" s="84"/>
      <c r="M35" s="6">
        <f>IF(J35="","",(K35/J35)/LOOKUP(RIGHT($D$2,3),定数!$A$6:$A$13,定数!$B$6:$B$13))</f>
        <v>1.3119205546444912</v>
      </c>
      <c r="N35" s="40">
        <v>2018</v>
      </c>
      <c r="O35" s="8">
        <v>43763</v>
      </c>
      <c r="P35" s="82">
        <v>144.54</v>
      </c>
      <c r="Q35" s="82"/>
      <c r="R35" s="85">
        <f>IF(P35="","",T35*M35*LOOKUP(RIGHT($D$2,3),定数!$A$6:$A$13,定数!$B$6:$B$13))</f>
        <v>14299.934045624999</v>
      </c>
      <c r="S35" s="85"/>
      <c r="T35" s="86">
        <f t="shared" si="4"/>
        <v>109.00000000000034</v>
      </c>
      <c r="U35" s="86"/>
      <c r="V35" t="str">
        <f t="shared" si="7"/>
        <v/>
      </c>
      <c r="W35">
        <f t="shared" si="2"/>
        <v>0</v>
      </c>
      <c r="X35" s="41">
        <f t="shared" si="5"/>
        <v>377109.70006707613</v>
      </c>
      <c r="Y35" s="42">
        <f t="shared" si="6"/>
        <v>0.13027923014765908</v>
      </c>
    </row>
    <row r="36" spans="2:25" x14ac:dyDescent="0.15">
      <c r="B36" s="40">
        <v>28</v>
      </c>
      <c r="C36" s="81">
        <f t="shared" si="0"/>
        <v>342280.0727067478</v>
      </c>
      <c r="D36" s="81"/>
      <c r="E36" s="46">
        <v>2018</v>
      </c>
      <c r="F36" s="8">
        <v>43774</v>
      </c>
      <c r="G36" s="46" t="s">
        <v>4</v>
      </c>
      <c r="H36" s="82">
        <v>147.51</v>
      </c>
      <c r="I36" s="82"/>
      <c r="J36" s="46">
        <v>68</v>
      </c>
      <c r="K36" s="83">
        <f t="shared" si="3"/>
        <v>10268.402181202433</v>
      </c>
      <c r="L36" s="84"/>
      <c r="M36" s="6">
        <f>IF(J36="","",(K36/J36)/LOOKUP(RIGHT($D$2,3),定数!$A$6:$A$13,定数!$B$6:$B$13))</f>
        <v>1.5100591442944755</v>
      </c>
      <c r="N36" s="40">
        <v>2018</v>
      </c>
      <c r="O36" s="8">
        <v>43775</v>
      </c>
      <c r="P36" s="82">
        <v>148.5</v>
      </c>
      <c r="Q36" s="82"/>
      <c r="R36" s="85">
        <f>IF(P36="","",T36*M36*LOOKUP(RIGHT($D$2,3),定数!$A$6:$A$13,定数!$B$6:$B$13))</f>
        <v>14949.585528515445</v>
      </c>
      <c r="S36" s="85"/>
      <c r="T36" s="86">
        <f t="shared" si="4"/>
        <v>99.000000000000909</v>
      </c>
      <c r="U36" s="86"/>
      <c r="V36" t="str">
        <f t="shared" si="7"/>
        <v/>
      </c>
      <c r="W36">
        <f t="shared" si="2"/>
        <v>0</v>
      </c>
      <c r="X36" s="41">
        <f t="shared" si="5"/>
        <v>377109.70006707613</v>
      </c>
      <c r="Y36" s="42">
        <f t="shared" si="6"/>
        <v>9.2359404582097016E-2</v>
      </c>
    </row>
    <row r="37" spans="2:25" x14ac:dyDescent="0.15">
      <c r="B37" s="40">
        <v>29</v>
      </c>
      <c r="C37" s="81">
        <f t="shared" si="0"/>
        <v>357229.65823526325</v>
      </c>
      <c r="D37" s="81"/>
      <c r="E37" s="46">
        <v>2018</v>
      </c>
      <c r="F37" s="8">
        <v>43783</v>
      </c>
      <c r="G37" s="46" t="s">
        <v>4</v>
      </c>
      <c r="H37" s="82">
        <v>147.91</v>
      </c>
      <c r="I37" s="82"/>
      <c r="J37" s="46">
        <v>116</v>
      </c>
      <c r="K37" s="83">
        <f t="shared" si="3"/>
        <v>10716.889747057898</v>
      </c>
      <c r="L37" s="84"/>
      <c r="M37" s="6">
        <f>IF(J37="","",(K37/J37)/LOOKUP(RIGHT($D$2,3),定数!$A$6:$A$13,定数!$B$6:$B$13))</f>
        <v>0.92386980578085331</v>
      </c>
      <c r="N37" s="46">
        <v>2018</v>
      </c>
      <c r="O37" s="8">
        <v>43783</v>
      </c>
      <c r="P37" s="82">
        <v>146.75</v>
      </c>
      <c r="Q37" s="82"/>
      <c r="R37" s="85">
        <f>IF(P37="","",T37*M37*LOOKUP(RIGHT($D$2,3),定数!$A$6:$A$13,定数!$B$6:$B$13))</f>
        <v>-10716.889747057867</v>
      </c>
      <c r="S37" s="85"/>
      <c r="T37" s="86">
        <f t="shared" si="4"/>
        <v>-115.99999999999966</v>
      </c>
      <c r="U37" s="86"/>
      <c r="V37" t="str">
        <f t="shared" si="7"/>
        <v/>
      </c>
      <c r="W37">
        <f t="shared" si="2"/>
        <v>1</v>
      </c>
      <c r="X37" s="41">
        <f t="shared" si="5"/>
        <v>377109.70006707613</v>
      </c>
      <c r="Y37" s="42">
        <f t="shared" si="6"/>
        <v>5.271686681163823E-2</v>
      </c>
    </row>
    <row r="38" spans="2:25" x14ac:dyDescent="0.15">
      <c r="B38" s="40">
        <v>30</v>
      </c>
      <c r="C38" s="81">
        <f t="shared" si="0"/>
        <v>346512.76848820539</v>
      </c>
      <c r="D38" s="81"/>
      <c r="E38" s="46">
        <v>2018</v>
      </c>
      <c r="F38" s="8">
        <v>43789</v>
      </c>
      <c r="G38" s="46" t="s">
        <v>3</v>
      </c>
      <c r="H38" s="82">
        <v>144.13</v>
      </c>
      <c r="I38" s="82"/>
      <c r="J38" s="46">
        <v>76</v>
      </c>
      <c r="K38" s="83">
        <f t="shared" si="3"/>
        <v>10395.383054646161</v>
      </c>
      <c r="L38" s="84"/>
      <c r="M38" s="6">
        <f>IF(J38="","",(K38/J38)/LOOKUP(RIGHT($D$2,3),定数!$A$6:$A$13,定数!$B$6:$B$13))</f>
        <v>1.3678135598218635</v>
      </c>
      <c r="N38" s="46">
        <v>2018</v>
      </c>
      <c r="O38" s="8">
        <v>43791</v>
      </c>
      <c r="P38" s="82">
        <v>144.88999999999999</v>
      </c>
      <c r="Q38" s="82"/>
      <c r="R38" s="85">
        <f>IF(P38="","",T38*M38*LOOKUP(RIGHT($D$2,3),定数!$A$6:$A$13,定数!$B$6:$B$13))</f>
        <v>-10395.383054646038</v>
      </c>
      <c r="S38" s="85"/>
      <c r="T38" s="86">
        <f t="shared" si="4"/>
        <v>-75.999999999999091</v>
      </c>
      <c r="U38" s="86"/>
      <c r="V38" t="str">
        <f t="shared" si="7"/>
        <v/>
      </c>
      <c r="W38">
        <f t="shared" si="2"/>
        <v>2</v>
      </c>
      <c r="X38" s="41">
        <f t="shared" si="5"/>
        <v>377109.70006707613</v>
      </c>
      <c r="Y38" s="42">
        <f t="shared" si="6"/>
        <v>8.1135360807289003E-2</v>
      </c>
    </row>
    <row r="39" spans="2:25" x14ac:dyDescent="0.15">
      <c r="B39" s="40">
        <v>31</v>
      </c>
      <c r="C39" s="81">
        <f t="shared" si="0"/>
        <v>336117.38543355936</v>
      </c>
      <c r="D39" s="81"/>
      <c r="E39" s="46">
        <v>2018</v>
      </c>
      <c r="F39" s="8" t="s">
        <v>72</v>
      </c>
      <c r="G39" s="46" t="s">
        <v>4</v>
      </c>
      <c r="H39" s="82">
        <v>145.27000000000001</v>
      </c>
      <c r="I39" s="82"/>
      <c r="J39" s="46">
        <v>33</v>
      </c>
      <c r="K39" s="83">
        <f t="shared" si="3"/>
        <v>10083.521563006781</v>
      </c>
      <c r="L39" s="84"/>
      <c r="M39" s="6">
        <f>IF(J39="","",(K39/J39)/LOOKUP(RIGHT($D$2,3),定数!$A$6:$A$13,定数!$B$6:$B$13))</f>
        <v>3.0556125948505399</v>
      </c>
      <c r="N39" s="40">
        <v>2018</v>
      </c>
      <c r="O39" s="8">
        <v>43797</v>
      </c>
      <c r="P39" s="82">
        <v>145.75</v>
      </c>
      <c r="Q39" s="82"/>
      <c r="R39" s="85">
        <f>IF(P39="","",T39*M39*LOOKUP(RIGHT($D$2,3),定数!$A$6:$A$13,定数!$B$6:$B$13))</f>
        <v>14666.940455282278</v>
      </c>
      <c r="S39" s="85"/>
      <c r="T39" s="86">
        <f t="shared" si="4"/>
        <v>47.999999999998977</v>
      </c>
      <c r="U39" s="86"/>
      <c r="V39" t="str">
        <f t="shared" si="7"/>
        <v/>
      </c>
      <c r="W39">
        <f t="shared" si="2"/>
        <v>0</v>
      </c>
      <c r="X39" s="41">
        <f t="shared" si="5"/>
        <v>377109.70006707613</v>
      </c>
      <c r="Y39" s="42">
        <f t="shared" si="6"/>
        <v>0.10870129998306988</v>
      </c>
    </row>
    <row r="40" spans="2:25" x14ac:dyDescent="0.15">
      <c r="B40" s="40">
        <v>32</v>
      </c>
      <c r="C40" s="81">
        <f t="shared" si="0"/>
        <v>350784.32588884165</v>
      </c>
      <c r="D40" s="81"/>
      <c r="E40" s="46">
        <v>2018</v>
      </c>
      <c r="F40" s="8">
        <v>43799</v>
      </c>
      <c r="G40" s="46" t="s">
        <v>3</v>
      </c>
      <c r="H40" s="82">
        <v>144.82</v>
      </c>
      <c r="I40" s="82"/>
      <c r="J40" s="46">
        <v>45</v>
      </c>
      <c r="K40" s="83">
        <f t="shared" si="3"/>
        <v>10523.529776665249</v>
      </c>
      <c r="L40" s="84"/>
      <c r="M40" s="6">
        <f>IF(J40="","",(K40/J40)/LOOKUP(RIGHT($D$2,3),定数!$A$6:$A$13,定数!$B$6:$B$13))</f>
        <v>2.3385621725922778</v>
      </c>
      <c r="N40" s="46">
        <v>2018</v>
      </c>
      <c r="O40" s="8">
        <v>43802</v>
      </c>
      <c r="P40" s="82">
        <v>145.27000000000001</v>
      </c>
      <c r="Q40" s="82"/>
      <c r="R40" s="85">
        <f>IF(P40="","",T40*M40*LOOKUP(RIGHT($D$2,3),定数!$A$6:$A$13,定数!$B$6:$B$13))</f>
        <v>-10523.529776665649</v>
      </c>
      <c r="S40" s="85"/>
      <c r="T40" s="86">
        <f t="shared" si="4"/>
        <v>-45.000000000001705</v>
      </c>
      <c r="U40" s="86"/>
      <c r="V40" t="str">
        <f t="shared" si="7"/>
        <v/>
      </c>
      <c r="W40">
        <f t="shared" si="2"/>
        <v>1</v>
      </c>
      <c r="X40" s="41">
        <f t="shared" si="5"/>
        <v>377109.70006707613</v>
      </c>
      <c r="Y40" s="42">
        <f t="shared" si="6"/>
        <v>6.9808265800513802E-2</v>
      </c>
    </row>
    <row r="41" spans="2:25" x14ac:dyDescent="0.15">
      <c r="B41" s="40">
        <v>33</v>
      </c>
      <c r="C41" s="81">
        <f t="shared" si="0"/>
        <v>340260.79611217597</v>
      </c>
      <c r="D41" s="81"/>
      <c r="E41" s="46">
        <v>2018</v>
      </c>
      <c r="F41" s="8">
        <v>43809</v>
      </c>
      <c r="G41" s="46" t="s">
        <v>3</v>
      </c>
      <c r="H41" s="82">
        <v>143.16</v>
      </c>
      <c r="I41" s="82"/>
      <c r="J41" s="46">
        <v>52</v>
      </c>
      <c r="K41" s="83">
        <f t="shared" si="3"/>
        <v>10207.823883365279</v>
      </c>
      <c r="L41" s="84"/>
      <c r="M41" s="6">
        <f>IF(J41="","",(K41/J41)/LOOKUP(RIGHT($D$2,3),定数!$A$6:$A$13,定数!$B$6:$B$13))</f>
        <v>1.9630430544933231</v>
      </c>
      <c r="N41" s="40">
        <v>2018</v>
      </c>
      <c r="O41" s="8">
        <v>43809</v>
      </c>
      <c r="P41" s="82">
        <v>142.38999999999999</v>
      </c>
      <c r="Q41" s="82"/>
      <c r="R41" s="85">
        <f>IF(P41="","",T41*M41*LOOKUP(RIGHT($D$2,3),定数!$A$6:$A$13,定数!$B$6:$B$13))</f>
        <v>15115.431519598789</v>
      </c>
      <c r="S41" s="85"/>
      <c r="T41" s="86">
        <f t="shared" si="4"/>
        <v>77.000000000001023</v>
      </c>
      <c r="U41" s="86"/>
      <c r="V41" t="str">
        <f t="shared" si="7"/>
        <v/>
      </c>
      <c r="W41">
        <f t="shared" si="2"/>
        <v>0</v>
      </c>
      <c r="X41" s="41">
        <f t="shared" si="5"/>
        <v>377109.70006707613</v>
      </c>
      <c r="Y41" s="42">
        <f t="shared" si="6"/>
        <v>9.7714017826499466E-2</v>
      </c>
    </row>
    <row r="42" spans="2:25" x14ac:dyDescent="0.15">
      <c r="B42" s="40">
        <v>34</v>
      </c>
      <c r="C42" s="81">
        <f t="shared" si="0"/>
        <v>355376.22763177479</v>
      </c>
      <c r="D42" s="81"/>
      <c r="E42" s="46">
        <v>2018</v>
      </c>
      <c r="F42" s="8">
        <v>43816</v>
      </c>
      <c r="G42" s="46" t="s">
        <v>3</v>
      </c>
      <c r="H42" s="82">
        <v>142.66999999999999</v>
      </c>
      <c r="I42" s="82"/>
      <c r="J42" s="46">
        <v>54</v>
      </c>
      <c r="K42" s="83">
        <f t="shared" si="3"/>
        <v>10661.286828953243</v>
      </c>
      <c r="L42" s="84"/>
      <c r="M42" s="6">
        <f>IF(J42="","",(K42/J42)/LOOKUP(RIGHT($D$2,3),定数!$A$6:$A$13,定数!$B$6:$B$13))</f>
        <v>1.9743123757320822</v>
      </c>
      <c r="N42" s="40">
        <v>2018</v>
      </c>
      <c r="O42" s="8">
        <v>43818</v>
      </c>
      <c r="P42" s="82">
        <v>141.88</v>
      </c>
      <c r="Q42" s="82"/>
      <c r="R42" s="85">
        <f>IF(P42="","",T42*M42*LOOKUP(RIGHT($D$2,3),定数!$A$6:$A$13,定数!$B$6:$B$13))</f>
        <v>15597.067768283292</v>
      </c>
      <c r="S42" s="85"/>
      <c r="T42" s="86">
        <f t="shared" si="4"/>
        <v>78.999999999999204</v>
      </c>
      <c r="U42" s="86"/>
      <c r="V42" t="str">
        <f t="shared" si="7"/>
        <v/>
      </c>
      <c r="W42">
        <f t="shared" si="2"/>
        <v>0</v>
      </c>
      <c r="X42" s="41">
        <f t="shared" si="5"/>
        <v>377109.70006707613</v>
      </c>
      <c r="Y42" s="42">
        <f t="shared" si="6"/>
        <v>5.763169823379144E-2</v>
      </c>
    </row>
    <row r="43" spans="2:25" x14ac:dyDescent="0.15">
      <c r="B43" s="40">
        <v>35</v>
      </c>
      <c r="C43" s="81">
        <f t="shared" si="0"/>
        <v>370973.29540005809</v>
      </c>
      <c r="D43" s="81"/>
      <c r="E43" s="46">
        <v>2018</v>
      </c>
      <c r="F43" s="8">
        <v>43823</v>
      </c>
      <c r="G43" s="46" t="s">
        <v>3</v>
      </c>
      <c r="H43" s="82">
        <v>140.28</v>
      </c>
      <c r="I43" s="82"/>
      <c r="J43" s="46">
        <v>38</v>
      </c>
      <c r="K43" s="83">
        <f t="shared" si="3"/>
        <v>11129.198862001742</v>
      </c>
      <c r="L43" s="84"/>
      <c r="M43" s="6">
        <f>IF(J43="","",(K43/J43)/LOOKUP(RIGHT($D$2,3),定数!$A$6:$A$13,定数!$B$6:$B$13))</f>
        <v>2.9287365426320373</v>
      </c>
      <c r="N43" s="40">
        <v>2018</v>
      </c>
      <c r="O43" s="8">
        <v>43825</v>
      </c>
      <c r="P43" s="82">
        <v>139.76</v>
      </c>
      <c r="Q43" s="82"/>
      <c r="R43" s="85">
        <f>IF(P43="","",T43*M43*LOOKUP(RIGHT($D$2,3),定数!$A$6:$A$13,定数!$B$6:$B$13))</f>
        <v>15229.430021686894</v>
      </c>
      <c r="S43" s="85"/>
      <c r="T43" s="86">
        <f t="shared" si="4"/>
        <v>52.000000000001023</v>
      </c>
      <c r="U43" s="86"/>
      <c r="V43" t="str">
        <f t="shared" si="7"/>
        <v/>
      </c>
      <c r="W43">
        <f t="shared" si="2"/>
        <v>0</v>
      </c>
      <c r="X43" s="41">
        <f t="shared" si="5"/>
        <v>377109.70006707613</v>
      </c>
      <c r="Y43" s="42">
        <f t="shared" si="6"/>
        <v>1.6272200545163762E-2</v>
      </c>
    </row>
    <row r="44" spans="2:25" x14ac:dyDescent="0.15">
      <c r="B44" s="40">
        <v>36</v>
      </c>
      <c r="C44" s="81">
        <f t="shared" si="0"/>
        <v>386202.72542174498</v>
      </c>
      <c r="D44" s="81"/>
      <c r="E44" s="46">
        <v>2018</v>
      </c>
      <c r="F44" s="8">
        <v>43827</v>
      </c>
      <c r="G44" s="46" t="s">
        <v>3</v>
      </c>
      <c r="H44" s="82">
        <v>139.99</v>
      </c>
      <c r="I44" s="82"/>
      <c r="J44" s="46">
        <v>35</v>
      </c>
      <c r="K44" s="83">
        <f t="shared" si="3"/>
        <v>11586.081762652349</v>
      </c>
      <c r="L44" s="84"/>
      <c r="M44" s="6">
        <f>IF(J44="","",(K44/J44)/LOOKUP(RIGHT($D$2,3),定数!$A$6:$A$13,定数!$B$6:$B$13))</f>
        <v>3.3103090750435284</v>
      </c>
      <c r="N44" s="40">
        <v>2018</v>
      </c>
      <c r="O44" s="8">
        <v>43830</v>
      </c>
      <c r="P44" s="82">
        <v>140.34</v>
      </c>
      <c r="Q44" s="82"/>
      <c r="R44" s="85">
        <f>IF(P44="","",T44*M44*LOOKUP(RIGHT($D$2,3),定数!$A$6:$A$13,定数!$B$6:$B$13))</f>
        <v>-11586.08176265216</v>
      </c>
      <c r="S44" s="85"/>
      <c r="T44" s="86">
        <f t="shared" si="4"/>
        <v>-34.999999999999432</v>
      </c>
      <c r="U44" s="86"/>
      <c r="V44" t="str">
        <f t="shared" si="7"/>
        <v/>
      </c>
      <c r="W44">
        <f t="shared" si="2"/>
        <v>1</v>
      </c>
      <c r="X44" s="41">
        <f t="shared" si="5"/>
        <v>386202.72542174498</v>
      </c>
      <c r="Y44" s="42">
        <f t="shared" si="6"/>
        <v>0</v>
      </c>
    </row>
    <row r="45" spans="2:25" x14ac:dyDescent="0.15">
      <c r="B45" s="40">
        <v>37</v>
      </c>
      <c r="C45" s="81">
        <f t="shared" si="0"/>
        <v>374616.64365909284</v>
      </c>
      <c r="D45" s="81"/>
      <c r="E45" s="46">
        <v>2019</v>
      </c>
      <c r="F45" s="8">
        <v>43495</v>
      </c>
      <c r="G45" s="46" t="s">
        <v>3</v>
      </c>
      <c r="H45" s="82">
        <v>142.71</v>
      </c>
      <c r="I45" s="82"/>
      <c r="J45" s="46">
        <v>65</v>
      </c>
      <c r="K45" s="83">
        <f t="shared" si="3"/>
        <v>11238.499309772784</v>
      </c>
      <c r="L45" s="84"/>
      <c r="M45" s="6">
        <f>IF(J45="","",(K45/J45)/LOOKUP(RIGHT($D$2,3),定数!$A$6:$A$13,定数!$B$6:$B$13))</f>
        <v>1.7289998938111975</v>
      </c>
      <c r="N45" s="46">
        <v>2019</v>
      </c>
      <c r="O45" s="8">
        <v>43497</v>
      </c>
      <c r="P45" s="82">
        <v>143.36000000000001</v>
      </c>
      <c r="Q45" s="82"/>
      <c r="R45" s="85">
        <f>IF(P45="","",T45*M45*LOOKUP(RIGHT($D$2,3),定数!$A$6:$A$13,定数!$B$6:$B$13))</f>
        <v>-11238.499309772882</v>
      </c>
      <c r="S45" s="85"/>
      <c r="T45" s="86">
        <f t="shared" si="4"/>
        <v>-65.000000000000568</v>
      </c>
      <c r="U45" s="86"/>
      <c r="V45" t="str">
        <f t="shared" si="7"/>
        <v/>
      </c>
      <c r="W45">
        <f t="shared" si="2"/>
        <v>2</v>
      </c>
      <c r="X45" s="41">
        <f t="shared" si="5"/>
        <v>386202.72542174498</v>
      </c>
      <c r="Y45" s="42">
        <f t="shared" si="6"/>
        <v>2.9999999999999472E-2</v>
      </c>
    </row>
    <row r="46" spans="2:25" x14ac:dyDescent="0.15">
      <c r="B46" s="40">
        <v>38</v>
      </c>
      <c r="C46" s="81">
        <f t="shared" si="0"/>
        <v>363378.14434931998</v>
      </c>
      <c r="D46" s="81"/>
      <c r="E46" s="46">
        <v>2019</v>
      </c>
      <c r="F46" s="8">
        <v>43524</v>
      </c>
      <c r="G46" s="46" t="s">
        <v>4</v>
      </c>
      <c r="H46" s="82">
        <v>147.56</v>
      </c>
      <c r="I46" s="82"/>
      <c r="J46" s="46">
        <v>46</v>
      </c>
      <c r="K46" s="83">
        <f t="shared" si="3"/>
        <v>10901.344330479598</v>
      </c>
      <c r="L46" s="84"/>
      <c r="M46" s="6">
        <f>IF(J46="","",(K46/J46)/LOOKUP(RIGHT($D$2,3),定数!$A$6:$A$13,定数!$B$6:$B$13))</f>
        <v>2.3698574631477389</v>
      </c>
      <c r="N46" s="40">
        <v>2019</v>
      </c>
      <c r="O46" s="8">
        <v>43524</v>
      </c>
      <c r="P46" s="82">
        <v>148.18</v>
      </c>
      <c r="Q46" s="82"/>
      <c r="R46" s="85">
        <f>IF(P46="","",T46*M46*LOOKUP(RIGHT($D$2,3),定数!$A$6:$A$13,定数!$B$6:$B$13))</f>
        <v>14693.11627151609</v>
      </c>
      <c r="S46" s="85"/>
      <c r="T46" s="86">
        <f t="shared" si="4"/>
        <v>62.000000000000455</v>
      </c>
      <c r="U46" s="86"/>
      <c r="V46" t="str">
        <f t="shared" si="7"/>
        <v/>
      </c>
      <c r="W46">
        <f t="shared" si="2"/>
        <v>0</v>
      </c>
      <c r="X46" s="41">
        <f t="shared" si="5"/>
        <v>386202.72542174498</v>
      </c>
      <c r="Y46" s="42">
        <f t="shared" si="6"/>
        <v>5.9099999999999708E-2</v>
      </c>
    </row>
    <row r="47" spans="2:25" x14ac:dyDescent="0.15">
      <c r="B47" s="40">
        <v>39</v>
      </c>
      <c r="C47" s="81">
        <f t="shared" si="0"/>
        <v>378071.26062083605</v>
      </c>
      <c r="D47" s="81"/>
      <c r="E47" s="46">
        <v>2019</v>
      </c>
      <c r="F47" s="8">
        <v>43525</v>
      </c>
      <c r="G47" s="46" t="s">
        <v>4</v>
      </c>
      <c r="H47" s="82">
        <v>147.96</v>
      </c>
      <c r="I47" s="82"/>
      <c r="J47" s="46">
        <v>45</v>
      </c>
      <c r="K47" s="83">
        <f t="shared" si="3"/>
        <v>11342.13781862508</v>
      </c>
      <c r="L47" s="84"/>
      <c r="M47" s="6">
        <f>IF(J47="","",(K47/J47)/LOOKUP(RIGHT($D$2,3),定数!$A$6:$A$13,定数!$B$6:$B$13))</f>
        <v>2.5204750708055736</v>
      </c>
      <c r="N47" s="46">
        <v>2019</v>
      </c>
      <c r="O47" s="8">
        <v>13971</v>
      </c>
      <c r="P47" s="82">
        <v>147.51</v>
      </c>
      <c r="Q47" s="82"/>
      <c r="R47" s="85">
        <f>IF(P47="","",T47*M47*LOOKUP(RIGHT($D$2,3),定数!$A$6:$A$13,定数!$B$6:$B$13))</f>
        <v>-11342.137818625511</v>
      </c>
      <c r="S47" s="85"/>
      <c r="T47" s="86">
        <f t="shared" si="4"/>
        <v>-45.000000000001705</v>
      </c>
      <c r="U47" s="86"/>
      <c r="V47" t="str">
        <f t="shared" si="7"/>
        <v/>
      </c>
      <c r="W47">
        <f t="shared" si="2"/>
        <v>1</v>
      </c>
      <c r="X47" s="41">
        <f t="shared" si="5"/>
        <v>386202.72542174498</v>
      </c>
      <c r="Y47" s="42">
        <f t="shared" si="6"/>
        <v>2.105491304347773E-2</v>
      </c>
    </row>
    <row r="48" spans="2:25" x14ac:dyDescent="0.15">
      <c r="B48" s="40">
        <v>40</v>
      </c>
      <c r="C48" s="81">
        <f t="shared" si="0"/>
        <v>366729.12280221056</v>
      </c>
      <c r="D48" s="81"/>
      <c r="E48" s="46">
        <v>2019</v>
      </c>
      <c r="F48" s="8">
        <v>43563</v>
      </c>
      <c r="G48" s="46" t="s">
        <v>3</v>
      </c>
      <c r="H48" s="82">
        <v>145.5</v>
      </c>
      <c r="I48" s="82"/>
      <c r="J48" s="46">
        <v>26</v>
      </c>
      <c r="K48" s="83">
        <f t="shared" si="3"/>
        <v>11001.873684066317</v>
      </c>
      <c r="L48" s="84"/>
      <c r="M48" s="6">
        <f>IF(J48="","",(K48/J48)/LOOKUP(RIGHT($D$2,3),定数!$A$6:$A$13,定数!$B$6:$B$13))</f>
        <v>4.2314898784870447</v>
      </c>
      <c r="N48" s="46">
        <v>2019</v>
      </c>
      <c r="O48" s="8">
        <v>43564</v>
      </c>
      <c r="P48" s="82">
        <v>145.76</v>
      </c>
      <c r="Q48" s="82"/>
      <c r="R48" s="85">
        <f>IF(P48="","",T48*M48*LOOKUP(RIGHT($D$2,3),定数!$A$6:$A$13,定数!$B$6:$B$13))</f>
        <v>-11001.873684065931</v>
      </c>
      <c r="S48" s="85"/>
      <c r="T48" s="86">
        <f t="shared" si="4"/>
        <v>-25.999999999999091</v>
      </c>
      <c r="U48" s="86"/>
      <c r="V48" t="str">
        <f t="shared" si="7"/>
        <v/>
      </c>
      <c r="W48">
        <f t="shared" si="2"/>
        <v>2</v>
      </c>
      <c r="X48" s="41">
        <f t="shared" si="5"/>
        <v>386202.72542174498</v>
      </c>
      <c r="Y48" s="42">
        <f t="shared" si="6"/>
        <v>5.0423265652174365E-2</v>
      </c>
    </row>
    <row r="49" spans="2:25" x14ac:dyDescent="0.15">
      <c r="B49" s="40">
        <v>41</v>
      </c>
      <c r="C49" s="81">
        <f t="shared" si="0"/>
        <v>355727.24911814462</v>
      </c>
      <c r="D49" s="81"/>
      <c r="E49" s="46">
        <v>2019</v>
      </c>
      <c r="F49" s="8">
        <v>43672</v>
      </c>
      <c r="G49" s="46" t="s">
        <v>4</v>
      </c>
      <c r="H49" s="82">
        <v>135.22999999999999</v>
      </c>
      <c r="I49" s="82"/>
      <c r="J49" s="46">
        <v>30</v>
      </c>
      <c r="K49" s="83">
        <f t="shared" si="3"/>
        <v>10671.817473544339</v>
      </c>
      <c r="L49" s="84"/>
      <c r="M49" s="6">
        <f>IF(J49="","",(K49/J49)/LOOKUP(RIGHT($D$2,3),定数!$A$6:$A$13,定数!$B$6:$B$13))</f>
        <v>3.5572724911814464</v>
      </c>
      <c r="N49" s="46">
        <v>2019</v>
      </c>
      <c r="O49" s="8">
        <v>43672</v>
      </c>
      <c r="P49" s="82">
        <v>134.93</v>
      </c>
      <c r="Q49" s="82"/>
      <c r="R49" s="85">
        <f>IF(P49="","",T49*M49*LOOKUP(RIGHT($D$2,3),定数!$A$6:$A$13,定数!$B$6:$B$13))</f>
        <v>-10671.817473543733</v>
      </c>
      <c r="S49" s="85"/>
      <c r="T49" s="86">
        <f t="shared" si="4"/>
        <v>-29.999999999998295</v>
      </c>
      <c r="U49" s="86"/>
      <c r="V49" t="str">
        <f t="shared" si="7"/>
        <v/>
      </c>
      <c r="W49">
        <f t="shared" si="2"/>
        <v>3</v>
      </c>
      <c r="X49" s="41">
        <f t="shared" si="5"/>
        <v>386202.72542174498</v>
      </c>
      <c r="Y49" s="42">
        <f t="shared" si="6"/>
        <v>7.8910567682608179E-2</v>
      </c>
    </row>
    <row r="50" spans="2:25" x14ac:dyDescent="0.15">
      <c r="B50" s="40">
        <v>42</v>
      </c>
      <c r="C50" s="81">
        <f t="shared" si="0"/>
        <v>345055.43164460087</v>
      </c>
      <c r="D50" s="81"/>
      <c r="E50" s="40"/>
      <c r="F50" s="8"/>
      <c r="G50" s="40"/>
      <c r="H50" s="82"/>
      <c r="I50" s="82"/>
      <c r="J50" s="40"/>
      <c r="K50" s="83" t="str">
        <f t="shared" si="3"/>
        <v/>
      </c>
      <c r="L50" s="84"/>
      <c r="M50" s="6" t="str">
        <f>IF(J50="","",(K50/J50)/LOOKUP(RIGHT($D$2,3),定数!$A$6:$A$13,定数!$B$6:$B$13))</f>
        <v/>
      </c>
      <c r="N50" s="40"/>
      <c r="O50" s="8"/>
      <c r="P50" s="82"/>
      <c r="Q50" s="82"/>
      <c r="R50" s="85" t="str">
        <f>IF(P50="","",T50*M50*LOOKUP(RIGHT($D$2,3),定数!$A$6:$A$13,定数!$B$6:$B$13))</f>
        <v/>
      </c>
      <c r="S50" s="85"/>
      <c r="T50" s="86" t="str">
        <f t="shared" si="4"/>
        <v/>
      </c>
      <c r="U50" s="86"/>
      <c r="V50" t="str">
        <f t="shared" si="7"/>
        <v/>
      </c>
      <c r="W50" t="str">
        <f t="shared" si="2"/>
        <v/>
      </c>
      <c r="X50" s="41">
        <f t="shared" si="5"/>
        <v>386202.72542174498</v>
      </c>
      <c r="Y50" s="42">
        <f t="shared" si="6"/>
        <v>0.10654325065212844</v>
      </c>
    </row>
    <row r="51" spans="2:25" x14ac:dyDescent="0.15">
      <c r="B51" s="40">
        <v>43</v>
      </c>
      <c r="C51" s="81" t="str">
        <f t="shared" si="0"/>
        <v/>
      </c>
      <c r="D51" s="81"/>
      <c r="E51" s="40"/>
      <c r="F51" s="8"/>
      <c r="G51" s="40"/>
      <c r="H51" s="82"/>
      <c r="I51" s="82"/>
      <c r="J51" s="40"/>
      <c r="K51" s="83" t="str">
        <f t="shared" si="3"/>
        <v/>
      </c>
      <c r="L51" s="84"/>
      <c r="M51" s="6" t="str">
        <f>IF(J51="","",(K51/J51)/LOOKUP(RIGHT($D$2,3),定数!$A$6:$A$13,定数!$B$6:$B$13))</f>
        <v/>
      </c>
      <c r="N51" s="40"/>
      <c r="O51" s="8"/>
      <c r="P51" s="82"/>
      <c r="Q51" s="82"/>
      <c r="R51" s="85" t="str">
        <f>IF(P51="","",T51*M51*LOOKUP(RIGHT($D$2,3),定数!$A$6:$A$13,定数!$B$6:$B$13))</f>
        <v/>
      </c>
      <c r="S51" s="85"/>
      <c r="T51" s="86" t="str">
        <f t="shared" si="4"/>
        <v/>
      </c>
      <c r="U51" s="86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81" t="str">
        <f t="shared" si="0"/>
        <v/>
      </c>
      <c r="D52" s="81"/>
      <c r="E52" s="40"/>
      <c r="F52" s="8"/>
      <c r="G52" s="40"/>
      <c r="H52" s="82"/>
      <c r="I52" s="82"/>
      <c r="J52" s="40"/>
      <c r="K52" s="83" t="str">
        <f t="shared" si="3"/>
        <v/>
      </c>
      <c r="L52" s="84"/>
      <c r="M52" s="6" t="str">
        <f>IF(J52="","",(K52/J52)/LOOKUP(RIGHT($D$2,3),定数!$A$6:$A$13,定数!$B$6:$B$13))</f>
        <v/>
      </c>
      <c r="N52" s="40"/>
      <c r="O52" s="8"/>
      <c r="P52" s="82"/>
      <c r="Q52" s="82"/>
      <c r="R52" s="85" t="str">
        <f>IF(P52="","",T52*M52*LOOKUP(RIGHT($D$2,3),定数!$A$6:$A$13,定数!$B$6:$B$13))</f>
        <v/>
      </c>
      <c r="S52" s="85"/>
      <c r="T52" s="86" t="str">
        <f t="shared" si="4"/>
        <v/>
      </c>
      <c r="U52" s="86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81" t="str">
        <f t="shared" si="0"/>
        <v/>
      </c>
      <c r="D53" s="81"/>
      <c r="E53" s="40"/>
      <c r="F53" s="8"/>
      <c r="G53" s="40"/>
      <c r="H53" s="82"/>
      <c r="I53" s="82"/>
      <c r="J53" s="40"/>
      <c r="K53" s="83" t="str">
        <f t="shared" si="3"/>
        <v/>
      </c>
      <c r="L53" s="84"/>
      <c r="M53" s="6" t="str">
        <f>IF(J53="","",(K53/J53)/LOOKUP(RIGHT($D$2,3),定数!$A$6:$A$13,定数!$B$6:$B$13))</f>
        <v/>
      </c>
      <c r="N53" s="40"/>
      <c r="O53" s="8"/>
      <c r="P53" s="82"/>
      <c r="Q53" s="82"/>
      <c r="R53" s="85" t="str">
        <f>IF(P53="","",T53*M53*LOOKUP(RIGHT($D$2,3),定数!$A$6:$A$13,定数!$B$6:$B$13))</f>
        <v/>
      </c>
      <c r="S53" s="85"/>
      <c r="T53" s="86" t="str">
        <f t="shared" si="4"/>
        <v/>
      </c>
      <c r="U53" s="86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81" t="str">
        <f t="shared" si="0"/>
        <v/>
      </c>
      <c r="D54" s="81"/>
      <c r="E54" s="40"/>
      <c r="F54" s="8"/>
      <c r="G54" s="40"/>
      <c r="H54" s="82"/>
      <c r="I54" s="82"/>
      <c r="J54" s="40"/>
      <c r="K54" s="83" t="str">
        <f t="shared" si="3"/>
        <v/>
      </c>
      <c r="L54" s="84"/>
      <c r="M54" s="6" t="str">
        <f>IF(J54="","",(K54/J54)/LOOKUP(RIGHT($D$2,3),定数!$A$6:$A$13,定数!$B$6:$B$13))</f>
        <v/>
      </c>
      <c r="N54" s="40"/>
      <c r="O54" s="8"/>
      <c r="P54" s="82"/>
      <c r="Q54" s="82"/>
      <c r="R54" s="85" t="str">
        <f>IF(P54="","",T54*M54*LOOKUP(RIGHT($D$2,3),定数!$A$6:$A$13,定数!$B$6:$B$13))</f>
        <v/>
      </c>
      <c r="S54" s="85"/>
      <c r="T54" s="86" t="str">
        <f t="shared" si="4"/>
        <v/>
      </c>
      <c r="U54" s="86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81" t="str">
        <f t="shared" si="0"/>
        <v/>
      </c>
      <c r="D55" s="81"/>
      <c r="E55" s="40"/>
      <c r="F55" s="8"/>
      <c r="G55" s="40"/>
      <c r="H55" s="82"/>
      <c r="I55" s="82"/>
      <c r="J55" s="40"/>
      <c r="K55" s="83" t="str">
        <f t="shared" si="3"/>
        <v/>
      </c>
      <c r="L55" s="84"/>
      <c r="M55" s="6" t="str">
        <f>IF(J55="","",(K55/J55)/LOOKUP(RIGHT($D$2,3),定数!$A$6:$A$13,定数!$B$6:$B$13))</f>
        <v/>
      </c>
      <c r="N55" s="40"/>
      <c r="O55" s="8"/>
      <c r="P55" s="82"/>
      <c r="Q55" s="82"/>
      <c r="R55" s="85" t="str">
        <f>IF(P55="","",T55*M55*LOOKUP(RIGHT($D$2,3),定数!$A$6:$A$13,定数!$B$6:$B$13))</f>
        <v/>
      </c>
      <c r="S55" s="85"/>
      <c r="T55" s="86" t="str">
        <f t="shared" si="4"/>
        <v/>
      </c>
      <c r="U55" s="86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81" t="str">
        <f t="shared" si="0"/>
        <v/>
      </c>
      <c r="D56" s="81"/>
      <c r="E56" s="40"/>
      <c r="F56" s="8"/>
      <c r="G56" s="40"/>
      <c r="H56" s="82"/>
      <c r="I56" s="82"/>
      <c r="J56" s="40"/>
      <c r="K56" s="83" t="str">
        <f t="shared" si="3"/>
        <v/>
      </c>
      <c r="L56" s="84"/>
      <c r="M56" s="6" t="str">
        <f>IF(J56="","",(K56/J56)/LOOKUP(RIGHT($D$2,3),定数!$A$6:$A$13,定数!$B$6:$B$13))</f>
        <v/>
      </c>
      <c r="N56" s="40"/>
      <c r="O56" s="8"/>
      <c r="P56" s="82"/>
      <c r="Q56" s="82"/>
      <c r="R56" s="85" t="str">
        <f>IF(P56="","",T56*M56*LOOKUP(RIGHT($D$2,3),定数!$A$6:$A$13,定数!$B$6:$B$13))</f>
        <v/>
      </c>
      <c r="S56" s="85"/>
      <c r="T56" s="86" t="str">
        <f t="shared" si="4"/>
        <v/>
      </c>
      <c r="U56" s="86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81" t="str">
        <f t="shared" si="0"/>
        <v/>
      </c>
      <c r="D57" s="81"/>
      <c r="E57" s="40"/>
      <c r="F57" s="8"/>
      <c r="G57" s="40"/>
      <c r="H57" s="82"/>
      <c r="I57" s="82"/>
      <c r="J57" s="40"/>
      <c r="K57" s="83" t="str">
        <f t="shared" si="3"/>
        <v/>
      </c>
      <c r="L57" s="84"/>
      <c r="M57" s="6" t="str">
        <f>IF(J57="","",(K57/J57)/LOOKUP(RIGHT($D$2,3),定数!$A$6:$A$13,定数!$B$6:$B$13))</f>
        <v/>
      </c>
      <c r="N57" s="40"/>
      <c r="O57" s="8"/>
      <c r="P57" s="82"/>
      <c r="Q57" s="82"/>
      <c r="R57" s="85" t="str">
        <f>IF(P57="","",T57*M57*LOOKUP(RIGHT($D$2,3),定数!$A$6:$A$13,定数!$B$6:$B$13))</f>
        <v/>
      </c>
      <c r="S57" s="85"/>
      <c r="T57" s="86" t="str">
        <f t="shared" si="4"/>
        <v/>
      </c>
      <c r="U57" s="86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81" t="str">
        <f t="shared" si="0"/>
        <v/>
      </c>
      <c r="D58" s="81"/>
      <c r="E58" s="40"/>
      <c r="F58" s="8"/>
      <c r="G58" s="40"/>
      <c r="H58" s="82"/>
      <c r="I58" s="82"/>
      <c r="J58" s="40"/>
      <c r="K58" s="83" t="str">
        <f t="shared" si="3"/>
        <v/>
      </c>
      <c r="L58" s="84"/>
      <c r="M58" s="6" t="str">
        <f>IF(J58="","",(K58/J58)/LOOKUP(RIGHT($D$2,3),定数!$A$6:$A$13,定数!$B$6:$B$13))</f>
        <v/>
      </c>
      <c r="N58" s="40"/>
      <c r="O58" s="8"/>
      <c r="P58" s="82"/>
      <c r="Q58" s="82"/>
      <c r="R58" s="85" t="str">
        <f>IF(P58="","",T58*M58*LOOKUP(RIGHT($D$2,3),定数!$A$6:$A$13,定数!$B$6:$B$13))</f>
        <v/>
      </c>
      <c r="S58" s="85"/>
      <c r="T58" s="86" t="str">
        <f t="shared" si="4"/>
        <v/>
      </c>
      <c r="U58" s="86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81" t="str">
        <f t="shared" si="0"/>
        <v/>
      </c>
      <c r="D59" s="81"/>
      <c r="E59" s="40"/>
      <c r="F59" s="8"/>
      <c r="G59" s="40"/>
      <c r="H59" s="82"/>
      <c r="I59" s="82"/>
      <c r="J59" s="40"/>
      <c r="K59" s="83" t="str">
        <f t="shared" si="3"/>
        <v/>
      </c>
      <c r="L59" s="84"/>
      <c r="M59" s="6" t="str">
        <f>IF(J59="","",(K59/J59)/LOOKUP(RIGHT($D$2,3),定数!$A$6:$A$13,定数!$B$6:$B$13))</f>
        <v/>
      </c>
      <c r="N59" s="40"/>
      <c r="O59" s="8"/>
      <c r="P59" s="82"/>
      <c r="Q59" s="82"/>
      <c r="R59" s="85" t="str">
        <f>IF(P59="","",T59*M59*LOOKUP(RIGHT($D$2,3),定数!$A$6:$A$13,定数!$B$6:$B$13))</f>
        <v/>
      </c>
      <c r="S59" s="85"/>
      <c r="T59" s="86" t="str">
        <f t="shared" si="4"/>
        <v/>
      </c>
      <c r="U59" s="86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81" t="str">
        <f t="shared" si="0"/>
        <v/>
      </c>
      <c r="D60" s="81"/>
      <c r="E60" s="40"/>
      <c r="F60" s="8"/>
      <c r="G60" s="40"/>
      <c r="H60" s="82"/>
      <c r="I60" s="82"/>
      <c r="J60" s="40"/>
      <c r="K60" s="83" t="str">
        <f t="shared" si="3"/>
        <v/>
      </c>
      <c r="L60" s="84"/>
      <c r="M60" s="6" t="str">
        <f>IF(J60="","",(K60/J60)/LOOKUP(RIGHT($D$2,3),定数!$A$6:$A$13,定数!$B$6:$B$13))</f>
        <v/>
      </c>
      <c r="N60" s="40"/>
      <c r="O60" s="8"/>
      <c r="P60" s="82"/>
      <c r="Q60" s="82"/>
      <c r="R60" s="85" t="str">
        <f>IF(P60="","",T60*M60*LOOKUP(RIGHT($D$2,3),定数!$A$6:$A$13,定数!$B$6:$B$13))</f>
        <v/>
      </c>
      <c r="S60" s="85"/>
      <c r="T60" s="86" t="str">
        <f t="shared" si="4"/>
        <v/>
      </c>
      <c r="U60" s="86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81" t="str">
        <f t="shared" si="0"/>
        <v/>
      </c>
      <c r="D61" s="81"/>
      <c r="E61" s="40"/>
      <c r="F61" s="8"/>
      <c r="G61" s="40"/>
      <c r="H61" s="82"/>
      <c r="I61" s="82"/>
      <c r="J61" s="40"/>
      <c r="K61" s="83" t="str">
        <f t="shared" si="3"/>
        <v/>
      </c>
      <c r="L61" s="84"/>
      <c r="M61" s="6" t="str">
        <f>IF(J61="","",(K61/J61)/LOOKUP(RIGHT($D$2,3),定数!$A$6:$A$13,定数!$B$6:$B$13))</f>
        <v/>
      </c>
      <c r="N61" s="40"/>
      <c r="O61" s="8"/>
      <c r="P61" s="82"/>
      <c r="Q61" s="82"/>
      <c r="R61" s="85" t="str">
        <f>IF(P61="","",T61*M61*LOOKUP(RIGHT($D$2,3),定数!$A$6:$A$13,定数!$B$6:$B$13))</f>
        <v/>
      </c>
      <c r="S61" s="85"/>
      <c r="T61" s="86" t="str">
        <f t="shared" si="4"/>
        <v/>
      </c>
      <c r="U61" s="86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81" t="str">
        <f t="shared" si="0"/>
        <v/>
      </c>
      <c r="D62" s="81"/>
      <c r="E62" s="40"/>
      <c r="F62" s="8"/>
      <c r="G62" s="40"/>
      <c r="H62" s="82"/>
      <c r="I62" s="82"/>
      <c r="J62" s="40"/>
      <c r="K62" s="83" t="str">
        <f t="shared" si="3"/>
        <v/>
      </c>
      <c r="L62" s="84"/>
      <c r="M62" s="6" t="str">
        <f>IF(J62="","",(K62/J62)/LOOKUP(RIGHT($D$2,3),定数!$A$6:$A$13,定数!$B$6:$B$13))</f>
        <v/>
      </c>
      <c r="N62" s="40"/>
      <c r="O62" s="8"/>
      <c r="P62" s="82"/>
      <c r="Q62" s="82"/>
      <c r="R62" s="85" t="str">
        <f>IF(P62="","",T62*M62*LOOKUP(RIGHT($D$2,3),定数!$A$6:$A$13,定数!$B$6:$B$13))</f>
        <v/>
      </c>
      <c r="S62" s="85"/>
      <c r="T62" s="86" t="str">
        <f t="shared" si="4"/>
        <v/>
      </c>
      <c r="U62" s="86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81" t="str">
        <f t="shared" si="0"/>
        <v/>
      </c>
      <c r="D63" s="81"/>
      <c r="E63" s="40"/>
      <c r="F63" s="8"/>
      <c r="G63" s="40"/>
      <c r="H63" s="82"/>
      <c r="I63" s="82"/>
      <c r="J63" s="40"/>
      <c r="K63" s="83" t="str">
        <f t="shared" si="3"/>
        <v/>
      </c>
      <c r="L63" s="84"/>
      <c r="M63" s="6" t="str">
        <f>IF(J63="","",(K63/J63)/LOOKUP(RIGHT($D$2,3),定数!$A$6:$A$13,定数!$B$6:$B$13))</f>
        <v/>
      </c>
      <c r="N63" s="40"/>
      <c r="O63" s="8"/>
      <c r="P63" s="82"/>
      <c r="Q63" s="82"/>
      <c r="R63" s="85" t="str">
        <f>IF(P63="","",T63*M63*LOOKUP(RIGHT($D$2,3),定数!$A$6:$A$13,定数!$B$6:$B$13))</f>
        <v/>
      </c>
      <c r="S63" s="85"/>
      <c r="T63" s="86" t="str">
        <f t="shared" si="4"/>
        <v/>
      </c>
      <c r="U63" s="86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81" t="str">
        <f t="shared" si="0"/>
        <v/>
      </c>
      <c r="D64" s="81"/>
      <c r="E64" s="40"/>
      <c r="F64" s="8"/>
      <c r="G64" s="40"/>
      <c r="H64" s="82"/>
      <c r="I64" s="82"/>
      <c r="J64" s="40"/>
      <c r="K64" s="83" t="str">
        <f t="shared" si="3"/>
        <v/>
      </c>
      <c r="L64" s="84"/>
      <c r="M64" s="6" t="str">
        <f>IF(J64="","",(K64/J64)/LOOKUP(RIGHT($D$2,3),定数!$A$6:$A$13,定数!$B$6:$B$13))</f>
        <v/>
      </c>
      <c r="N64" s="40"/>
      <c r="O64" s="8"/>
      <c r="P64" s="82"/>
      <c r="Q64" s="82"/>
      <c r="R64" s="85" t="str">
        <f>IF(P64="","",T64*M64*LOOKUP(RIGHT($D$2,3),定数!$A$6:$A$13,定数!$B$6:$B$13))</f>
        <v/>
      </c>
      <c r="S64" s="85"/>
      <c r="T64" s="86" t="str">
        <f t="shared" si="4"/>
        <v/>
      </c>
      <c r="U64" s="86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81" t="str">
        <f t="shared" si="0"/>
        <v/>
      </c>
      <c r="D65" s="81"/>
      <c r="E65" s="40"/>
      <c r="F65" s="8"/>
      <c r="G65" s="40"/>
      <c r="H65" s="82"/>
      <c r="I65" s="82"/>
      <c r="J65" s="40"/>
      <c r="K65" s="83" t="str">
        <f t="shared" si="3"/>
        <v/>
      </c>
      <c r="L65" s="84"/>
      <c r="M65" s="6" t="str">
        <f>IF(J65="","",(K65/J65)/LOOKUP(RIGHT($D$2,3),定数!$A$6:$A$13,定数!$B$6:$B$13))</f>
        <v/>
      </c>
      <c r="N65" s="40"/>
      <c r="O65" s="8"/>
      <c r="P65" s="82"/>
      <c r="Q65" s="82"/>
      <c r="R65" s="85" t="str">
        <f>IF(P65="","",T65*M65*LOOKUP(RIGHT($D$2,3),定数!$A$6:$A$13,定数!$B$6:$B$13))</f>
        <v/>
      </c>
      <c r="S65" s="85"/>
      <c r="T65" s="86" t="str">
        <f t="shared" si="4"/>
        <v/>
      </c>
      <c r="U65" s="86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81" t="str">
        <f t="shared" si="0"/>
        <v/>
      </c>
      <c r="D66" s="81"/>
      <c r="E66" s="40"/>
      <c r="F66" s="8"/>
      <c r="G66" s="40"/>
      <c r="H66" s="82"/>
      <c r="I66" s="82"/>
      <c r="J66" s="40"/>
      <c r="K66" s="83" t="str">
        <f t="shared" si="3"/>
        <v/>
      </c>
      <c r="L66" s="84"/>
      <c r="M66" s="6" t="str">
        <f>IF(J66="","",(K66/J66)/LOOKUP(RIGHT($D$2,3),定数!$A$6:$A$13,定数!$B$6:$B$13))</f>
        <v/>
      </c>
      <c r="N66" s="40"/>
      <c r="O66" s="8"/>
      <c r="P66" s="82"/>
      <c r="Q66" s="82"/>
      <c r="R66" s="85" t="str">
        <f>IF(P66="","",T66*M66*LOOKUP(RIGHT($D$2,3),定数!$A$6:$A$13,定数!$B$6:$B$13))</f>
        <v/>
      </c>
      <c r="S66" s="85"/>
      <c r="T66" s="86" t="str">
        <f t="shared" si="4"/>
        <v/>
      </c>
      <c r="U66" s="86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81" t="str">
        <f t="shared" si="0"/>
        <v/>
      </c>
      <c r="D67" s="81"/>
      <c r="E67" s="40"/>
      <c r="F67" s="8"/>
      <c r="G67" s="40"/>
      <c r="H67" s="82"/>
      <c r="I67" s="82"/>
      <c r="J67" s="40"/>
      <c r="K67" s="83" t="str">
        <f t="shared" si="3"/>
        <v/>
      </c>
      <c r="L67" s="84"/>
      <c r="M67" s="6" t="str">
        <f>IF(J67="","",(K67/J67)/LOOKUP(RIGHT($D$2,3),定数!$A$6:$A$13,定数!$B$6:$B$13))</f>
        <v/>
      </c>
      <c r="N67" s="40"/>
      <c r="O67" s="8"/>
      <c r="P67" s="82"/>
      <c r="Q67" s="82"/>
      <c r="R67" s="85" t="str">
        <f>IF(P67="","",T67*M67*LOOKUP(RIGHT($D$2,3),定数!$A$6:$A$13,定数!$B$6:$B$13))</f>
        <v/>
      </c>
      <c r="S67" s="85"/>
      <c r="T67" s="86" t="str">
        <f t="shared" si="4"/>
        <v/>
      </c>
      <c r="U67" s="86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81" t="str">
        <f t="shared" si="0"/>
        <v/>
      </c>
      <c r="D68" s="81"/>
      <c r="E68" s="40"/>
      <c r="F68" s="8"/>
      <c r="G68" s="40"/>
      <c r="H68" s="82"/>
      <c r="I68" s="82"/>
      <c r="J68" s="40"/>
      <c r="K68" s="83" t="str">
        <f t="shared" si="3"/>
        <v/>
      </c>
      <c r="L68" s="84"/>
      <c r="M68" s="6" t="str">
        <f>IF(J68="","",(K68/J68)/LOOKUP(RIGHT($D$2,3),定数!$A$6:$A$13,定数!$B$6:$B$13))</f>
        <v/>
      </c>
      <c r="N68" s="40"/>
      <c r="O68" s="8"/>
      <c r="P68" s="82"/>
      <c r="Q68" s="82"/>
      <c r="R68" s="85" t="str">
        <f>IF(P68="","",T68*M68*LOOKUP(RIGHT($D$2,3),定数!$A$6:$A$13,定数!$B$6:$B$13))</f>
        <v/>
      </c>
      <c r="S68" s="85"/>
      <c r="T68" s="86" t="str">
        <f t="shared" si="4"/>
        <v/>
      </c>
      <c r="U68" s="86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81" t="str">
        <f t="shared" si="0"/>
        <v/>
      </c>
      <c r="D69" s="81"/>
      <c r="E69" s="40"/>
      <c r="F69" s="8"/>
      <c r="G69" s="40"/>
      <c r="H69" s="82"/>
      <c r="I69" s="82"/>
      <c r="J69" s="40"/>
      <c r="K69" s="83" t="str">
        <f t="shared" si="3"/>
        <v/>
      </c>
      <c r="L69" s="84"/>
      <c r="M69" s="6" t="str">
        <f>IF(J69="","",(K69/J69)/LOOKUP(RIGHT($D$2,3),定数!$A$6:$A$13,定数!$B$6:$B$13))</f>
        <v/>
      </c>
      <c r="N69" s="40"/>
      <c r="O69" s="8"/>
      <c r="P69" s="82"/>
      <c r="Q69" s="82"/>
      <c r="R69" s="85" t="str">
        <f>IF(P69="","",T69*M69*LOOKUP(RIGHT($D$2,3),定数!$A$6:$A$13,定数!$B$6:$B$13))</f>
        <v/>
      </c>
      <c r="S69" s="85"/>
      <c r="T69" s="86" t="str">
        <f t="shared" si="4"/>
        <v/>
      </c>
      <c r="U69" s="86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81" t="str">
        <f t="shared" si="0"/>
        <v/>
      </c>
      <c r="D70" s="81"/>
      <c r="E70" s="40"/>
      <c r="F70" s="8"/>
      <c r="G70" s="40"/>
      <c r="H70" s="82"/>
      <c r="I70" s="82"/>
      <c r="J70" s="40"/>
      <c r="K70" s="83" t="str">
        <f t="shared" si="3"/>
        <v/>
      </c>
      <c r="L70" s="84"/>
      <c r="M70" s="6" t="str">
        <f>IF(J70="","",(K70/J70)/LOOKUP(RIGHT($D$2,3),定数!$A$6:$A$13,定数!$B$6:$B$13))</f>
        <v/>
      </c>
      <c r="N70" s="40"/>
      <c r="O70" s="8"/>
      <c r="P70" s="82"/>
      <c r="Q70" s="82"/>
      <c r="R70" s="85" t="str">
        <f>IF(P70="","",T70*M70*LOOKUP(RIGHT($D$2,3),定数!$A$6:$A$13,定数!$B$6:$B$13))</f>
        <v/>
      </c>
      <c r="S70" s="85"/>
      <c r="T70" s="86" t="str">
        <f t="shared" si="4"/>
        <v/>
      </c>
      <c r="U70" s="86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81" t="str">
        <f t="shared" si="0"/>
        <v/>
      </c>
      <c r="D71" s="81"/>
      <c r="E71" s="40"/>
      <c r="F71" s="8"/>
      <c r="G71" s="40"/>
      <c r="H71" s="82"/>
      <c r="I71" s="82"/>
      <c r="J71" s="40"/>
      <c r="K71" s="83" t="str">
        <f t="shared" si="3"/>
        <v/>
      </c>
      <c r="L71" s="84"/>
      <c r="M71" s="6" t="str">
        <f>IF(J71="","",(K71/J71)/LOOKUP(RIGHT($D$2,3),定数!$A$6:$A$13,定数!$B$6:$B$13))</f>
        <v/>
      </c>
      <c r="N71" s="40"/>
      <c r="O71" s="8"/>
      <c r="P71" s="82"/>
      <c r="Q71" s="82"/>
      <c r="R71" s="85" t="str">
        <f>IF(P71="","",T71*M71*LOOKUP(RIGHT($D$2,3),定数!$A$6:$A$13,定数!$B$6:$B$13))</f>
        <v/>
      </c>
      <c r="S71" s="85"/>
      <c r="T71" s="86" t="str">
        <f t="shared" si="4"/>
        <v/>
      </c>
      <c r="U71" s="86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81" t="str">
        <f t="shared" si="0"/>
        <v/>
      </c>
      <c r="D72" s="81"/>
      <c r="E72" s="40"/>
      <c r="F72" s="8"/>
      <c r="G72" s="40"/>
      <c r="H72" s="82"/>
      <c r="I72" s="82"/>
      <c r="J72" s="40"/>
      <c r="K72" s="83" t="str">
        <f t="shared" si="3"/>
        <v/>
      </c>
      <c r="L72" s="84"/>
      <c r="M72" s="6" t="str">
        <f>IF(J72="","",(K72/J72)/LOOKUP(RIGHT($D$2,3),定数!$A$6:$A$13,定数!$B$6:$B$13))</f>
        <v/>
      </c>
      <c r="N72" s="40"/>
      <c r="O72" s="8"/>
      <c r="P72" s="82"/>
      <c r="Q72" s="82"/>
      <c r="R72" s="85" t="str">
        <f>IF(P72="","",T72*M72*LOOKUP(RIGHT($D$2,3),定数!$A$6:$A$13,定数!$B$6:$B$13))</f>
        <v/>
      </c>
      <c r="S72" s="85"/>
      <c r="T72" s="86" t="str">
        <f t="shared" si="4"/>
        <v/>
      </c>
      <c r="U72" s="86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81" t="str">
        <f t="shared" si="0"/>
        <v/>
      </c>
      <c r="D73" s="81"/>
      <c r="E73" s="40"/>
      <c r="F73" s="8"/>
      <c r="G73" s="40"/>
      <c r="H73" s="82"/>
      <c r="I73" s="82"/>
      <c r="J73" s="40"/>
      <c r="K73" s="83" t="str">
        <f t="shared" si="3"/>
        <v/>
      </c>
      <c r="L73" s="84"/>
      <c r="M73" s="6" t="str">
        <f>IF(J73="","",(K73/J73)/LOOKUP(RIGHT($D$2,3),定数!$A$6:$A$13,定数!$B$6:$B$13))</f>
        <v/>
      </c>
      <c r="N73" s="40"/>
      <c r="O73" s="8"/>
      <c r="P73" s="82"/>
      <c r="Q73" s="82"/>
      <c r="R73" s="85" t="str">
        <f>IF(P73="","",T73*M73*LOOKUP(RIGHT($D$2,3),定数!$A$6:$A$13,定数!$B$6:$B$13))</f>
        <v/>
      </c>
      <c r="S73" s="85"/>
      <c r="T73" s="86" t="str">
        <f t="shared" si="4"/>
        <v/>
      </c>
      <c r="U73" s="86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81" t="str">
        <f t="shared" ref="C74:C108" si="8">IF(R73="","",C73+R73)</f>
        <v/>
      </c>
      <c r="D74" s="81"/>
      <c r="E74" s="40"/>
      <c r="F74" s="8"/>
      <c r="G74" s="40"/>
      <c r="H74" s="82"/>
      <c r="I74" s="82"/>
      <c r="J74" s="40"/>
      <c r="K74" s="83" t="str">
        <f t="shared" si="3"/>
        <v/>
      </c>
      <c r="L74" s="84"/>
      <c r="M74" s="6" t="str">
        <f>IF(J74="","",(K74/J74)/LOOKUP(RIGHT($D$2,3),定数!$A$6:$A$13,定数!$B$6:$B$13))</f>
        <v/>
      </c>
      <c r="N74" s="40"/>
      <c r="O74" s="8"/>
      <c r="P74" s="82"/>
      <c r="Q74" s="82"/>
      <c r="R74" s="85" t="str">
        <f>IF(P74="","",T74*M74*LOOKUP(RIGHT($D$2,3),定数!$A$6:$A$13,定数!$B$6:$B$13))</f>
        <v/>
      </c>
      <c r="S74" s="85"/>
      <c r="T74" s="86" t="str">
        <f t="shared" si="4"/>
        <v/>
      </c>
      <c r="U74" s="86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81" t="str">
        <f t="shared" si="8"/>
        <v/>
      </c>
      <c r="D75" s="81"/>
      <c r="E75" s="40"/>
      <c r="F75" s="8"/>
      <c r="G75" s="40"/>
      <c r="H75" s="82"/>
      <c r="I75" s="82"/>
      <c r="J75" s="40"/>
      <c r="K75" s="83" t="str">
        <f t="shared" ref="K75:K108" si="9">IF(J75="","",C75*0.03)</f>
        <v/>
      </c>
      <c r="L75" s="84"/>
      <c r="M75" s="6" t="str">
        <f>IF(J75="","",(K75/J75)/LOOKUP(RIGHT($D$2,3),定数!$A$6:$A$13,定数!$B$6:$B$13))</f>
        <v/>
      </c>
      <c r="N75" s="40"/>
      <c r="O75" s="8"/>
      <c r="P75" s="82"/>
      <c r="Q75" s="82"/>
      <c r="R75" s="85" t="str">
        <f>IF(P75="","",T75*M75*LOOKUP(RIGHT($D$2,3),定数!$A$6:$A$13,定数!$B$6:$B$13))</f>
        <v/>
      </c>
      <c r="S75" s="85"/>
      <c r="T75" s="86" t="str">
        <f t="shared" si="4"/>
        <v/>
      </c>
      <c r="U75" s="86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81" t="str">
        <f t="shared" si="8"/>
        <v/>
      </c>
      <c r="D76" s="81"/>
      <c r="E76" s="40"/>
      <c r="F76" s="8"/>
      <c r="G76" s="40"/>
      <c r="H76" s="82"/>
      <c r="I76" s="82"/>
      <c r="J76" s="40"/>
      <c r="K76" s="83" t="str">
        <f t="shared" si="9"/>
        <v/>
      </c>
      <c r="L76" s="84"/>
      <c r="M76" s="6" t="str">
        <f>IF(J76="","",(K76/J76)/LOOKUP(RIGHT($D$2,3),定数!$A$6:$A$13,定数!$B$6:$B$13))</f>
        <v/>
      </c>
      <c r="N76" s="40"/>
      <c r="O76" s="8"/>
      <c r="P76" s="82"/>
      <c r="Q76" s="82"/>
      <c r="R76" s="85" t="str">
        <f>IF(P76="","",T76*M76*LOOKUP(RIGHT($D$2,3),定数!$A$6:$A$13,定数!$B$6:$B$13))</f>
        <v/>
      </c>
      <c r="S76" s="85"/>
      <c r="T76" s="86" t="str">
        <f t="shared" ref="T76:T108" si="11">IF(P76="","",IF(G76="買",(P76-H76),(H76-P76))*IF(RIGHT($D$2,3)="JPY",100,10000))</f>
        <v/>
      </c>
      <c r="U76" s="86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81" t="str">
        <f t="shared" si="8"/>
        <v/>
      </c>
      <c r="D77" s="81"/>
      <c r="E77" s="40"/>
      <c r="F77" s="8"/>
      <c r="G77" s="40"/>
      <c r="H77" s="82"/>
      <c r="I77" s="82"/>
      <c r="J77" s="40"/>
      <c r="K77" s="83" t="str">
        <f t="shared" si="9"/>
        <v/>
      </c>
      <c r="L77" s="84"/>
      <c r="M77" s="6" t="str">
        <f>IF(J77="","",(K77/J77)/LOOKUP(RIGHT($D$2,3),定数!$A$6:$A$13,定数!$B$6:$B$13))</f>
        <v/>
      </c>
      <c r="N77" s="40"/>
      <c r="O77" s="8"/>
      <c r="P77" s="82"/>
      <c r="Q77" s="82"/>
      <c r="R77" s="85" t="str">
        <f>IF(P77="","",T77*M77*LOOKUP(RIGHT($D$2,3),定数!$A$6:$A$13,定数!$B$6:$B$13))</f>
        <v/>
      </c>
      <c r="S77" s="85"/>
      <c r="T77" s="86" t="str">
        <f t="shared" si="11"/>
        <v/>
      </c>
      <c r="U77" s="86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81" t="str">
        <f t="shared" si="8"/>
        <v/>
      </c>
      <c r="D78" s="81"/>
      <c r="E78" s="40"/>
      <c r="F78" s="8"/>
      <c r="G78" s="40"/>
      <c r="H78" s="82"/>
      <c r="I78" s="82"/>
      <c r="J78" s="40"/>
      <c r="K78" s="83" t="str">
        <f t="shared" si="9"/>
        <v/>
      </c>
      <c r="L78" s="84"/>
      <c r="M78" s="6" t="str">
        <f>IF(J78="","",(K78/J78)/LOOKUP(RIGHT($D$2,3),定数!$A$6:$A$13,定数!$B$6:$B$13))</f>
        <v/>
      </c>
      <c r="N78" s="40"/>
      <c r="O78" s="8"/>
      <c r="P78" s="82"/>
      <c r="Q78" s="82"/>
      <c r="R78" s="85" t="str">
        <f>IF(P78="","",T78*M78*LOOKUP(RIGHT($D$2,3),定数!$A$6:$A$13,定数!$B$6:$B$13))</f>
        <v/>
      </c>
      <c r="S78" s="85"/>
      <c r="T78" s="86" t="str">
        <f t="shared" si="11"/>
        <v/>
      </c>
      <c r="U78" s="86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81" t="str">
        <f t="shared" si="8"/>
        <v/>
      </c>
      <c r="D79" s="81"/>
      <c r="E79" s="40"/>
      <c r="F79" s="8"/>
      <c r="G79" s="40"/>
      <c r="H79" s="82"/>
      <c r="I79" s="82"/>
      <c r="J79" s="40"/>
      <c r="K79" s="83" t="str">
        <f t="shared" si="9"/>
        <v/>
      </c>
      <c r="L79" s="84"/>
      <c r="M79" s="6" t="str">
        <f>IF(J79="","",(K79/J79)/LOOKUP(RIGHT($D$2,3),定数!$A$6:$A$13,定数!$B$6:$B$13))</f>
        <v/>
      </c>
      <c r="N79" s="40"/>
      <c r="O79" s="8"/>
      <c r="P79" s="82"/>
      <c r="Q79" s="82"/>
      <c r="R79" s="85" t="str">
        <f>IF(P79="","",T79*M79*LOOKUP(RIGHT($D$2,3),定数!$A$6:$A$13,定数!$B$6:$B$13))</f>
        <v/>
      </c>
      <c r="S79" s="85"/>
      <c r="T79" s="86" t="str">
        <f t="shared" si="11"/>
        <v/>
      </c>
      <c r="U79" s="86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81" t="str">
        <f t="shared" si="8"/>
        <v/>
      </c>
      <c r="D80" s="81"/>
      <c r="E80" s="40"/>
      <c r="F80" s="8"/>
      <c r="G80" s="40"/>
      <c r="H80" s="82"/>
      <c r="I80" s="82"/>
      <c r="J80" s="40"/>
      <c r="K80" s="83" t="str">
        <f t="shared" si="9"/>
        <v/>
      </c>
      <c r="L80" s="84"/>
      <c r="M80" s="6" t="str">
        <f>IF(J80="","",(K80/J80)/LOOKUP(RIGHT($D$2,3),定数!$A$6:$A$13,定数!$B$6:$B$13))</f>
        <v/>
      </c>
      <c r="N80" s="40"/>
      <c r="O80" s="8"/>
      <c r="P80" s="82"/>
      <c r="Q80" s="82"/>
      <c r="R80" s="85" t="str">
        <f>IF(P80="","",T80*M80*LOOKUP(RIGHT($D$2,3),定数!$A$6:$A$13,定数!$B$6:$B$13))</f>
        <v/>
      </c>
      <c r="S80" s="85"/>
      <c r="T80" s="86" t="str">
        <f t="shared" si="11"/>
        <v/>
      </c>
      <c r="U80" s="86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81" t="str">
        <f t="shared" si="8"/>
        <v/>
      </c>
      <c r="D81" s="81"/>
      <c r="E81" s="40"/>
      <c r="F81" s="8"/>
      <c r="G81" s="40"/>
      <c r="H81" s="82"/>
      <c r="I81" s="82"/>
      <c r="J81" s="40"/>
      <c r="K81" s="83" t="str">
        <f t="shared" si="9"/>
        <v/>
      </c>
      <c r="L81" s="84"/>
      <c r="M81" s="6" t="str">
        <f>IF(J81="","",(K81/J81)/LOOKUP(RIGHT($D$2,3),定数!$A$6:$A$13,定数!$B$6:$B$13))</f>
        <v/>
      </c>
      <c r="N81" s="40"/>
      <c r="O81" s="8"/>
      <c r="P81" s="82"/>
      <c r="Q81" s="82"/>
      <c r="R81" s="85" t="str">
        <f>IF(P81="","",T81*M81*LOOKUP(RIGHT($D$2,3),定数!$A$6:$A$13,定数!$B$6:$B$13))</f>
        <v/>
      </c>
      <c r="S81" s="85"/>
      <c r="T81" s="86" t="str">
        <f t="shared" si="11"/>
        <v/>
      </c>
      <c r="U81" s="86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81" t="str">
        <f t="shared" si="8"/>
        <v/>
      </c>
      <c r="D82" s="81"/>
      <c r="E82" s="40"/>
      <c r="F82" s="8"/>
      <c r="G82" s="40"/>
      <c r="H82" s="82"/>
      <c r="I82" s="82"/>
      <c r="J82" s="40"/>
      <c r="K82" s="83" t="str">
        <f t="shared" si="9"/>
        <v/>
      </c>
      <c r="L82" s="84"/>
      <c r="M82" s="6" t="str">
        <f>IF(J82="","",(K82/J82)/LOOKUP(RIGHT($D$2,3),定数!$A$6:$A$13,定数!$B$6:$B$13))</f>
        <v/>
      </c>
      <c r="N82" s="40"/>
      <c r="O82" s="8"/>
      <c r="P82" s="82"/>
      <c r="Q82" s="82"/>
      <c r="R82" s="85" t="str">
        <f>IF(P82="","",T82*M82*LOOKUP(RIGHT($D$2,3),定数!$A$6:$A$13,定数!$B$6:$B$13))</f>
        <v/>
      </c>
      <c r="S82" s="85"/>
      <c r="T82" s="86" t="str">
        <f t="shared" si="11"/>
        <v/>
      </c>
      <c r="U82" s="86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81" t="str">
        <f t="shared" si="8"/>
        <v/>
      </c>
      <c r="D83" s="81"/>
      <c r="E83" s="40"/>
      <c r="F83" s="8"/>
      <c r="G83" s="40"/>
      <c r="H83" s="82"/>
      <c r="I83" s="82"/>
      <c r="J83" s="40"/>
      <c r="K83" s="83" t="str">
        <f t="shared" si="9"/>
        <v/>
      </c>
      <c r="L83" s="84"/>
      <c r="M83" s="6" t="str">
        <f>IF(J83="","",(K83/J83)/LOOKUP(RIGHT($D$2,3),定数!$A$6:$A$13,定数!$B$6:$B$13))</f>
        <v/>
      </c>
      <c r="N83" s="40"/>
      <c r="O83" s="8"/>
      <c r="P83" s="82"/>
      <c r="Q83" s="82"/>
      <c r="R83" s="85" t="str">
        <f>IF(P83="","",T83*M83*LOOKUP(RIGHT($D$2,3),定数!$A$6:$A$13,定数!$B$6:$B$13))</f>
        <v/>
      </c>
      <c r="S83" s="85"/>
      <c r="T83" s="86" t="str">
        <f t="shared" si="11"/>
        <v/>
      </c>
      <c r="U83" s="86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81" t="str">
        <f t="shared" si="8"/>
        <v/>
      </c>
      <c r="D84" s="81"/>
      <c r="E84" s="40"/>
      <c r="F84" s="8"/>
      <c r="G84" s="40"/>
      <c r="H84" s="82"/>
      <c r="I84" s="82"/>
      <c r="J84" s="40"/>
      <c r="K84" s="83" t="str">
        <f t="shared" si="9"/>
        <v/>
      </c>
      <c r="L84" s="84"/>
      <c r="M84" s="6" t="str">
        <f>IF(J84="","",(K84/J84)/LOOKUP(RIGHT($D$2,3),定数!$A$6:$A$13,定数!$B$6:$B$13))</f>
        <v/>
      </c>
      <c r="N84" s="40"/>
      <c r="O84" s="8"/>
      <c r="P84" s="82"/>
      <c r="Q84" s="82"/>
      <c r="R84" s="85" t="str">
        <f>IF(P84="","",T84*M84*LOOKUP(RIGHT($D$2,3),定数!$A$6:$A$13,定数!$B$6:$B$13))</f>
        <v/>
      </c>
      <c r="S84" s="85"/>
      <c r="T84" s="86" t="str">
        <f t="shared" si="11"/>
        <v/>
      </c>
      <c r="U84" s="86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81" t="str">
        <f t="shared" si="8"/>
        <v/>
      </c>
      <c r="D85" s="81"/>
      <c r="E85" s="40"/>
      <c r="F85" s="8"/>
      <c r="G85" s="40"/>
      <c r="H85" s="82"/>
      <c r="I85" s="82"/>
      <c r="J85" s="40"/>
      <c r="K85" s="83" t="str">
        <f t="shared" si="9"/>
        <v/>
      </c>
      <c r="L85" s="84"/>
      <c r="M85" s="6" t="str">
        <f>IF(J85="","",(K85/J85)/LOOKUP(RIGHT($D$2,3),定数!$A$6:$A$13,定数!$B$6:$B$13))</f>
        <v/>
      </c>
      <c r="N85" s="40"/>
      <c r="O85" s="8"/>
      <c r="P85" s="82"/>
      <c r="Q85" s="82"/>
      <c r="R85" s="85" t="str">
        <f>IF(P85="","",T85*M85*LOOKUP(RIGHT($D$2,3),定数!$A$6:$A$13,定数!$B$6:$B$13))</f>
        <v/>
      </c>
      <c r="S85" s="85"/>
      <c r="T85" s="86" t="str">
        <f t="shared" si="11"/>
        <v/>
      </c>
      <c r="U85" s="86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81" t="str">
        <f t="shared" si="8"/>
        <v/>
      </c>
      <c r="D86" s="81"/>
      <c r="E86" s="40"/>
      <c r="F86" s="8"/>
      <c r="G86" s="40"/>
      <c r="H86" s="82"/>
      <c r="I86" s="82"/>
      <c r="J86" s="40"/>
      <c r="K86" s="83" t="str">
        <f t="shared" si="9"/>
        <v/>
      </c>
      <c r="L86" s="84"/>
      <c r="M86" s="6" t="str">
        <f>IF(J86="","",(K86/J86)/LOOKUP(RIGHT($D$2,3),定数!$A$6:$A$13,定数!$B$6:$B$13))</f>
        <v/>
      </c>
      <c r="N86" s="40"/>
      <c r="O86" s="8"/>
      <c r="P86" s="82"/>
      <c r="Q86" s="82"/>
      <c r="R86" s="85" t="str">
        <f>IF(P86="","",T86*M86*LOOKUP(RIGHT($D$2,3),定数!$A$6:$A$13,定数!$B$6:$B$13))</f>
        <v/>
      </c>
      <c r="S86" s="85"/>
      <c r="T86" s="86" t="str">
        <f t="shared" si="11"/>
        <v/>
      </c>
      <c r="U86" s="86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81" t="str">
        <f t="shared" si="8"/>
        <v/>
      </c>
      <c r="D87" s="81"/>
      <c r="E87" s="40"/>
      <c r="F87" s="8"/>
      <c r="G87" s="40"/>
      <c r="H87" s="82"/>
      <c r="I87" s="82"/>
      <c r="J87" s="40"/>
      <c r="K87" s="83" t="str">
        <f t="shared" si="9"/>
        <v/>
      </c>
      <c r="L87" s="84"/>
      <c r="M87" s="6" t="str">
        <f>IF(J87="","",(K87/J87)/LOOKUP(RIGHT($D$2,3),定数!$A$6:$A$13,定数!$B$6:$B$13))</f>
        <v/>
      </c>
      <c r="N87" s="40"/>
      <c r="O87" s="8"/>
      <c r="P87" s="82"/>
      <c r="Q87" s="82"/>
      <c r="R87" s="85" t="str">
        <f>IF(P87="","",T87*M87*LOOKUP(RIGHT($D$2,3),定数!$A$6:$A$13,定数!$B$6:$B$13))</f>
        <v/>
      </c>
      <c r="S87" s="85"/>
      <c r="T87" s="86" t="str">
        <f t="shared" si="11"/>
        <v/>
      </c>
      <c r="U87" s="86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81" t="str">
        <f t="shared" si="8"/>
        <v/>
      </c>
      <c r="D88" s="81"/>
      <c r="E88" s="40"/>
      <c r="F88" s="8"/>
      <c r="G88" s="40"/>
      <c r="H88" s="82"/>
      <c r="I88" s="82"/>
      <c r="J88" s="40"/>
      <c r="K88" s="83" t="str">
        <f t="shared" si="9"/>
        <v/>
      </c>
      <c r="L88" s="84"/>
      <c r="M88" s="6" t="str">
        <f>IF(J88="","",(K88/J88)/LOOKUP(RIGHT($D$2,3),定数!$A$6:$A$13,定数!$B$6:$B$13))</f>
        <v/>
      </c>
      <c r="N88" s="40"/>
      <c r="O88" s="8"/>
      <c r="P88" s="82"/>
      <c r="Q88" s="82"/>
      <c r="R88" s="85" t="str">
        <f>IF(P88="","",T88*M88*LOOKUP(RIGHT($D$2,3),定数!$A$6:$A$13,定数!$B$6:$B$13))</f>
        <v/>
      </c>
      <c r="S88" s="85"/>
      <c r="T88" s="86" t="str">
        <f t="shared" si="11"/>
        <v/>
      </c>
      <c r="U88" s="86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81" t="str">
        <f t="shared" si="8"/>
        <v/>
      </c>
      <c r="D89" s="81"/>
      <c r="E89" s="40"/>
      <c r="F89" s="8"/>
      <c r="G89" s="40"/>
      <c r="H89" s="82"/>
      <c r="I89" s="82"/>
      <c r="J89" s="40"/>
      <c r="K89" s="83" t="str">
        <f t="shared" si="9"/>
        <v/>
      </c>
      <c r="L89" s="84"/>
      <c r="M89" s="6" t="str">
        <f>IF(J89="","",(K89/J89)/LOOKUP(RIGHT($D$2,3),定数!$A$6:$A$13,定数!$B$6:$B$13))</f>
        <v/>
      </c>
      <c r="N89" s="40"/>
      <c r="O89" s="8"/>
      <c r="P89" s="82"/>
      <c r="Q89" s="82"/>
      <c r="R89" s="85" t="str">
        <f>IF(P89="","",T89*M89*LOOKUP(RIGHT($D$2,3),定数!$A$6:$A$13,定数!$B$6:$B$13))</f>
        <v/>
      </c>
      <c r="S89" s="85"/>
      <c r="T89" s="86" t="str">
        <f t="shared" si="11"/>
        <v/>
      </c>
      <c r="U89" s="86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81" t="str">
        <f t="shared" si="8"/>
        <v/>
      </c>
      <c r="D90" s="81"/>
      <c r="E90" s="40"/>
      <c r="F90" s="8"/>
      <c r="G90" s="40"/>
      <c r="H90" s="82"/>
      <c r="I90" s="82"/>
      <c r="J90" s="40"/>
      <c r="K90" s="83" t="str">
        <f t="shared" si="9"/>
        <v/>
      </c>
      <c r="L90" s="84"/>
      <c r="M90" s="6" t="str">
        <f>IF(J90="","",(K90/J90)/LOOKUP(RIGHT($D$2,3),定数!$A$6:$A$13,定数!$B$6:$B$13))</f>
        <v/>
      </c>
      <c r="N90" s="40"/>
      <c r="O90" s="8"/>
      <c r="P90" s="82"/>
      <c r="Q90" s="82"/>
      <c r="R90" s="85" t="str">
        <f>IF(P90="","",T90*M90*LOOKUP(RIGHT($D$2,3),定数!$A$6:$A$13,定数!$B$6:$B$13))</f>
        <v/>
      </c>
      <c r="S90" s="85"/>
      <c r="T90" s="86" t="str">
        <f t="shared" si="11"/>
        <v/>
      </c>
      <c r="U90" s="86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81" t="str">
        <f t="shared" si="8"/>
        <v/>
      </c>
      <c r="D91" s="81"/>
      <c r="E91" s="40"/>
      <c r="F91" s="8"/>
      <c r="G91" s="40"/>
      <c r="H91" s="82"/>
      <c r="I91" s="82"/>
      <c r="J91" s="40"/>
      <c r="K91" s="83" t="str">
        <f t="shared" si="9"/>
        <v/>
      </c>
      <c r="L91" s="84"/>
      <c r="M91" s="6" t="str">
        <f>IF(J91="","",(K91/J91)/LOOKUP(RIGHT($D$2,3),定数!$A$6:$A$13,定数!$B$6:$B$13))</f>
        <v/>
      </c>
      <c r="N91" s="40"/>
      <c r="O91" s="8"/>
      <c r="P91" s="82"/>
      <c r="Q91" s="82"/>
      <c r="R91" s="85" t="str">
        <f>IF(P91="","",T91*M91*LOOKUP(RIGHT($D$2,3),定数!$A$6:$A$13,定数!$B$6:$B$13))</f>
        <v/>
      </c>
      <c r="S91" s="85"/>
      <c r="T91" s="86" t="str">
        <f t="shared" si="11"/>
        <v/>
      </c>
      <c r="U91" s="86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81" t="str">
        <f t="shared" si="8"/>
        <v/>
      </c>
      <c r="D92" s="81"/>
      <c r="E92" s="40"/>
      <c r="F92" s="8"/>
      <c r="G92" s="40"/>
      <c r="H92" s="82"/>
      <c r="I92" s="82"/>
      <c r="J92" s="40"/>
      <c r="K92" s="83" t="str">
        <f t="shared" si="9"/>
        <v/>
      </c>
      <c r="L92" s="84"/>
      <c r="M92" s="6" t="str">
        <f>IF(J92="","",(K92/J92)/LOOKUP(RIGHT($D$2,3),定数!$A$6:$A$13,定数!$B$6:$B$13))</f>
        <v/>
      </c>
      <c r="N92" s="40"/>
      <c r="O92" s="8"/>
      <c r="P92" s="82"/>
      <c r="Q92" s="82"/>
      <c r="R92" s="85" t="str">
        <f>IF(P92="","",T92*M92*LOOKUP(RIGHT($D$2,3),定数!$A$6:$A$13,定数!$B$6:$B$13))</f>
        <v/>
      </c>
      <c r="S92" s="85"/>
      <c r="T92" s="86" t="str">
        <f t="shared" si="11"/>
        <v/>
      </c>
      <c r="U92" s="86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81" t="str">
        <f t="shared" si="8"/>
        <v/>
      </c>
      <c r="D93" s="81"/>
      <c r="E93" s="40"/>
      <c r="F93" s="8"/>
      <c r="G93" s="40"/>
      <c r="H93" s="82"/>
      <c r="I93" s="82"/>
      <c r="J93" s="40"/>
      <c r="K93" s="83" t="str">
        <f t="shared" si="9"/>
        <v/>
      </c>
      <c r="L93" s="84"/>
      <c r="M93" s="6" t="str">
        <f>IF(J93="","",(K93/J93)/LOOKUP(RIGHT($D$2,3),定数!$A$6:$A$13,定数!$B$6:$B$13))</f>
        <v/>
      </c>
      <c r="N93" s="40"/>
      <c r="O93" s="8"/>
      <c r="P93" s="82"/>
      <c r="Q93" s="82"/>
      <c r="R93" s="85" t="str">
        <f>IF(P93="","",T93*M93*LOOKUP(RIGHT($D$2,3),定数!$A$6:$A$13,定数!$B$6:$B$13))</f>
        <v/>
      </c>
      <c r="S93" s="85"/>
      <c r="T93" s="86" t="str">
        <f t="shared" si="11"/>
        <v/>
      </c>
      <c r="U93" s="86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81" t="str">
        <f t="shared" si="8"/>
        <v/>
      </c>
      <c r="D94" s="81"/>
      <c r="E94" s="40"/>
      <c r="F94" s="8"/>
      <c r="G94" s="40"/>
      <c r="H94" s="82"/>
      <c r="I94" s="82"/>
      <c r="J94" s="40"/>
      <c r="K94" s="83" t="str">
        <f t="shared" si="9"/>
        <v/>
      </c>
      <c r="L94" s="84"/>
      <c r="M94" s="6" t="str">
        <f>IF(J94="","",(K94/J94)/LOOKUP(RIGHT($D$2,3),定数!$A$6:$A$13,定数!$B$6:$B$13))</f>
        <v/>
      </c>
      <c r="N94" s="40"/>
      <c r="O94" s="8"/>
      <c r="P94" s="82"/>
      <c r="Q94" s="82"/>
      <c r="R94" s="85" t="str">
        <f>IF(P94="","",T94*M94*LOOKUP(RIGHT($D$2,3),定数!$A$6:$A$13,定数!$B$6:$B$13))</f>
        <v/>
      </c>
      <c r="S94" s="85"/>
      <c r="T94" s="86" t="str">
        <f t="shared" si="11"/>
        <v/>
      </c>
      <c r="U94" s="86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81" t="str">
        <f t="shared" si="8"/>
        <v/>
      </c>
      <c r="D95" s="81"/>
      <c r="E95" s="40"/>
      <c r="F95" s="8"/>
      <c r="G95" s="40"/>
      <c r="H95" s="82"/>
      <c r="I95" s="82"/>
      <c r="J95" s="40"/>
      <c r="K95" s="83" t="str">
        <f t="shared" si="9"/>
        <v/>
      </c>
      <c r="L95" s="84"/>
      <c r="M95" s="6" t="str">
        <f>IF(J95="","",(K95/J95)/LOOKUP(RIGHT($D$2,3),定数!$A$6:$A$13,定数!$B$6:$B$13))</f>
        <v/>
      </c>
      <c r="N95" s="40"/>
      <c r="O95" s="8"/>
      <c r="P95" s="82"/>
      <c r="Q95" s="82"/>
      <c r="R95" s="85" t="str">
        <f>IF(P95="","",T95*M95*LOOKUP(RIGHT($D$2,3),定数!$A$6:$A$13,定数!$B$6:$B$13))</f>
        <v/>
      </c>
      <c r="S95" s="85"/>
      <c r="T95" s="86" t="str">
        <f t="shared" si="11"/>
        <v/>
      </c>
      <c r="U95" s="86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81" t="str">
        <f t="shared" si="8"/>
        <v/>
      </c>
      <c r="D96" s="81"/>
      <c r="E96" s="40"/>
      <c r="F96" s="8"/>
      <c r="G96" s="40"/>
      <c r="H96" s="82"/>
      <c r="I96" s="82"/>
      <c r="J96" s="40"/>
      <c r="K96" s="83" t="str">
        <f t="shared" si="9"/>
        <v/>
      </c>
      <c r="L96" s="84"/>
      <c r="M96" s="6" t="str">
        <f>IF(J96="","",(K96/J96)/LOOKUP(RIGHT($D$2,3),定数!$A$6:$A$13,定数!$B$6:$B$13))</f>
        <v/>
      </c>
      <c r="N96" s="40"/>
      <c r="O96" s="8"/>
      <c r="P96" s="82"/>
      <c r="Q96" s="82"/>
      <c r="R96" s="85" t="str">
        <f>IF(P96="","",T96*M96*LOOKUP(RIGHT($D$2,3),定数!$A$6:$A$13,定数!$B$6:$B$13))</f>
        <v/>
      </c>
      <c r="S96" s="85"/>
      <c r="T96" s="86" t="str">
        <f t="shared" si="11"/>
        <v/>
      </c>
      <c r="U96" s="86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81" t="str">
        <f t="shared" si="8"/>
        <v/>
      </c>
      <c r="D97" s="81"/>
      <c r="E97" s="40"/>
      <c r="F97" s="8"/>
      <c r="G97" s="40"/>
      <c r="H97" s="82"/>
      <c r="I97" s="82"/>
      <c r="J97" s="40"/>
      <c r="K97" s="83" t="str">
        <f t="shared" si="9"/>
        <v/>
      </c>
      <c r="L97" s="84"/>
      <c r="M97" s="6" t="str">
        <f>IF(J97="","",(K97/J97)/LOOKUP(RIGHT($D$2,3),定数!$A$6:$A$13,定数!$B$6:$B$13))</f>
        <v/>
      </c>
      <c r="N97" s="40"/>
      <c r="O97" s="8"/>
      <c r="P97" s="82"/>
      <c r="Q97" s="82"/>
      <c r="R97" s="85" t="str">
        <f>IF(P97="","",T97*M97*LOOKUP(RIGHT($D$2,3),定数!$A$6:$A$13,定数!$B$6:$B$13))</f>
        <v/>
      </c>
      <c r="S97" s="85"/>
      <c r="T97" s="86" t="str">
        <f t="shared" si="11"/>
        <v/>
      </c>
      <c r="U97" s="86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81" t="str">
        <f t="shared" si="8"/>
        <v/>
      </c>
      <c r="D98" s="81"/>
      <c r="E98" s="40"/>
      <c r="F98" s="8"/>
      <c r="G98" s="40"/>
      <c r="H98" s="82"/>
      <c r="I98" s="82"/>
      <c r="J98" s="40"/>
      <c r="K98" s="83" t="str">
        <f t="shared" si="9"/>
        <v/>
      </c>
      <c r="L98" s="84"/>
      <c r="M98" s="6" t="str">
        <f>IF(J98="","",(K98/J98)/LOOKUP(RIGHT($D$2,3),定数!$A$6:$A$13,定数!$B$6:$B$13))</f>
        <v/>
      </c>
      <c r="N98" s="40"/>
      <c r="O98" s="8"/>
      <c r="P98" s="82"/>
      <c r="Q98" s="82"/>
      <c r="R98" s="85" t="str">
        <f>IF(P98="","",T98*M98*LOOKUP(RIGHT($D$2,3),定数!$A$6:$A$13,定数!$B$6:$B$13))</f>
        <v/>
      </c>
      <c r="S98" s="85"/>
      <c r="T98" s="86" t="str">
        <f t="shared" si="11"/>
        <v/>
      </c>
      <c r="U98" s="86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81" t="str">
        <f t="shared" si="8"/>
        <v/>
      </c>
      <c r="D99" s="81"/>
      <c r="E99" s="40"/>
      <c r="F99" s="8"/>
      <c r="G99" s="40"/>
      <c r="H99" s="82"/>
      <c r="I99" s="82"/>
      <c r="J99" s="40"/>
      <c r="K99" s="83" t="str">
        <f t="shared" si="9"/>
        <v/>
      </c>
      <c r="L99" s="84"/>
      <c r="M99" s="6" t="str">
        <f>IF(J99="","",(K99/J99)/LOOKUP(RIGHT($D$2,3),定数!$A$6:$A$13,定数!$B$6:$B$13))</f>
        <v/>
      </c>
      <c r="N99" s="40"/>
      <c r="O99" s="8"/>
      <c r="P99" s="82"/>
      <c r="Q99" s="82"/>
      <c r="R99" s="85" t="str">
        <f>IF(P99="","",T99*M99*LOOKUP(RIGHT($D$2,3),定数!$A$6:$A$13,定数!$B$6:$B$13))</f>
        <v/>
      </c>
      <c r="S99" s="85"/>
      <c r="T99" s="86" t="str">
        <f t="shared" si="11"/>
        <v/>
      </c>
      <c r="U99" s="86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81" t="str">
        <f t="shared" si="8"/>
        <v/>
      </c>
      <c r="D100" s="81"/>
      <c r="E100" s="40"/>
      <c r="F100" s="8"/>
      <c r="G100" s="40"/>
      <c r="H100" s="82"/>
      <c r="I100" s="82"/>
      <c r="J100" s="40"/>
      <c r="K100" s="83" t="str">
        <f t="shared" si="9"/>
        <v/>
      </c>
      <c r="L100" s="84"/>
      <c r="M100" s="6" t="str">
        <f>IF(J100="","",(K100/J100)/LOOKUP(RIGHT($D$2,3),定数!$A$6:$A$13,定数!$B$6:$B$13))</f>
        <v/>
      </c>
      <c r="N100" s="40"/>
      <c r="O100" s="8"/>
      <c r="P100" s="82"/>
      <c r="Q100" s="82"/>
      <c r="R100" s="85" t="str">
        <f>IF(P100="","",T100*M100*LOOKUP(RIGHT($D$2,3),定数!$A$6:$A$13,定数!$B$6:$B$13))</f>
        <v/>
      </c>
      <c r="S100" s="85"/>
      <c r="T100" s="86" t="str">
        <f t="shared" si="11"/>
        <v/>
      </c>
      <c r="U100" s="86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81" t="str">
        <f t="shared" si="8"/>
        <v/>
      </c>
      <c r="D101" s="81"/>
      <c r="E101" s="40"/>
      <c r="F101" s="8"/>
      <c r="G101" s="40"/>
      <c r="H101" s="82"/>
      <c r="I101" s="82"/>
      <c r="J101" s="40"/>
      <c r="K101" s="83" t="str">
        <f t="shared" si="9"/>
        <v/>
      </c>
      <c r="L101" s="84"/>
      <c r="M101" s="6" t="str">
        <f>IF(J101="","",(K101/J101)/LOOKUP(RIGHT($D$2,3),定数!$A$6:$A$13,定数!$B$6:$B$13))</f>
        <v/>
      </c>
      <c r="N101" s="40"/>
      <c r="O101" s="8"/>
      <c r="P101" s="82"/>
      <c r="Q101" s="82"/>
      <c r="R101" s="85" t="str">
        <f>IF(P101="","",T101*M101*LOOKUP(RIGHT($D$2,3),定数!$A$6:$A$13,定数!$B$6:$B$13))</f>
        <v/>
      </c>
      <c r="S101" s="85"/>
      <c r="T101" s="86" t="str">
        <f t="shared" si="11"/>
        <v/>
      </c>
      <c r="U101" s="86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81" t="str">
        <f t="shared" si="8"/>
        <v/>
      </c>
      <c r="D102" s="81"/>
      <c r="E102" s="40"/>
      <c r="F102" s="8"/>
      <c r="G102" s="40"/>
      <c r="H102" s="82"/>
      <c r="I102" s="82"/>
      <c r="J102" s="40"/>
      <c r="K102" s="83" t="str">
        <f t="shared" si="9"/>
        <v/>
      </c>
      <c r="L102" s="84"/>
      <c r="M102" s="6" t="str">
        <f>IF(J102="","",(K102/J102)/LOOKUP(RIGHT($D$2,3),定数!$A$6:$A$13,定数!$B$6:$B$13))</f>
        <v/>
      </c>
      <c r="N102" s="40"/>
      <c r="O102" s="8"/>
      <c r="P102" s="82"/>
      <c r="Q102" s="82"/>
      <c r="R102" s="85" t="str">
        <f>IF(P102="","",T102*M102*LOOKUP(RIGHT($D$2,3),定数!$A$6:$A$13,定数!$B$6:$B$13))</f>
        <v/>
      </c>
      <c r="S102" s="85"/>
      <c r="T102" s="86" t="str">
        <f t="shared" si="11"/>
        <v/>
      </c>
      <c r="U102" s="86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81" t="str">
        <f t="shared" si="8"/>
        <v/>
      </c>
      <c r="D103" s="81"/>
      <c r="E103" s="40"/>
      <c r="F103" s="8"/>
      <c r="G103" s="40"/>
      <c r="H103" s="82"/>
      <c r="I103" s="82"/>
      <c r="J103" s="40"/>
      <c r="K103" s="83" t="str">
        <f t="shared" si="9"/>
        <v/>
      </c>
      <c r="L103" s="84"/>
      <c r="M103" s="6" t="str">
        <f>IF(J103="","",(K103/J103)/LOOKUP(RIGHT($D$2,3),定数!$A$6:$A$13,定数!$B$6:$B$13))</f>
        <v/>
      </c>
      <c r="N103" s="40"/>
      <c r="O103" s="8"/>
      <c r="P103" s="82"/>
      <c r="Q103" s="82"/>
      <c r="R103" s="85" t="str">
        <f>IF(P103="","",T103*M103*LOOKUP(RIGHT($D$2,3),定数!$A$6:$A$13,定数!$B$6:$B$13))</f>
        <v/>
      </c>
      <c r="S103" s="85"/>
      <c r="T103" s="86" t="str">
        <f t="shared" si="11"/>
        <v/>
      </c>
      <c r="U103" s="86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81" t="str">
        <f t="shared" si="8"/>
        <v/>
      </c>
      <c r="D104" s="81"/>
      <c r="E104" s="40"/>
      <c r="F104" s="8"/>
      <c r="G104" s="40"/>
      <c r="H104" s="82"/>
      <c r="I104" s="82"/>
      <c r="J104" s="40"/>
      <c r="K104" s="83" t="str">
        <f t="shared" si="9"/>
        <v/>
      </c>
      <c r="L104" s="84"/>
      <c r="M104" s="6" t="str">
        <f>IF(J104="","",(K104/J104)/LOOKUP(RIGHT($D$2,3),定数!$A$6:$A$13,定数!$B$6:$B$13))</f>
        <v/>
      </c>
      <c r="N104" s="40"/>
      <c r="O104" s="8"/>
      <c r="P104" s="82"/>
      <c r="Q104" s="82"/>
      <c r="R104" s="85" t="str">
        <f>IF(P104="","",T104*M104*LOOKUP(RIGHT($D$2,3),定数!$A$6:$A$13,定数!$B$6:$B$13))</f>
        <v/>
      </c>
      <c r="S104" s="85"/>
      <c r="T104" s="86" t="str">
        <f t="shared" si="11"/>
        <v/>
      </c>
      <c r="U104" s="86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81" t="str">
        <f t="shared" si="8"/>
        <v/>
      </c>
      <c r="D105" s="81"/>
      <c r="E105" s="40"/>
      <c r="F105" s="8"/>
      <c r="G105" s="40"/>
      <c r="H105" s="82"/>
      <c r="I105" s="82"/>
      <c r="J105" s="40"/>
      <c r="K105" s="83" t="str">
        <f t="shared" si="9"/>
        <v/>
      </c>
      <c r="L105" s="84"/>
      <c r="M105" s="6" t="str">
        <f>IF(J105="","",(K105/J105)/LOOKUP(RIGHT($D$2,3),定数!$A$6:$A$13,定数!$B$6:$B$13))</f>
        <v/>
      </c>
      <c r="N105" s="40"/>
      <c r="O105" s="8"/>
      <c r="P105" s="82"/>
      <c r="Q105" s="82"/>
      <c r="R105" s="85" t="str">
        <f>IF(P105="","",T105*M105*LOOKUP(RIGHT($D$2,3),定数!$A$6:$A$13,定数!$B$6:$B$13))</f>
        <v/>
      </c>
      <c r="S105" s="85"/>
      <c r="T105" s="86" t="str">
        <f t="shared" si="11"/>
        <v/>
      </c>
      <c r="U105" s="86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81" t="str">
        <f t="shared" si="8"/>
        <v/>
      </c>
      <c r="D106" s="81"/>
      <c r="E106" s="40"/>
      <c r="F106" s="8"/>
      <c r="G106" s="40"/>
      <c r="H106" s="82"/>
      <c r="I106" s="82"/>
      <c r="J106" s="40"/>
      <c r="K106" s="83" t="str">
        <f t="shared" si="9"/>
        <v/>
      </c>
      <c r="L106" s="84"/>
      <c r="M106" s="6" t="str">
        <f>IF(J106="","",(K106/J106)/LOOKUP(RIGHT($D$2,3),定数!$A$6:$A$13,定数!$B$6:$B$13))</f>
        <v/>
      </c>
      <c r="N106" s="40"/>
      <c r="O106" s="8"/>
      <c r="P106" s="82"/>
      <c r="Q106" s="82"/>
      <c r="R106" s="85" t="str">
        <f>IF(P106="","",T106*M106*LOOKUP(RIGHT($D$2,3),定数!$A$6:$A$13,定数!$B$6:$B$13))</f>
        <v/>
      </c>
      <c r="S106" s="85"/>
      <c r="T106" s="86" t="str">
        <f t="shared" si="11"/>
        <v/>
      </c>
      <c r="U106" s="86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81" t="str">
        <f t="shared" si="8"/>
        <v/>
      </c>
      <c r="D107" s="81"/>
      <c r="E107" s="40"/>
      <c r="F107" s="8"/>
      <c r="G107" s="40"/>
      <c r="H107" s="82"/>
      <c r="I107" s="82"/>
      <c r="J107" s="40"/>
      <c r="K107" s="83" t="str">
        <f t="shared" si="9"/>
        <v/>
      </c>
      <c r="L107" s="84"/>
      <c r="M107" s="6" t="str">
        <f>IF(J107="","",(K107/J107)/LOOKUP(RIGHT($D$2,3),定数!$A$6:$A$13,定数!$B$6:$B$13))</f>
        <v/>
      </c>
      <c r="N107" s="40"/>
      <c r="O107" s="8"/>
      <c r="P107" s="82"/>
      <c r="Q107" s="82"/>
      <c r="R107" s="85" t="str">
        <f>IF(P107="","",T107*M107*LOOKUP(RIGHT($D$2,3),定数!$A$6:$A$13,定数!$B$6:$B$13))</f>
        <v/>
      </c>
      <c r="S107" s="85"/>
      <c r="T107" s="86" t="str">
        <f t="shared" si="11"/>
        <v/>
      </c>
      <c r="U107" s="86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81" t="str">
        <f t="shared" si="8"/>
        <v/>
      </c>
      <c r="D108" s="81"/>
      <c r="E108" s="40"/>
      <c r="F108" s="8"/>
      <c r="G108" s="40"/>
      <c r="H108" s="82"/>
      <c r="I108" s="82"/>
      <c r="J108" s="40"/>
      <c r="K108" s="83" t="str">
        <f t="shared" si="9"/>
        <v/>
      </c>
      <c r="L108" s="84"/>
      <c r="M108" s="6" t="str">
        <f>IF(J108="","",(K108/J108)/LOOKUP(RIGHT($D$2,3),定数!$A$6:$A$13,定数!$B$6:$B$13))</f>
        <v/>
      </c>
      <c r="N108" s="40"/>
      <c r="O108" s="8"/>
      <c r="P108" s="82"/>
      <c r="Q108" s="82"/>
      <c r="R108" s="85" t="str">
        <f>IF(P108="","",T108*M108*LOOKUP(RIGHT($D$2,3),定数!$A$6:$A$13,定数!$B$6:$B$13))</f>
        <v/>
      </c>
      <c r="S108" s="85"/>
      <c r="T108" s="86" t="str">
        <f t="shared" si="11"/>
        <v/>
      </c>
      <c r="U108" s="86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50:G108">
    <cfRule type="cellIs" dxfId="157" priority="89" stopIfTrue="1" operator="equal">
      <formula>"買"</formula>
    </cfRule>
    <cfRule type="cellIs" dxfId="156" priority="90" stopIfTrue="1" operator="equal">
      <formula>"売"</formula>
    </cfRule>
  </conditionalFormatting>
  <conditionalFormatting sqref="G9">
    <cfRule type="cellIs" dxfId="155" priority="81" stopIfTrue="1" operator="equal">
      <formula>"買"</formula>
    </cfRule>
    <cfRule type="cellIs" dxfId="154" priority="82" stopIfTrue="1" operator="equal">
      <formula>"売"</formula>
    </cfRule>
  </conditionalFormatting>
  <conditionalFormatting sqref="G10">
    <cfRule type="cellIs" dxfId="153" priority="79" stopIfTrue="1" operator="equal">
      <formula>"買"</formula>
    </cfRule>
    <cfRule type="cellIs" dxfId="152" priority="80" stopIfTrue="1" operator="equal">
      <formula>"売"</formula>
    </cfRule>
  </conditionalFormatting>
  <conditionalFormatting sqref="G11">
    <cfRule type="cellIs" dxfId="151" priority="77" stopIfTrue="1" operator="equal">
      <formula>"買"</formula>
    </cfRule>
    <cfRule type="cellIs" dxfId="150" priority="78" stopIfTrue="1" operator="equal">
      <formula>"売"</formula>
    </cfRule>
  </conditionalFormatting>
  <conditionalFormatting sqref="G12">
    <cfRule type="cellIs" dxfId="149" priority="75" stopIfTrue="1" operator="equal">
      <formula>"買"</formula>
    </cfRule>
    <cfRule type="cellIs" dxfId="148" priority="76" stopIfTrue="1" operator="equal">
      <formula>"売"</formula>
    </cfRule>
  </conditionalFormatting>
  <conditionalFormatting sqref="G13">
    <cfRule type="cellIs" dxfId="147" priority="73" stopIfTrue="1" operator="equal">
      <formula>"買"</formula>
    </cfRule>
    <cfRule type="cellIs" dxfId="146" priority="74" stopIfTrue="1" operator="equal">
      <formula>"売"</formula>
    </cfRule>
  </conditionalFormatting>
  <conditionalFormatting sqref="G14">
    <cfRule type="cellIs" dxfId="145" priority="71" stopIfTrue="1" operator="equal">
      <formula>"買"</formula>
    </cfRule>
    <cfRule type="cellIs" dxfId="144" priority="72" stopIfTrue="1" operator="equal">
      <formula>"売"</formula>
    </cfRule>
  </conditionalFormatting>
  <conditionalFormatting sqref="G15">
    <cfRule type="cellIs" dxfId="143" priority="69" stopIfTrue="1" operator="equal">
      <formula>"買"</formula>
    </cfRule>
    <cfRule type="cellIs" dxfId="142" priority="70" stopIfTrue="1" operator="equal">
      <formula>"売"</formula>
    </cfRule>
  </conditionalFormatting>
  <conditionalFormatting sqref="G16">
    <cfRule type="cellIs" dxfId="141" priority="67" stopIfTrue="1" operator="equal">
      <formula>"買"</formula>
    </cfRule>
    <cfRule type="cellIs" dxfId="140" priority="68" stopIfTrue="1" operator="equal">
      <formula>"売"</formula>
    </cfRule>
  </conditionalFormatting>
  <conditionalFormatting sqref="G17">
    <cfRule type="cellIs" dxfId="139" priority="65" stopIfTrue="1" operator="equal">
      <formula>"買"</formula>
    </cfRule>
    <cfRule type="cellIs" dxfId="138" priority="66" stopIfTrue="1" operator="equal">
      <formula>"売"</formula>
    </cfRule>
  </conditionalFormatting>
  <conditionalFormatting sqref="G18">
    <cfRule type="cellIs" dxfId="137" priority="63" stopIfTrue="1" operator="equal">
      <formula>"買"</formula>
    </cfRule>
    <cfRule type="cellIs" dxfId="136" priority="64" stopIfTrue="1" operator="equal">
      <formula>"売"</formula>
    </cfRule>
  </conditionalFormatting>
  <conditionalFormatting sqref="G19">
    <cfRule type="cellIs" dxfId="135" priority="61" stopIfTrue="1" operator="equal">
      <formula>"買"</formula>
    </cfRule>
    <cfRule type="cellIs" dxfId="134" priority="62" stopIfTrue="1" operator="equal">
      <formula>"売"</formula>
    </cfRule>
  </conditionalFormatting>
  <conditionalFormatting sqref="G20">
    <cfRule type="cellIs" dxfId="133" priority="59" stopIfTrue="1" operator="equal">
      <formula>"買"</formula>
    </cfRule>
    <cfRule type="cellIs" dxfId="132" priority="60" stopIfTrue="1" operator="equal">
      <formula>"売"</formula>
    </cfRule>
  </conditionalFormatting>
  <conditionalFormatting sqref="G21">
    <cfRule type="cellIs" dxfId="131" priority="57" stopIfTrue="1" operator="equal">
      <formula>"買"</formula>
    </cfRule>
    <cfRule type="cellIs" dxfId="130" priority="58" stopIfTrue="1" operator="equal">
      <formula>"売"</formula>
    </cfRule>
  </conditionalFormatting>
  <conditionalFormatting sqref="G22">
    <cfRule type="cellIs" dxfId="129" priority="55" stopIfTrue="1" operator="equal">
      <formula>"買"</formula>
    </cfRule>
    <cfRule type="cellIs" dxfId="128" priority="56" stopIfTrue="1" operator="equal">
      <formula>"売"</formula>
    </cfRule>
  </conditionalFormatting>
  <conditionalFormatting sqref="G23">
    <cfRule type="cellIs" dxfId="127" priority="53" stopIfTrue="1" operator="equal">
      <formula>"買"</formula>
    </cfRule>
    <cfRule type="cellIs" dxfId="126" priority="54" stopIfTrue="1" operator="equal">
      <formula>"売"</formula>
    </cfRule>
  </conditionalFormatting>
  <conditionalFormatting sqref="G24">
    <cfRule type="cellIs" dxfId="125" priority="51" stopIfTrue="1" operator="equal">
      <formula>"買"</formula>
    </cfRule>
    <cfRule type="cellIs" dxfId="124" priority="52" stopIfTrue="1" operator="equal">
      <formula>"売"</formula>
    </cfRule>
  </conditionalFormatting>
  <conditionalFormatting sqref="G25">
    <cfRule type="cellIs" dxfId="123" priority="49" stopIfTrue="1" operator="equal">
      <formula>"買"</formula>
    </cfRule>
    <cfRule type="cellIs" dxfId="122" priority="50" stopIfTrue="1" operator="equal">
      <formula>"売"</formula>
    </cfRule>
  </conditionalFormatting>
  <conditionalFormatting sqref="G26">
    <cfRule type="cellIs" dxfId="121" priority="47" stopIfTrue="1" operator="equal">
      <formula>"買"</formula>
    </cfRule>
    <cfRule type="cellIs" dxfId="120" priority="48" stopIfTrue="1" operator="equal">
      <formula>"売"</formula>
    </cfRule>
  </conditionalFormatting>
  <conditionalFormatting sqref="G27">
    <cfRule type="cellIs" dxfId="119" priority="45" stopIfTrue="1" operator="equal">
      <formula>"買"</formula>
    </cfRule>
    <cfRule type="cellIs" dxfId="118" priority="46" stopIfTrue="1" operator="equal">
      <formula>"売"</formula>
    </cfRule>
  </conditionalFormatting>
  <conditionalFormatting sqref="G28">
    <cfRule type="cellIs" dxfId="117" priority="43" stopIfTrue="1" operator="equal">
      <formula>"買"</formula>
    </cfRule>
    <cfRule type="cellIs" dxfId="116" priority="44" stopIfTrue="1" operator="equal">
      <formula>"売"</formula>
    </cfRule>
  </conditionalFormatting>
  <conditionalFormatting sqref="G29">
    <cfRule type="cellIs" dxfId="115" priority="41" stopIfTrue="1" operator="equal">
      <formula>"買"</formula>
    </cfRule>
    <cfRule type="cellIs" dxfId="114" priority="42" stopIfTrue="1" operator="equal">
      <formula>"売"</formula>
    </cfRule>
  </conditionalFormatting>
  <conditionalFormatting sqref="G30">
    <cfRule type="cellIs" dxfId="113" priority="39" stopIfTrue="1" operator="equal">
      <formula>"買"</formula>
    </cfRule>
    <cfRule type="cellIs" dxfId="112" priority="40" stopIfTrue="1" operator="equal">
      <formula>"売"</formula>
    </cfRule>
  </conditionalFormatting>
  <conditionalFormatting sqref="G31">
    <cfRule type="cellIs" dxfId="111" priority="37" stopIfTrue="1" operator="equal">
      <formula>"買"</formula>
    </cfRule>
    <cfRule type="cellIs" dxfId="110" priority="38" stopIfTrue="1" operator="equal">
      <formula>"売"</formula>
    </cfRule>
  </conditionalFormatting>
  <conditionalFormatting sqref="G32">
    <cfRule type="cellIs" dxfId="93" priority="35" stopIfTrue="1" operator="equal">
      <formula>"買"</formula>
    </cfRule>
    <cfRule type="cellIs" dxfId="92" priority="36" stopIfTrue="1" operator="equal">
      <formula>"売"</formula>
    </cfRule>
  </conditionalFormatting>
  <conditionalFormatting sqref="G33">
    <cfRule type="cellIs" dxfId="87" priority="33" stopIfTrue="1" operator="equal">
      <formula>"買"</formula>
    </cfRule>
    <cfRule type="cellIs" dxfId="86" priority="34" stopIfTrue="1" operator="equal">
      <formula>"売"</formula>
    </cfRule>
  </conditionalFormatting>
  <conditionalFormatting sqref="G34">
    <cfRule type="cellIs" dxfId="83" priority="31" stopIfTrue="1" operator="equal">
      <formula>"買"</formula>
    </cfRule>
    <cfRule type="cellIs" dxfId="82" priority="32" stopIfTrue="1" operator="equal">
      <formula>"売"</formula>
    </cfRule>
  </conditionalFormatting>
  <conditionalFormatting sqref="G35">
    <cfRule type="cellIs" dxfId="77" priority="29" stopIfTrue="1" operator="equal">
      <formula>"買"</formula>
    </cfRule>
    <cfRule type="cellIs" dxfId="76" priority="30" stopIfTrue="1" operator="equal">
      <formula>"売"</formula>
    </cfRule>
  </conditionalFormatting>
  <conditionalFormatting sqref="G36">
    <cfRule type="cellIs" dxfId="71" priority="27" stopIfTrue="1" operator="equal">
      <formula>"買"</formula>
    </cfRule>
    <cfRule type="cellIs" dxfId="70" priority="28" stopIfTrue="1" operator="equal">
      <formula>"売"</formula>
    </cfRule>
  </conditionalFormatting>
  <conditionalFormatting sqref="G37">
    <cfRule type="cellIs" dxfId="65" priority="25" stopIfTrue="1" operator="equal">
      <formula>"買"</formula>
    </cfRule>
    <cfRule type="cellIs" dxfId="64" priority="26" stopIfTrue="1" operator="equal">
      <formula>"売"</formula>
    </cfRule>
  </conditionalFormatting>
  <conditionalFormatting sqref="G38">
    <cfRule type="cellIs" dxfId="59" priority="23" stopIfTrue="1" operator="equal">
      <formula>"買"</formula>
    </cfRule>
    <cfRule type="cellIs" dxfId="58" priority="24" stopIfTrue="1" operator="equal">
      <formula>"売"</formula>
    </cfRule>
  </conditionalFormatting>
  <conditionalFormatting sqref="G39">
    <cfRule type="cellIs" dxfId="53" priority="21" stopIfTrue="1" operator="equal">
      <formula>"買"</formula>
    </cfRule>
    <cfRule type="cellIs" dxfId="52" priority="22" stopIfTrue="1" operator="equal">
      <formula>"売"</formula>
    </cfRule>
  </conditionalFormatting>
  <conditionalFormatting sqref="G40">
    <cfRule type="cellIs" dxfId="47" priority="19" stopIfTrue="1" operator="equal">
      <formula>"買"</formula>
    </cfRule>
    <cfRule type="cellIs" dxfId="46" priority="20" stopIfTrue="1" operator="equal">
      <formula>"売"</formula>
    </cfRule>
  </conditionalFormatting>
  <conditionalFormatting sqref="G41">
    <cfRule type="cellIs" dxfId="43" priority="17" stopIfTrue="1" operator="equal">
      <formula>"買"</formula>
    </cfRule>
    <cfRule type="cellIs" dxfId="42" priority="18" stopIfTrue="1" operator="equal">
      <formula>"売"</formula>
    </cfRule>
  </conditionalFormatting>
  <conditionalFormatting sqref="G42">
    <cfRule type="cellIs" dxfId="37" priority="15" stopIfTrue="1" operator="equal">
      <formula>"買"</formula>
    </cfRule>
    <cfRule type="cellIs" dxfId="36" priority="16" stopIfTrue="1" operator="equal">
      <formula>"売"</formula>
    </cfRule>
  </conditionalFormatting>
  <conditionalFormatting sqref="G43">
    <cfRule type="cellIs" dxfId="33" priority="13" stopIfTrue="1" operator="equal">
      <formula>"買"</formula>
    </cfRule>
    <cfRule type="cellIs" dxfId="32" priority="14" stopIfTrue="1" operator="equal">
      <formula>"売"</formula>
    </cfRule>
  </conditionalFormatting>
  <conditionalFormatting sqref="G44">
    <cfRule type="cellIs" dxfId="29" priority="11" stopIfTrue="1" operator="equal">
      <formula>"買"</formula>
    </cfRule>
    <cfRule type="cellIs" dxfId="28" priority="12" stopIfTrue="1" operator="equal">
      <formula>"売"</formula>
    </cfRule>
  </conditionalFormatting>
  <conditionalFormatting sqref="G45">
    <cfRule type="cellIs" dxfId="23" priority="9" stopIfTrue="1" operator="equal">
      <formula>"買"</formula>
    </cfRule>
    <cfRule type="cellIs" dxfId="22" priority="10" stopIfTrue="1" operator="equal">
      <formula>"売"</formula>
    </cfRule>
  </conditionalFormatting>
  <conditionalFormatting sqref="G46">
    <cfRule type="cellIs" dxfId="17" priority="7" stopIfTrue="1" operator="equal">
      <formula>"買"</formula>
    </cfRule>
    <cfRule type="cellIs" dxfId="16" priority="8" stopIfTrue="1" operator="equal">
      <formula>"売"</formula>
    </cfRule>
  </conditionalFormatting>
  <conditionalFormatting sqref="G47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48">
    <cfRule type="cellIs" dxfId="7" priority="3" stopIfTrue="1" operator="equal">
      <formula>"買"</formula>
    </cfRule>
    <cfRule type="cellIs" dxfId="6" priority="4" stopIfTrue="1" operator="equal">
      <formula>"売"</formula>
    </cfRule>
  </conditionalFormatting>
  <conditionalFormatting sqref="G49">
    <cfRule type="cellIs" dxfId="3" priority="1" stopIfTrue="1" operator="equal">
      <formula>"買"</formula>
    </cfRule>
    <cfRule type="cellIs" dxfId="2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A15" activePane="bottomLeft" state="frozen"/>
      <selection pane="bottomLeft" activeCell="N49" sqref="N49:Q49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7" t="s">
        <v>5</v>
      </c>
      <c r="C2" s="47"/>
      <c r="D2" s="52" t="s">
        <v>66</v>
      </c>
      <c r="E2" s="52"/>
      <c r="F2" s="47" t="s">
        <v>6</v>
      </c>
      <c r="G2" s="47"/>
      <c r="H2" s="50" t="s">
        <v>71</v>
      </c>
      <c r="I2" s="50"/>
      <c r="J2" s="47" t="s">
        <v>7</v>
      </c>
      <c r="K2" s="47"/>
      <c r="L2" s="51">
        <v>300000</v>
      </c>
      <c r="M2" s="52"/>
      <c r="N2" s="47" t="s">
        <v>8</v>
      </c>
      <c r="O2" s="47"/>
      <c r="P2" s="53">
        <f>SUM(L2,D4)</f>
        <v>318497.81188947707</v>
      </c>
      <c r="Q2" s="50"/>
      <c r="R2" s="1"/>
      <c r="S2" s="1"/>
      <c r="T2" s="1"/>
    </row>
    <row r="3" spans="2:25" ht="57" customHeight="1" x14ac:dyDescent="0.15">
      <c r="B3" s="47" t="s">
        <v>9</v>
      </c>
      <c r="C3" s="47"/>
      <c r="D3" s="54" t="s">
        <v>38</v>
      </c>
      <c r="E3" s="54"/>
      <c r="F3" s="54"/>
      <c r="G3" s="54"/>
      <c r="H3" s="54"/>
      <c r="I3" s="54"/>
      <c r="J3" s="47" t="s">
        <v>10</v>
      </c>
      <c r="K3" s="47"/>
      <c r="L3" s="54" t="s">
        <v>62</v>
      </c>
      <c r="M3" s="55"/>
      <c r="N3" s="55"/>
      <c r="O3" s="55"/>
      <c r="P3" s="55"/>
      <c r="Q3" s="55"/>
      <c r="R3" s="1"/>
      <c r="S3" s="1"/>
    </row>
    <row r="4" spans="2:25" x14ac:dyDescent="0.15">
      <c r="B4" s="47" t="s">
        <v>11</v>
      </c>
      <c r="C4" s="47"/>
      <c r="D4" s="48">
        <f>SUM($R$9:$S$993)</f>
        <v>18497.811889477078</v>
      </c>
      <c r="E4" s="48"/>
      <c r="F4" s="47" t="s">
        <v>12</v>
      </c>
      <c r="G4" s="47"/>
      <c r="H4" s="49">
        <f>SUM($T$9:$U$108)</f>
        <v>283.00000000000409</v>
      </c>
      <c r="I4" s="50"/>
      <c r="J4" s="56" t="s">
        <v>59</v>
      </c>
      <c r="K4" s="56"/>
      <c r="L4" s="53">
        <f>MAX($C$9:$D$990)-C9</f>
        <v>69048.588975580642</v>
      </c>
      <c r="M4" s="53"/>
      <c r="N4" s="56" t="s">
        <v>58</v>
      </c>
      <c r="O4" s="56"/>
      <c r="P4" s="57">
        <f>MAX(Y:Y)</f>
        <v>0.17141922976656365</v>
      </c>
      <c r="Q4" s="57"/>
      <c r="R4" s="1"/>
      <c r="S4" s="1"/>
      <c r="T4" s="1"/>
    </row>
    <row r="5" spans="2:25" x14ac:dyDescent="0.15">
      <c r="B5" s="36" t="s">
        <v>15</v>
      </c>
      <c r="C5" s="2">
        <f>COUNTIF($R$9:$R$990,"&gt;0")</f>
        <v>15</v>
      </c>
      <c r="D5" s="37" t="s">
        <v>16</v>
      </c>
      <c r="E5" s="15">
        <f>COUNTIF($R$9:$R$990,"&lt;0")</f>
        <v>26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0.36585365853658536</v>
      </c>
      <c r="J5" s="58" t="s">
        <v>19</v>
      </c>
      <c r="K5" s="47"/>
      <c r="L5" s="59">
        <f>MAX(V9:V993)</f>
        <v>2</v>
      </c>
      <c r="M5" s="60"/>
      <c r="N5" s="17" t="s">
        <v>20</v>
      </c>
      <c r="O5" s="9"/>
      <c r="P5" s="59">
        <f>MAX(W9:W993)</f>
        <v>4</v>
      </c>
      <c r="Q5" s="60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63"/>
      <c r="J7" s="76" t="s">
        <v>24</v>
      </c>
      <c r="K7" s="77"/>
      <c r="L7" s="65"/>
      <c r="M7" s="78" t="s">
        <v>25</v>
      </c>
      <c r="N7" s="79" t="s">
        <v>26</v>
      </c>
      <c r="O7" s="80"/>
      <c r="P7" s="80"/>
      <c r="Q7" s="67"/>
      <c r="R7" s="61" t="s">
        <v>27</v>
      </c>
      <c r="S7" s="61"/>
      <c r="T7" s="61"/>
      <c r="U7" s="61"/>
    </row>
    <row r="8" spans="2:25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78"/>
      <c r="N8" s="5" t="s">
        <v>28</v>
      </c>
      <c r="O8" s="5" t="s">
        <v>29</v>
      </c>
      <c r="P8" s="66" t="s">
        <v>31</v>
      </c>
      <c r="Q8" s="67"/>
      <c r="R8" s="61" t="s">
        <v>34</v>
      </c>
      <c r="S8" s="61"/>
      <c r="T8" s="61" t="s">
        <v>32</v>
      </c>
      <c r="U8" s="61"/>
      <c r="Y8" t="s">
        <v>57</v>
      </c>
    </row>
    <row r="9" spans="2:25" x14ac:dyDescent="0.15">
      <c r="B9" s="35">
        <v>1</v>
      </c>
      <c r="C9" s="81">
        <f>L2</f>
        <v>300000</v>
      </c>
      <c r="D9" s="81"/>
      <c r="E9" s="35">
        <v>2017</v>
      </c>
      <c r="F9" s="8">
        <v>43681</v>
      </c>
      <c r="G9" s="35" t="s">
        <v>3</v>
      </c>
      <c r="H9" s="82">
        <v>144.56</v>
      </c>
      <c r="I9" s="82"/>
      <c r="J9" s="35">
        <v>70</v>
      </c>
      <c r="K9" s="81">
        <f>IF(J9="","",C9*0.03)</f>
        <v>9000</v>
      </c>
      <c r="L9" s="81"/>
      <c r="M9" s="6">
        <f>IF(J9="","",(K9/J9)/LOOKUP(RIGHT($D$2,3),定数!$A$6:$A$13,定数!$B$6:$B$13))</f>
        <v>1.2857142857142858</v>
      </c>
      <c r="N9" s="35">
        <v>2017</v>
      </c>
      <c r="O9" s="8">
        <v>43686</v>
      </c>
      <c r="P9" s="82">
        <v>143.21</v>
      </c>
      <c r="Q9" s="82"/>
      <c r="R9" s="85">
        <f>IF(P9="","",T9*M9*LOOKUP(RIGHT($D$2,3),定数!$A$6:$A$13,定数!$B$6:$B$13))</f>
        <v>17357.142857142786</v>
      </c>
      <c r="S9" s="85"/>
      <c r="T9" s="86">
        <f>IF(P9="","",IF(G9="買",(P9-H9),(H9-P9))*IF(RIGHT($D$2,3)="JPY",100,10000))</f>
        <v>134.99999999999943</v>
      </c>
      <c r="U9" s="86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81">
        <f t="shared" ref="C10:C73" si="0">IF(R9="","",C9+R9)</f>
        <v>317357.14285714278</v>
      </c>
      <c r="D10" s="81"/>
      <c r="E10" s="35">
        <v>2017</v>
      </c>
      <c r="F10" s="8">
        <v>43698</v>
      </c>
      <c r="G10" s="35" t="s">
        <v>3</v>
      </c>
      <c r="H10" s="82">
        <v>140.30000000000001</v>
      </c>
      <c r="I10" s="82"/>
      <c r="J10" s="35">
        <v>39</v>
      </c>
      <c r="K10" s="83">
        <f>IF(J10="","",C10*0.03)</f>
        <v>9520.7142857142826</v>
      </c>
      <c r="L10" s="84"/>
      <c r="M10" s="6">
        <f>IF(J10="","",(K10/J10)/LOOKUP(RIGHT($D$2,3),定数!$A$6:$A$13,定数!$B$6:$B$13))</f>
        <v>2.4412087912087905</v>
      </c>
      <c r="N10" s="44">
        <v>2017</v>
      </c>
      <c r="O10" s="8">
        <v>43699</v>
      </c>
      <c r="P10" s="82">
        <v>140.69</v>
      </c>
      <c r="Q10" s="82"/>
      <c r="R10" s="85">
        <f>IF(P10="","",T10*M10*LOOKUP(RIGHT($D$2,3),定数!$A$6:$A$13,定数!$B$6:$B$13))</f>
        <v>-9520.7142857139497</v>
      </c>
      <c r="S10" s="85"/>
      <c r="T10" s="86">
        <f>IF(P10="","",IF(G10="買",(P10-H10),(H10-P10))*IF(RIGHT($D$2,3)="JPY",100,10000))</f>
        <v>-38.999999999998636</v>
      </c>
      <c r="U10" s="86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317357.14285714278</v>
      </c>
    </row>
    <row r="11" spans="2:25" x14ac:dyDescent="0.15">
      <c r="B11" s="35">
        <v>3</v>
      </c>
      <c r="C11" s="81">
        <f t="shared" ref="C11:C16" si="3">IF(R10="","",C10+R10)</f>
        <v>307836.42857142881</v>
      </c>
      <c r="D11" s="81"/>
      <c r="E11" s="35">
        <v>2017</v>
      </c>
      <c r="F11" s="8">
        <v>43716</v>
      </c>
      <c r="G11" s="35" t="s">
        <v>4</v>
      </c>
      <c r="H11" s="82">
        <v>142.38999999999999</v>
      </c>
      <c r="I11" s="82"/>
      <c r="J11" s="35">
        <v>31</v>
      </c>
      <c r="K11" s="83">
        <f t="shared" ref="K11:K74" si="4">IF(J11="","",C11*0.03)</f>
        <v>9235.0928571428649</v>
      </c>
      <c r="L11" s="84"/>
      <c r="M11" s="6">
        <f>IF(J11="","",(K11/J11)/LOOKUP(RIGHT($D$2,3),定数!$A$6:$A$13,定数!$B$6:$B$13))</f>
        <v>2.9790622119815691</v>
      </c>
      <c r="N11" s="35">
        <v>2017</v>
      </c>
      <c r="O11" s="8">
        <v>43719</v>
      </c>
      <c r="P11" s="82">
        <v>143.03</v>
      </c>
      <c r="Q11" s="82"/>
      <c r="R11" s="85">
        <f>IF(P11="","",T11*M11*LOOKUP(RIGHT($D$2,3),定数!$A$6:$A$13,定数!$B$6:$B$13))</f>
        <v>19065.998156682483</v>
      </c>
      <c r="S11" s="85"/>
      <c r="T11" s="86">
        <f>IF(P11="","",IF(G11="買",(P11-H11),(H11-P11))*IF(RIGHT($D$2,3)="JPY",100,10000))</f>
        <v>64.000000000001478</v>
      </c>
      <c r="U11" s="86"/>
      <c r="V11" s="22">
        <f t="shared" si="1"/>
        <v>1</v>
      </c>
      <c r="W11">
        <f t="shared" si="2"/>
        <v>0</v>
      </c>
      <c r="X11" s="41">
        <f>IF(C11&lt;&gt;"",MAX(X10,C11),"")</f>
        <v>317357.14285714278</v>
      </c>
      <c r="Y11" s="42">
        <f>IF(X11&lt;&gt;"",1-(C11/X11),"")</f>
        <v>2.9999999999999027E-2</v>
      </c>
    </row>
    <row r="12" spans="2:25" x14ac:dyDescent="0.15">
      <c r="B12" s="35">
        <v>4</v>
      </c>
      <c r="C12" s="81">
        <f t="shared" si="3"/>
        <v>326902.42672811128</v>
      </c>
      <c r="D12" s="81"/>
      <c r="E12" s="35">
        <v>2017</v>
      </c>
      <c r="F12" s="8">
        <v>43741</v>
      </c>
      <c r="G12" s="35" t="s">
        <v>3</v>
      </c>
      <c r="H12" s="82">
        <v>149.72999999999999</v>
      </c>
      <c r="I12" s="82"/>
      <c r="J12" s="35">
        <v>49</v>
      </c>
      <c r="K12" s="83">
        <f t="shared" si="4"/>
        <v>9807.0728018433383</v>
      </c>
      <c r="L12" s="84"/>
      <c r="M12" s="6">
        <f>IF(J12="","",(K12/J12)/LOOKUP(RIGHT($D$2,3),定数!$A$6:$A$13,定数!$B$6:$B$13))</f>
        <v>2.0014434289476202</v>
      </c>
      <c r="N12" s="35">
        <v>2017</v>
      </c>
      <c r="O12" s="8">
        <v>43743</v>
      </c>
      <c r="P12" s="82">
        <v>148.76</v>
      </c>
      <c r="Q12" s="82"/>
      <c r="R12" s="85">
        <f>IF(P12="","",T12*M12*LOOKUP(RIGHT($D$2,3),定数!$A$6:$A$13,定数!$B$6:$B$13))</f>
        <v>19414.001260791891</v>
      </c>
      <c r="S12" s="85"/>
      <c r="T12" s="86">
        <f t="shared" ref="T12:T75" si="5">IF(P12="","",IF(G12="買",(P12-H12),(H12-P12))*IF(RIGHT($D$2,3)="JPY",100,10000))</f>
        <v>96.999999999999886</v>
      </c>
      <c r="U12" s="86"/>
      <c r="V12" s="22">
        <f t="shared" si="1"/>
        <v>2</v>
      </c>
      <c r="W12">
        <f t="shared" si="2"/>
        <v>0</v>
      </c>
      <c r="X12" s="41">
        <f t="shared" ref="X12:X75" si="6">IF(C12&lt;&gt;"",MAX(X11,C12),"")</f>
        <v>326902.42672811128</v>
      </c>
      <c r="Y12" s="42">
        <f t="shared" ref="Y12:Y75" si="7">IF(X12&lt;&gt;"",1-(C12/X12),"")</f>
        <v>0</v>
      </c>
    </row>
    <row r="13" spans="2:25" x14ac:dyDescent="0.15">
      <c r="B13" s="35">
        <v>5</v>
      </c>
      <c r="C13" s="81">
        <f t="shared" si="3"/>
        <v>346316.42798890319</v>
      </c>
      <c r="D13" s="81"/>
      <c r="E13" s="35">
        <v>2017</v>
      </c>
      <c r="F13" s="8">
        <v>43748</v>
      </c>
      <c r="G13" s="35" t="s">
        <v>4</v>
      </c>
      <c r="H13" s="82">
        <v>148.22999999999999</v>
      </c>
      <c r="I13" s="82"/>
      <c r="J13" s="35">
        <v>52</v>
      </c>
      <c r="K13" s="83">
        <f t="shared" si="4"/>
        <v>10389.492839667095</v>
      </c>
      <c r="L13" s="84"/>
      <c r="M13" s="6">
        <f>IF(J13="","",(K13/J13)/LOOKUP(RIGHT($D$2,3),定数!$A$6:$A$13,定数!$B$6:$B$13))</f>
        <v>1.9979793922436722</v>
      </c>
      <c r="N13" s="35">
        <v>2017</v>
      </c>
      <c r="O13" s="8">
        <v>43750</v>
      </c>
      <c r="P13" s="82">
        <v>147.71</v>
      </c>
      <c r="Q13" s="82"/>
      <c r="R13" s="85">
        <f>IF(P13="","",T13*M13*LOOKUP(RIGHT($D$2,3),定数!$A$6:$A$13,定数!$B$6:$B$13))</f>
        <v>-10389.492839666733</v>
      </c>
      <c r="S13" s="85"/>
      <c r="T13" s="86">
        <f t="shared" si="5"/>
        <v>-51.999999999998181</v>
      </c>
      <c r="U13" s="86"/>
      <c r="V13" s="22">
        <f t="shared" si="1"/>
        <v>0</v>
      </c>
      <c r="W13">
        <f t="shared" si="2"/>
        <v>1</v>
      </c>
      <c r="X13" s="41">
        <f t="shared" si="6"/>
        <v>346316.42798890319</v>
      </c>
      <c r="Y13" s="42">
        <f t="shared" si="7"/>
        <v>0</v>
      </c>
    </row>
    <row r="14" spans="2:25" x14ac:dyDescent="0.15">
      <c r="B14" s="35">
        <v>6</v>
      </c>
      <c r="C14" s="81">
        <f t="shared" si="3"/>
        <v>335926.93514923647</v>
      </c>
      <c r="D14" s="81"/>
      <c r="E14" s="35">
        <v>2017</v>
      </c>
      <c r="F14" s="8">
        <v>43778</v>
      </c>
      <c r="G14" s="35" t="s">
        <v>3</v>
      </c>
      <c r="H14" s="82">
        <v>148.56</v>
      </c>
      <c r="I14" s="82"/>
      <c r="J14" s="35">
        <v>57</v>
      </c>
      <c r="K14" s="83">
        <f t="shared" si="4"/>
        <v>10077.808054477093</v>
      </c>
      <c r="L14" s="84"/>
      <c r="M14" s="6">
        <f>IF(J14="","",(K14/J14)/LOOKUP(RIGHT($D$2,3),定数!$A$6:$A$13,定数!$B$6:$B$13))</f>
        <v>1.768036500785455</v>
      </c>
      <c r="N14" s="35">
        <v>2017</v>
      </c>
      <c r="O14" s="8">
        <v>43778</v>
      </c>
      <c r="P14" s="82">
        <v>149.13</v>
      </c>
      <c r="Q14" s="82"/>
      <c r="R14" s="85">
        <f>IF(P14="","",T14*M14*LOOKUP(RIGHT($D$2,3),定数!$A$6:$A$13,定数!$B$6:$B$13))</f>
        <v>-10077.808054476973</v>
      </c>
      <c r="S14" s="85"/>
      <c r="T14" s="86">
        <f t="shared" si="5"/>
        <v>-56.999999999999318</v>
      </c>
      <c r="U14" s="86"/>
      <c r="V14" s="22">
        <f t="shared" si="1"/>
        <v>0</v>
      </c>
      <c r="W14">
        <f t="shared" si="2"/>
        <v>2</v>
      </c>
      <c r="X14" s="41">
        <f t="shared" si="6"/>
        <v>346316.42798890319</v>
      </c>
      <c r="Y14" s="42">
        <f t="shared" si="7"/>
        <v>2.9999999999998916E-2</v>
      </c>
    </row>
    <row r="15" spans="2:25" x14ac:dyDescent="0.15">
      <c r="B15" s="35">
        <v>7</v>
      </c>
      <c r="C15" s="81">
        <f t="shared" si="3"/>
        <v>325849.12709475949</v>
      </c>
      <c r="D15" s="81"/>
      <c r="E15" s="35">
        <v>2017</v>
      </c>
      <c r="F15" s="8">
        <v>43807</v>
      </c>
      <c r="G15" s="35" t="s">
        <v>4</v>
      </c>
      <c r="H15" s="82">
        <v>152.16999999999999</v>
      </c>
      <c r="I15" s="82"/>
      <c r="J15" s="35">
        <v>29</v>
      </c>
      <c r="K15" s="83">
        <f t="shared" si="4"/>
        <v>9775.4738128427834</v>
      </c>
      <c r="L15" s="84"/>
      <c r="M15" s="6">
        <f>IF(J15="","",(K15/J15)/LOOKUP(RIGHT($D$2,3),定数!$A$6:$A$13,定数!$B$6:$B$13))</f>
        <v>3.3708530389113047</v>
      </c>
      <c r="N15" s="45">
        <v>2017</v>
      </c>
      <c r="O15" s="8">
        <v>43810</v>
      </c>
      <c r="P15" s="82">
        <v>151.88</v>
      </c>
      <c r="Q15" s="82"/>
      <c r="R15" s="85">
        <f>IF(P15="","",T15*M15*LOOKUP(RIGHT($D$2,3),定数!$A$6:$A$13,定数!$B$6:$B$13))</f>
        <v>-9775.4738128425161</v>
      </c>
      <c r="S15" s="85"/>
      <c r="T15" s="86">
        <f t="shared" si="5"/>
        <v>-28.999999999999204</v>
      </c>
      <c r="U15" s="86"/>
      <c r="V15" s="22">
        <f t="shared" si="1"/>
        <v>0</v>
      </c>
      <c r="W15">
        <f t="shared" si="2"/>
        <v>3</v>
      </c>
      <c r="X15" s="41">
        <f t="shared" si="6"/>
        <v>346316.42798890319</v>
      </c>
      <c r="Y15" s="42">
        <f t="shared" si="7"/>
        <v>5.9099999999998598E-2</v>
      </c>
    </row>
    <row r="16" spans="2:25" x14ac:dyDescent="0.15">
      <c r="B16" s="35">
        <v>8</v>
      </c>
      <c r="C16" s="81">
        <f t="shared" si="3"/>
        <v>316073.65328191698</v>
      </c>
      <c r="D16" s="81"/>
      <c r="E16" s="35">
        <v>2017</v>
      </c>
      <c r="F16" s="8">
        <v>43811</v>
      </c>
      <c r="G16" s="35" t="s">
        <v>3</v>
      </c>
      <c r="H16" s="82">
        <v>151.25</v>
      </c>
      <c r="I16" s="82"/>
      <c r="J16" s="35">
        <v>47</v>
      </c>
      <c r="K16" s="83">
        <f t="shared" si="4"/>
        <v>9482.2095984575099</v>
      </c>
      <c r="L16" s="84"/>
      <c r="M16" s="6">
        <f>IF(J16="","",(K16/J16)/LOOKUP(RIGHT($D$2,3),定数!$A$6:$A$13,定数!$B$6:$B$13))</f>
        <v>2.0174914039271297</v>
      </c>
      <c r="N16" s="35">
        <v>2017</v>
      </c>
      <c r="O16" s="8">
        <v>43813</v>
      </c>
      <c r="P16" s="82">
        <v>151.72</v>
      </c>
      <c r="Q16" s="82"/>
      <c r="R16" s="85">
        <f>IF(P16="","",T16*M16*LOOKUP(RIGHT($D$2,3),定数!$A$6:$A$13,定数!$B$6:$B$13))</f>
        <v>-9482.2095984574862</v>
      </c>
      <c r="S16" s="85"/>
      <c r="T16" s="86">
        <f t="shared" si="5"/>
        <v>-46.999999999999886</v>
      </c>
      <c r="U16" s="86"/>
      <c r="V16" s="22">
        <f t="shared" si="1"/>
        <v>0</v>
      </c>
      <c r="W16">
        <f t="shared" si="2"/>
        <v>4</v>
      </c>
      <c r="X16" s="41">
        <f t="shared" si="6"/>
        <v>346316.42798890319</v>
      </c>
      <c r="Y16" s="42">
        <f t="shared" si="7"/>
        <v>8.7326999999997823E-2</v>
      </c>
    </row>
    <row r="17" spans="2:25" x14ac:dyDescent="0.15">
      <c r="B17" s="35">
        <v>9</v>
      </c>
      <c r="C17" s="81">
        <f t="shared" si="0"/>
        <v>306591.44368345948</v>
      </c>
      <c r="D17" s="81"/>
      <c r="E17" s="35">
        <v>2018</v>
      </c>
      <c r="F17" s="8">
        <v>43482</v>
      </c>
      <c r="G17" s="35" t="s">
        <v>4</v>
      </c>
      <c r="H17" s="82">
        <v>152.78</v>
      </c>
      <c r="I17" s="82"/>
      <c r="J17" s="35">
        <v>43</v>
      </c>
      <c r="K17" s="83">
        <f t="shared" si="4"/>
        <v>9197.7433105037835</v>
      </c>
      <c r="L17" s="84"/>
      <c r="M17" s="6">
        <f>IF(J17="","",(K17/J17)/LOOKUP(RIGHT($D$2,3),定数!$A$6:$A$13,定数!$B$6:$B$13))</f>
        <v>2.1390100722101821</v>
      </c>
      <c r="N17" s="35">
        <v>2018</v>
      </c>
      <c r="O17" s="8">
        <v>43482</v>
      </c>
      <c r="P17" s="82">
        <v>153.6</v>
      </c>
      <c r="Q17" s="82"/>
      <c r="R17" s="85">
        <f>IF(P17="","",T17*M17*LOOKUP(RIGHT($D$2,3),定数!$A$6:$A$13,定数!$B$6:$B$13))</f>
        <v>17539.882592123347</v>
      </c>
      <c r="S17" s="85"/>
      <c r="T17" s="86">
        <f t="shared" si="5"/>
        <v>81.999999999999318</v>
      </c>
      <c r="U17" s="86"/>
      <c r="V17" s="22">
        <f t="shared" si="1"/>
        <v>1</v>
      </c>
      <c r="W17">
        <f t="shared" si="2"/>
        <v>0</v>
      </c>
      <c r="X17" s="41">
        <f t="shared" si="6"/>
        <v>346316.42798890319</v>
      </c>
      <c r="Y17" s="42">
        <f t="shared" si="7"/>
        <v>0.11470718999999785</v>
      </c>
    </row>
    <row r="18" spans="2:25" x14ac:dyDescent="0.15">
      <c r="B18" s="35">
        <v>10</v>
      </c>
      <c r="C18" s="81">
        <f t="shared" si="0"/>
        <v>324131.32627558283</v>
      </c>
      <c r="D18" s="81"/>
      <c r="E18" s="35">
        <v>2018</v>
      </c>
      <c r="F18" s="8">
        <v>43543</v>
      </c>
      <c r="G18" s="35" t="s">
        <v>3</v>
      </c>
      <c r="H18" s="82">
        <v>147.52000000000001</v>
      </c>
      <c r="I18" s="82"/>
      <c r="J18" s="35">
        <v>38</v>
      </c>
      <c r="K18" s="83">
        <f t="shared" si="4"/>
        <v>9723.9397882674839</v>
      </c>
      <c r="L18" s="84"/>
      <c r="M18" s="6">
        <f>IF(J18="","",(K18/J18)/LOOKUP(RIGHT($D$2,3),定数!$A$6:$A$13,定数!$B$6:$B$13))</f>
        <v>2.558931523228285</v>
      </c>
      <c r="N18" s="45">
        <v>2018</v>
      </c>
      <c r="O18" s="8">
        <v>43543</v>
      </c>
      <c r="P18" s="82">
        <v>147.9</v>
      </c>
      <c r="Q18" s="82"/>
      <c r="R18" s="85">
        <f>IF(P18="","",T18*M18*LOOKUP(RIGHT($D$2,3),定数!$A$6:$A$13,定数!$B$6:$B$13))</f>
        <v>-9723.9397882673675</v>
      </c>
      <c r="S18" s="85"/>
      <c r="T18" s="86">
        <f t="shared" si="5"/>
        <v>-37.999999999999545</v>
      </c>
      <c r="U18" s="86"/>
      <c r="V18" s="22">
        <f t="shared" si="1"/>
        <v>0</v>
      </c>
      <c r="W18">
        <f t="shared" si="2"/>
        <v>1</v>
      </c>
      <c r="X18" s="41">
        <f t="shared" si="6"/>
        <v>346316.42798890319</v>
      </c>
      <c r="Y18" s="42">
        <f t="shared" si="7"/>
        <v>6.4060205986044672E-2</v>
      </c>
    </row>
    <row r="19" spans="2:25" x14ac:dyDescent="0.15">
      <c r="B19" s="35">
        <v>11</v>
      </c>
      <c r="C19" s="81">
        <f t="shared" si="0"/>
        <v>314407.38648731547</v>
      </c>
      <c r="D19" s="81"/>
      <c r="E19" s="35">
        <v>2018</v>
      </c>
      <c r="F19" s="8">
        <v>43545</v>
      </c>
      <c r="G19" s="35" t="s">
        <v>4</v>
      </c>
      <c r="H19" s="82">
        <v>149.29</v>
      </c>
      <c r="I19" s="82"/>
      <c r="J19" s="35">
        <v>29</v>
      </c>
      <c r="K19" s="83">
        <f t="shared" si="4"/>
        <v>9432.2215946194628</v>
      </c>
      <c r="L19" s="84"/>
      <c r="M19" s="6">
        <f>IF(J19="","",(K19/J19)/LOOKUP(RIGHT($D$2,3),定数!$A$6:$A$13,定数!$B$6:$B$13))</f>
        <v>3.2524902050411941</v>
      </c>
      <c r="N19" s="45">
        <v>2018</v>
      </c>
      <c r="O19" s="8">
        <v>43545</v>
      </c>
      <c r="P19" s="82">
        <v>149</v>
      </c>
      <c r="Q19" s="82"/>
      <c r="R19" s="85">
        <f>IF(P19="","",T19*M19*LOOKUP(RIGHT($D$2,3),定数!$A$6:$A$13,定数!$B$6:$B$13))</f>
        <v>-9432.2215946192046</v>
      </c>
      <c r="S19" s="85"/>
      <c r="T19" s="86">
        <f t="shared" si="5"/>
        <v>-28.999999999999204</v>
      </c>
      <c r="U19" s="86"/>
      <c r="V19" s="22">
        <f t="shared" si="1"/>
        <v>0</v>
      </c>
      <c r="W19">
        <f t="shared" si="2"/>
        <v>2</v>
      </c>
      <c r="X19" s="41">
        <f t="shared" si="6"/>
        <v>346316.42798890319</v>
      </c>
      <c r="Y19" s="42">
        <f t="shared" si="7"/>
        <v>9.2138399806462989E-2</v>
      </c>
    </row>
    <row r="20" spans="2:25" x14ac:dyDescent="0.15">
      <c r="B20" s="35">
        <v>12</v>
      </c>
      <c r="C20" s="81">
        <f t="shared" si="0"/>
        <v>304975.16489269625</v>
      </c>
      <c r="D20" s="81"/>
      <c r="E20" s="35">
        <v>2018</v>
      </c>
      <c r="F20" s="8">
        <v>43547</v>
      </c>
      <c r="G20" s="35" t="s">
        <v>3</v>
      </c>
      <c r="H20" s="82">
        <v>148.25</v>
      </c>
      <c r="I20" s="82"/>
      <c r="J20" s="35">
        <v>71</v>
      </c>
      <c r="K20" s="83">
        <f t="shared" si="4"/>
        <v>9149.2549467808876</v>
      </c>
      <c r="L20" s="84"/>
      <c r="M20" s="6">
        <f>IF(J20="","",(K20/J20)/LOOKUP(RIGHT($D$2,3),定数!$A$6:$A$13,定数!$B$6:$B$13))</f>
        <v>1.2886274572930827</v>
      </c>
      <c r="N20" s="45">
        <v>2018</v>
      </c>
      <c r="O20" s="8">
        <v>43550</v>
      </c>
      <c r="P20" s="82">
        <v>148.96</v>
      </c>
      <c r="Q20" s="82"/>
      <c r="R20" s="85">
        <f>IF(P20="","",T20*M20*LOOKUP(RIGHT($D$2,3),定数!$A$6:$A$13,定数!$B$6:$B$13))</f>
        <v>-9149.2549467809895</v>
      </c>
      <c r="S20" s="85"/>
      <c r="T20" s="86">
        <f t="shared" si="5"/>
        <v>-71.000000000000796</v>
      </c>
      <c r="U20" s="86"/>
      <c r="V20" s="22">
        <f t="shared" si="1"/>
        <v>0</v>
      </c>
      <c r="W20">
        <f t="shared" si="2"/>
        <v>3</v>
      </c>
      <c r="X20" s="41">
        <f t="shared" si="6"/>
        <v>346316.42798890319</v>
      </c>
      <c r="Y20" s="42">
        <f t="shared" si="7"/>
        <v>0.11937424781226846</v>
      </c>
    </row>
    <row r="21" spans="2:25" x14ac:dyDescent="0.15">
      <c r="B21" s="35">
        <v>13</v>
      </c>
      <c r="C21" s="81">
        <f t="shared" si="0"/>
        <v>295825.90994591528</v>
      </c>
      <c r="D21" s="81"/>
      <c r="E21" s="35">
        <v>2018</v>
      </c>
      <c r="F21" s="8">
        <v>43552</v>
      </c>
      <c r="G21" s="35" t="s">
        <v>4</v>
      </c>
      <c r="H21" s="82">
        <v>150.19</v>
      </c>
      <c r="I21" s="82"/>
      <c r="J21" s="35">
        <v>78</v>
      </c>
      <c r="K21" s="83">
        <f t="shared" si="4"/>
        <v>8874.7772983774576</v>
      </c>
      <c r="L21" s="84"/>
      <c r="M21" s="6">
        <f>IF(J21="","",(K21/J21)/LOOKUP(RIGHT($D$2,3),定数!$A$6:$A$13,定数!$B$6:$B$13))</f>
        <v>1.1377919613304432</v>
      </c>
      <c r="N21" s="45">
        <v>2018</v>
      </c>
      <c r="O21" s="8">
        <v>43553</v>
      </c>
      <c r="P21" s="82">
        <v>149.41</v>
      </c>
      <c r="Q21" s="82"/>
      <c r="R21" s="85">
        <f>IF(P21="","",T21*M21*LOOKUP(RIGHT($D$2,3),定数!$A$6:$A$13,定数!$B$6:$B$13))</f>
        <v>-8874.7772983774703</v>
      </c>
      <c r="S21" s="85"/>
      <c r="T21" s="86">
        <f t="shared" si="5"/>
        <v>-78.000000000000114</v>
      </c>
      <c r="U21" s="86"/>
      <c r="V21" s="22">
        <f t="shared" si="1"/>
        <v>0</v>
      </c>
      <c r="W21">
        <f t="shared" si="2"/>
        <v>4</v>
      </c>
      <c r="X21" s="41">
        <f t="shared" si="6"/>
        <v>346316.42798890319</v>
      </c>
      <c r="Y21" s="42">
        <f t="shared" si="7"/>
        <v>0.14579302037790065</v>
      </c>
    </row>
    <row r="22" spans="2:25" x14ac:dyDescent="0.15">
      <c r="B22" s="35">
        <v>14</v>
      </c>
      <c r="C22" s="81">
        <f t="shared" si="0"/>
        <v>286951.1326475378</v>
      </c>
      <c r="D22" s="81"/>
      <c r="E22" s="35">
        <v>2018</v>
      </c>
      <c r="F22" s="8">
        <v>43586</v>
      </c>
      <c r="G22" s="35" t="s">
        <v>3</v>
      </c>
      <c r="H22" s="82">
        <v>149.72</v>
      </c>
      <c r="I22" s="82"/>
      <c r="J22" s="35">
        <v>52</v>
      </c>
      <c r="K22" s="83">
        <f t="shared" si="4"/>
        <v>8608.5339794261345</v>
      </c>
      <c r="L22" s="84"/>
      <c r="M22" s="6">
        <f>IF(J22="","",(K22/J22)/LOOKUP(RIGHT($D$2,3),定数!$A$6:$A$13,定数!$B$6:$B$13))</f>
        <v>1.6554873037357951</v>
      </c>
      <c r="N22" s="35">
        <v>2018</v>
      </c>
      <c r="O22" s="8">
        <v>43588</v>
      </c>
      <c r="P22" s="82">
        <v>148.69999999999999</v>
      </c>
      <c r="Q22" s="82"/>
      <c r="R22" s="85">
        <f>IF(P22="","",T22*M22*LOOKUP(RIGHT($D$2,3),定数!$A$6:$A$13,定数!$B$6:$B$13))</f>
        <v>16885.970498105278</v>
      </c>
      <c r="S22" s="85"/>
      <c r="T22" s="86">
        <f t="shared" si="5"/>
        <v>102.00000000000102</v>
      </c>
      <c r="U22" s="86"/>
      <c r="V22" s="22">
        <f t="shared" si="1"/>
        <v>1</v>
      </c>
      <c r="W22">
        <f t="shared" si="2"/>
        <v>0</v>
      </c>
      <c r="X22" s="41">
        <f t="shared" si="6"/>
        <v>346316.42798890319</v>
      </c>
      <c r="Y22" s="42">
        <f t="shared" si="7"/>
        <v>0.17141922976656365</v>
      </c>
    </row>
    <row r="23" spans="2:25" x14ac:dyDescent="0.15">
      <c r="B23" s="35">
        <v>15</v>
      </c>
      <c r="C23" s="81">
        <f t="shared" si="0"/>
        <v>303837.10314564308</v>
      </c>
      <c r="D23" s="81"/>
      <c r="E23" s="35">
        <v>2018</v>
      </c>
      <c r="F23" s="8">
        <v>43600</v>
      </c>
      <c r="G23" s="35" t="s">
        <v>4</v>
      </c>
      <c r="H23" s="82">
        <v>148.99</v>
      </c>
      <c r="I23" s="82"/>
      <c r="J23" s="35">
        <v>43</v>
      </c>
      <c r="K23" s="83">
        <f t="shared" si="4"/>
        <v>9115.1130943692915</v>
      </c>
      <c r="L23" s="84"/>
      <c r="M23" s="6">
        <f>IF(J23="","",(K23/J23)/LOOKUP(RIGHT($D$2,3),定数!$A$6:$A$13,定数!$B$6:$B$13))</f>
        <v>2.1197937428765794</v>
      </c>
      <c r="N23" s="45">
        <v>2018</v>
      </c>
      <c r="O23" s="8">
        <v>43600</v>
      </c>
      <c r="P23" s="82">
        <v>148.56</v>
      </c>
      <c r="Q23" s="82"/>
      <c r="R23" s="85">
        <f>IF(P23="","",T23*M23*LOOKUP(RIGHT($D$2,3),定数!$A$6:$A$13,定数!$B$6:$B$13))</f>
        <v>-9115.1130943694352</v>
      </c>
      <c r="S23" s="85"/>
      <c r="T23" s="86">
        <f t="shared" si="5"/>
        <v>-43.000000000000682</v>
      </c>
      <c r="U23" s="86"/>
      <c r="V23" t="str">
        <f t="shared" ref="V23:W74" si="8">IF(S23&lt;&gt;"",IF(S23&lt;0,1+V22,0),"")</f>
        <v/>
      </c>
      <c r="W23">
        <f t="shared" si="2"/>
        <v>1</v>
      </c>
      <c r="X23" s="41">
        <f t="shared" si="6"/>
        <v>346316.42798890319</v>
      </c>
      <c r="Y23" s="42">
        <f t="shared" si="7"/>
        <v>0.12266043828744166</v>
      </c>
    </row>
    <row r="24" spans="2:25" x14ac:dyDescent="0.15">
      <c r="B24" s="35">
        <v>16</v>
      </c>
      <c r="C24" s="81">
        <f t="shared" si="0"/>
        <v>294721.99005127366</v>
      </c>
      <c r="D24" s="81"/>
      <c r="E24" s="35">
        <v>2018</v>
      </c>
      <c r="F24" s="8">
        <v>43610</v>
      </c>
      <c r="G24" s="35" t="s">
        <v>3</v>
      </c>
      <c r="H24" s="82">
        <v>146.32</v>
      </c>
      <c r="I24" s="82"/>
      <c r="J24" s="35">
        <v>39</v>
      </c>
      <c r="K24" s="83">
        <f t="shared" si="4"/>
        <v>8841.6597015382104</v>
      </c>
      <c r="L24" s="84"/>
      <c r="M24" s="6">
        <f>IF(J24="","",(K24/J24)/LOOKUP(RIGHT($D$2,3),定数!$A$6:$A$13,定数!$B$6:$B$13))</f>
        <v>2.2670922311636437</v>
      </c>
      <c r="N24" s="35">
        <v>2018</v>
      </c>
      <c r="O24" s="8">
        <v>43610</v>
      </c>
      <c r="P24" s="82">
        <v>145.58000000000001</v>
      </c>
      <c r="Q24" s="82"/>
      <c r="R24" s="85">
        <f>IF(P24="","",T24*M24*LOOKUP(RIGHT($D$2,3),定数!$A$6:$A$13,定数!$B$6:$B$13))</f>
        <v>16776.482510610527</v>
      </c>
      <c r="S24" s="85"/>
      <c r="T24" s="86">
        <f t="shared" si="5"/>
        <v>73.999999999998067</v>
      </c>
      <c r="U24" s="86"/>
      <c r="V24" t="str">
        <f t="shared" si="8"/>
        <v/>
      </c>
      <c r="W24">
        <f t="shared" si="2"/>
        <v>0</v>
      </c>
      <c r="X24" s="41">
        <f t="shared" si="6"/>
        <v>346316.42798890319</v>
      </c>
      <c r="Y24" s="42">
        <f t="shared" si="7"/>
        <v>0.14898062513881882</v>
      </c>
    </row>
    <row r="25" spans="2:25" x14ac:dyDescent="0.15">
      <c r="B25" s="35">
        <v>17</v>
      </c>
      <c r="C25" s="81">
        <f t="shared" si="0"/>
        <v>311498.47256188421</v>
      </c>
      <c r="D25" s="81"/>
      <c r="E25" s="35">
        <v>2018</v>
      </c>
      <c r="F25" s="8">
        <v>43621</v>
      </c>
      <c r="G25" s="35" t="s">
        <v>4</v>
      </c>
      <c r="H25" s="82">
        <v>146.77000000000001</v>
      </c>
      <c r="I25" s="82"/>
      <c r="J25" s="35">
        <v>43</v>
      </c>
      <c r="K25" s="83">
        <f t="shared" si="4"/>
        <v>9344.954176856525</v>
      </c>
      <c r="L25" s="84"/>
      <c r="M25" s="6">
        <f>IF(J25="","",(K25/J25)/LOOKUP(RIGHT($D$2,3),定数!$A$6:$A$13,定数!$B$6:$B$13))</f>
        <v>2.1732451574084943</v>
      </c>
      <c r="N25" s="35">
        <v>2018</v>
      </c>
      <c r="O25" s="8">
        <v>43622</v>
      </c>
      <c r="P25" s="82">
        <v>147.58000000000001</v>
      </c>
      <c r="Q25" s="82"/>
      <c r="R25" s="85">
        <f>IF(P25="","",T25*M25*LOOKUP(RIGHT($D$2,3),定数!$A$6:$A$13,定数!$B$6:$B$13))</f>
        <v>17603.285775008855</v>
      </c>
      <c r="S25" s="85"/>
      <c r="T25" s="86">
        <f t="shared" si="5"/>
        <v>81.000000000000227</v>
      </c>
      <c r="U25" s="86"/>
      <c r="V25" t="str">
        <f t="shared" si="8"/>
        <v/>
      </c>
      <c r="W25">
        <f t="shared" si="2"/>
        <v>0</v>
      </c>
      <c r="X25" s="41">
        <f t="shared" si="6"/>
        <v>346316.42798890319</v>
      </c>
      <c r="Y25" s="42">
        <f t="shared" si="7"/>
        <v>0.10053798380056822</v>
      </c>
    </row>
    <row r="26" spans="2:25" x14ac:dyDescent="0.15">
      <c r="B26" s="35">
        <v>18</v>
      </c>
      <c r="C26" s="81">
        <f t="shared" si="0"/>
        <v>329101.75833689305</v>
      </c>
      <c r="D26" s="81"/>
      <c r="E26" s="35">
        <v>2018</v>
      </c>
      <c r="F26" s="8">
        <v>43634</v>
      </c>
      <c r="G26" s="35" t="s">
        <v>3</v>
      </c>
      <c r="H26" s="82">
        <v>146.15</v>
      </c>
      <c r="I26" s="82"/>
      <c r="J26" s="35">
        <v>45</v>
      </c>
      <c r="K26" s="83">
        <f t="shared" si="4"/>
        <v>9873.0527501067918</v>
      </c>
      <c r="L26" s="84"/>
      <c r="M26" s="6">
        <f>IF(J26="","",(K26/J26)/LOOKUP(RIGHT($D$2,3),定数!$A$6:$A$13,定数!$B$6:$B$13))</f>
        <v>2.1940117222459539</v>
      </c>
      <c r="N26" s="35">
        <v>2018</v>
      </c>
      <c r="O26" s="8">
        <v>43635</v>
      </c>
      <c r="P26" s="82">
        <v>145.25</v>
      </c>
      <c r="Q26" s="82"/>
      <c r="R26" s="85">
        <f>IF(P26="","",T26*M26*LOOKUP(RIGHT($D$2,3),定数!$A$6:$A$13,定数!$B$6:$B$13))</f>
        <v>19746.105500213711</v>
      </c>
      <c r="S26" s="85"/>
      <c r="T26" s="86">
        <f t="shared" si="5"/>
        <v>90.000000000000568</v>
      </c>
      <c r="U26" s="86"/>
      <c r="V26" t="str">
        <f t="shared" si="8"/>
        <v/>
      </c>
      <c r="W26">
        <f t="shared" si="2"/>
        <v>0</v>
      </c>
      <c r="X26" s="41">
        <f t="shared" si="6"/>
        <v>346316.42798890319</v>
      </c>
      <c r="Y26" s="42">
        <f t="shared" si="7"/>
        <v>4.9707921024646717E-2</v>
      </c>
    </row>
    <row r="27" spans="2:25" x14ac:dyDescent="0.15">
      <c r="B27" s="35">
        <v>19</v>
      </c>
      <c r="C27" s="81">
        <f t="shared" si="0"/>
        <v>348847.86383710674</v>
      </c>
      <c r="D27" s="81"/>
      <c r="E27" s="35">
        <v>2018</v>
      </c>
      <c r="F27" s="8">
        <v>43643</v>
      </c>
      <c r="G27" s="35" t="s">
        <v>3</v>
      </c>
      <c r="H27" s="82">
        <v>144.88999999999999</v>
      </c>
      <c r="I27" s="82"/>
      <c r="J27" s="35">
        <v>43</v>
      </c>
      <c r="K27" s="83">
        <f t="shared" si="4"/>
        <v>10465.435915113201</v>
      </c>
      <c r="L27" s="84"/>
      <c r="M27" s="6">
        <f>IF(J27="","",(K27/J27)/LOOKUP(RIGHT($D$2,3),定数!$A$6:$A$13,定数!$B$6:$B$13))</f>
        <v>2.433822305840279</v>
      </c>
      <c r="N27" s="35">
        <v>2018</v>
      </c>
      <c r="O27" s="8">
        <v>43644</v>
      </c>
      <c r="P27" s="82">
        <v>144.06</v>
      </c>
      <c r="Q27" s="82"/>
      <c r="R27" s="85">
        <f>IF(P27="","",T27*M27*LOOKUP(RIGHT($D$2,3),定数!$A$6:$A$13,定数!$B$6:$B$13))</f>
        <v>20200.725138473928</v>
      </c>
      <c r="S27" s="85"/>
      <c r="T27" s="86">
        <f t="shared" si="5"/>
        <v>82.999999999998408</v>
      </c>
      <c r="U27" s="86"/>
      <c r="V27" t="str">
        <f t="shared" si="8"/>
        <v/>
      </c>
      <c r="W27">
        <f t="shared" si="2"/>
        <v>0</v>
      </c>
      <c r="X27" s="41">
        <f t="shared" si="6"/>
        <v>348847.86383710674</v>
      </c>
      <c r="Y27" s="42">
        <f t="shared" si="7"/>
        <v>0</v>
      </c>
    </row>
    <row r="28" spans="2:25" x14ac:dyDescent="0.15">
      <c r="B28" s="35">
        <v>20</v>
      </c>
      <c r="C28" s="81">
        <f t="shared" si="0"/>
        <v>369048.58897558064</v>
      </c>
      <c r="D28" s="81"/>
      <c r="E28" s="35">
        <v>2018</v>
      </c>
      <c r="F28" s="8">
        <v>43644</v>
      </c>
      <c r="G28" s="35" t="s">
        <v>3</v>
      </c>
      <c r="H28" s="82">
        <v>144.34</v>
      </c>
      <c r="I28" s="82"/>
      <c r="J28" s="35">
        <v>26</v>
      </c>
      <c r="K28" s="83">
        <f t="shared" si="4"/>
        <v>11071.457669267418</v>
      </c>
      <c r="L28" s="84"/>
      <c r="M28" s="6">
        <f>IF(J28="","",(K28/J28)/LOOKUP(RIGHT($D$2,3),定数!$A$6:$A$13,定数!$B$6:$B$13))</f>
        <v>4.258252949718238</v>
      </c>
      <c r="N28" s="45">
        <v>2018</v>
      </c>
      <c r="O28" s="8">
        <v>43645</v>
      </c>
      <c r="P28" s="82">
        <v>144.6</v>
      </c>
      <c r="Q28" s="82"/>
      <c r="R28" s="85">
        <f>IF(P28="","",T28*M28*LOOKUP(RIGHT($D$2,3),定数!$A$6:$A$13,定数!$B$6:$B$13))</f>
        <v>-11071.457669267033</v>
      </c>
      <c r="S28" s="85"/>
      <c r="T28" s="86">
        <f t="shared" si="5"/>
        <v>-25.999999999999091</v>
      </c>
      <c r="U28" s="86"/>
      <c r="V28" t="str">
        <f t="shared" si="8"/>
        <v/>
      </c>
      <c r="W28">
        <f t="shared" si="2"/>
        <v>1</v>
      </c>
      <c r="X28" s="41">
        <f t="shared" si="6"/>
        <v>369048.58897558064</v>
      </c>
      <c r="Y28" s="42">
        <f t="shared" si="7"/>
        <v>0</v>
      </c>
    </row>
    <row r="29" spans="2:25" x14ac:dyDescent="0.15">
      <c r="B29" s="35">
        <v>21</v>
      </c>
      <c r="C29" s="81">
        <f t="shared" si="0"/>
        <v>357977.13130631362</v>
      </c>
      <c r="D29" s="81"/>
      <c r="E29" s="35">
        <v>2018</v>
      </c>
      <c r="F29" s="8">
        <v>43648</v>
      </c>
      <c r="G29" s="35" t="s">
        <v>4</v>
      </c>
      <c r="H29" s="82">
        <v>145.99</v>
      </c>
      <c r="I29" s="82"/>
      <c r="J29" s="35">
        <v>49</v>
      </c>
      <c r="K29" s="83">
        <f t="shared" si="4"/>
        <v>10739.313939189407</v>
      </c>
      <c r="L29" s="84"/>
      <c r="M29" s="6">
        <f>IF(J29="","",(K29/J29)/LOOKUP(RIGHT($D$2,3),定数!$A$6:$A$13,定数!$B$6:$B$13))</f>
        <v>2.1916967222835524</v>
      </c>
      <c r="N29" s="45">
        <v>2018</v>
      </c>
      <c r="O29" s="8">
        <v>43648</v>
      </c>
      <c r="P29" s="82">
        <v>145.5</v>
      </c>
      <c r="Q29" s="82"/>
      <c r="R29" s="85">
        <f>IF(P29="","",T29*M29*LOOKUP(RIGHT($D$2,3),定数!$A$6:$A$13,定数!$B$6:$B$13))</f>
        <v>-10739.313939189606</v>
      </c>
      <c r="S29" s="85"/>
      <c r="T29" s="86">
        <f t="shared" si="5"/>
        <v>-49.000000000000909</v>
      </c>
      <c r="U29" s="86"/>
      <c r="V29" t="str">
        <f t="shared" si="8"/>
        <v/>
      </c>
      <c r="W29">
        <f t="shared" si="2"/>
        <v>2</v>
      </c>
      <c r="X29" s="41">
        <f t="shared" si="6"/>
        <v>369048.58897558064</v>
      </c>
      <c r="Y29" s="42">
        <f t="shared" si="7"/>
        <v>2.9999999999998916E-2</v>
      </c>
    </row>
    <row r="30" spans="2:25" x14ac:dyDescent="0.15">
      <c r="B30" s="35">
        <v>22</v>
      </c>
      <c r="C30" s="81">
        <f t="shared" si="0"/>
        <v>347237.81736712402</v>
      </c>
      <c r="D30" s="81"/>
      <c r="E30" s="35">
        <v>2018</v>
      </c>
      <c r="F30" s="8">
        <v>43652</v>
      </c>
      <c r="G30" s="35" t="s">
        <v>4</v>
      </c>
      <c r="H30" s="82">
        <v>146.34</v>
      </c>
      <c r="I30" s="82"/>
      <c r="J30" s="35">
        <v>22</v>
      </c>
      <c r="K30" s="83">
        <f t="shared" si="4"/>
        <v>10417.134521013721</v>
      </c>
      <c r="L30" s="84"/>
      <c r="M30" s="6">
        <f>IF(J30="","",(K30/J30)/LOOKUP(RIGHT($D$2,3),定数!$A$6:$A$13,定数!$B$6:$B$13))</f>
        <v>4.7350611459153278</v>
      </c>
      <c r="N30" s="45">
        <v>2018</v>
      </c>
      <c r="O30" s="8">
        <v>43652</v>
      </c>
      <c r="P30" s="82">
        <v>146.12</v>
      </c>
      <c r="Q30" s="82"/>
      <c r="R30" s="85">
        <f>IF(P30="","",T30*M30*LOOKUP(RIGHT($D$2,3),定数!$A$6:$A$13,定数!$B$6:$B$13))</f>
        <v>-10417.134521013668</v>
      </c>
      <c r="S30" s="85"/>
      <c r="T30" s="86">
        <f t="shared" si="5"/>
        <v>-21.999999999999886</v>
      </c>
      <c r="U30" s="86"/>
      <c r="V30" t="str">
        <f t="shared" si="8"/>
        <v/>
      </c>
      <c r="W30">
        <f t="shared" si="2"/>
        <v>3</v>
      </c>
      <c r="X30" s="41">
        <f t="shared" si="6"/>
        <v>369048.58897558064</v>
      </c>
      <c r="Y30" s="42">
        <f t="shared" si="7"/>
        <v>5.9099999999999486E-2</v>
      </c>
    </row>
    <row r="31" spans="2:25" x14ac:dyDescent="0.15">
      <c r="B31" s="35">
        <v>23</v>
      </c>
      <c r="C31" s="81">
        <f t="shared" si="0"/>
        <v>336820.68284611037</v>
      </c>
      <c r="D31" s="81"/>
      <c r="E31" s="35">
        <v>2018</v>
      </c>
      <c r="F31" s="8">
        <v>43686</v>
      </c>
      <c r="G31" s="35" t="s">
        <v>3</v>
      </c>
      <c r="H31" s="82">
        <v>142.96</v>
      </c>
      <c r="I31" s="82"/>
      <c r="J31" s="35">
        <v>51</v>
      </c>
      <c r="K31" s="83">
        <f t="shared" si="4"/>
        <v>10104.620485383311</v>
      </c>
      <c r="L31" s="84"/>
      <c r="M31" s="6">
        <f>IF(J31="","",(K31/J31)/LOOKUP(RIGHT($D$2,3),定数!$A$6:$A$13,定数!$B$6:$B$13))</f>
        <v>1.9812981343888845</v>
      </c>
      <c r="N31" s="35">
        <v>2018</v>
      </c>
      <c r="O31" s="8">
        <v>43687</v>
      </c>
      <c r="P31" s="82">
        <v>141.96</v>
      </c>
      <c r="Q31" s="82"/>
      <c r="R31" s="85">
        <f>IF(P31="","",T31*M31*LOOKUP(RIGHT($D$2,3),定数!$A$6:$A$13,定数!$B$6:$B$13))</f>
        <v>19812.981343888845</v>
      </c>
      <c r="S31" s="85"/>
      <c r="T31" s="86">
        <f t="shared" si="5"/>
        <v>100</v>
      </c>
      <c r="U31" s="86"/>
      <c r="V31" t="str">
        <f t="shared" si="8"/>
        <v/>
      </c>
      <c r="W31">
        <f t="shared" si="2"/>
        <v>0</v>
      </c>
      <c r="X31" s="41">
        <f t="shared" si="6"/>
        <v>369048.58897558064</v>
      </c>
      <c r="Y31" s="42">
        <f t="shared" si="7"/>
        <v>8.7326999999999266E-2</v>
      </c>
    </row>
    <row r="32" spans="2:25" x14ac:dyDescent="0.15">
      <c r="B32" s="35">
        <v>24</v>
      </c>
      <c r="C32" s="81">
        <f t="shared" si="0"/>
        <v>356633.66418999922</v>
      </c>
      <c r="D32" s="81"/>
      <c r="E32" s="35">
        <v>2018</v>
      </c>
      <c r="F32" s="8">
        <v>43701</v>
      </c>
      <c r="G32" s="35" t="s">
        <v>4</v>
      </c>
      <c r="H32" s="82">
        <v>142.94999999999999</v>
      </c>
      <c r="I32" s="82"/>
      <c r="J32" s="35">
        <v>23</v>
      </c>
      <c r="K32" s="83">
        <f t="shared" si="4"/>
        <v>10699.009925699977</v>
      </c>
      <c r="L32" s="84"/>
      <c r="M32" s="6">
        <f>IF(J32="","",(K32/J32)/LOOKUP(RIGHT($D$2,3),定数!$A$6:$A$13,定数!$B$6:$B$13))</f>
        <v>4.6517434459565115</v>
      </c>
      <c r="N32" s="46">
        <v>2018</v>
      </c>
      <c r="O32" s="8">
        <v>43704</v>
      </c>
      <c r="P32" s="82">
        <v>142.72</v>
      </c>
      <c r="Q32" s="82"/>
      <c r="R32" s="85">
        <f>IF(P32="","",T32*M32*LOOKUP(RIGHT($D$2,3),定数!$A$6:$A$13,定数!$B$6:$B$13))</f>
        <v>-10699.009925699502</v>
      </c>
      <c r="S32" s="85"/>
      <c r="T32" s="86">
        <f t="shared" si="5"/>
        <v>-22.999999999998977</v>
      </c>
      <c r="U32" s="86"/>
      <c r="V32" t="str">
        <f t="shared" si="8"/>
        <v/>
      </c>
      <c r="W32">
        <f t="shared" si="2"/>
        <v>1</v>
      </c>
      <c r="X32" s="41">
        <f t="shared" si="6"/>
        <v>369048.58897558064</v>
      </c>
      <c r="Y32" s="42">
        <f t="shared" si="7"/>
        <v>3.3640352941175733E-2</v>
      </c>
    </row>
    <row r="33" spans="2:25" x14ac:dyDescent="0.15">
      <c r="B33" s="35">
        <v>25</v>
      </c>
      <c r="C33" s="81">
        <f t="shared" si="0"/>
        <v>345934.65426429972</v>
      </c>
      <c r="D33" s="81"/>
      <c r="E33" s="35">
        <v>2018</v>
      </c>
      <c r="F33" s="8">
        <v>43712</v>
      </c>
      <c r="G33" s="35" t="s">
        <v>3</v>
      </c>
      <c r="H33" s="82">
        <v>142.80000000000001</v>
      </c>
      <c r="I33" s="82"/>
      <c r="J33" s="35">
        <v>42</v>
      </c>
      <c r="K33" s="83">
        <f t="shared" si="4"/>
        <v>10378.039627928991</v>
      </c>
      <c r="L33" s="84"/>
      <c r="M33" s="6">
        <f>IF(J33="","",(K33/J33)/LOOKUP(RIGHT($D$2,3),定数!$A$6:$A$13,定数!$B$6:$B$13))</f>
        <v>2.4709618161735691</v>
      </c>
      <c r="N33" s="46">
        <v>2018</v>
      </c>
      <c r="O33" s="8">
        <v>43712</v>
      </c>
      <c r="P33" s="82">
        <v>143.22</v>
      </c>
      <c r="Q33" s="82"/>
      <c r="R33" s="85">
        <f>IF(P33="","",T33*M33*LOOKUP(RIGHT($D$2,3),定数!$A$6:$A$13,定数!$B$6:$B$13))</f>
        <v>-10378.039627928682</v>
      </c>
      <c r="S33" s="85"/>
      <c r="T33" s="86">
        <f t="shared" si="5"/>
        <v>-41.999999999998749</v>
      </c>
      <c r="U33" s="86"/>
      <c r="V33" t="str">
        <f t="shared" si="8"/>
        <v/>
      </c>
      <c r="W33">
        <f t="shared" si="2"/>
        <v>2</v>
      </c>
      <c r="X33" s="41">
        <f t="shared" si="6"/>
        <v>369048.58897558064</v>
      </c>
      <c r="Y33" s="42">
        <f t="shared" si="7"/>
        <v>6.2631142352939095E-2</v>
      </c>
    </row>
    <row r="34" spans="2:25" x14ac:dyDescent="0.15">
      <c r="B34" s="35">
        <v>26</v>
      </c>
      <c r="C34" s="81">
        <f t="shared" si="0"/>
        <v>335556.61463637103</v>
      </c>
      <c r="D34" s="81"/>
      <c r="E34" s="35">
        <v>2018</v>
      </c>
      <c r="F34" s="8">
        <v>43734</v>
      </c>
      <c r="G34" s="35" t="s">
        <v>4</v>
      </c>
      <c r="H34" s="82">
        <v>148.77000000000001</v>
      </c>
      <c r="I34" s="82"/>
      <c r="J34" s="35">
        <v>44</v>
      </c>
      <c r="K34" s="83">
        <f t="shared" si="4"/>
        <v>10066.698439091131</v>
      </c>
      <c r="L34" s="84"/>
      <c r="M34" s="6">
        <f>IF(J34="","",(K34/J34)/LOOKUP(RIGHT($D$2,3),定数!$A$6:$A$13,定数!$B$6:$B$13))</f>
        <v>2.2878860088843478</v>
      </c>
      <c r="N34" s="46">
        <v>2018</v>
      </c>
      <c r="O34" s="8">
        <v>43734</v>
      </c>
      <c r="P34" s="82">
        <v>148.33000000000001</v>
      </c>
      <c r="Q34" s="82"/>
      <c r="R34" s="85">
        <f>IF(P34="","",T34*M34*LOOKUP(RIGHT($D$2,3),定数!$A$6:$A$13,定数!$B$6:$B$13))</f>
        <v>-10066.698439091078</v>
      </c>
      <c r="S34" s="85"/>
      <c r="T34" s="86">
        <f t="shared" si="5"/>
        <v>-43.999999999999773</v>
      </c>
      <c r="U34" s="86"/>
      <c r="V34" t="str">
        <f t="shared" si="8"/>
        <v/>
      </c>
      <c r="W34">
        <f t="shared" si="2"/>
        <v>3</v>
      </c>
      <c r="X34" s="41">
        <f t="shared" si="6"/>
        <v>369048.58897558064</v>
      </c>
      <c r="Y34" s="42">
        <f t="shared" si="7"/>
        <v>9.0752208082350183E-2</v>
      </c>
    </row>
    <row r="35" spans="2:25" x14ac:dyDescent="0.15">
      <c r="B35" s="35">
        <v>27</v>
      </c>
      <c r="C35" s="81">
        <f t="shared" si="0"/>
        <v>325489.91619727993</v>
      </c>
      <c r="D35" s="81"/>
      <c r="E35" s="35">
        <v>2018</v>
      </c>
      <c r="F35" s="8">
        <v>43761</v>
      </c>
      <c r="G35" s="35" t="s">
        <v>3</v>
      </c>
      <c r="H35" s="82">
        <v>145.63</v>
      </c>
      <c r="I35" s="82"/>
      <c r="J35" s="35">
        <v>75</v>
      </c>
      <c r="K35" s="83">
        <f t="shared" si="4"/>
        <v>9764.6974859183974</v>
      </c>
      <c r="L35" s="84"/>
      <c r="M35" s="6">
        <f>IF(J35="","",(K35/J35)/LOOKUP(RIGHT($D$2,3),定数!$A$6:$A$13,定数!$B$6:$B$13))</f>
        <v>1.3019596647891196</v>
      </c>
      <c r="N35" s="35">
        <v>2018</v>
      </c>
      <c r="O35" s="8">
        <v>43764</v>
      </c>
      <c r="P35" s="82">
        <v>144.16999999999999</v>
      </c>
      <c r="Q35" s="82"/>
      <c r="R35" s="85">
        <f>IF(P35="","",T35*M35*LOOKUP(RIGHT($D$2,3),定数!$A$6:$A$13,定数!$B$6:$B$13))</f>
        <v>19008.611105921249</v>
      </c>
      <c r="S35" s="85"/>
      <c r="T35" s="86">
        <f t="shared" si="5"/>
        <v>146.0000000000008</v>
      </c>
      <c r="U35" s="86"/>
      <c r="V35" t="str">
        <f t="shared" si="8"/>
        <v/>
      </c>
      <c r="W35">
        <f t="shared" si="2"/>
        <v>0</v>
      </c>
      <c r="X35" s="41">
        <f t="shared" si="6"/>
        <v>369048.58897558064</v>
      </c>
      <c r="Y35" s="42">
        <f t="shared" si="7"/>
        <v>0.11802964183987952</v>
      </c>
    </row>
    <row r="36" spans="2:25" x14ac:dyDescent="0.15">
      <c r="B36" s="35">
        <v>28</v>
      </c>
      <c r="C36" s="81">
        <f t="shared" si="0"/>
        <v>344498.5273032012</v>
      </c>
      <c r="D36" s="81"/>
      <c r="E36" s="35">
        <v>2018</v>
      </c>
      <c r="F36" s="8">
        <v>43774</v>
      </c>
      <c r="G36" s="35" t="s">
        <v>4</v>
      </c>
      <c r="H36" s="82">
        <v>147.51</v>
      </c>
      <c r="I36" s="82"/>
      <c r="J36" s="35">
        <v>68</v>
      </c>
      <c r="K36" s="83">
        <f t="shared" si="4"/>
        <v>10334.955819096036</v>
      </c>
      <c r="L36" s="84"/>
      <c r="M36" s="6">
        <f>IF(J36="","",(K36/J36)/LOOKUP(RIGHT($D$2,3),定数!$A$6:$A$13,定数!$B$6:$B$13))</f>
        <v>1.5198464439847112</v>
      </c>
      <c r="N36" s="35">
        <v>2018</v>
      </c>
      <c r="O36" s="8">
        <v>43776</v>
      </c>
      <c r="P36" s="82">
        <v>148.83000000000001</v>
      </c>
      <c r="Q36" s="82"/>
      <c r="R36" s="85">
        <f>IF(P36="","",T36*M36*LOOKUP(RIGHT($D$2,3),定数!$A$6:$A$13,定数!$B$6:$B$13))</f>
        <v>20061.973060598517</v>
      </c>
      <c r="S36" s="85"/>
      <c r="T36" s="86">
        <f t="shared" si="5"/>
        <v>132.00000000000216</v>
      </c>
      <c r="U36" s="86"/>
      <c r="V36" t="str">
        <f t="shared" si="8"/>
        <v/>
      </c>
      <c r="W36">
        <f t="shared" si="2"/>
        <v>0</v>
      </c>
      <c r="X36" s="41">
        <f t="shared" si="6"/>
        <v>369048.58897558064</v>
      </c>
      <c r="Y36" s="42">
        <f t="shared" si="7"/>
        <v>6.6522572923328194E-2</v>
      </c>
    </row>
    <row r="37" spans="2:25" x14ac:dyDescent="0.15">
      <c r="B37" s="35">
        <v>29</v>
      </c>
      <c r="C37" s="81">
        <f t="shared" si="0"/>
        <v>364560.50036379974</v>
      </c>
      <c r="D37" s="81"/>
      <c r="E37" s="35">
        <v>2018</v>
      </c>
      <c r="F37" s="8">
        <v>43783</v>
      </c>
      <c r="G37" s="35" t="s">
        <v>4</v>
      </c>
      <c r="H37" s="82">
        <v>147.91</v>
      </c>
      <c r="I37" s="82"/>
      <c r="J37" s="35">
        <v>116</v>
      </c>
      <c r="K37" s="83">
        <f t="shared" si="4"/>
        <v>10936.815010913992</v>
      </c>
      <c r="L37" s="84"/>
      <c r="M37" s="6">
        <f>IF(J37="","",(K37/J37)/LOOKUP(RIGHT($D$2,3),定数!$A$6:$A$13,定数!$B$6:$B$13))</f>
        <v>0.94282888025120615</v>
      </c>
      <c r="N37" s="46">
        <v>2018</v>
      </c>
      <c r="O37" s="8">
        <v>43783</v>
      </c>
      <c r="P37" s="82">
        <v>146.75</v>
      </c>
      <c r="Q37" s="82"/>
      <c r="R37" s="85">
        <f>IF(P37="","",T37*M37*LOOKUP(RIGHT($D$2,3),定数!$A$6:$A$13,定数!$B$6:$B$13))</f>
        <v>-10936.815010913959</v>
      </c>
      <c r="S37" s="85"/>
      <c r="T37" s="86">
        <f t="shared" si="5"/>
        <v>-115.99999999999966</v>
      </c>
      <c r="U37" s="86"/>
      <c r="V37" t="str">
        <f t="shared" si="8"/>
        <v/>
      </c>
      <c r="W37">
        <f t="shared" si="2"/>
        <v>1</v>
      </c>
      <c r="X37" s="41">
        <f t="shared" si="6"/>
        <v>369048.58897558064</v>
      </c>
      <c r="Y37" s="42">
        <f t="shared" si="7"/>
        <v>1.216124040533284E-2</v>
      </c>
    </row>
    <row r="38" spans="2:25" x14ac:dyDescent="0.15">
      <c r="B38" s="35">
        <v>30</v>
      </c>
      <c r="C38" s="81">
        <f t="shared" si="0"/>
        <v>353623.6853528858</v>
      </c>
      <c r="D38" s="81"/>
      <c r="E38" s="35">
        <v>2018</v>
      </c>
      <c r="F38" s="8">
        <v>43789</v>
      </c>
      <c r="G38" s="35" t="s">
        <v>3</v>
      </c>
      <c r="H38" s="82">
        <v>144.13</v>
      </c>
      <c r="I38" s="82"/>
      <c r="J38" s="35">
        <v>76</v>
      </c>
      <c r="K38" s="83">
        <f t="shared" si="4"/>
        <v>10608.710560586575</v>
      </c>
      <c r="L38" s="84"/>
      <c r="M38" s="6">
        <f>IF(J38="","",(K38/J38)/LOOKUP(RIGHT($D$2,3),定数!$A$6:$A$13,定数!$B$6:$B$13))</f>
        <v>1.3958829684982335</v>
      </c>
      <c r="N38" s="46">
        <v>2018</v>
      </c>
      <c r="O38" s="8">
        <v>43791</v>
      </c>
      <c r="P38" s="82">
        <v>144.88999999999999</v>
      </c>
      <c r="Q38" s="82"/>
      <c r="R38" s="85">
        <f>IF(P38="","",T38*M38*LOOKUP(RIGHT($D$2,3),定数!$A$6:$A$13,定数!$B$6:$B$13))</f>
        <v>-10608.710560586447</v>
      </c>
      <c r="S38" s="85"/>
      <c r="T38" s="86">
        <f t="shared" si="5"/>
        <v>-75.999999999999091</v>
      </c>
      <c r="U38" s="86"/>
      <c r="V38" t="str">
        <f t="shared" si="8"/>
        <v/>
      </c>
      <c r="W38">
        <f t="shared" si="2"/>
        <v>2</v>
      </c>
      <c r="X38" s="41">
        <f t="shared" si="6"/>
        <v>369048.58897558064</v>
      </c>
      <c r="Y38" s="42">
        <f t="shared" si="7"/>
        <v>4.1796403193172682E-2</v>
      </c>
    </row>
    <row r="39" spans="2:25" x14ac:dyDescent="0.15">
      <c r="B39" s="35">
        <v>31</v>
      </c>
      <c r="C39" s="81">
        <f t="shared" si="0"/>
        <v>343014.97479229938</v>
      </c>
      <c r="D39" s="81"/>
      <c r="E39" s="35">
        <v>2018</v>
      </c>
      <c r="F39" s="8">
        <v>43794</v>
      </c>
      <c r="G39" s="35" t="s">
        <v>4</v>
      </c>
      <c r="H39" s="82">
        <v>145.27000000000001</v>
      </c>
      <c r="I39" s="82"/>
      <c r="J39" s="35">
        <v>33</v>
      </c>
      <c r="K39" s="83">
        <f t="shared" si="4"/>
        <v>10290.449243768981</v>
      </c>
      <c r="L39" s="84"/>
      <c r="M39" s="6">
        <f>IF(J39="","",(K39/J39)/LOOKUP(RIGHT($D$2,3),定数!$A$6:$A$13,定数!$B$6:$B$13))</f>
        <v>3.1183179526572666</v>
      </c>
      <c r="N39" s="35">
        <v>2018</v>
      </c>
      <c r="O39" s="8">
        <v>43798</v>
      </c>
      <c r="P39" s="82">
        <v>144.94</v>
      </c>
      <c r="Q39" s="82"/>
      <c r="R39" s="85">
        <f>IF(P39="","",T39*M39*LOOKUP(RIGHT($D$2,3),定数!$A$6:$A$13,定数!$B$6:$B$13))</f>
        <v>-10290.44924376937</v>
      </c>
      <c r="S39" s="85"/>
      <c r="T39" s="86">
        <f t="shared" si="5"/>
        <v>-33.000000000001251</v>
      </c>
      <c r="U39" s="86"/>
      <c r="V39" t="str">
        <f t="shared" si="8"/>
        <v/>
      </c>
      <c r="W39">
        <f t="shared" si="2"/>
        <v>3</v>
      </c>
      <c r="X39" s="41">
        <f t="shared" si="6"/>
        <v>369048.58897558064</v>
      </c>
      <c r="Y39" s="42">
        <f t="shared" si="7"/>
        <v>7.0542511097377081E-2</v>
      </c>
    </row>
    <row r="40" spans="2:25" x14ac:dyDescent="0.15">
      <c r="B40" s="35">
        <v>32</v>
      </c>
      <c r="C40" s="81">
        <f t="shared" si="0"/>
        <v>332724.52554853004</v>
      </c>
      <c r="D40" s="81"/>
      <c r="E40" s="35">
        <v>2018</v>
      </c>
      <c r="F40" s="8">
        <v>43799</v>
      </c>
      <c r="G40" s="35" t="s">
        <v>3</v>
      </c>
      <c r="H40" s="82">
        <v>144.82</v>
      </c>
      <c r="I40" s="82"/>
      <c r="J40" s="35">
        <v>45</v>
      </c>
      <c r="K40" s="83">
        <f t="shared" si="4"/>
        <v>9981.7357664559004</v>
      </c>
      <c r="L40" s="84"/>
      <c r="M40" s="6">
        <f>IF(J40="","",(K40/J40)/LOOKUP(RIGHT($D$2,3),定数!$A$6:$A$13,定数!$B$6:$B$13))</f>
        <v>2.2181635036568665</v>
      </c>
      <c r="N40" s="46">
        <v>2018</v>
      </c>
      <c r="O40" s="8">
        <v>43802</v>
      </c>
      <c r="P40" s="82">
        <v>145.27000000000001</v>
      </c>
      <c r="Q40" s="82"/>
      <c r="R40" s="85">
        <f>IF(P40="","",T40*M40*LOOKUP(RIGHT($D$2,3),定数!$A$6:$A$13,定数!$B$6:$B$13))</f>
        <v>-9981.7357664562769</v>
      </c>
      <c r="S40" s="85"/>
      <c r="T40" s="86">
        <f t="shared" si="5"/>
        <v>-45.000000000001705</v>
      </c>
      <c r="U40" s="86"/>
      <c r="V40" t="str">
        <f t="shared" si="8"/>
        <v/>
      </c>
      <c r="W40">
        <f t="shared" si="2"/>
        <v>4</v>
      </c>
      <c r="X40" s="41">
        <f t="shared" si="6"/>
        <v>369048.58897558064</v>
      </c>
      <c r="Y40" s="42">
        <f t="shared" si="7"/>
        <v>9.8426235764456749E-2</v>
      </c>
    </row>
    <row r="41" spans="2:25" x14ac:dyDescent="0.15">
      <c r="B41" s="35">
        <v>33</v>
      </c>
      <c r="C41" s="81">
        <f t="shared" si="0"/>
        <v>322742.78978207376</v>
      </c>
      <c r="D41" s="81"/>
      <c r="E41" s="35">
        <v>2018</v>
      </c>
      <c r="F41" s="8">
        <v>43809</v>
      </c>
      <c r="G41" s="35" t="s">
        <v>3</v>
      </c>
      <c r="H41" s="82">
        <v>143.16</v>
      </c>
      <c r="I41" s="82"/>
      <c r="J41" s="35">
        <v>52</v>
      </c>
      <c r="K41" s="83">
        <f t="shared" si="4"/>
        <v>9682.2836934622119</v>
      </c>
      <c r="L41" s="84"/>
      <c r="M41" s="6">
        <f>IF(J41="","",(K41/J41)/LOOKUP(RIGHT($D$2,3),定数!$A$6:$A$13,定数!$B$6:$B$13))</f>
        <v>1.8619776333581177</v>
      </c>
      <c r="N41" s="35">
        <v>2018</v>
      </c>
      <c r="O41" s="8">
        <v>43809</v>
      </c>
      <c r="P41" s="82">
        <v>142.13</v>
      </c>
      <c r="Q41" s="82"/>
      <c r="R41" s="85">
        <f>IF(P41="","",T41*M41*LOOKUP(RIGHT($D$2,3),定数!$A$6:$A$13,定数!$B$6:$B$13))</f>
        <v>19178.369623588635</v>
      </c>
      <c r="S41" s="85"/>
      <c r="T41" s="86">
        <f t="shared" si="5"/>
        <v>103.00000000000011</v>
      </c>
      <c r="U41" s="86"/>
      <c r="V41" t="str">
        <f t="shared" si="8"/>
        <v/>
      </c>
      <c r="W41">
        <f t="shared" si="2"/>
        <v>0</v>
      </c>
      <c r="X41" s="41">
        <f t="shared" si="6"/>
        <v>369048.58897558064</v>
      </c>
      <c r="Y41" s="42">
        <f t="shared" si="7"/>
        <v>0.1254734486915241</v>
      </c>
    </row>
    <row r="42" spans="2:25" x14ac:dyDescent="0.15">
      <c r="B42" s="35">
        <v>34</v>
      </c>
      <c r="C42" s="81">
        <f t="shared" si="0"/>
        <v>341921.15940566239</v>
      </c>
      <c r="D42" s="81"/>
      <c r="E42" s="35">
        <v>2018</v>
      </c>
      <c r="F42" s="8">
        <v>43816</v>
      </c>
      <c r="G42" s="35" t="s">
        <v>3</v>
      </c>
      <c r="H42" s="82">
        <v>142.66999999999999</v>
      </c>
      <c r="I42" s="82"/>
      <c r="J42" s="35">
        <v>54</v>
      </c>
      <c r="K42" s="83">
        <f t="shared" si="4"/>
        <v>10257.634782169871</v>
      </c>
      <c r="L42" s="84"/>
      <c r="M42" s="6">
        <f>IF(J42="","",(K42/J42)/LOOKUP(RIGHT($D$2,3),定数!$A$6:$A$13,定数!$B$6:$B$13))</f>
        <v>1.8995619966981243</v>
      </c>
      <c r="N42" s="35">
        <v>2018</v>
      </c>
      <c r="O42" s="8">
        <v>43818</v>
      </c>
      <c r="P42" s="82">
        <v>141.61000000000001</v>
      </c>
      <c r="Q42" s="82"/>
      <c r="R42" s="85">
        <f>IF(P42="","",T42*M42*LOOKUP(RIGHT($D$2,3),定数!$A$6:$A$13,定数!$B$6:$B$13))</f>
        <v>20135.357164999623</v>
      </c>
      <c r="S42" s="85"/>
      <c r="T42" s="86">
        <f t="shared" si="5"/>
        <v>105.99999999999739</v>
      </c>
      <c r="U42" s="86"/>
      <c r="V42" t="str">
        <f t="shared" si="8"/>
        <v/>
      </c>
      <c r="W42">
        <f t="shared" si="2"/>
        <v>0</v>
      </c>
      <c r="X42" s="41">
        <f t="shared" si="6"/>
        <v>369048.58897558064</v>
      </c>
      <c r="Y42" s="42">
        <f t="shared" si="7"/>
        <v>7.3506390161847346E-2</v>
      </c>
    </row>
    <row r="43" spans="2:25" x14ac:dyDescent="0.15">
      <c r="B43" s="35">
        <v>35</v>
      </c>
      <c r="C43" s="81">
        <f t="shared" si="0"/>
        <v>362056.51657066203</v>
      </c>
      <c r="D43" s="81"/>
      <c r="E43" s="35">
        <v>2018</v>
      </c>
      <c r="F43" s="8">
        <v>43823</v>
      </c>
      <c r="G43" s="35" t="s">
        <v>3</v>
      </c>
      <c r="H43" s="82">
        <v>140.28</v>
      </c>
      <c r="I43" s="82"/>
      <c r="J43" s="35">
        <v>38</v>
      </c>
      <c r="K43" s="83">
        <f t="shared" si="4"/>
        <v>10861.695497119861</v>
      </c>
      <c r="L43" s="84"/>
      <c r="M43" s="6">
        <f>IF(J43="","",(K43/J43)/LOOKUP(RIGHT($D$2,3),定数!$A$6:$A$13,定数!$B$6:$B$13))</f>
        <v>2.8583409202947001</v>
      </c>
      <c r="N43" s="35">
        <v>2018</v>
      </c>
      <c r="O43" s="8">
        <v>43825</v>
      </c>
      <c r="P43" s="82">
        <v>140.66</v>
      </c>
      <c r="Q43" s="82"/>
      <c r="R43" s="85">
        <f>IF(P43="","",T43*M43*LOOKUP(RIGHT($D$2,3),定数!$A$6:$A$13,定数!$B$6:$B$13))</f>
        <v>-10861.69549711973</v>
      </c>
      <c r="S43" s="85"/>
      <c r="T43" s="86">
        <f t="shared" si="5"/>
        <v>-37.999999999999545</v>
      </c>
      <c r="U43" s="86"/>
      <c r="V43" t="str">
        <f t="shared" si="8"/>
        <v/>
      </c>
      <c r="W43">
        <f t="shared" si="2"/>
        <v>1</v>
      </c>
      <c r="X43" s="41">
        <f t="shared" si="6"/>
        <v>369048.58897558064</v>
      </c>
      <c r="Y43" s="42">
        <f t="shared" si="7"/>
        <v>1.8946210915824047E-2</v>
      </c>
    </row>
    <row r="44" spans="2:25" x14ac:dyDescent="0.15">
      <c r="B44" s="35">
        <v>36</v>
      </c>
      <c r="C44" s="81">
        <f t="shared" si="0"/>
        <v>351194.82107354229</v>
      </c>
      <c r="D44" s="81"/>
      <c r="E44" s="35">
        <v>2018</v>
      </c>
      <c r="F44" s="8">
        <v>43827</v>
      </c>
      <c r="G44" s="35" t="s">
        <v>3</v>
      </c>
      <c r="H44" s="82">
        <v>139.99</v>
      </c>
      <c r="I44" s="82"/>
      <c r="J44" s="35">
        <v>35</v>
      </c>
      <c r="K44" s="83">
        <f t="shared" si="4"/>
        <v>10535.844632206268</v>
      </c>
      <c r="L44" s="84"/>
      <c r="M44" s="6">
        <f>IF(J44="","",(K44/J44)/LOOKUP(RIGHT($D$2,3),定数!$A$6:$A$13,定数!$B$6:$B$13))</f>
        <v>3.0102413234875054</v>
      </c>
      <c r="N44" s="46">
        <v>2018</v>
      </c>
      <c r="O44" s="8">
        <v>43830</v>
      </c>
      <c r="P44" s="82">
        <v>140.34</v>
      </c>
      <c r="Q44" s="82"/>
      <c r="R44" s="85">
        <f>IF(P44="","",T44*M44*LOOKUP(RIGHT($D$2,3),定数!$A$6:$A$13,定数!$B$6:$B$13))</f>
        <v>-10535.844632206097</v>
      </c>
      <c r="S44" s="85"/>
      <c r="T44" s="86">
        <f t="shared" si="5"/>
        <v>-34.999999999999432</v>
      </c>
      <c r="U44" s="86"/>
      <c r="V44" t="str">
        <f t="shared" si="8"/>
        <v/>
      </c>
      <c r="W44">
        <f t="shared" si="2"/>
        <v>2</v>
      </c>
      <c r="X44" s="41">
        <f t="shared" si="6"/>
        <v>369048.58897558064</v>
      </c>
      <c r="Y44" s="42">
        <f t="shared" si="7"/>
        <v>4.837782458834905E-2</v>
      </c>
    </row>
    <row r="45" spans="2:25" x14ac:dyDescent="0.15">
      <c r="B45" s="35">
        <v>37</v>
      </c>
      <c r="C45" s="81">
        <f t="shared" si="0"/>
        <v>340658.97644133621</v>
      </c>
      <c r="D45" s="81"/>
      <c r="E45" s="35">
        <v>2019</v>
      </c>
      <c r="F45" s="8">
        <v>43495</v>
      </c>
      <c r="G45" s="35" t="s">
        <v>3</v>
      </c>
      <c r="H45" s="82">
        <v>142.71</v>
      </c>
      <c r="I45" s="82"/>
      <c r="J45" s="35">
        <v>65</v>
      </c>
      <c r="K45" s="83">
        <f t="shared" si="4"/>
        <v>10219.769293240086</v>
      </c>
      <c r="L45" s="84"/>
      <c r="M45" s="6">
        <f>IF(J45="","",(K45/J45)/LOOKUP(RIGHT($D$2,3),定数!$A$6:$A$13,定数!$B$6:$B$13))</f>
        <v>1.5722721989600132</v>
      </c>
      <c r="N45" s="46">
        <v>2019</v>
      </c>
      <c r="O45" s="8">
        <v>43497</v>
      </c>
      <c r="P45" s="82">
        <v>143.36000000000001</v>
      </c>
      <c r="Q45" s="82"/>
      <c r="R45" s="85">
        <f>IF(P45="","",T45*M45*LOOKUP(RIGHT($D$2,3),定数!$A$6:$A$13,定数!$B$6:$B$13))</f>
        <v>-10219.769293240175</v>
      </c>
      <c r="S45" s="85"/>
      <c r="T45" s="86">
        <f t="shared" si="5"/>
        <v>-65.000000000000568</v>
      </c>
      <c r="U45" s="86"/>
      <c r="V45" t="str">
        <f t="shared" si="8"/>
        <v/>
      </c>
      <c r="W45">
        <f t="shared" si="2"/>
        <v>3</v>
      </c>
      <c r="X45" s="41">
        <f t="shared" si="6"/>
        <v>369048.58897558064</v>
      </c>
      <c r="Y45" s="42">
        <f t="shared" si="7"/>
        <v>7.6926489850698054E-2</v>
      </c>
    </row>
    <row r="46" spans="2:25" x14ac:dyDescent="0.15">
      <c r="B46" s="35">
        <v>38</v>
      </c>
      <c r="C46" s="81">
        <f t="shared" si="0"/>
        <v>330439.20714809606</v>
      </c>
      <c r="D46" s="81"/>
      <c r="E46" s="35">
        <v>2019</v>
      </c>
      <c r="F46" s="8">
        <v>43524</v>
      </c>
      <c r="G46" s="35" t="s">
        <v>4</v>
      </c>
      <c r="H46" s="82">
        <v>147.56</v>
      </c>
      <c r="I46" s="82"/>
      <c r="J46" s="35">
        <v>46</v>
      </c>
      <c r="K46" s="83">
        <f t="shared" si="4"/>
        <v>9913.1762144428812</v>
      </c>
      <c r="L46" s="84"/>
      <c r="M46" s="6">
        <f>IF(J46="","",(K46/J46)/LOOKUP(RIGHT($D$2,3),定数!$A$6:$A$13,定数!$B$6:$B$13))</f>
        <v>2.1550383074875827</v>
      </c>
      <c r="N46" s="35">
        <v>2019</v>
      </c>
      <c r="O46" s="8">
        <v>43525</v>
      </c>
      <c r="P46" s="82">
        <v>148.41999999999999</v>
      </c>
      <c r="Q46" s="82"/>
      <c r="R46" s="85">
        <f>IF(P46="","",T46*M46*LOOKUP(RIGHT($D$2,3),定数!$A$6:$A$13,定数!$B$6:$B$13))</f>
        <v>18533.329444392893</v>
      </c>
      <c r="S46" s="85"/>
      <c r="T46" s="86">
        <f t="shared" si="5"/>
        <v>85.999999999998522</v>
      </c>
      <c r="U46" s="86"/>
      <c r="V46" t="str">
        <f t="shared" si="8"/>
        <v/>
      </c>
      <c r="W46">
        <f t="shared" si="2"/>
        <v>0</v>
      </c>
      <c r="X46" s="41">
        <f t="shared" si="6"/>
        <v>369048.58897558064</v>
      </c>
      <c r="Y46" s="42">
        <f t="shared" si="7"/>
        <v>0.1046186951551773</v>
      </c>
    </row>
    <row r="47" spans="2:25" x14ac:dyDescent="0.15">
      <c r="B47" s="35">
        <v>39</v>
      </c>
      <c r="C47" s="81">
        <f t="shared" si="0"/>
        <v>348972.53659248893</v>
      </c>
      <c r="D47" s="81"/>
      <c r="E47" s="35">
        <v>2019</v>
      </c>
      <c r="F47" s="8">
        <v>43525</v>
      </c>
      <c r="G47" s="35" t="s">
        <v>4</v>
      </c>
      <c r="H47" s="82">
        <v>147.96</v>
      </c>
      <c r="I47" s="82"/>
      <c r="J47" s="35">
        <v>45</v>
      </c>
      <c r="K47" s="83">
        <f t="shared" si="4"/>
        <v>10469.176097774667</v>
      </c>
      <c r="L47" s="84"/>
      <c r="M47" s="6">
        <f>IF(J47="","",(K47/J47)/LOOKUP(RIGHT($D$2,3),定数!$A$6:$A$13,定数!$B$6:$B$13))</f>
        <v>2.3264835772832595</v>
      </c>
      <c r="N47" s="46">
        <v>2019</v>
      </c>
      <c r="O47" s="8">
        <v>13971</v>
      </c>
      <c r="P47" s="82">
        <v>147.51</v>
      </c>
      <c r="Q47" s="82"/>
      <c r="R47" s="85">
        <f>IF(P47="","",T47*M47*LOOKUP(RIGHT($D$2,3),定数!$A$6:$A$13,定数!$B$6:$B$13))</f>
        <v>-10469.176097775066</v>
      </c>
      <c r="S47" s="85"/>
      <c r="T47" s="86">
        <f t="shared" si="5"/>
        <v>-45.000000000001705</v>
      </c>
      <c r="U47" s="86"/>
      <c r="V47" t="str">
        <f t="shared" si="8"/>
        <v/>
      </c>
      <c r="W47">
        <f t="shared" si="2"/>
        <v>1</v>
      </c>
      <c r="X47" s="41">
        <f t="shared" si="6"/>
        <v>369048.58897558064</v>
      </c>
      <c r="Y47" s="42">
        <f t="shared" si="7"/>
        <v>5.4399482839968538E-2</v>
      </c>
    </row>
    <row r="48" spans="2:25" x14ac:dyDescent="0.15">
      <c r="B48" s="35">
        <v>40</v>
      </c>
      <c r="C48" s="81">
        <f t="shared" si="0"/>
        <v>338503.36049471388</v>
      </c>
      <c r="D48" s="81"/>
      <c r="E48" s="35">
        <v>2019</v>
      </c>
      <c r="F48" s="8">
        <v>43563</v>
      </c>
      <c r="G48" s="35" t="s">
        <v>3</v>
      </c>
      <c r="H48" s="82">
        <v>145.5</v>
      </c>
      <c r="I48" s="82"/>
      <c r="J48" s="35">
        <v>26</v>
      </c>
      <c r="K48" s="83">
        <f t="shared" si="4"/>
        <v>10155.100814841417</v>
      </c>
      <c r="L48" s="84"/>
      <c r="M48" s="6">
        <f>IF(J48="","",(K48/J48)/LOOKUP(RIGHT($D$2,3),定数!$A$6:$A$13,定数!$B$6:$B$13))</f>
        <v>3.9058080057082374</v>
      </c>
      <c r="N48" s="46">
        <v>2019</v>
      </c>
      <c r="O48" s="8">
        <v>43564</v>
      </c>
      <c r="P48" s="82">
        <v>145.76</v>
      </c>
      <c r="Q48" s="82"/>
      <c r="R48" s="85">
        <f>IF(P48="","",T48*M48*LOOKUP(RIGHT($D$2,3),定数!$A$6:$A$13,定数!$B$6:$B$13))</f>
        <v>-10155.100814841062</v>
      </c>
      <c r="S48" s="85"/>
      <c r="T48" s="86">
        <f t="shared" si="5"/>
        <v>-25.999999999999091</v>
      </c>
      <c r="U48" s="86"/>
      <c r="V48" t="str">
        <f t="shared" si="8"/>
        <v/>
      </c>
      <c r="W48">
        <f t="shared" si="2"/>
        <v>2</v>
      </c>
      <c r="X48" s="41">
        <f t="shared" si="6"/>
        <v>369048.58897558064</v>
      </c>
      <c r="Y48" s="42">
        <f t="shared" si="7"/>
        <v>8.2767498354770597E-2</v>
      </c>
    </row>
    <row r="49" spans="2:25" x14ac:dyDescent="0.15">
      <c r="B49" s="35">
        <v>41</v>
      </c>
      <c r="C49" s="81">
        <f t="shared" si="0"/>
        <v>328348.25967987283</v>
      </c>
      <c r="D49" s="81"/>
      <c r="E49" s="35">
        <v>2019</v>
      </c>
      <c r="F49" s="8">
        <v>43672</v>
      </c>
      <c r="G49" s="35" t="s">
        <v>4</v>
      </c>
      <c r="H49" s="82">
        <v>135.22999999999999</v>
      </c>
      <c r="I49" s="82"/>
      <c r="J49" s="35">
        <v>30</v>
      </c>
      <c r="K49" s="83">
        <f t="shared" si="4"/>
        <v>9850.4477903961852</v>
      </c>
      <c r="L49" s="84"/>
      <c r="M49" s="6">
        <f>IF(J49="","",(K49/J49)/LOOKUP(RIGHT($D$2,3),定数!$A$6:$A$13,定数!$B$6:$B$13))</f>
        <v>3.2834825967987284</v>
      </c>
      <c r="N49" s="46">
        <v>2019</v>
      </c>
      <c r="O49" s="8">
        <v>43672</v>
      </c>
      <c r="P49" s="82">
        <v>134.93</v>
      </c>
      <c r="Q49" s="82"/>
      <c r="R49" s="85">
        <f>IF(P49="","",T49*M49*LOOKUP(RIGHT($D$2,3),定数!$A$6:$A$13,定数!$B$6:$B$13))</f>
        <v>-9850.4477903956249</v>
      </c>
      <c r="S49" s="85"/>
      <c r="T49" s="86">
        <f t="shared" si="5"/>
        <v>-29.999999999998295</v>
      </c>
      <c r="U49" s="86"/>
      <c r="V49" t="str">
        <f t="shared" si="8"/>
        <v/>
      </c>
      <c r="W49">
        <f t="shared" si="2"/>
        <v>3</v>
      </c>
      <c r="X49" s="41">
        <f t="shared" si="6"/>
        <v>369048.58897558064</v>
      </c>
      <c r="Y49" s="42">
        <f t="shared" si="7"/>
        <v>0.11028447340412639</v>
      </c>
    </row>
    <row r="50" spans="2:25" x14ac:dyDescent="0.15">
      <c r="B50" s="35">
        <v>42</v>
      </c>
      <c r="C50" s="81">
        <f t="shared" si="0"/>
        <v>318497.81188947719</v>
      </c>
      <c r="D50" s="81"/>
      <c r="E50" s="35"/>
      <c r="F50" s="8"/>
      <c r="G50" s="35"/>
      <c r="H50" s="82"/>
      <c r="I50" s="82"/>
      <c r="J50" s="35"/>
      <c r="K50" s="83" t="str">
        <f t="shared" si="4"/>
        <v/>
      </c>
      <c r="L50" s="84"/>
      <c r="M50" s="6" t="str">
        <f>IF(J50="","",(K50/J50)/LOOKUP(RIGHT($D$2,3),定数!$A$6:$A$13,定数!$B$6:$B$13))</f>
        <v/>
      </c>
      <c r="N50" s="35"/>
      <c r="O50" s="8"/>
      <c r="P50" s="82"/>
      <c r="Q50" s="82"/>
      <c r="R50" s="85" t="str">
        <f>IF(P50="","",T50*M50*LOOKUP(RIGHT($D$2,3),定数!$A$6:$A$13,定数!$B$6:$B$13))</f>
        <v/>
      </c>
      <c r="S50" s="85"/>
      <c r="T50" s="86" t="str">
        <f t="shared" si="5"/>
        <v/>
      </c>
      <c r="U50" s="86"/>
      <c r="V50" t="str">
        <f t="shared" si="8"/>
        <v/>
      </c>
      <c r="W50" t="str">
        <f t="shared" si="2"/>
        <v/>
      </c>
      <c r="X50" s="41">
        <f t="shared" si="6"/>
        <v>369048.58897558064</v>
      </c>
      <c r="Y50" s="42">
        <f t="shared" si="7"/>
        <v>0.13697593920200113</v>
      </c>
    </row>
    <row r="51" spans="2:25" x14ac:dyDescent="0.15">
      <c r="B51" s="35">
        <v>43</v>
      </c>
      <c r="C51" s="81" t="str">
        <f t="shared" si="0"/>
        <v/>
      </c>
      <c r="D51" s="81"/>
      <c r="E51" s="35"/>
      <c r="F51" s="8"/>
      <c r="G51" s="35"/>
      <c r="H51" s="82"/>
      <c r="I51" s="82"/>
      <c r="J51" s="35"/>
      <c r="K51" s="83" t="str">
        <f t="shared" si="4"/>
        <v/>
      </c>
      <c r="L51" s="84"/>
      <c r="M51" s="6" t="str">
        <f>IF(J51="","",(K51/J51)/LOOKUP(RIGHT($D$2,3),定数!$A$6:$A$13,定数!$B$6:$B$13))</f>
        <v/>
      </c>
      <c r="N51" s="35"/>
      <c r="O51" s="8"/>
      <c r="P51" s="82"/>
      <c r="Q51" s="82"/>
      <c r="R51" s="85" t="str">
        <f>IF(P51="","",T51*M51*LOOKUP(RIGHT($D$2,3),定数!$A$6:$A$13,定数!$B$6:$B$13))</f>
        <v/>
      </c>
      <c r="S51" s="85"/>
      <c r="T51" s="86" t="str">
        <f t="shared" si="5"/>
        <v/>
      </c>
      <c r="U51" s="86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35">
        <v>44</v>
      </c>
      <c r="C52" s="81" t="str">
        <f t="shared" si="0"/>
        <v/>
      </c>
      <c r="D52" s="81"/>
      <c r="E52" s="35"/>
      <c r="F52" s="8"/>
      <c r="G52" s="35"/>
      <c r="H52" s="82"/>
      <c r="I52" s="82"/>
      <c r="J52" s="35"/>
      <c r="K52" s="83" t="str">
        <f t="shared" si="4"/>
        <v/>
      </c>
      <c r="L52" s="84"/>
      <c r="M52" s="6" t="str">
        <f>IF(J52="","",(K52/J52)/LOOKUP(RIGHT($D$2,3),定数!$A$6:$A$13,定数!$B$6:$B$13))</f>
        <v/>
      </c>
      <c r="N52" s="35"/>
      <c r="O52" s="8"/>
      <c r="P52" s="82"/>
      <c r="Q52" s="82"/>
      <c r="R52" s="85" t="str">
        <f>IF(P52="","",T52*M52*LOOKUP(RIGHT($D$2,3),定数!$A$6:$A$13,定数!$B$6:$B$13))</f>
        <v/>
      </c>
      <c r="S52" s="85"/>
      <c r="T52" s="86" t="str">
        <f t="shared" si="5"/>
        <v/>
      </c>
      <c r="U52" s="86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35">
        <v>45</v>
      </c>
      <c r="C53" s="81" t="str">
        <f t="shared" si="0"/>
        <v/>
      </c>
      <c r="D53" s="81"/>
      <c r="E53" s="35"/>
      <c r="F53" s="8"/>
      <c r="G53" s="35"/>
      <c r="H53" s="82"/>
      <c r="I53" s="82"/>
      <c r="J53" s="35"/>
      <c r="K53" s="83" t="str">
        <f t="shared" si="4"/>
        <v/>
      </c>
      <c r="L53" s="84"/>
      <c r="M53" s="6" t="str">
        <f>IF(J53="","",(K53/J53)/LOOKUP(RIGHT($D$2,3),定数!$A$6:$A$13,定数!$B$6:$B$13))</f>
        <v/>
      </c>
      <c r="N53" s="35"/>
      <c r="O53" s="8"/>
      <c r="P53" s="82"/>
      <c r="Q53" s="82"/>
      <c r="R53" s="85" t="str">
        <f>IF(P53="","",T53*M53*LOOKUP(RIGHT($D$2,3),定数!$A$6:$A$13,定数!$B$6:$B$13))</f>
        <v/>
      </c>
      <c r="S53" s="85"/>
      <c r="T53" s="86" t="str">
        <f t="shared" si="5"/>
        <v/>
      </c>
      <c r="U53" s="86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35">
        <v>46</v>
      </c>
      <c r="C54" s="81" t="str">
        <f t="shared" si="0"/>
        <v/>
      </c>
      <c r="D54" s="81"/>
      <c r="E54" s="35"/>
      <c r="F54" s="8"/>
      <c r="G54" s="35"/>
      <c r="H54" s="82"/>
      <c r="I54" s="82"/>
      <c r="J54" s="35"/>
      <c r="K54" s="83" t="str">
        <f t="shared" si="4"/>
        <v/>
      </c>
      <c r="L54" s="84"/>
      <c r="M54" s="6" t="str">
        <f>IF(J54="","",(K54/J54)/LOOKUP(RIGHT($D$2,3),定数!$A$6:$A$13,定数!$B$6:$B$13))</f>
        <v/>
      </c>
      <c r="N54" s="35"/>
      <c r="O54" s="8"/>
      <c r="P54" s="82"/>
      <c r="Q54" s="82"/>
      <c r="R54" s="85" t="str">
        <f>IF(P54="","",T54*M54*LOOKUP(RIGHT($D$2,3),定数!$A$6:$A$13,定数!$B$6:$B$13))</f>
        <v/>
      </c>
      <c r="S54" s="85"/>
      <c r="T54" s="86" t="str">
        <f t="shared" si="5"/>
        <v/>
      </c>
      <c r="U54" s="86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35">
        <v>47</v>
      </c>
      <c r="C55" s="81" t="str">
        <f t="shared" si="0"/>
        <v/>
      </c>
      <c r="D55" s="81"/>
      <c r="E55" s="35"/>
      <c r="F55" s="8"/>
      <c r="G55" s="35"/>
      <c r="H55" s="82"/>
      <c r="I55" s="82"/>
      <c r="J55" s="35"/>
      <c r="K55" s="83" t="str">
        <f t="shared" si="4"/>
        <v/>
      </c>
      <c r="L55" s="84"/>
      <c r="M55" s="6" t="str">
        <f>IF(J55="","",(K55/J55)/LOOKUP(RIGHT($D$2,3),定数!$A$6:$A$13,定数!$B$6:$B$13))</f>
        <v/>
      </c>
      <c r="N55" s="35"/>
      <c r="O55" s="8"/>
      <c r="P55" s="82"/>
      <c r="Q55" s="82"/>
      <c r="R55" s="85" t="str">
        <f>IF(P55="","",T55*M55*LOOKUP(RIGHT($D$2,3),定数!$A$6:$A$13,定数!$B$6:$B$13))</f>
        <v/>
      </c>
      <c r="S55" s="85"/>
      <c r="T55" s="86" t="str">
        <f t="shared" si="5"/>
        <v/>
      </c>
      <c r="U55" s="86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35">
        <v>48</v>
      </c>
      <c r="C56" s="81" t="str">
        <f t="shared" si="0"/>
        <v/>
      </c>
      <c r="D56" s="81"/>
      <c r="E56" s="35"/>
      <c r="F56" s="8"/>
      <c r="G56" s="35"/>
      <c r="H56" s="82"/>
      <c r="I56" s="82"/>
      <c r="J56" s="35"/>
      <c r="K56" s="83" t="str">
        <f t="shared" si="4"/>
        <v/>
      </c>
      <c r="L56" s="84"/>
      <c r="M56" s="6" t="str">
        <f>IF(J56="","",(K56/J56)/LOOKUP(RIGHT($D$2,3),定数!$A$6:$A$13,定数!$B$6:$B$13))</f>
        <v/>
      </c>
      <c r="N56" s="35"/>
      <c r="O56" s="8"/>
      <c r="P56" s="82"/>
      <c r="Q56" s="82"/>
      <c r="R56" s="85" t="str">
        <f>IF(P56="","",T56*M56*LOOKUP(RIGHT($D$2,3),定数!$A$6:$A$13,定数!$B$6:$B$13))</f>
        <v/>
      </c>
      <c r="S56" s="85"/>
      <c r="T56" s="86" t="str">
        <f t="shared" si="5"/>
        <v/>
      </c>
      <c r="U56" s="86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35">
        <v>49</v>
      </c>
      <c r="C57" s="81" t="str">
        <f t="shared" si="0"/>
        <v/>
      </c>
      <c r="D57" s="81"/>
      <c r="E57" s="35"/>
      <c r="F57" s="8"/>
      <c r="G57" s="35"/>
      <c r="H57" s="82"/>
      <c r="I57" s="82"/>
      <c r="J57" s="35"/>
      <c r="K57" s="83" t="str">
        <f t="shared" si="4"/>
        <v/>
      </c>
      <c r="L57" s="84"/>
      <c r="M57" s="6" t="str">
        <f>IF(J57="","",(K57/J57)/LOOKUP(RIGHT($D$2,3),定数!$A$6:$A$13,定数!$B$6:$B$13))</f>
        <v/>
      </c>
      <c r="N57" s="35"/>
      <c r="O57" s="8"/>
      <c r="P57" s="82"/>
      <c r="Q57" s="82"/>
      <c r="R57" s="85" t="str">
        <f>IF(P57="","",T57*M57*LOOKUP(RIGHT($D$2,3),定数!$A$6:$A$13,定数!$B$6:$B$13))</f>
        <v/>
      </c>
      <c r="S57" s="85"/>
      <c r="T57" s="86" t="str">
        <f t="shared" si="5"/>
        <v/>
      </c>
      <c r="U57" s="86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35">
        <v>50</v>
      </c>
      <c r="C58" s="81" t="str">
        <f t="shared" si="0"/>
        <v/>
      </c>
      <c r="D58" s="81"/>
      <c r="E58" s="35"/>
      <c r="F58" s="8"/>
      <c r="G58" s="35"/>
      <c r="H58" s="82"/>
      <c r="I58" s="82"/>
      <c r="J58" s="35"/>
      <c r="K58" s="83" t="str">
        <f t="shared" si="4"/>
        <v/>
      </c>
      <c r="L58" s="84"/>
      <c r="M58" s="6" t="str">
        <f>IF(J58="","",(K58/J58)/LOOKUP(RIGHT($D$2,3),定数!$A$6:$A$13,定数!$B$6:$B$13))</f>
        <v/>
      </c>
      <c r="N58" s="35"/>
      <c r="O58" s="8"/>
      <c r="P58" s="82"/>
      <c r="Q58" s="82"/>
      <c r="R58" s="85" t="str">
        <f>IF(P58="","",T58*M58*LOOKUP(RIGHT($D$2,3),定数!$A$6:$A$13,定数!$B$6:$B$13))</f>
        <v/>
      </c>
      <c r="S58" s="85"/>
      <c r="T58" s="86" t="str">
        <f t="shared" si="5"/>
        <v/>
      </c>
      <c r="U58" s="86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35">
        <v>51</v>
      </c>
      <c r="C59" s="81" t="str">
        <f t="shared" si="0"/>
        <v/>
      </c>
      <c r="D59" s="81"/>
      <c r="E59" s="35"/>
      <c r="F59" s="8"/>
      <c r="G59" s="35"/>
      <c r="H59" s="82"/>
      <c r="I59" s="82"/>
      <c r="J59" s="35"/>
      <c r="K59" s="83" t="str">
        <f t="shared" si="4"/>
        <v/>
      </c>
      <c r="L59" s="84"/>
      <c r="M59" s="6" t="str">
        <f>IF(J59="","",(K59/J59)/LOOKUP(RIGHT($D$2,3),定数!$A$6:$A$13,定数!$B$6:$B$13))</f>
        <v/>
      </c>
      <c r="N59" s="35"/>
      <c r="O59" s="8"/>
      <c r="P59" s="82"/>
      <c r="Q59" s="82"/>
      <c r="R59" s="85" t="str">
        <f>IF(P59="","",T59*M59*LOOKUP(RIGHT($D$2,3),定数!$A$6:$A$13,定数!$B$6:$B$13))</f>
        <v/>
      </c>
      <c r="S59" s="85"/>
      <c r="T59" s="86" t="str">
        <f t="shared" si="5"/>
        <v/>
      </c>
      <c r="U59" s="86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35">
        <v>52</v>
      </c>
      <c r="C60" s="81" t="str">
        <f t="shared" si="0"/>
        <v/>
      </c>
      <c r="D60" s="81"/>
      <c r="E60" s="35"/>
      <c r="F60" s="8"/>
      <c r="G60" s="35"/>
      <c r="H60" s="82"/>
      <c r="I60" s="82"/>
      <c r="J60" s="35"/>
      <c r="K60" s="83" t="str">
        <f t="shared" si="4"/>
        <v/>
      </c>
      <c r="L60" s="84"/>
      <c r="M60" s="6" t="str">
        <f>IF(J60="","",(K60/J60)/LOOKUP(RIGHT($D$2,3),定数!$A$6:$A$13,定数!$B$6:$B$13))</f>
        <v/>
      </c>
      <c r="N60" s="35"/>
      <c r="O60" s="8"/>
      <c r="P60" s="82"/>
      <c r="Q60" s="82"/>
      <c r="R60" s="85" t="str">
        <f>IF(P60="","",T60*M60*LOOKUP(RIGHT($D$2,3),定数!$A$6:$A$13,定数!$B$6:$B$13))</f>
        <v/>
      </c>
      <c r="S60" s="85"/>
      <c r="T60" s="86" t="str">
        <f t="shared" si="5"/>
        <v/>
      </c>
      <c r="U60" s="86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35">
        <v>53</v>
      </c>
      <c r="C61" s="81" t="str">
        <f t="shared" si="0"/>
        <v/>
      </c>
      <c r="D61" s="81"/>
      <c r="E61" s="35"/>
      <c r="F61" s="8"/>
      <c r="G61" s="35"/>
      <c r="H61" s="82"/>
      <c r="I61" s="82"/>
      <c r="J61" s="35"/>
      <c r="K61" s="83" t="str">
        <f t="shared" si="4"/>
        <v/>
      </c>
      <c r="L61" s="84"/>
      <c r="M61" s="6" t="str">
        <f>IF(J61="","",(K61/J61)/LOOKUP(RIGHT($D$2,3),定数!$A$6:$A$13,定数!$B$6:$B$13))</f>
        <v/>
      </c>
      <c r="N61" s="35"/>
      <c r="O61" s="8"/>
      <c r="P61" s="82"/>
      <c r="Q61" s="82"/>
      <c r="R61" s="85" t="str">
        <f>IF(P61="","",T61*M61*LOOKUP(RIGHT($D$2,3),定数!$A$6:$A$13,定数!$B$6:$B$13))</f>
        <v/>
      </c>
      <c r="S61" s="85"/>
      <c r="T61" s="86" t="str">
        <f t="shared" si="5"/>
        <v/>
      </c>
      <c r="U61" s="86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35">
        <v>54</v>
      </c>
      <c r="C62" s="81" t="str">
        <f t="shared" si="0"/>
        <v/>
      </c>
      <c r="D62" s="81"/>
      <c r="E62" s="35"/>
      <c r="F62" s="8"/>
      <c r="G62" s="35"/>
      <c r="H62" s="82"/>
      <c r="I62" s="82"/>
      <c r="J62" s="35"/>
      <c r="K62" s="83" t="str">
        <f t="shared" si="4"/>
        <v/>
      </c>
      <c r="L62" s="84"/>
      <c r="M62" s="6" t="str">
        <f>IF(J62="","",(K62/J62)/LOOKUP(RIGHT($D$2,3),定数!$A$6:$A$13,定数!$B$6:$B$13))</f>
        <v/>
      </c>
      <c r="N62" s="35"/>
      <c r="O62" s="8"/>
      <c r="P62" s="82"/>
      <c r="Q62" s="82"/>
      <c r="R62" s="85" t="str">
        <f>IF(P62="","",T62*M62*LOOKUP(RIGHT($D$2,3),定数!$A$6:$A$13,定数!$B$6:$B$13))</f>
        <v/>
      </c>
      <c r="S62" s="85"/>
      <c r="T62" s="86" t="str">
        <f t="shared" si="5"/>
        <v/>
      </c>
      <c r="U62" s="86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35">
        <v>55</v>
      </c>
      <c r="C63" s="81" t="str">
        <f t="shared" si="0"/>
        <v/>
      </c>
      <c r="D63" s="81"/>
      <c r="E63" s="35"/>
      <c r="F63" s="8"/>
      <c r="G63" s="35"/>
      <c r="H63" s="82"/>
      <c r="I63" s="82"/>
      <c r="J63" s="35"/>
      <c r="K63" s="83" t="str">
        <f t="shared" si="4"/>
        <v/>
      </c>
      <c r="L63" s="84"/>
      <c r="M63" s="6" t="str">
        <f>IF(J63="","",(K63/J63)/LOOKUP(RIGHT($D$2,3),定数!$A$6:$A$13,定数!$B$6:$B$13))</f>
        <v/>
      </c>
      <c r="N63" s="35"/>
      <c r="O63" s="8"/>
      <c r="P63" s="82"/>
      <c r="Q63" s="82"/>
      <c r="R63" s="85" t="str">
        <f>IF(P63="","",T63*M63*LOOKUP(RIGHT($D$2,3),定数!$A$6:$A$13,定数!$B$6:$B$13))</f>
        <v/>
      </c>
      <c r="S63" s="85"/>
      <c r="T63" s="86" t="str">
        <f t="shared" si="5"/>
        <v/>
      </c>
      <c r="U63" s="86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35">
        <v>56</v>
      </c>
      <c r="C64" s="81" t="str">
        <f t="shared" si="0"/>
        <v/>
      </c>
      <c r="D64" s="81"/>
      <c r="E64" s="35"/>
      <c r="F64" s="8"/>
      <c r="G64" s="35"/>
      <c r="H64" s="82"/>
      <c r="I64" s="82"/>
      <c r="J64" s="35"/>
      <c r="K64" s="83" t="str">
        <f t="shared" si="4"/>
        <v/>
      </c>
      <c r="L64" s="84"/>
      <c r="M64" s="6" t="str">
        <f>IF(J64="","",(K64/J64)/LOOKUP(RIGHT($D$2,3),定数!$A$6:$A$13,定数!$B$6:$B$13))</f>
        <v/>
      </c>
      <c r="N64" s="35"/>
      <c r="O64" s="8"/>
      <c r="P64" s="82"/>
      <c r="Q64" s="82"/>
      <c r="R64" s="85" t="str">
        <f>IF(P64="","",T64*M64*LOOKUP(RIGHT($D$2,3),定数!$A$6:$A$13,定数!$B$6:$B$13))</f>
        <v/>
      </c>
      <c r="S64" s="85"/>
      <c r="T64" s="86" t="str">
        <f t="shared" si="5"/>
        <v/>
      </c>
      <c r="U64" s="86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35">
        <v>57</v>
      </c>
      <c r="C65" s="81" t="str">
        <f t="shared" si="0"/>
        <v/>
      </c>
      <c r="D65" s="81"/>
      <c r="E65" s="35"/>
      <c r="F65" s="8"/>
      <c r="G65" s="35"/>
      <c r="H65" s="82"/>
      <c r="I65" s="82"/>
      <c r="J65" s="35"/>
      <c r="K65" s="83" t="str">
        <f t="shared" si="4"/>
        <v/>
      </c>
      <c r="L65" s="84"/>
      <c r="M65" s="6" t="str">
        <f>IF(J65="","",(K65/J65)/LOOKUP(RIGHT($D$2,3),定数!$A$6:$A$13,定数!$B$6:$B$13))</f>
        <v/>
      </c>
      <c r="N65" s="35"/>
      <c r="O65" s="8"/>
      <c r="P65" s="82"/>
      <c r="Q65" s="82"/>
      <c r="R65" s="85" t="str">
        <f>IF(P65="","",T65*M65*LOOKUP(RIGHT($D$2,3),定数!$A$6:$A$13,定数!$B$6:$B$13))</f>
        <v/>
      </c>
      <c r="S65" s="85"/>
      <c r="T65" s="86" t="str">
        <f t="shared" si="5"/>
        <v/>
      </c>
      <c r="U65" s="86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35">
        <v>58</v>
      </c>
      <c r="C66" s="81" t="str">
        <f t="shared" si="0"/>
        <v/>
      </c>
      <c r="D66" s="81"/>
      <c r="E66" s="35"/>
      <c r="F66" s="8"/>
      <c r="G66" s="35"/>
      <c r="H66" s="82"/>
      <c r="I66" s="82"/>
      <c r="J66" s="35"/>
      <c r="K66" s="83" t="str">
        <f t="shared" si="4"/>
        <v/>
      </c>
      <c r="L66" s="84"/>
      <c r="M66" s="6" t="str">
        <f>IF(J66="","",(K66/J66)/LOOKUP(RIGHT($D$2,3),定数!$A$6:$A$13,定数!$B$6:$B$13))</f>
        <v/>
      </c>
      <c r="N66" s="35"/>
      <c r="O66" s="8"/>
      <c r="P66" s="82"/>
      <c r="Q66" s="82"/>
      <c r="R66" s="85" t="str">
        <f>IF(P66="","",T66*M66*LOOKUP(RIGHT($D$2,3),定数!$A$6:$A$13,定数!$B$6:$B$13))</f>
        <v/>
      </c>
      <c r="S66" s="85"/>
      <c r="T66" s="86" t="str">
        <f t="shared" si="5"/>
        <v/>
      </c>
      <c r="U66" s="86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35">
        <v>59</v>
      </c>
      <c r="C67" s="81" t="str">
        <f t="shared" si="0"/>
        <v/>
      </c>
      <c r="D67" s="81"/>
      <c r="E67" s="35"/>
      <c r="F67" s="8"/>
      <c r="G67" s="35"/>
      <c r="H67" s="82"/>
      <c r="I67" s="82"/>
      <c r="J67" s="35"/>
      <c r="K67" s="83" t="str">
        <f t="shared" si="4"/>
        <v/>
      </c>
      <c r="L67" s="84"/>
      <c r="M67" s="6" t="str">
        <f>IF(J67="","",(K67/J67)/LOOKUP(RIGHT($D$2,3),定数!$A$6:$A$13,定数!$B$6:$B$13))</f>
        <v/>
      </c>
      <c r="N67" s="35"/>
      <c r="O67" s="8"/>
      <c r="P67" s="82"/>
      <c r="Q67" s="82"/>
      <c r="R67" s="85" t="str">
        <f>IF(P67="","",T67*M67*LOOKUP(RIGHT($D$2,3),定数!$A$6:$A$13,定数!$B$6:$B$13))</f>
        <v/>
      </c>
      <c r="S67" s="85"/>
      <c r="T67" s="86" t="str">
        <f t="shared" si="5"/>
        <v/>
      </c>
      <c r="U67" s="86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35">
        <v>60</v>
      </c>
      <c r="C68" s="81" t="str">
        <f t="shared" si="0"/>
        <v/>
      </c>
      <c r="D68" s="81"/>
      <c r="E68" s="35"/>
      <c r="F68" s="8"/>
      <c r="G68" s="35"/>
      <c r="H68" s="82"/>
      <c r="I68" s="82"/>
      <c r="J68" s="35"/>
      <c r="K68" s="83" t="str">
        <f t="shared" si="4"/>
        <v/>
      </c>
      <c r="L68" s="84"/>
      <c r="M68" s="6" t="str">
        <f>IF(J68="","",(K68/J68)/LOOKUP(RIGHT($D$2,3),定数!$A$6:$A$13,定数!$B$6:$B$13))</f>
        <v/>
      </c>
      <c r="N68" s="35"/>
      <c r="O68" s="8"/>
      <c r="P68" s="82"/>
      <c r="Q68" s="82"/>
      <c r="R68" s="85" t="str">
        <f>IF(P68="","",T68*M68*LOOKUP(RIGHT($D$2,3),定数!$A$6:$A$13,定数!$B$6:$B$13))</f>
        <v/>
      </c>
      <c r="S68" s="85"/>
      <c r="T68" s="86" t="str">
        <f t="shared" si="5"/>
        <v/>
      </c>
      <c r="U68" s="86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35">
        <v>61</v>
      </c>
      <c r="C69" s="81" t="str">
        <f t="shared" si="0"/>
        <v/>
      </c>
      <c r="D69" s="81"/>
      <c r="E69" s="35"/>
      <c r="F69" s="8"/>
      <c r="G69" s="35"/>
      <c r="H69" s="82"/>
      <c r="I69" s="82"/>
      <c r="J69" s="35"/>
      <c r="K69" s="83" t="str">
        <f t="shared" si="4"/>
        <v/>
      </c>
      <c r="L69" s="84"/>
      <c r="M69" s="6" t="str">
        <f>IF(J69="","",(K69/J69)/LOOKUP(RIGHT($D$2,3),定数!$A$6:$A$13,定数!$B$6:$B$13))</f>
        <v/>
      </c>
      <c r="N69" s="35"/>
      <c r="O69" s="8"/>
      <c r="P69" s="82"/>
      <c r="Q69" s="82"/>
      <c r="R69" s="85" t="str">
        <f>IF(P69="","",T69*M69*LOOKUP(RIGHT($D$2,3),定数!$A$6:$A$13,定数!$B$6:$B$13))</f>
        <v/>
      </c>
      <c r="S69" s="85"/>
      <c r="T69" s="86" t="str">
        <f t="shared" si="5"/>
        <v/>
      </c>
      <c r="U69" s="86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35">
        <v>62</v>
      </c>
      <c r="C70" s="81" t="str">
        <f t="shared" si="0"/>
        <v/>
      </c>
      <c r="D70" s="81"/>
      <c r="E70" s="35"/>
      <c r="F70" s="8"/>
      <c r="G70" s="35"/>
      <c r="H70" s="82"/>
      <c r="I70" s="82"/>
      <c r="J70" s="35"/>
      <c r="K70" s="83" t="str">
        <f t="shared" si="4"/>
        <v/>
      </c>
      <c r="L70" s="84"/>
      <c r="M70" s="6" t="str">
        <f>IF(J70="","",(K70/J70)/LOOKUP(RIGHT($D$2,3),定数!$A$6:$A$13,定数!$B$6:$B$13))</f>
        <v/>
      </c>
      <c r="N70" s="35"/>
      <c r="O70" s="8"/>
      <c r="P70" s="82"/>
      <c r="Q70" s="82"/>
      <c r="R70" s="85" t="str">
        <f>IF(P70="","",T70*M70*LOOKUP(RIGHT($D$2,3),定数!$A$6:$A$13,定数!$B$6:$B$13))</f>
        <v/>
      </c>
      <c r="S70" s="85"/>
      <c r="T70" s="86" t="str">
        <f t="shared" si="5"/>
        <v/>
      </c>
      <c r="U70" s="86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35">
        <v>63</v>
      </c>
      <c r="C71" s="81" t="str">
        <f t="shared" si="0"/>
        <v/>
      </c>
      <c r="D71" s="81"/>
      <c r="E71" s="35"/>
      <c r="F71" s="8"/>
      <c r="G71" s="35"/>
      <c r="H71" s="82"/>
      <c r="I71" s="82"/>
      <c r="J71" s="35"/>
      <c r="K71" s="83" t="str">
        <f t="shared" si="4"/>
        <v/>
      </c>
      <c r="L71" s="84"/>
      <c r="M71" s="6" t="str">
        <f>IF(J71="","",(K71/J71)/LOOKUP(RIGHT($D$2,3),定数!$A$6:$A$13,定数!$B$6:$B$13))</f>
        <v/>
      </c>
      <c r="N71" s="35"/>
      <c r="O71" s="8"/>
      <c r="P71" s="82"/>
      <c r="Q71" s="82"/>
      <c r="R71" s="85" t="str">
        <f>IF(P71="","",T71*M71*LOOKUP(RIGHT($D$2,3),定数!$A$6:$A$13,定数!$B$6:$B$13))</f>
        <v/>
      </c>
      <c r="S71" s="85"/>
      <c r="T71" s="86" t="str">
        <f t="shared" si="5"/>
        <v/>
      </c>
      <c r="U71" s="86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35">
        <v>64</v>
      </c>
      <c r="C72" s="81" t="str">
        <f t="shared" si="0"/>
        <v/>
      </c>
      <c r="D72" s="81"/>
      <c r="E72" s="35"/>
      <c r="F72" s="8"/>
      <c r="G72" s="35"/>
      <c r="H72" s="82"/>
      <c r="I72" s="82"/>
      <c r="J72" s="35"/>
      <c r="K72" s="83" t="str">
        <f t="shared" si="4"/>
        <v/>
      </c>
      <c r="L72" s="84"/>
      <c r="M72" s="6" t="str">
        <f>IF(J72="","",(K72/J72)/LOOKUP(RIGHT($D$2,3),定数!$A$6:$A$13,定数!$B$6:$B$13))</f>
        <v/>
      </c>
      <c r="N72" s="35"/>
      <c r="O72" s="8"/>
      <c r="P72" s="82"/>
      <c r="Q72" s="82"/>
      <c r="R72" s="85" t="str">
        <f>IF(P72="","",T72*M72*LOOKUP(RIGHT($D$2,3),定数!$A$6:$A$13,定数!$B$6:$B$13))</f>
        <v/>
      </c>
      <c r="S72" s="85"/>
      <c r="T72" s="86" t="str">
        <f t="shared" si="5"/>
        <v/>
      </c>
      <c r="U72" s="86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81" t="str">
        <f t="shared" si="0"/>
        <v/>
      </c>
      <c r="D73" s="81"/>
      <c r="E73" s="35"/>
      <c r="F73" s="8"/>
      <c r="G73" s="35"/>
      <c r="H73" s="82"/>
      <c r="I73" s="82"/>
      <c r="J73" s="35"/>
      <c r="K73" s="83" t="str">
        <f t="shared" si="4"/>
        <v/>
      </c>
      <c r="L73" s="84"/>
      <c r="M73" s="6" t="str">
        <f>IF(J73="","",(K73/J73)/LOOKUP(RIGHT($D$2,3),定数!$A$6:$A$13,定数!$B$6:$B$13))</f>
        <v/>
      </c>
      <c r="N73" s="35"/>
      <c r="O73" s="8"/>
      <c r="P73" s="82"/>
      <c r="Q73" s="82"/>
      <c r="R73" s="85" t="str">
        <f>IF(P73="","",T73*M73*LOOKUP(RIGHT($D$2,3),定数!$A$6:$A$13,定数!$B$6:$B$13))</f>
        <v/>
      </c>
      <c r="S73" s="85"/>
      <c r="T73" s="86" t="str">
        <f t="shared" si="5"/>
        <v/>
      </c>
      <c r="U73" s="86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81" t="str">
        <f t="shared" ref="C74:C108" si="9">IF(R73="","",C73+R73)</f>
        <v/>
      </c>
      <c r="D74" s="81"/>
      <c r="E74" s="35"/>
      <c r="F74" s="8"/>
      <c r="G74" s="35"/>
      <c r="H74" s="82"/>
      <c r="I74" s="82"/>
      <c r="J74" s="35"/>
      <c r="K74" s="83" t="str">
        <f t="shared" si="4"/>
        <v/>
      </c>
      <c r="L74" s="84"/>
      <c r="M74" s="6" t="str">
        <f>IF(J74="","",(K74/J74)/LOOKUP(RIGHT($D$2,3),定数!$A$6:$A$13,定数!$B$6:$B$13))</f>
        <v/>
      </c>
      <c r="N74" s="35"/>
      <c r="O74" s="8"/>
      <c r="P74" s="82"/>
      <c r="Q74" s="82"/>
      <c r="R74" s="85" t="str">
        <f>IF(P74="","",T74*M74*LOOKUP(RIGHT($D$2,3),定数!$A$6:$A$13,定数!$B$6:$B$13))</f>
        <v/>
      </c>
      <c r="S74" s="85"/>
      <c r="T74" s="86" t="str">
        <f t="shared" si="5"/>
        <v/>
      </c>
      <c r="U74" s="86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81" t="str">
        <f t="shared" si="9"/>
        <v/>
      </c>
      <c r="D75" s="81"/>
      <c r="E75" s="35"/>
      <c r="F75" s="8"/>
      <c r="G75" s="35"/>
      <c r="H75" s="82"/>
      <c r="I75" s="82"/>
      <c r="J75" s="35"/>
      <c r="K75" s="83" t="str">
        <f t="shared" ref="K75:K108" si="10">IF(J75="","",C75*0.03)</f>
        <v/>
      </c>
      <c r="L75" s="84"/>
      <c r="M75" s="6" t="str">
        <f>IF(J75="","",(K75/J75)/LOOKUP(RIGHT($D$2,3),定数!$A$6:$A$13,定数!$B$6:$B$13))</f>
        <v/>
      </c>
      <c r="N75" s="35"/>
      <c r="O75" s="8"/>
      <c r="P75" s="82"/>
      <c r="Q75" s="82"/>
      <c r="R75" s="85" t="str">
        <f>IF(P75="","",T75*M75*LOOKUP(RIGHT($D$2,3),定数!$A$6:$A$13,定数!$B$6:$B$13))</f>
        <v/>
      </c>
      <c r="S75" s="85"/>
      <c r="T75" s="86" t="str">
        <f t="shared" si="5"/>
        <v/>
      </c>
      <c r="U75" s="86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81" t="str">
        <f t="shared" si="9"/>
        <v/>
      </c>
      <c r="D76" s="81"/>
      <c r="E76" s="35"/>
      <c r="F76" s="8"/>
      <c r="G76" s="35"/>
      <c r="H76" s="82"/>
      <c r="I76" s="82"/>
      <c r="J76" s="35"/>
      <c r="K76" s="83" t="str">
        <f t="shared" si="10"/>
        <v/>
      </c>
      <c r="L76" s="84"/>
      <c r="M76" s="6" t="str">
        <f>IF(J76="","",(K76/J76)/LOOKUP(RIGHT($D$2,3),定数!$A$6:$A$13,定数!$B$6:$B$13))</f>
        <v/>
      </c>
      <c r="N76" s="35"/>
      <c r="O76" s="8"/>
      <c r="P76" s="82"/>
      <c r="Q76" s="82"/>
      <c r="R76" s="85" t="str">
        <f>IF(P76="","",T76*M76*LOOKUP(RIGHT($D$2,3),定数!$A$6:$A$13,定数!$B$6:$B$13))</f>
        <v/>
      </c>
      <c r="S76" s="85"/>
      <c r="T76" s="86" t="str">
        <f t="shared" ref="T76:T108" si="12">IF(P76="","",IF(G76="買",(P76-H76),(H76-P76))*IF(RIGHT($D$2,3)="JPY",100,10000))</f>
        <v/>
      </c>
      <c r="U76" s="86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15">
      <c r="B77" s="35">
        <v>69</v>
      </c>
      <c r="C77" s="81" t="str">
        <f t="shared" si="9"/>
        <v/>
      </c>
      <c r="D77" s="81"/>
      <c r="E77" s="35"/>
      <c r="F77" s="8"/>
      <c r="G77" s="35"/>
      <c r="H77" s="82"/>
      <c r="I77" s="82"/>
      <c r="J77" s="35"/>
      <c r="K77" s="83" t="str">
        <f t="shared" si="10"/>
        <v/>
      </c>
      <c r="L77" s="84"/>
      <c r="M77" s="6" t="str">
        <f>IF(J77="","",(K77/J77)/LOOKUP(RIGHT($D$2,3),定数!$A$6:$A$13,定数!$B$6:$B$13))</f>
        <v/>
      </c>
      <c r="N77" s="35"/>
      <c r="O77" s="8"/>
      <c r="P77" s="82"/>
      <c r="Q77" s="82"/>
      <c r="R77" s="85" t="str">
        <f>IF(P77="","",T77*M77*LOOKUP(RIGHT($D$2,3),定数!$A$6:$A$13,定数!$B$6:$B$13))</f>
        <v/>
      </c>
      <c r="S77" s="85"/>
      <c r="T77" s="86" t="str">
        <f t="shared" si="12"/>
        <v/>
      </c>
      <c r="U77" s="86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15">
      <c r="B78" s="35">
        <v>70</v>
      </c>
      <c r="C78" s="81" t="str">
        <f t="shared" si="9"/>
        <v/>
      </c>
      <c r="D78" s="81"/>
      <c r="E78" s="35"/>
      <c r="F78" s="8"/>
      <c r="G78" s="35"/>
      <c r="H78" s="82"/>
      <c r="I78" s="82"/>
      <c r="J78" s="35"/>
      <c r="K78" s="83" t="str">
        <f t="shared" si="10"/>
        <v/>
      </c>
      <c r="L78" s="84"/>
      <c r="M78" s="6" t="str">
        <f>IF(J78="","",(K78/J78)/LOOKUP(RIGHT($D$2,3),定数!$A$6:$A$13,定数!$B$6:$B$13))</f>
        <v/>
      </c>
      <c r="N78" s="35"/>
      <c r="O78" s="8"/>
      <c r="P78" s="82"/>
      <c r="Q78" s="82"/>
      <c r="R78" s="85" t="str">
        <f>IF(P78="","",T78*M78*LOOKUP(RIGHT($D$2,3),定数!$A$6:$A$13,定数!$B$6:$B$13))</f>
        <v/>
      </c>
      <c r="S78" s="85"/>
      <c r="T78" s="86" t="str">
        <f t="shared" si="12"/>
        <v/>
      </c>
      <c r="U78" s="86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15">
      <c r="B79" s="35">
        <v>71</v>
      </c>
      <c r="C79" s="81" t="str">
        <f t="shared" si="9"/>
        <v/>
      </c>
      <c r="D79" s="81"/>
      <c r="E79" s="35"/>
      <c r="F79" s="8"/>
      <c r="G79" s="35"/>
      <c r="H79" s="82"/>
      <c r="I79" s="82"/>
      <c r="J79" s="35"/>
      <c r="K79" s="83" t="str">
        <f t="shared" si="10"/>
        <v/>
      </c>
      <c r="L79" s="84"/>
      <c r="M79" s="6" t="str">
        <f>IF(J79="","",(K79/J79)/LOOKUP(RIGHT($D$2,3),定数!$A$6:$A$13,定数!$B$6:$B$13))</f>
        <v/>
      </c>
      <c r="N79" s="35"/>
      <c r="O79" s="8"/>
      <c r="P79" s="82"/>
      <c r="Q79" s="82"/>
      <c r="R79" s="85" t="str">
        <f>IF(P79="","",T79*M79*LOOKUP(RIGHT($D$2,3),定数!$A$6:$A$13,定数!$B$6:$B$13))</f>
        <v/>
      </c>
      <c r="S79" s="85"/>
      <c r="T79" s="86" t="str">
        <f t="shared" si="12"/>
        <v/>
      </c>
      <c r="U79" s="86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15">
      <c r="B80" s="35">
        <v>72</v>
      </c>
      <c r="C80" s="81" t="str">
        <f t="shared" si="9"/>
        <v/>
      </c>
      <c r="D80" s="81"/>
      <c r="E80" s="35"/>
      <c r="F80" s="8"/>
      <c r="G80" s="35"/>
      <c r="H80" s="82"/>
      <c r="I80" s="82"/>
      <c r="J80" s="35"/>
      <c r="K80" s="83" t="str">
        <f t="shared" si="10"/>
        <v/>
      </c>
      <c r="L80" s="84"/>
      <c r="M80" s="6" t="str">
        <f>IF(J80="","",(K80/J80)/LOOKUP(RIGHT($D$2,3),定数!$A$6:$A$13,定数!$B$6:$B$13))</f>
        <v/>
      </c>
      <c r="N80" s="35"/>
      <c r="O80" s="8"/>
      <c r="P80" s="82"/>
      <c r="Q80" s="82"/>
      <c r="R80" s="85" t="str">
        <f>IF(P80="","",T80*M80*LOOKUP(RIGHT($D$2,3),定数!$A$6:$A$13,定数!$B$6:$B$13))</f>
        <v/>
      </c>
      <c r="S80" s="85"/>
      <c r="T80" s="86" t="str">
        <f t="shared" si="12"/>
        <v/>
      </c>
      <c r="U80" s="86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15">
      <c r="B81" s="35">
        <v>73</v>
      </c>
      <c r="C81" s="81" t="str">
        <f t="shared" si="9"/>
        <v/>
      </c>
      <c r="D81" s="81"/>
      <c r="E81" s="35"/>
      <c r="F81" s="8"/>
      <c r="G81" s="35"/>
      <c r="H81" s="82"/>
      <c r="I81" s="82"/>
      <c r="J81" s="35"/>
      <c r="K81" s="83" t="str">
        <f t="shared" si="10"/>
        <v/>
      </c>
      <c r="L81" s="84"/>
      <c r="M81" s="6" t="str">
        <f>IF(J81="","",(K81/J81)/LOOKUP(RIGHT($D$2,3),定数!$A$6:$A$13,定数!$B$6:$B$13))</f>
        <v/>
      </c>
      <c r="N81" s="35"/>
      <c r="O81" s="8"/>
      <c r="P81" s="82"/>
      <c r="Q81" s="82"/>
      <c r="R81" s="85" t="str">
        <f>IF(P81="","",T81*M81*LOOKUP(RIGHT($D$2,3),定数!$A$6:$A$13,定数!$B$6:$B$13))</f>
        <v/>
      </c>
      <c r="S81" s="85"/>
      <c r="T81" s="86" t="str">
        <f t="shared" si="12"/>
        <v/>
      </c>
      <c r="U81" s="86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15">
      <c r="B82" s="35">
        <v>74</v>
      </c>
      <c r="C82" s="81" t="str">
        <f t="shared" si="9"/>
        <v/>
      </c>
      <c r="D82" s="81"/>
      <c r="E82" s="35"/>
      <c r="F82" s="8"/>
      <c r="G82" s="35"/>
      <c r="H82" s="82"/>
      <c r="I82" s="82"/>
      <c r="J82" s="35"/>
      <c r="K82" s="83" t="str">
        <f t="shared" si="10"/>
        <v/>
      </c>
      <c r="L82" s="84"/>
      <c r="M82" s="6" t="str">
        <f>IF(J82="","",(K82/J82)/LOOKUP(RIGHT($D$2,3),定数!$A$6:$A$13,定数!$B$6:$B$13))</f>
        <v/>
      </c>
      <c r="N82" s="35"/>
      <c r="O82" s="8"/>
      <c r="P82" s="82"/>
      <c r="Q82" s="82"/>
      <c r="R82" s="85" t="str">
        <f>IF(P82="","",T82*M82*LOOKUP(RIGHT($D$2,3),定数!$A$6:$A$13,定数!$B$6:$B$13))</f>
        <v/>
      </c>
      <c r="S82" s="85"/>
      <c r="T82" s="86" t="str">
        <f t="shared" si="12"/>
        <v/>
      </c>
      <c r="U82" s="86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15">
      <c r="B83" s="35">
        <v>75</v>
      </c>
      <c r="C83" s="81" t="str">
        <f t="shared" si="9"/>
        <v/>
      </c>
      <c r="D83" s="81"/>
      <c r="E83" s="35"/>
      <c r="F83" s="8"/>
      <c r="G83" s="35"/>
      <c r="H83" s="82"/>
      <c r="I83" s="82"/>
      <c r="J83" s="35"/>
      <c r="K83" s="83" t="str">
        <f t="shared" si="10"/>
        <v/>
      </c>
      <c r="L83" s="84"/>
      <c r="M83" s="6" t="str">
        <f>IF(J83="","",(K83/J83)/LOOKUP(RIGHT($D$2,3),定数!$A$6:$A$13,定数!$B$6:$B$13))</f>
        <v/>
      </c>
      <c r="N83" s="35"/>
      <c r="O83" s="8"/>
      <c r="P83" s="82"/>
      <c r="Q83" s="82"/>
      <c r="R83" s="85" t="str">
        <f>IF(P83="","",T83*M83*LOOKUP(RIGHT($D$2,3),定数!$A$6:$A$13,定数!$B$6:$B$13))</f>
        <v/>
      </c>
      <c r="S83" s="85"/>
      <c r="T83" s="86" t="str">
        <f t="shared" si="12"/>
        <v/>
      </c>
      <c r="U83" s="86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15">
      <c r="B84" s="35">
        <v>76</v>
      </c>
      <c r="C84" s="81" t="str">
        <f t="shared" si="9"/>
        <v/>
      </c>
      <c r="D84" s="81"/>
      <c r="E84" s="35"/>
      <c r="F84" s="8"/>
      <c r="G84" s="35"/>
      <c r="H84" s="82"/>
      <c r="I84" s="82"/>
      <c r="J84" s="35"/>
      <c r="K84" s="83" t="str">
        <f t="shared" si="10"/>
        <v/>
      </c>
      <c r="L84" s="84"/>
      <c r="M84" s="6" t="str">
        <f>IF(J84="","",(K84/J84)/LOOKUP(RIGHT($D$2,3),定数!$A$6:$A$13,定数!$B$6:$B$13))</f>
        <v/>
      </c>
      <c r="N84" s="35"/>
      <c r="O84" s="8"/>
      <c r="P84" s="82"/>
      <c r="Q84" s="82"/>
      <c r="R84" s="85" t="str">
        <f>IF(P84="","",T84*M84*LOOKUP(RIGHT($D$2,3),定数!$A$6:$A$13,定数!$B$6:$B$13))</f>
        <v/>
      </c>
      <c r="S84" s="85"/>
      <c r="T84" s="86" t="str">
        <f t="shared" si="12"/>
        <v/>
      </c>
      <c r="U84" s="86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15">
      <c r="B85" s="35">
        <v>77</v>
      </c>
      <c r="C85" s="81" t="str">
        <f t="shared" si="9"/>
        <v/>
      </c>
      <c r="D85" s="81"/>
      <c r="E85" s="35"/>
      <c r="F85" s="8"/>
      <c r="G85" s="35"/>
      <c r="H85" s="82"/>
      <c r="I85" s="82"/>
      <c r="J85" s="35"/>
      <c r="K85" s="83" t="str">
        <f t="shared" si="10"/>
        <v/>
      </c>
      <c r="L85" s="84"/>
      <c r="M85" s="6" t="str">
        <f>IF(J85="","",(K85/J85)/LOOKUP(RIGHT($D$2,3),定数!$A$6:$A$13,定数!$B$6:$B$13))</f>
        <v/>
      </c>
      <c r="N85" s="35"/>
      <c r="O85" s="8"/>
      <c r="P85" s="82"/>
      <c r="Q85" s="82"/>
      <c r="R85" s="85" t="str">
        <f>IF(P85="","",T85*M85*LOOKUP(RIGHT($D$2,3),定数!$A$6:$A$13,定数!$B$6:$B$13))</f>
        <v/>
      </c>
      <c r="S85" s="85"/>
      <c r="T85" s="86" t="str">
        <f t="shared" si="12"/>
        <v/>
      </c>
      <c r="U85" s="86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15">
      <c r="B86" s="35">
        <v>78</v>
      </c>
      <c r="C86" s="81" t="str">
        <f t="shared" si="9"/>
        <v/>
      </c>
      <c r="D86" s="81"/>
      <c r="E86" s="35"/>
      <c r="F86" s="8"/>
      <c r="G86" s="35"/>
      <c r="H86" s="82"/>
      <c r="I86" s="82"/>
      <c r="J86" s="35"/>
      <c r="K86" s="83" t="str">
        <f t="shared" si="10"/>
        <v/>
      </c>
      <c r="L86" s="84"/>
      <c r="M86" s="6" t="str">
        <f>IF(J86="","",(K86/J86)/LOOKUP(RIGHT($D$2,3),定数!$A$6:$A$13,定数!$B$6:$B$13))</f>
        <v/>
      </c>
      <c r="N86" s="35"/>
      <c r="O86" s="8"/>
      <c r="P86" s="82"/>
      <c r="Q86" s="82"/>
      <c r="R86" s="85" t="str">
        <f>IF(P86="","",T86*M86*LOOKUP(RIGHT($D$2,3),定数!$A$6:$A$13,定数!$B$6:$B$13))</f>
        <v/>
      </c>
      <c r="S86" s="85"/>
      <c r="T86" s="86" t="str">
        <f t="shared" si="12"/>
        <v/>
      </c>
      <c r="U86" s="86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15">
      <c r="B87" s="35">
        <v>79</v>
      </c>
      <c r="C87" s="81" t="str">
        <f t="shared" si="9"/>
        <v/>
      </c>
      <c r="D87" s="81"/>
      <c r="E87" s="35"/>
      <c r="F87" s="8"/>
      <c r="G87" s="35"/>
      <c r="H87" s="82"/>
      <c r="I87" s="82"/>
      <c r="J87" s="35"/>
      <c r="K87" s="83" t="str">
        <f t="shared" si="10"/>
        <v/>
      </c>
      <c r="L87" s="84"/>
      <c r="M87" s="6" t="str">
        <f>IF(J87="","",(K87/J87)/LOOKUP(RIGHT($D$2,3),定数!$A$6:$A$13,定数!$B$6:$B$13))</f>
        <v/>
      </c>
      <c r="N87" s="35"/>
      <c r="O87" s="8"/>
      <c r="P87" s="82"/>
      <c r="Q87" s="82"/>
      <c r="R87" s="85" t="str">
        <f>IF(P87="","",T87*M87*LOOKUP(RIGHT($D$2,3),定数!$A$6:$A$13,定数!$B$6:$B$13))</f>
        <v/>
      </c>
      <c r="S87" s="85"/>
      <c r="T87" s="86" t="str">
        <f t="shared" si="12"/>
        <v/>
      </c>
      <c r="U87" s="86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15">
      <c r="B88" s="35">
        <v>80</v>
      </c>
      <c r="C88" s="81" t="str">
        <f t="shared" si="9"/>
        <v/>
      </c>
      <c r="D88" s="81"/>
      <c r="E88" s="35"/>
      <c r="F88" s="8"/>
      <c r="G88" s="35"/>
      <c r="H88" s="82"/>
      <c r="I88" s="82"/>
      <c r="J88" s="35"/>
      <c r="K88" s="83" t="str">
        <f t="shared" si="10"/>
        <v/>
      </c>
      <c r="L88" s="84"/>
      <c r="M88" s="6" t="str">
        <f>IF(J88="","",(K88/J88)/LOOKUP(RIGHT($D$2,3),定数!$A$6:$A$13,定数!$B$6:$B$13))</f>
        <v/>
      </c>
      <c r="N88" s="35"/>
      <c r="O88" s="8"/>
      <c r="P88" s="82"/>
      <c r="Q88" s="82"/>
      <c r="R88" s="85" t="str">
        <f>IF(P88="","",T88*M88*LOOKUP(RIGHT($D$2,3),定数!$A$6:$A$13,定数!$B$6:$B$13))</f>
        <v/>
      </c>
      <c r="S88" s="85"/>
      <c r="T88" s="86" t="str">
        <f t="shared" si="12"/>
        <v/>
      </c>
      <c r="U88" s="86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15">
      <c r="B89" s="35">
        <v>81</v>
      </c>
      <c r="C89" s="81" t="str">
        <f t="shared" si="9"/>
        <v/>
      </c>
      <c r="D89" s="81"/>
      <c r="E89" s="35"/>
      <c r="F89" s="8"/>
      <c r="G89" s="35"/>
      <c r="H89" s="82"/>
      <c r="I89" s="82"/>
      <c r="J89" s="35"/>
      <c r="K89" s="83" t="str">
        <f t="shared" si="10"/>
        <v/>
      </c>
      <c r="L89" s="84"/>
      <c r="M89" s="6" t="str">
        <f>IF(J89="","",(K89/J89)/LOOKUP(RIGHT($D$2,3),定数!$A$6:$A$13,定数!$B$6:$B$13))</f>
        <v/>
      </c>
      <c r="N89" s="35"/>
      <c r="O89" s="8"/>
      <c r="P89" s="82"/>
      <c r="Q89" s="82"/>
      <c r="R89" s="85" t="str">
        <f>IF(P89="","",T89*M89*LOOKUP(RIGHT($D$2,3),定数!$A$6:$A$13,定数!$B$6:$B$13))</f>
        <v/>
      </c>
      <c r="S89" s="85"/>
      <c r="T89" s="86" t="str">
        <f t="shared" si="12"/>
        <v/>
      </c>
      <c r="U89" s="86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15">
      <c r="B90" s="35">
        <v>82</v>
      </c>
      <c r="C90" s="81" t="str">
        <f t="shared" si="9"/>
        <v/>
      </c>
      <c r="D90" s="81"/>
      <c r="E90" s="35"/>
      <c r="F90" s="8"/>
      <c r="G90" s="35"/>
      <c r="H90" s="82"/>
      <c r="I90" s="82"/>
      <c r="J90" s="35"/>
      <c r="K90" s="83" t="str">
        <f t="shared" si="10"/>
        <v/>
      </c>
      <c r="L90" s="84"/>
      <c r="M90" s="6" t="str">
        <f>IF(J90="","",(K90/J90)/LOOKUP(RIGHT($D$2,3),定数!$A$6:$A$13,定数!$B$6:$B$13))</f>
        <v/>
      </c>
      <c r="N90" s="35"/>
      <c r="O90" s="8"/>
      <c r="P90" s="82"/>
      <c r="Q90" s="82"/>
      <c r="R90" s="85" t="str">
        <f>IF(P90="","",T90*M90*LOOKUP(RIGHT($D$2,3),定数!$A$6:$A$13,定数!$B$6:$B$13))</f>
        <v/>
      </c>
      <c r="S90" s="85"/>
      <c r="T90" s="86" t="str">
        <f t="shared" si="12"/>
        <v/>
      </c>
      <c r="U90" s="86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15">
      <c r="B91" s="35">
        <v>83</v>
      </c>
      <c r="C91" s="81" t="str">
        <f t="shared" si="9"/>
        <v/>
      </c>
      <c r="D91" s="81"/>
      <c r="E91" s="35"/>
      <c r="F91" s="8"/>
      <c r="G91" s="35"/>
      <c r="H91" s="82"/>
      <c r="I91" s="82"/>
      <c r="J91" s="35"/>
      <c r="K91" s="83" t="str">
        <f t="shared" si="10"/>
        <v/>
      </c>
      <c r="L91" s="84"/>
      <c r="M91" s="6" t="str">
        <f>IF(J91="","",(K91/J91)/LOOKUP(RIGHT($D$2,3),定数!$A$6:$A$13,定数!$B$6:$B$13))</f>
        <v/>
      </c>
      <c r="N91" s="35"/>
      <c r="O91" s="8"/>
      <c r="P91" s="82"/>
      <c r="Q91" s="82"/>
      <c r="R91" s="85" t="str">
        <f>IF(P91="","",T91*M91*LOOKUP(RIGHT($D$2,3),定数!$A$6:$A$13,定数!$B$6:$B$13))</f>
        <v/>
      </c>
      <c r="S91" s="85"/>
      <c r="T91" s="86" t="str">
        <f t="shared" si="12"/>
        <v/>
      </c>
      <c r="U91" s="86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15">
      <c r="B92" s="35">
        <v>84</v>
      </c>
      <c r="C92" s="81" t="str">
        <f t="shared" si="9"/>
        <v/>
      </c>
      <c r="D92" s="81"/>
      <c r="E92" s="35"/>
      <c r="F92" s="8"/>
      <c r="G92" s="35"/>
      <c r="H92" s="82"/>
      <c r="I92" s="82"/>
      <c r="J92" s="35"/>
      <c r="K92" s="83" t="str">
        <f t="shared" si="10"/>
        <v/>
      </c>
      <c r="L92" s="84"/>
      <c r="M92" s="6" t="str">
        <f>IF(J92="","",(K92/J92)/LOOKUP(RIGHT($D$2,3),定数!$A$6:$A$13,定数!$B$6:$B$13))</f>
        <v/>
      </c>
      <c r="N92" s="35"/>
      <c r="O92" s="8"/>
      <c r="P92" s="82"/>
      <c r="Q92" s="82"/>
      <c r="R92" s="85" t="str">
        <f>IF(P92="","",T92*M92*LOOKUP(RIGHT($D$2,3),定数!$A$6:$A$13,定数!$B$6:$B$13))</f>
        <v/>
      </c>
      <c r="S92" s="85"/>
      <c r="T92" s="86" t="str">
        <f t="shared" si="12"/>
        <v/>
      </c>
      <c r="U92" s="86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15">
      <c r="B93" s="35">
        <v>85</v>
      </c>
      <c r="C93" s="81" t="str">
        <f t="shared" si="9"/>
        <v/>
      </c>
      <c r="D93" s="81"/>
      <c r="E93" s="35"/>
      <c r="F93" s="8"/>
      <c r="G93" s="35"/>
      <c r="H93" s="82"/>
      <c r="I93" s="82"/>
      <c r="J93" s="35"/>
      <c r="K93" s="83" t="str">
        <f t="shared" si="10"/>
        <v/>
      </c>
      <c r="L93" s="84"/>
      <c r="M93" s="6" t="str">
        <f>IF(J93="","",(K93/J93)/LOOKUP(RIGHT($D$2,3),定数!$A$6:$A$13,定数!$B$6:$B$13))</f>
        <v/>
      </c>
      <c r="N93" s="35"/>
      <c r="O93" s="8"/>
      <c r="P93" s="82"/>
      <c r="Q93" s="82"/>
      <c r="R93" s="85" t="str">
        <f>IF(P93="","",T93*M93*LOOKUP(RIGHT($D$2,3),定数!$A$6:$A$13,定数!$B$6:$B$13))</f>
        <v/>
      </c>
      <c r="S93" s="85"/>
      <c r="T93" s="86" t="str">
        <f t="shared" si="12"/>
        <v/>
      </c>
      <c r="U93" s="86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15">
      <c r="B94" s="35">
        <v>86</v>
      </c>
      <c r="C94" s="81" t="str">
        <f t="shared" si="9"/>
        <v/>
      </c>
      <c r="D94" s="81"/>
      <c r="E94" s="35"/>
      <c r="F94" s="8"/>
      <c r="G94" s="35"/>
      <c r="H94" s="82"/>
      <c r="I94" s="82"/>
      <c r="J94" s="35"/>
      <c r="K94" s="83" t="str">
        <f t="shared" si="10"/>
        <v/>
      </c>
      <c r="L94" s="84"/>
      <c r="M94" s="6" t="str">
        <f>IF(J94="","",(K94/J94)/LOOKUP(RIGHT($D$2,3),定数!$A$6:$A$13,定数!$B$6:$B$13))</f>
        <v/>
      </c>
      <c r="N94" s="35"/>
      <c r="O94" s="8"/>
      <c r="P94" s="82"/>
      <c r="Q94" s="82"/>
      <c r="R94" s="85" t="str">
        <f>IF(P94="","",T94*M94*LOOKUP(RIGHT($D$2,3),定数!$A$6:$A$13,定数!$B$6:$B$13))</f>
        <v/>
      </c>
      <c r="S94" s="85"/>
      <c r="T94" s="86" t="str">
        <f t="shared" si="12"/>
        <v/>
      </c>
      <c r="U94" s="86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15">
      <c r="B95" s="35">
        <v>87</v>
      </c>
      <c r="C95" s="81" t="str">
        <f t="shared" si="9"/>
        <v/>
      </c>
      <c r="D95" s="81"/>
      <c r="E95" s="35"/>
      <c r="F95" s="8"/>
      <c r="G95" s="35"/>
      <c r="H95" s="82"/>
      <c r="I95" s="82"/>
      <c r="J95" s="35"/>
      <c r="K95" s="83" t="str">
        <f t="shared" si="10"/>
        <v/>
      </c>
      <c r="L95" s="84"/>
      <c r="M95" s="6" t="str">
        <f>IF(J95="","",(K95/J95)/LOOKUP(RIGHT($D$2,3),定数!$A$6:$A$13,定数!$B$6:$B$13))</f>
        <v/>
      </c>
      <c r="N95" s="35"/>
      <c r="O95" s="8"/>
      <c r="P95" s="82"/>
      <c r="Q95" s="82"/>
      <c r="R95" s="85" t="str">
        <f>IF(P95="","",T95*M95*LOOKUP(RIGHT($D$2,3),定数!$A$6:$A$13,定数!$B$6:$B$13))</f>
        <v/>
      </c>
      <c r="S95" s="85"/>
      <c r="T95" s="86" t="str">
        <f t="shared" si="12"/>
        <v/>
      </c>
      <c r="U95" s="86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15">
      <c r="B96" s="35">
        <v>88</v>
      </c>
      <c r="C96" s="81" t="str">
        <f t="shared" si="9"/>
        <v/>
      </c>
      <c r="D96" s="81"/>
      <c r="E96" s="35"/>
      <c r="F96" s="8"/>
      <c r="G96" s="35"/>
      <c r="H96" s="82"/>
      <c r="I96" s="82"/>
      <c r="J96" s="35"/>
      <c r="K96" s="83" t="str">
        <f t="shared" si="10"/>
        <v/>
      </c>
      <c r="L96" s="84"/>
      <c r="M96" s="6" t="str">
        <f>IF(J96="","",(K96/J96)/LOOKUP(RIGHT($D$2,3),定数!$A$6:$A$13,定数!$B$6:$B$13))</f>
        <v/>
      </c>
      <c r="N96" s="35"/>
      <c r="O96" s="8"/>
      <c r="P96" s="82"/>
      <c r="Q96" s="82"/>
      <c r="R96" s="85" t="str">
        <f>IF(P96="","",T96*M96*LOOKUP(RIGHT($D$2,3),定数!$A$6:$A$13,定数!$B$6:$B$13))</f>
        <v/>
      </c>
      <c r="S96" s="85"/>
      <c r="T96" s="86" t="str">
        <f t="shared" si="12"/>
        <v/>
      </c>
      <c r="U96" s="86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15">
      <c r="B97" s="35">
        <v>89</v>
      </c>
      <c r="C97" s="81" t="str">
        <f t="shared" si="9"/>
        <v/>
      </c>
      <c r="D97" s="81"/>
      <c r="E97" s="35"/>
      <c r="F97" s="8"/>
      <c r="G97" s="35"/>
      <c r="H97" s="82"/>
      <c r="I97" s="82"/>
      <c r="J97" s="35"/>
      <c r="K97" s="83" t="str">
        <f t="shared" si="10"/>
        <v/>
      </c>
      <c r="L97" s="84"/>
      <c r="M97" s="6" t="str">
        <f>IF(J97="","",(K97/J97)/LOOKUP(RIGHT($D$2,3),定数!$A$6:$A$13,定数!$B$6:$B$13))</f>
        <v/>
      </c>
      <c r="N97" s="35"/>
      <c r="O97" s="8"/>
      <c r="P97" s="82"/>
      <c r="Q97" s="82"/>
      <c r="R97" s="85" t="str">
        <f>IF(P97="","",T97*M97*LOOKUP(RIGHT($D$2,3),定数!$A$6:$A$13,定数!$B$6:$B$13))</f>
        <v/>
      </c>
      <c r="S97" s="85"/>
      <c r="T97" s="86" t="str">
        <f t="shared" si="12"/>
        <v/>
      </c>
      <c r="U97" s="86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15">
      <c r="B98" s="35">
        <v>90</v>
      </c>
      <c r="C98" s="81" t="str">
        <f t="shared" si="9"/>
        <v/>
      </c>
      <c r="D98" s="81"/>
      <c r="E98" s="35"/>
      <c r="F98" s="8"/>
      <c r="G98" s="35"/>
      <c r="H98" s="82"/>
      <c r="I98" s="82"/>
      <c r="J98" s="35"/>
      <c r="K98" s="83" t="str">
        <f t="shared" si="10"/>
        <v/>
      </c>
      <c r="L98" s="84"/>
      <c r="M98" s="6" t="str">
        <f>IF(J98="","",(K98/J98)/LOOKUP(RIGHT($D$2,3),定数!$A$6:$A$13,定数!$B$6:$B$13))</f>
        <v/>
      </c>
      <c r="N98" s="35"/>
      <c r="O98" s="8"/>
      <c r="P98" s="82"/>
      <c r="Q98" s="82"/>
      <c r="R98" s="85" t="str">
        <f>IF(P98="","",T98*M98*LOOKUP(RIGHT($D$2,3),定数!$A$6:$A$13,定数!$B$6:$B$13))</f>
        <v/>
      </c>
      <c r="S98" s="85"/>
      <c r="T98" s="86" t="str">
        <f t="shared" si="12"/>
        <v/>
      </c>
      <c r="U98" s="86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15">
      <c r="B99" s="35">
        <v>91</v>
      </c>
      <c r="C99" s="81" t="str">
        <f t="shared" si="9"/>
        <v/>
      </c>
      <c r="D99" s="81"/>
      <c r="E99" s="35"/>
      <c r="F99" s="8"/>
      <c r="G99" s="35"/>
      <c r="H99" s="82"/>
      <c r="I99" s="82"/>
      <c r="J99" s="35"/>
      <c r="K99" s="83" t="str">
        <f t="shared" si="10"/>
        <v/>
      </c>
      <c r="L99" s="84"/>
      <c r="M99" s="6" t="str">
        <f>IF(J99="","",(K99/J99)/LOOKUP(RIGHT($D$2,3),定数!$A$6:$A$13,定数!$B$6:$B$13))</f>
        <v/>
      </c>
      <c r="N99" s="35"/>
      <c r="O99" s="8"/>
      <c r="P99" s="82"/>
      <c r="Q99" s="82"/>
      <c r="R99" s="85" t="str">
        <f>IF(P99="","",T99*M99*LOOKUP(RIGHT($D$2,3),定数!$A$6:$A$13,定数!$B$6:$B$13))</f>
        <v/>
      </c>
      <c r="S99" s="85"/>
      <c r="T99" s="86" t="str">
        <f t="shared" si="12"/>
        <v/>
      </c>
      <c r="U99" s="86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15">
      <c r="B100" s="35">
        <v>92</v>
      </c>
      <c r="C100" s="81" t="str">
        <f t="shared" si="9"/>
        <v/>
      </c>
      <c r="D100" s="81"/>
      <c r="E100" s="35"/>
      <c r="F100" s="8"/>
      <c r="G100" s="35"/>
      <c r="H100" s="82"/>
      <c r="I100" s="82"/>
      <c r="J100" s="35"/>
      <c r="K100" s="83" t="str">
        <f t="shared" si="10"/>
        <v/>
      </c>
      <c r="L100" s="84"/>
      <c r="M100" s="6" t="str">
        <f>IF(J100="","",(K100/J100)/LOOKUP(RIGHT($D$2,3),定数!$A$6:$A$13,定数!$B$6:$B$13))</f>
        <v/>
      </c>
      <c r="N100" s="35"/>
      <c r="O100" s="8"/>
      <c r="P100" s="82"/>
      <c r="Q100" s="82"/>
      <c r="R100" s="85" t="str">
        <f>IF(P100="","",T100*M100*LOOKUP(RIGHT($D$2,3),定数!$A$6:$A$13,定数!$B$6:$B$13))</f>
        <v/>
      </c>
      <c r="S100" s="85"/>
      <c r="T100" s="86" t="str">
        <f t="shared" si="12"/>
        <v/>
      </c>
      <c r="U100" s="86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15">
      <c r="B101" s="35">
        <v>93</v>
      </c>
      <c r="C101" s="81" t="str">
        <f t="shared" si="9"/>
        <v/>
      </c>
      <c r="D101" s="81"/>
      <c r="E101" s="35"/>
      <c r="F101" s="8"/>
      <c r="G101" s="35"/>
      <c r="H101" s="82"/>
      <c r="I101" s="82"/>
      <c r="J101" s="35"/>
      <c r="K101" s="83" t="str">
        <f t="shared" si="10"/>
        <v/>
      </c>
      <c r="L101" s="84"/>
      <c r="M101" s="6" t="str">
        <f>IF(J101="","",(K101/J101)/LOOKUP(RIGHT($D$2,3),定数!$A$6:$A$13,定数!$B$6:$B$13))</f>
        <v/>
      </c>
      <c r="N101" s="35"/>
      <c r="O101" s="8"/>
      <c r="P101" s="82"/>
      <c r="Q101" s="82"/>
      <c r="R101" s="85" t="str">
        <f>IF(P101="","",T101*M101*LOOKUP(RIGHT($D$2,3),定数!$A$6:$A$13,定数!$B$6:$B$13))</f>
        <v/>
      </c>
      <c r="S101" s="85"/>
      <c r="T101" s="86" t="str">
        <f t="shared" si="12"/>
        <v/>
      </c>
      <c r="U101" s="86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15">
      <c r="B102" s="35">
        <v>94</v>
      </c>
      <c r="C102" s="81" t="str">
        <f t="shared" si="9"/>
        <v/>
      </c>
      <c r="D102" s="81"/>
      <c r="E102" s="35"/>
      <c r="F102" s="8"/>
      <c r="G102" s="35"/>
      <c r="H102" s="82"/>
      <c r="I102" s="82"/>
      <c r="J102" s="35"/>
      <c r="K102" s="83" t="str">
        <f t="shared" si="10"/>
        <v/>
      </c>
      <c r="L102" s="84"/>
      <c r="M102" s="6" t="str">
        <f>IF(J102="","",(K102/J102)/LOOKUP(RIGHT($D$2,3),定数!$A$6:$A$13,定数!$B$6:$B$13))</f>
        <v/>
      </c>
      <c r="N102" s="35"/>
      <c r="O102" s="8"/>
      <c r="P102" s="82"/>
      <c r="Q102" s="82"/>
      <c r="R102" s="85" t="str">
        <f>IF(P102="","",T102*M102*LOOKUP(RIGHT($D$2,3),定数!$A$6:$A$13,定数!$B$6:$B$13))</f>
        <v/>
      </c>
      <c r="S102" s="85"/>
      <c r="T102" s="86" t="str">
        <f t="shared" si="12"/>
        <v/>
      </c>
      <c r="U102" s="86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15">
      <c r="B103" s="35">
        <v>95</v>
      </c>
      <c r="C103" s="81" t="str">
        <f t="shared" si="9"/>
        <v/>
      </c>
      <c r="D103" s="81"/>
      <c r="E103" s="35"/>
      <c r="F103" s="8"/>
      <c r="G103" s="35"/>
      <c r="H103" s="82"/>
      <c r="I103" s="82"/>
      <c r="J103" s="35"/>
      <c r="K103" s="83" t="str">
        <f t="shared" si="10"/>
        <v/>
      </c>
      <c r="L103" s="84"/>
      <c r="M103" s="6" t="str">
        <f>IF(J103="","",(K103/J103)/LOOKUP(RIGHT($D$2,3),定数!$A$6:$A$13,定数!$B$6:$B$13))</f>
        <v/>
      </c>
      <c r="N103" s="35"/>
      <c r="O103" s="8"/>
      <c r="P103" s="82"/>
      <c r="Q103" s="82"/>
      <c r="R103" s="85" t="str">
        <f>IF(P103="","",T103*M103*LOOKUP(RIGHT($D$2,3),定数!$A$6:$A$13,定数!$B$6:$B$13))</f>
        <v/>
      </c>
      <c r="S103" s="85"/>
      <c r="T103" s="86" t="str">
        <f t="shared" si="12"/>
        <v/>
      </c>
      <c r="U103" s="86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15">
      <c r="B104" s="35">
        <v>96</v>
      </c>
      <c r="C104" s="81" t="str">
        <f t="shared" si="9"/>
        <v/>
      </c>
      <c r="D104" s="81"/>
      <c r="E104" s="35"/>
      <c r="F104" s="8"/>
      <c r="G104" s="35"/>
      <c r="H104" s="82"/>
      <c r="I104" s="82"/>
      <c r="J104" s="35"/>
      <c r="K104" s="83" t="str">
        <f t="shared" si="10"/>
        <v/>
      </c>
      <c r="L104" s="84"/>
      <c r="M104" s="6" t="str">
        <f>IF(J104="","",(K104/J104)/LOOKUP(RIGHT($D$2,3),定数!$A$6:$A$13,定数!$B$6:$B$13))</f>
        <v/>
      </c>
      <c r="N104" s="35"/>
      <c r="O104" s="8"/>
      <c r="P104" s="82"/>
      <c r="Q104" s="82"/>
      <c r="R104" s="85" t="str">
        <f>IF(P104="","",T104*M104*LOOKUP(RIGHT($D$2,3),定数!$A$6:$A$13,定数!$B$6:$B$13))</f>
        <v/>
      </c>
      <c r="S104" s="85"/>
      <c r="T104" s="86" t="str">
        <f t="shared" si="12"/>
        <v/>
      </c>
      <c r="U104" s="86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15">
      <c r="B105" s="35">
        <v>97</v>
      </c>
      <c r="C105" s="81" t="str">
        <f t="shared" si="9"/>
        <v/>
      </c>
      <c r="D105" s="81"/>
      <c r="E105" s="35"/>
      <c r="F105" s="8"/>
      <c r="G105" s="35"/>
      <c r="H105" s="82"/>
      <c r="I105" s="82"/>
      <c r="J105" s="35"/>
      <c r="K105" s="83" t="str">
        <f t="shared" si="10"/>
        <v/>
      </c>
      <c r="L105" s="84"/>
      <c r="M105" s="6" t="str">
        <f>IF(J105="","",(K105/J105)/LOOKUP(RIGHT($D$2,3),定数!$A$6:$A$13,定数!$B$6:$B$13))</f>
        <v/>
      </c>
      <c r="N105" s="35"/>
      <c r="O105" s="8"/>
      <c r="P105" s="82"/>
      <c r="Q105" s="82"/>
      <c r="R105" s="85" t="str">
        <f>IF(P105="","",T105*M105*LOOKUP(RIGHT($D$2,3),定数!$A$6:$A$13,定数!$B$6:$B$13))</f>
        <v/>
      </c>
      <c r="S105" s="85"/>
      <c r="T105" s="86" t="str">
        <f t="shared" si="12"/>
        <v/>
      </c>
      <c r="U105" s="86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15">
      <c r="B106" s="35">
        <v>98</v>
      </c>
      <c r="C106" s="81" t="str">
        <f t="shared" si="9"/>
        <v/>
      </c>
      <c r="D106" s="81"/>
      <c r="E106" s="35"/>
      <c r="F106" s="8"/>
      <c r="G106" s="35"/>
      <c r="H106" s="82"/>
      <c r="I106" s="82"/>
      <c r="J106" s="35"/>
      <c r="K106" s="83" t="str">
        <f t="shared" si="10"/>
        <v/>
      </c>
      <c r="L106" s="84"/>
      <c r="M106" s="6" t="str">
        <f>IF(J106="","",(K106/J106)/LOOKUP(RIGHT($D$2,3),定数!$A$6:$A$13,定数!$B$6:$B$13))</f>
        <v/>
      </c>
      <c r="N106" s="35"/>
      <c r="O106" s="8"/>
      <c r="P106" s="82"/>
      <c r="Q106" s="82"/>
      <c r="R106" s="85" t="str">
        <f>IF(P106="","",T106*M106*LOOKUP(RIGHT($D$2,3),定数!$A$6:$A$13,定数!$B$6:$B$13))</f>
        <v/>
      </c>
      <c r="S106" s="85"/>
      <c r="T106" s="86" t="str">
        <f t="shared" si="12"/>
        <v/>
      </c>
      <c r="U106" s="86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15">
      <c r="B107" s="35">
        <v>99</v>
      </c>
      <c r="C107" s="81" t="str">
        <f t="shared" si="9"/>
        <v/>
      </c>
      <c r="D107" s="81"/>
      <c r="E107" s="35"/>
      <c r="F107" s="8"/>
      <c r="G107" s="35"/>
      <c r="H107" s="82"/>
      <c r="I107" s="82"/>
      <c r="J107" s="35"/>
      <c r="K107" s="83" t="str">
        <f t="shared" si="10"/>
        <v/>
      </c>
      <c r="L107" s="84"/>
      <c r="M107" s="6" t="str">
        <f>IF(J107="","",(K107/J107)/LOOKUP(RIGHT($D$2,3),定数!$A$6:$A$13,定数!$B$6:$B$13))</f>
        <v/>
      </c>
      <c r="N107" s="35"/>
      <c r="O107" s="8"/>
      <c r="P107" s="82"/>
      <c r="Q107" s="82"/>
      <c r="R107" s="85" t="str">
        <f>IF(P107="","",T107*M107*LOOKUP(RIGHT($D$2,3),定数!$A$6:$A$13,定数!$B$6:$B$13))</f>
        <v/>
      </c>
      <c r="S107" s="85"/>
      <c r="T107" s="86" t="str">
        <f t="shared" si="12"/>
        <v/>
      </c>
      <c r="U107" s="86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15">
      <c r="B108" s="35">
        <v>100</v>
      </c>
      <c r="C108" s="81" t="str">
        <f t="shared" si="9"/>
        <v/>
      </c>
      <c r="D108" s="81"/>
      <c r="E108" s="35"/>
      <c r="F108" s="8"/>
      <c r="G108" s="35"/>
      <c r="H108" s="82"/>
      <c r="I108" s="82"/>
      <c r="J108" s="35"/>
      <c r="K108" s="83" t="str">
        <f t="shared" si="10"/>
        <v/>
      </c>
      <c r="L108" s="84"/>
      <c r="M108" s="6" t="str">
        <f>IF(J108="","",(K108/J108)/LOOKUP(RIGHT($D$2,3),定数!$A$6:$A$13,定数!$B$6:$B$13))</f>
        <v/>
      </c>
      <c r="N108" s="35"/>
      <c r="O108" s="8"/>
      <c r="P108" s="82"/>
      <c r="Q108" s="82"/>
      <c r="R108" s="85" t="str">
        <f>IF(P108="","",T108*M108*LOOKUP(RIGHT($D$2,3),定数!$A$6:$A$13,定数!$B$6:$B$13))</f>
        <v/>
      </c>
      <c r="S108" s="85"/>
      <c r="T108" s="86" t="str">
        <f t="shared" si="12"/>
        <v/>
      </c>
      <c r="U108" s="86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09" priority="5" stopIfTrue="1" operator="equal">
      <formula>"買"</formula>
    </cfRule>
    <cfRule type="cellIs" dxfId="108" priority="6" stopIfTrue="1" operator="equal">
      <formula>"売"</formula>
    </cfRule>
  </conditionalFormatting>
  <conditionalFormatting sqref="G9:G11 G14:G45 G47:G108">
    <cfRule type="cellIs" dxfId="107" priority="7" stopIfTrue="1" operator="equal">
      <formula>"買"</formula>
    </cfRule>
    <cfRule type="cellIs" dxfId="106" priority="8" stopIfTrue="1" operator="equal">
      <formula>"売"</formula>
    </cfRule>
  </conditionalFormatting>
  <conditionalFormatting sqref="G12">
    <cfRule type="cellIs" dxfId="105" priority="3" stopIfTrue="1" operator="equal">
      <formula>"買"</formula>
    </cfRule>
    <cfRule type="cellIs" dxfId="104" priority="4" stopIfTrue="1" operator="equal">
      <formula>"売"</formula>
    </cfRule>
  </conditionalFormatting>
  <conditionalFormatting sqref="G13">
    <cfRule type="cellIs" dxfId="103" priority="1" stopIfTrue="1" operator="equal">
      <formula>"買"</formula>
    </cfRule>
    <cfRule type="cellIs" dxfId="102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352" workbookViewId="0">
      <selection activeCell="A374" sqref="A374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abSelected="1" zoomScale="145" zoomScaleNormal="145" zoomScaleSheetLayoutView="100" workbookViewId="0">
      <selection activeCell="A2" sqref="A2:J9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87" t="s">
        <v>75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</row>
    <row r="11" spans="1:10" x14ac:dyDescent="0.15">
      <c r="A11" t="s">
        <v>1</v>
      </c>
    </row>
    <row r="12" spans="1:10" ht="13.5" customHeight="1" x14ac:dyDescent="0.15">
      <c r="A12" s="87" t="s">
        <v>73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 x14ac:dyDescent="0.1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x14ac:dyDescent="0.1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x14ac:dyDescent="0.1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x14ac:dyDescent="0.1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x14ac:dyDescent="0.1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1" spans="1:10" x14ac:dyDescent="0.15">
      <c r="A21" t="s">
        <v>2</v>
      </c>
    </row>
    <row r="22" spans="1:10" x14ac:dyDescent="0.15">
      <c r="A22" s="89" t="s">
        <v>74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 x14ac:dyDescent="0.15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 x14ac:dyDescent="0.1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x14ac:dyDescent="0.15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x14ac:dyDescent="0.15">
      <c r="A26" s="89"/>
      <c r="B26" s="89"/>
      <c r="C26" s="89"/>
      <c r="D26" s="89"/>
      <c r="E26" s="89"/>
      <c r="F26" s="89"/>
      <c r="G26" s="89"/>
      <c r="H26" s="89"/>
      <c r="I26" s="89"/>
      <c r="J26" s="89"/>
    </row>
    <row r="27" spans="1:10" x14ac:dyDescent="0.15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x14ac:dyDescent="0.15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spans="1:10" x14ac:dyDescent="0.15">
      <c r="A29" s="89"/>
      <c r="B29" s="89"/>
      <c r="C29" s="89"/>
      <c r="D29" s="89"/>
      <c r="E29" s="89"/>
      <c r="F29" s="89"/>
      <c r="G29" s="89"/>
      <c r="H29" s="89"/>
      <c r="I29" s="89"/>
      <c r="J29" s="8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G9" sqref="G9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15">
      <c r="B5" s="27" t="s">
        <v>43</v>
      </c>
      <c r="C5" s="28" t="s">
        <v>67</v>
      </c>
      <c r="D5" s="28">
        <v>100</v>
      </c>
      <c r="E5" s="32">
        <v>43645</v>
      </c>
      <c r="F5" s="28">
        <v>100</v>
      </c>
      <c r="G5" s="32">
        <v>43738</v>
      </c>
      <c r="H5" s="28">
        <v>100</v>
      </c>
      <c r="I5" s="32">
        <v>43650</v>
      </c>
    </row>
    <row r="6" spans="2:9" x14ac:dyDescent="0.15">
      <c r="B6" s="27" t="s">
        <v>43</v>
      </c>
      <c r="C6" s="28" t="s">
        <v>68</v>
      </c>
      <c r="D6" s="28">
        <v>48</v>
      </c>
      <c r="E6" s="32">
        <v>43654</v>
      </c>
      <c r="F6" s="28">
        <v>100</v>
      </c>
      <c r="G6" s="32">
        <v>43656</v>
      </c>
      <c r="H6" s="28">
        <v>100</v>
      </c>
      <c r="I6" s="32">
        <v>43662</v>
      </c>
    </row>
    <row r="7" spans="2:9" x14ac:dyDescent="0.15">
      <c r="B7" s="27" t="s">
        <v>43</v>
      </c>
      <c r="C7" s="28" t="s">
        <v>69</v>
      </c>
      <c r="D7" s="28">
        <v>29</v>
      </c>
      <c r="E7" s="32">
        <v>43664</v>
      </c>
      <c r="F7" s="28">
        <v>46</v>
      </c>
      <c r="G7" s="32">
        <v>43667</v>
      </c>
      <c r="H7" s="28">
        <v>100</v>
      </c>
      <c r="I7" s="32">
        <v>43673</v>
      </c>
    </row>
    <row r="8" spans="2:9" x14ac:dyDescent="0.15">
      <c r="B8" s="27" t="s">
        <v>43</v>
      </c>
      <c r="C8" s="28" t="s">
        <v>70</v>
      </c>
      <c r="D8" s="28">
        <v>33</v>
      </c>
      <c r="E8" s="32">
        <v>43674</v>
      </c>
      <c r="F8" s="28">
        <v>41</v>
      </c>
      <c r="G8" s="32">
        <v>43676</v>
      </c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47" t="s">
        <v>5</v>
      </c>
      <c r="C2" s="47"/>
      <c r="D2" s="50"/>
      <c r="E2" s="50"/>
      <c r="F2" s="47" t="s">
        <v>6</v>
      </c>
      <c r="G2" s="47"/>
      <c r="H2" s="50" t="s">
        <v>36</v>
      </c>
      <c r="I2" s="50"/>
      <c r="J2" s="47" t="s">
        <v>7</v>
      </c>
      <c r="K2" s="47"/>
      <c r="L2" s="53">
        <f>C9</f>
        <v>1000000</v>
      </c>
      <c r="M2" s="50"/>
      <c r="N2" s="47" t="s">
        <v>8</v>
      </c>
      <c r="O2" s="47"/>
      <c r="P2" s="53" t="e">
        <f>C108+R108</f>
        <v>#VALUE!</v>
      </c>
      <c r="Q2" s="50"/>
      <c r="R2" s="1"/>
      <c r="S2" s="1"/>
      <c r="T2" s="1"/>
    </row>
    <row r="3" spans="2:21" ht="57" customHeight="1" x14ac:dyDescent="0.15">
      <c r="B3" s="47" t="s">
        <v>9</v>
      </c>
      <c r="C3" s="47"/>
      <c r="D3" s="54" t="s">
        <v>38</v>
      </c>
      <c r="E3" s="54"/>
      <c r="F3" s="54"/>
      <c r="G3" s="54"/>
      <c r="H3" s="54"/>
      <c r="I3" s="54"/>
      <c r="J3" s="47" t="s">
        <v>10</v>
      </c>
      <c r="K3" s="47"/>
      <c r="L3" s="54" t="s">
        <v>35</v>
      </c>
      <c r="M3" s="55"/>
      <c r="N3" s="55"/>
      <c r="O3" s="55"/>
      <c r="P3" s="55"/>
      <c r="Q3" s="55"/>
      <c r="R3" s="1"/>
      <c r="S3" s="1"/>
    </row>
    <row r="4" spans="2:21" x14ac:dyDescent="0.15">
      <c r="B4" s="47" t="s">
        <v>11</v>
      </c>
      <c r="C4" s="47"/>
      <c r="D4" s="48">
        <f>SUM($R$9:$S$993)</f>
        <v>153684.21052631587</v>
      </c>
      <c r="E4" s="48"/>
      <c r="F4" s="47" t="s">
        <v>12</v>
      </c>
      <c r="G4" s="47"/>
      <c r="H4" s="49">
        <f>SUM($T$9:$U$108)</f>
        <v>292.00000000000017</v>
      </c>
      <c r="I4" s="50"/>
      <c r="J4" s="56" t="s">
        <v>13</v>
      </c>
      <c r="K4" s="56"/>
      <c r="L4" s="53">
        <f>MAX($C$9:$D$990)-C9</f>
        <v>153684.21052631596</v>
      </c>
      <c r="M4" s="53"/>
      <c r="N4" s="56" t="s">
        <v>14</v>
      </c>
      <c r="O4" s="56"/>
      <c r="P4" s="48">
        <f>MIN($C$9:$D$990)-C9</f>
        <v>0</v>
      </c>
      <c r="Q4" s="48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8" t="s">
        <v>19</v>
      </c>
      <c r="K5" s="47"/>
      <c r="L5" s="59"/>
      <c r="M5" s="60"/>
      <c r="N5" s="17" t="s">
        <v>20</v>
      </c>
      <c r="O5" s="9"/>
      <c r="P5" s="59"/>
      <c r="Q5" s="60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63"/>
      <c r="J7" s="76" t="s">
        <v>24</v>
      </c>
      <c r="K7" s="77"/>
      <c r="L7" s="65"/>
      <c r="M7" s="78" t="s">
        <v>25</v>
      </c>
      <c r="N7" s="79" t="s">
        <v>26</v>
      </c>
      <c r="O7" s="80"/>
      <c r="P7" s="80"/>
      <c r="Q7" s="67"/>
      <c r="R7" s="61" t="s">
        <v>27</v>
      </c>
      <c r="S7" s="61"/>
      <c r="T7" s="61"/>
      <c r="U7" s="61"/>
    </row>
    <row r="8" spans="2:21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78"/>
      <c r="N8" s="5" t="s">
        <v>28</v>
      </c>
      <c r="O8" s="5" t="s">
        <v>29</v>
      </c>
      <c r="P8" s="66" t="s">
        <v>31</v>
      </c>
      <c r="Q8" s="67"/>
      <c r="R8" s="61" t="s">
        <v>34</v>
      </c>
      <c r="S8" s="61"/>
      <c r="T8" s="61" t="s">
        <v>32</v>
      </c>
      <c r="U8" s="61"/>
    </row>
    <row r="9" spans="2:21" x14ac:dyDescent="0.15">
      <c r="B9" s="19">
        <v>1</v>
      </c>
      <c r="C9" s="81">
        <v>1000000</v>
      </c>
      <c r="D9" s="81"/>
      <c r="E9" s="19">
        <v>2001</v>
      </c>
      <c r="F9" s="8">
        <v>42111</v>
      </c>
      <c r="G9" s="19" t="s">
        <v>4</v>
      </c>
      <c r="H9" s="82">
        <v>105.33</v>
      </c>
      <c r="I9" s="82"/>
      <c r="J9" s="19">
        <v>57</v>
      </c>
      <c r="K9" s="81">
        <f t="shared" ref="K9:K72" si="0">IF(F9="","",C9*0.03)</f>
        <v>30000</v>
      </c>
      <c r="L9" s="81"/>
      <c r="M9" s="6">
        <f>IF(J9="","",(K9/J9)/1000)</f>
        <v>0.52631578947368418</v>
      </c>
      <c r="N9" s="19">
        <v>2001</v>
      </c>
      <c r="O9" s="8">
        <v>42111</v>
      </c>
      <c r="P9" s="82">
        <v>108.25</v>
      </c>
      <c r="Q9" s="82"/>
      <c r="R9" s="85">
        <f>IF(O9="","",(IF(G9="売",H9-P9,P9-H9))*M9*100000)</f>
        <v>153684.21052631587</v>
      </c>
      <c r="S9" s="85"/>
      <c r="T9" s="86">
        <f>IF(O9="","",IF(R9&lt;0,J9*(-1),IF(G9="買",(P9-H9)*100,(H9-P9)*100)))</f>
        <v>292.00000000000017</v>
      </c>
      <c r="U9" s="86"/>
    </row>
    <row r="10" spans="2:21" x14ac:dyDescent="0.15">
      <c r="B10" s="19">
        <v>2</v>
      </c>
      <c r="C10" s="81">
        <f t="shared" ref="C10:C73" si="1">IF(R9="","",C9+R9)</f>
        <v>1153684.210526316</v>
      </c>
      <c r="D10" s="81"/>
      <c r="E10" s="19"/>
      <c r="F10" s="8"/>
      <c r="G10" s="19" t="s">
        <v>4</v>
      </c>
      <c r="H10" s="82"/>
      <c r="I10" s="82"/>
      <c r="J10" s="19"/>
      <c r="K10" s="81" t="str">
        <f t="shared" si="0"/>
        <v/>
      </c>
      <c r="L10" s="81"/>
      <c r="M10" s="6" t="str">
        <f t="shared" ref="M10:M73" si="2">IF(J10="","",(K10/J10)/1000)</f>
        <v/>
      </c>
      <c r="N10" s="19"/>
      <c r="O10" s="8"/>
      <c r="P10" s="82"/>
      <c r="Q10" s="82"/>
      <c r="R10" s="85" t="str">
        <f t="shared" ref="R10:R73" si="3">IF(O10="","",(IF(G10="売",H10-P10,P10-H10))*M10*100000)</f>
        <v/>
      </c>
      <c r="S10" s="85"/>
      <c r="T10" s="86" t="str">
        <f t="shared" ref="T10:T73" si="4">IF(O10="","",IF(R10&lt;0,J10*(-1),IF(G10="買",(P10-H10)*100,(H10-P10)*100)))</f>
        <v/>
      </c>
      <c r="U10" s="86"/>
    </row>
    <row r="11" spans="2:21" x14ac:dyDescent="0.15">
      <c r="B11" s="19">
        <v>3</v>
      </c>
      <c r="C11" s="81" t="str">
        <f t="shared" si="1"/>
        <v/>
      </c>
      <c r="D11" s="81"/>
      <c r="E11" s="19"/>
      <c r="F11" s="8"/>
      <c r="G11" s="19" t="s">
        <v>4</v>
      </c>
      <c r="H11" s="82"/>
      <c r="I11" s="82"/>
      <c r="J11" s="19"/>
      <c r="K11" s="81" t="str">
        <f t="shared" si="0"/>
        <v/>
      </c>
      <c r="L11" s="81"/>
      <c r="M11" s="6" t="str">
        <f t="shared" si="2"/>
        <v/>
      </c>
      <c r="N11" s="19"/>
      <c r="O11" s="8"/>
      <c r="P11" s="82"/>
      <c r="Q11" s="82"/>
      <c r="R11" s="85" t="str">
        <f t="shared" si="3"/>
        <v/>
      </c>
      <c r="S11" s="85"/>
      <c r="T11" s="86" t="str">
        <f t="shared" si="4"/>
        <v/>
      </c>
      <c r="U11" s="86"/>
    </row>
    <row r="12" spans="2:21" x14ac:dyDescent="0.15">
      <c r="B12" s="19">
        <v>4</v>
      </c>
      <c r="C12" s="81" t="str">
        <f t="shared" si="1"/>
        <v/>
      </c>
      <c r="D12" s="81"/>
      <c r="E12" s="19"/>
      <c r="F12" s="8"/>
      <c r="G12" s="19" t="s">
        <v>3</v>
      </c>
      <c r="H12" s="82"/>
      <c r="I12" s="82"/>
      <c r="J12" s="19"/>
      <c r="K12" s="81" t="str">
        <f t="shared" si="0"/>
        <v/>
      </c>
      <c r="L12" s="81"/>
      <c r="M12" s="6" t="str">
        <f t="shared" si="2"/>
        <v/>
      </c>
      <c r="N12" s="19"/>
      <c r="O12" s="8"/>
      <c r="P12" s="82"/>
      <c r="Q12" s="82"/>
      <c r="R12" s="85" t="str">
        <f t="shared" si="3"/>
        <v/>
      </c>
      <c r="S12" s="85"/>
      <c r="T12" s="86" t="str">
        <f t="shared" si="4"/>
        <v/>
      </c>
      <c r="U12" s="86"/>
    </row>
    <row r="13" spans="2:21" x14ac:dyDescent="0.15">
      <c r="B13" s="19">
        <v>5</v>
      </c>
      <c r="C13" s="81" t="str">
        <f t="shared" si="1"/>
        <v/>
      </c>
      <c r="D13" s="81"/>
      <c r="E13" s="19"/>
      <c r="F13" s="8"/>
      <c r="G13" s="19" t="s">
        <v>3</v>
      </c>
      <c r="H13" s="82"/>
      <c r="I13" s="82"/>
      <c r="J13" s="19"/>
      <c r="K13" s="81" t="str">
        <f t="shared" si="0"/>
        <v/>
      </c>
      <c r="L13" s="81"/>
      <c r="M13" s="6" t="str">
        <f t="shared" si="2"/>
        <v/>
      </c>
      <c r="N13" s="19"/>
      <c r="O13" s="8"/>
      <c r="P13" s="82"/>
      <c r="Q13" s="82"/>
      <c r="R13" s="85" t="str">
        <f t="shared" si="3"/>
        <v/>
      </c>
      <c r="S13" s="85"/>
      <c r="T13" s="86" t="str">
        <f t="shared" si="4"/>
        <v/>
      </c>
      <c r="U13" s="86"/>
    </row>
    <row r="14" spans="2:21" x14ac:dyDescent="0.15">
      <c r="B14" s="19">
        <v>6</v>
      </c>
      <c r="C14" s="81" t="str">
        <f t="shared" si="1"/>
        <v/>
      </c>
      <c r="D14" s="81"/>
      <c r="E14" s="19"/>
      <c r="F14" s="8"/>
      <c r="G14" s="19" t="s">
        <v>4</v>
      </c>
      <c r="H14" s="82"/>
      <c r="I14" s="82"/>
      <c r="J14" s="19"/>
      <c r="K14" s="81" t="str">
        <f t="shared" si="0"/>
        <v/>
      </c>
      <c r="L14" s="81"/>
      <c r="M14" s="6" t="str">
        <f t="shared" si="2"/>
        <v/>
      </c>
      <c r="N14" s="19"/>
      <c r="O14" s="8"/>
      <c r="P14" s="82"/>
      <c r="Q14" s="82"/>
      <c r="R14" s="85" t="str">
        <f t="shared" si="3"/>
        <v/>
      </c>
      <c r="S14" s="85"/>
      <c r="T14" s="86" t="str">
        <f t="shared" si="4"/>
        <v/>
      </c>
      <c r="U14" s="86"/>
    </row>
    <row r="15" spans="2:21" x14ac:dyDescent="0.15">
      <c r="B15" s="19">
        <v>7</v>
      </c>
      <c r="C15" s="81" t="str">
        <f t="shared" si="1"/>
        <v/>
      </c>
      <c r="D15" s="81"/>
      <c r="E15" s="19"/>
      <c r="F15" s="8"/>
      <c r="G15" s="19" t="s">
        <v>4</v>
      </c>
      <c r="H15" s="82"/>
      <c r="I15" s="82"/>
      <c r="J15" s="19"/>
      <c r="K15" s="81" t="str">
        <f t="shared" si="0"/>
        <v/>
      </c>
      <c r="L15" s="81"/>
      <c r="M15" s="6" t="str">
        <f t="shared" si="2"/>
        <v/>
      </c>
      <c r="N15" s="19"/>
      <c r="O15" s="8"/>
      <c r="P15" s="82"/>
      <c r="Q15" s="82"/>
      <c r="R15" s="85" t="str">
        <f t="shared" si="3"/>
        <v/>
      </c>
      <c r="S15" s="85"/>
      <c r="T15" s="86" t="str">
        <f t="shared" si="4"/>
        <v/>
      </c>
      <c r="U15" s="86"/>
    </row>
    <row r="16" spans="2:21" x14ac:dyDescent="0.15">
      <c r="B16" s="19">
        <v>8</v>
      </c>
      <c r="C16" s="81" t="str">
        <f t="shared" si="1"/>
        <v/>
      </c>
      <c r="D16" s="81"/>
      <c r="E16" s="19"/>
      <c r="F16" s="8"/>
      <c r="G16" s="19" t="s">
        <v>4</v>
      </c>
      <c r="H16" s="82"/>
      <c r="I16" s="82"/>
      <c r="J16" s="19"/>
      <c r="K16" s="81" t="str">
        <f t="shared" si="0"/>
        <v/>
      </c>
      <c r="L16" s="81"/>
      <c r="M16" s="6" t="str">
        <f t="shared" si="2"/>
        <v/>
      </c>
      <c r="N16" s="19"/>
      <c r="O16" s="8"/>
      <c r="P16" s="82"/>
      <c r="Q16" s="82"/>
      <c r="R16" s="85" t="str">
        <f t="shared" si="3"/>
        <v/>
      </c>
      <c r="S16" s="85"/>
      <c r="T16" s="86" t="str">
        <f t="shared" si="4"/>
        <v/>
      </c>
      <c r="U16" s="86"/>
    </row>
    <row r="17" spans="2:21" x14ac:dyDescent="0.15">
      <c r="B17" s="19">
        <v>9</v>
      </c>
      <c r="C17" s="81" t="str">
        <f t="shared" si="1"/>
        <v/>
      </c>
      <c r="D17" s="81"/>
      <c r="E17" s="19"/>
      <c r="F17" s="8"/>
      <c r="G17" s="19" t="s">
        <v>4</v>
      </c>
      <c r="H17" s="82"/>
      <c r="I17" s="82"/>
      <c r="J17" s="19"/>
      <c r="K17" s="81" t="str">
        <f t="shared" si="0"/>
        <v/>
      </c>
      <c r="L17" s="81"/>
      <c r="M17" s="6" t="str">
        <f t="shared" si="2"/>
        <v/>
      </c>
      <c r="N17" s="19"/>
      <c r="O17" s="8"/>
      <c r="P17" s="82"/>
      <c r="Q17" s="82"/>
      <c r="R17" s="85" t="str">
        <f t="shared" si="3"/>
        <v/>
      </c>
      <c r="S17" s="85"/>
      <c r="T17" s="86" t="str">
        <f t="shared" si="4"/>
        <v/>
      </c>
      <c r="U17" s="86"/>
    </row>
    <row r="18" spans="2:21" x14ac:dyDescent="0.15">
      <c r="B18" s="19">
        <v>10</v>
      </c>
      <c r="C18" s="81" t="str">
        <f t="shared" si="1"/>
        <v/>
      </c>
      <c r="D18" s="81"/>
      <c r="E18" s="19"/>
      <c r="F18" s="8"/>
      <c r="G18" s="19" t="s">
        <v>4</v>
      </c>
      <c r="H18" s="82"/>
      <c r="I18" s="82"/>
      <c r="J18" s="19"/>
      <c r="K18" s="81" t="str">
        <f t="shared" si="0"/>
        <v/>
      </c>
      <c r="L18" s="81"/>
      <c r="M18" s="6" t="str">
        <f t="shared" si="2"/>
        <v/>
      </c>
      <c r="N18" s="19"/>
      <c r="O18" s="8"/>
      <c r="P18" s="82"/>
      <c r="Q18" s="82"/>
      <c r="R18" s="85" t="str">
        <f t="shared" si="3"/>
        <v/>
      </c>
      <c r="S18" s="85"/>
      <c r="T18" s="86" t="str">
        <f t="shared" si="4"/>
        <v/>
      </c>
      <c r="U18" s="86"/>
    </row>
    <row r="19" spans="2:21" x14ac:dyDescent="0.15">
      <c r="B19" s="19">
        <v>11</v>
      </c>
      <c r="C19" s="81" t="str">
        <f t="shared" si="1"/>
        <v/>
      </c>
      <c r="D19" s="81"/>
      <c r="E19" s="19"/>
      <c r="F19" s="8"/>
      <c r="G19" s="19" t="s">
        <v>4</v>
      </c>
      <c r="H19" s="82"/>
      <c r="I19" s="82"/>
      <c r="J19" s="19"/>
      <c r="K19" s="81" t="str">
        <f t="shared" si="0"/>
        <v/>
      </c>
      <c r="L19" s="81"/>
      <c r="M19" s="6" t="str">
        <f t="shared" si="2"/>
        <v/>
      </c>
      <c r="N19" s="19"/>
      <c r="O19" s="8"/>
      <c r="P19" s="82"/>
      <c r="Q19" s="82"/>
      <c r="R19" s="85" t="str">
        <f t="shared" si="3"/>
        <v/>
      </c>
      <c r="S19" s="85"/>
      <c r="T19" s="86" t="str">
        <f t="shared" si="4"/>
        <v/>
      </c>
      <c r="U19" s="86"/>
    </row>
    <row r="20" spans="2:21" x14ac:dyDescent="0.15">
      <c r="B20" s="19">
        <v>12</v>
      </c>
      <c r="C20" s="81" t="str">
        <f t="shared" si="1"/>
        <v/>
      </c>
      <c r="D20" s="81"/>
      <c r="E20" s="19"/>
      <c r="F20" s="8"/>
      <c r="G20" s="19" t="s">
        <v>4</v>
      </c>
      <c r="H20" s="82"/>
      <c r="I20" s="82"/>
      <c r="J20" s="19"/>
      <c r="K20" s="81" t="str">
        <f t="shared" si="0"/>
        <v/>
      </c>
      <c r="L20" s="81"/>
      <c r="M20" s="6" t="str">
        <f t="shared" si="2"/>
        <v/>
      </c>
      <c r="N20" s="19"/>
      <c r="O20" s="8"/>
      <c r="P20" s="82"/>
      <c r="Q20" s="82"/>
      <c r="R20" s="85" t="str">
        <f t="shared" si="3"/>
        <v/>
      </c>
      <c r="S20" s="85"/>
      <c r="T20" s="86" t="str">
        <f t="shared" si="4"/>
        <v/>
      </c>
      <c r="U20" s="86"/>
    </row>
    <row r="21" spans="2:21" x14ac:dyDescent="0.15">
      <c r="B21" s="19">
        <v>13</v>
      </c>
      <c r="C21" s="81" t="str">
        <f t="shared" si="1"/>
        <v/>
      </c>
      <c r="D21" s="81"/>
      <c r="E21" s="19"/>
      <c r="F21" s="8"/>
      <c r="G21" s="19" t="s">
        <v>4</v>
      </c>
      <c r="H21" s="82"/>
      <c r="I21" s="82"/>
      <c r="J21" s="19"/>
      <c r="K21" s="81" t="str">
        <f t="shared" si="0"/>
        <v/>
      </c>
      <c r="L21" s="81"/>
      <c r="M21" s="6" t="str">
        <f t="shared" si="2"/>
        <v/>
      </c>
      <c r="N21" s="19"/>
      <c r="O21" s="8"/>
      <c r="P21" s="82"/>
      <c r="Q21" s="82"/>
      <c r="R21" s="85" t="str">
        <f t="shared" si="3"/>
        <v/>
      </c>
      <c r="S21" s="85"/>
      <c r="T21" s="86" t="str">
        <f t="shared" si="4"/>
        <v/>
      </c>
      <c r="U21" s="86"/>
    </row>
    <row r="22" spans="2:21" x14ac:dyDescent="0.15">
      <c r="B22" s="19">
        <v>14</v>
      </c>
      <c r="C22" s="81" t="str">
        <f t="shared" si="1"/>
        <v/>
      </c>
      <c r="D22" s="81"/>
      <c r="E22" s="19"/>
      <c r="F22" s="8"/>
      <c r="G22" s="19" t="s">
        <v>3</v>
      </c>
      <c r="H22" s="82"/>
      <c r="I22" s="82"/>
      <c r="J22" s="19"/>
      <c r="K22" s="81" t="str">
        <f t="shared" si="0"/>
        <v/>
      </c>
      <c r="L22" s="81"/>
      <c r="M22" s="6" t="str">
        <f t="shared" si="2"/>
        <v/>
      </c>
      <c r="N22" s="19"/>
      <c r="O22" s="8"/>
      <c r="P22" s="82"/>
      <c r="Q22" s="82"/>
      <c r="R22" s="85" t="str">
        <f t="shared" si="3"/>
        <v/>
      </c>
      <c r="S22" s="85"/>
      <c r="T22" s="86" t="str">
        <f t="shared" si="4"/>
        <v/>
      </c>
      <c r="U22" s="86"/>
    </row>
    <row r="23" spans="2:21" x14ac:dyDescent="0.15">
      <c r="B23" s="19">
        <v>15</v>
      </c>
      <c r="C23" s="81" t="str">
        <f t="shared" si="1"/>
        <v/>
      </c>
      <c r="D23" s="81"/>
      <c r="E23" s="19"/>
      <c r="F23" s="8"/>
      <c r="G23" s="19" t="s">
        <v>4</v>
      </c>
      <c r="H23" s="82"/>
      <c r="I23" s="82"/>
      <c r="J23" s="19"/>
      <c r="K23" s="81" t="str">
        <f t="shared" si="0"/>
        <v/>
      </c>
      <c r="L23" s="81"/>
      <c r="M23" s="6" t="str">
        <f t="shared" si="2"/>
        <v/>
      </c>
      <c r="N23" s="19"/>
      <c r="O23" s="8"/>
      <c r="P23" s="82"/>
      <c r="Q23" s="82"/>
      <c r="R23" s="85" t="str">
        <f t="shared" si="3"/>
        <v/>
      </c>
      <c r="S23" s="85"/>
      <c r="T23" s="86" t="str">
        <f t="shared" si="4"/>
        <v/>
      </c>
      <c r="U23" s="86"/>
    </row>
    <row r="24" spans="2:21" x14ac:dyDescent="0.15">
      <c r="B24" s="19">
        <v>16</v>
      </c>
      <c r="C24" s="81" t="str">
        <f t="shared" si="1"/>
        <v/>
      </c>
      <c r="D24" s="81"/>
      <c r="E24" s="19"/>
      <c r="F24" s="8"/>
      <c r="G24" s="19" t="s">
        <v>4</v>
      </c>
      <c r="H24" s="82"/>
      <c r="I24" s="82"/>
      <c r="J24" s="19"/>
      <c r="K24" s="81" t="str">
        <f t="shared" si="0"/>
        <v/>
      </c>
      <c r="L24" s="81"/>
      <c r="M24" s="6" t="str">
        <f t="shared" si="2"/>
        <v/>
      </c>
      <c r="N24" s="19"/>
      <c r="O24" s="8"/>
      <c r="P24" s="82"/>
      <c r="Q24" s="82"/>
      <c r="R24" s="85" t="str">
        <f t="shared" si="3"/>
        <v/>
      </c>
      <c r="S24" s="85"/>
      <c r="T24" s="86" t="str">
        <f t="shared" si="4"/>
        <v/>
      </c>
      <c r="U24" s="86"/>
    </row>
    <row r="25" spans="2:21" x14ac:dyDescent="0.15">
      <c r="B25" s="19">
        <v>17</v>
      </c>
      <c r="C25" s="81" t="str">
        <f t="shared" si="1"/>
        <v/>
      </c>
      <c r="D25" s="81"/>
      <c r="E25" s="19"/>
      <c r="F25" s="8"/>
      <c r="G25" s="19" t="s">
        <v>4</v>
      </c>
      <c r="H25" s="82"/>
      <c r="I25" s="82"/>
      <c r="J25" s="19"/>
      <c r="K25" s="81" t="str">
        <f t="shared" si="0"/>
        <v/>
      </c>
      <c r="L25" s="81"/>
      <c r="M25" s="6" t="str">
        <f t="shared" si="2"/>
        <v/>
      </c>
      <c r="N25" s="19"/>
      <c r="O25" s="8"/>
      <c r="P25" s="82"/>
      <c r="Q25" s="82"/>
      <c r="R25" s="85" t="str">
        <f t="shared" si="3"/>
        <v/>
      </c>
      <c r="S25" s="85"/>
      <c r="T25" s="86" t="str">
        <f t="shared" si="4"/>
        <v/>
      </c>
      <c r="U25" s="86"/>
    </row>
    <row r="26" spans="2:21" x14ac:dyDescent="0.15">
      <c r="B26" s="19">
        <v>18</v>
      </c>
      <c r="C26" s="81" t="str">
        <f t="shared" si="1"/>
        <v/>
      </c>
      <c r="D26" s="81"/>
      <c r="E26" s="19"/>
      <c r="F26" s="8"/>
      <c r="G26" s="19" t="s">
        <v>4</v>
      </c>
      <c r="H26" s="82"/>
      <c r="I26" s="82"/>
      <c r="J26" s="19"/>
      <c r="K26" s="81" t="str">
        <f t="shared" si="0"/>
        <v/>
      </c>
      <c r="L26" s="81"/>
      <c r="M26" s="6" t="str">
        <f t="shared" si="2"/>
        <v/>
      </c>
      <c r="N26" s="19"/>
      <c r="O26" s="8"/>
      <c r="P26" s="82"/>
      <c r="Q26" s="82"/>
      <c r="R26" s="85" t="str">
        <f t="shared" si="3"/>
        <v/>
      </c>
      <c r="S26" s="85"/>
      <c r="T26" s="86" t="str">
        <f t="shared" si="4"/>
        <v/>
      </c>
      <c r="U26" s="86"/>
    </row>
    <row r="27" spans="2:21" x14ac:dyDescent="0.15">
      <c r="B27" s="19">
        <v>19</v>
      </c>
      <c r="C27" s="81" t="str">
        <f t="shared" si="1"/>
        <v/>
      </c>
      <c r="D27" s="81"/>
      <c r="E27" s="19"/>
      <c r="F27" s="8"/>
      <c r="G27" s="19" t="s">
        <v>3</v>
      </c>
      <c r="H27" s="82"/>
      <c r="I27" s="82"/>
      <c r="J27" s="19"/>
      <c r="K27" s="81" t="str">
        <f t="shared" si="0"/>
        <v/>
      </c>
      <c r="L27" s="81"/>
      <c r="M27" s="6" t="str">
        <f t="shared" si="2"/>
        <v/>
      </c>
      <c r="N27" s="19"/>
      <c r="O27" s="8"/>
      <c r="P27" s="82"/>
      <c r="Q27" s="82"/>
      <c r="R27" s="85" t="str">
        <f t="shared" si="3"/>
        <v/>
      </c>
      <c r="S27" s="85"/>
      <c r="T27" s="86" t="str">
        <f t="shared" si="4"/>
        <v/>
      </c>
      <c r="U27" s="86"/>
    </row>
    <row r="28" spans="2:21" x14ac:dyDescent="0.15">
      <c r="B28" s="19">
        <v>20</v>
      </c>
      <c r="C28" s="81" t="str">
        <f t="shared" si="1"/>
        <v/>
      </c>
      <c r="D28" s="81"/>
      <c r="E28" s="19"/>
      <c r="F28" s="8"/>
      <c r="G28" s="19" t="s">
        <v>4</v>
      </c>
      <c r="H28" s="82"/>
      <c r="I28" s="82"/>
      <c r="J28" s="19"/>
      <c r="K28" s="81" t="str">
        <f t="shared" si="0"/>
        <v/>
      </c>
      <c r="L28" s="81"/>
      <c r="M28" s="6" t="str">
        <f t="shared" si="2"/>
        <v/>
      </c>
      <c r="N28" s="19"/>
      <c r="O28" s="8"/>
      <c r="P28" s="82"/>
      <c r="Q28" s="82"/>
      <c r="R28" s="85" t="str">
        <f t="shared" si="3"/>
        <v/>
      </c>
      <c r="S28" s="85"/>
      <c r="T28" s="86" t="str">
        <f t="shared" si="4"/>
        <v/>
      </c>
      <c r="U28" s="86"/>
    </row>
    <row r="29" spans="2:21" x14ac:dyDescent="0.15">
      <c r="B29" s="19">
        <v>21</v>
      </c>
      <c r="C29" s="81" t="str">
        <f t="shared" si="1"/>
        <v/>
      </c>
      <c r="D29" s="81"/>
      <c r="E29" s="19"/>
      <c r="F29" s="8"/>
      <c r="G29" s="19" t="s">
        <v>3</v>
      </c>
      <c r="H29" s="82"/>
      <c r="I29" s="82"/>
      <c r="J29" s="19"/>
      <c r="K29" s="81" t="str">
        <f t="shared" si="0"/>
        <v/>
      </c>
      <c r="L29" s="81"/>
      <c r="M29" s="6" t="str">
        <f t="shared" si="2"/>
        <v/>
      </c>
      <c r="N29" s="19"/>
      <c r="O29" s="8"/>
      <c r="P29" s="82"/>
      <c r="Q29" s="82"/>
      <c r="R29" s="85" t="str">
        <f t="shared" si="3"/>
        <v/>
      </c>
      <c r="S29" s="85"/>
      <c r="T29" s="86" t="str">
        <f t="shared" si="4"/>
        <v/>
      </c>
      <c r="U29" s="86"/>
    </row>
    <row r="30" spans="2:21" x14ac:dyDescent="0.15">
      <c r="B30" s="19">
        <v>22</v>
      </c>
      <c r="C30" s="81" t="str">
        <f t="shared" si="1"/>
        <v/>
      </c>
      <c r="D30" s="81"/>
      <c r="E30" s="19"/>
      <c r="F30" s="8"/>
      <c r="G30" s="19" t="s">
        <v>3</v>
      </c>
      <c r="H30" s="82"/>
      <c r="I30" s="82"/>
      <c r="J30" s="19"/>
      <c r="K30" s="81" t="str">
        <f t="shared" si="0"/>
        <v/>
      </c>
      <c r="L30" s="81"/>
      <c r="M30" s="6" t="str">
        <f t="shared" si="2"/>
        <v/>
      </c>
      <c r="N30" s="19"/>
      <c r="O30" s="8"/>
      <c r="P30" s="82"/>
      <c r="Q30" s="82"/>
      <c r="R30" s="85" t="str">
        <f t="shared" si="3"/>
        <v/>
      </c>
      <c r="S30" s="85"/>
      <c r="T30" s="86" t="str">
        <f t="shared" si="4"/>
        <v/>
      </c>
      <c r="U30" s="86"/>
    </row>
    <row r="31" spans="2:21" x14ac:dyDescent="0.15">
      <c r="B31" s="19">
        <v>23</v>
      </c>
      <c r="C31" s="81" t="str">
        <f t="shared" si="1"/>
        <v/>
      </c>
      <c r="D31" s="81"/>
      <c r="E31" s="19"/>
      <c r="F31" s="8"/>
      <c r="G31" s="19" t="s">
        <v>3</v>
      </c>
      <c r="H31" s="82"/>
      <c r="I31" s="82"/>
      <c r="J31" s="19"/>
      <c r="K31" s="81" t="str">
        <f t="shared" si="0"/>
        <v/>
      </c>
      <c r="L31" s="81"/>
      <c r="M31" s="6" t="str">
        <f t="shared" si="2"/>
        <v/>
      </c>
      <c r="N31" s="19"/>
      <c r="O31" s="8"/>
      <c r="P31" s="82"/>
      <c r="Q31" s="82"/>
      <c r="R31" s="85" t="str">
        <f t="shared" si="3"/>
        <v/>
      </c>
      <c r="S31" s="85"/>
      <c r="T31" s="86" t="str">
        <f t="shared" si="4"/>
        <v/>
      </c>
      <c r="U31" s="86"/>
    </row>
    <row r="32" spans="2:21" x14ac:dyDescent="0.15">
      <c r="B32" s="19">
        <v>24</v>
      </c>
      <c r="C32" s="81" t="str">
        <f t="shared" si="1"/>
        <v/>
      </c>
      <c r="D32" s="81"/>
      <c r="E32" s="19"/>
      <c r="F32" s="8"/>
      <c r="G32" s="19" t="s">
        <v>3</v>
      </c>
      <c r="H32" s="82"/>
      <c r="I32" s="82"/>
      <c r="J32" s="19"/>
      <c r="K32" s="81" t="str">
        <f t="shared" si="0"/>
        <v/>
      </c>
      <c r="L32" s="81"/>
      <c r="M32" s="6" t="str">
        <f t="shared" si="2"/>
        <v/>
      </c>
      <c r="N32" s="19"/>
      <c r="O32" s="8"/>
      <c r="P32" s="82"/>
      <c r="Q32" s="82"/>
      <c r="R32" s="85" t="str">
        <f t="shared" si="3"/>
        <v/>
      </c>
      <c r="S32" s="85"/>
      <c r="T32" s="86" t="str">
        <f t="shared" si="4"/>
        <v/>
      </c>
      <c r="U32" s="86"/>
    </row>
    <row r="33" spans="2:21" x14ac:dyDescent="0.15">
      <c r="B33" s="19">
        <v>25</v>
      </c>
      <c r="C33" s="81" t="str">
        <f t="shared" si="1"/>
        <v/>
      </c>
      <c r="D33" s="81"/>
      <c r="E33" s="19"/>
      <c r="F33" s="8"/>
      <c r="G33" s="19" t="s">
        <v>4</v>
      </c>
      <c r="H33" s="82"/>
      <c r="I33" s="82"/>
      <c r="J33" s="19"/>
      <c r="K33" s="81" t="str">
        <f t="shared" si="0"/>
        <v/>
      </c>
      <c r="L33" s="81"/>
      <c r="M33" s="6" t="str">
        <f t="shared" si="2"/>
        <v/>
      </c>
      <c r="N33" s="19"/>
      <c r="O33" s="8"/>
      <c r="P33" s="82"/>
      <c r="Q33" s="82"/>
      <c r="R33" s="85" t="str">
        <f t="shared" si="3"/>
        <v/>
      </c>
      <c r="S33" s="85"/>
      <c r="T33" s="86" t="str">
        <f t="shared" si="4"/>
        <v/>
      </c>
      <c r="U33" s="86"/>
    </row>
    <row r="34" spans="2:21" x14ac:dyDescent="0.15">
      <c r="B34" s="19">
        <v>26</v>
      </c>
      <c r="C34" s="81" t="str">
        <f t="shared" si="1"/>
        <v/>
      </c>
      <c r="D34" s="81"/>
      <c r="E34" s="19"/>
      <c r="F34" s="8"/>
      <c r="G34" s="19" t="s">
        <v>3</v>
      </c>
      <c r="H34" s="82"/>
      <c r="I34" s="82"/>
      <c r="J34" s="19"/>
      <c r="K34" s="81" t="str">
        <f t="shared" si="0"/>
        <v/>
      </c>
      <c r="L34" s="81"/>
      <c r="M34" s="6" t="str">
        <f t="shared" si="2"/>
        <v/>
      </c>
      <c r="N34" s="19"/>
      <c r="O34" s="8"/>
      <c r="P34" s="82"/>
      <c r="Q34" s="82"/>
      <c r="R34" s="85" t="str">
        <f t="shared" si="3"/>
        <v/>
      </c>
      <c r="S34" s="85"/>
      <c r="T34" s="86" t="str">
        <f t="shared" si="4"/>
        <v/>
      </c>
      <c r="U34" s="86"/>
    </row>
    <row r="35" spans="2:21" x14ac:dyDescent="0.15">
      <c r="B35" s="19">
        <v>27</v>
      </c>
      <c r="C35" s="81" t="str">
        <f t="shared" si="1"/>
        <v/>
      </c>
      <c r="D35" s="81"/>
      <c r="E35" s="19"/>
      <c r="F35" s="8"/>
      <c r="G35" s="19" t="s">
        <v>3</v>
      </c>
      <c r="H35" s="82"/>
      <c r="I35" s="82"/>
      <c r="J35" s="19"/>
      <c r="K35" s="81" t="str">
        <f t="shared" si="0"/>
        <v/>
      </c>
      <c r="L35" s="81"/>
      <c r="M35" s="6" t="str">
        <f t="shared" si="2"/>
        <v/>
      </c>
      <c r="N35" s="19"/>
      <c r="O35" s="8"/>
      <c r="P35" s="82"/>
      <c r="Q35" s="82"/>
      <c r="R35" s="85" t="str">
        <f t="shared" si="3"/>
        <v/>
      </c>
      <c r="S35" s="85"/>
      <c r="T35" s="86" t="str">
        <f t="shared" si="4"/>
        <v/>
      </c>
      <c r="U35" s="86"/>
    </row>
    <row r="36" spans="2:21" x14ac:dyDescent="0.15">
      <c r="B36" s="19">
        <v>28</v>
      </c>
      <c r="C36" s="81" t="str">
        <f t="shared" si="1"/>
        <v/>
      </c>
      <c r="D36" s="81"/>
      <c r="E36" s="19"/>
      <c r="F36" s="8"/>
      <c r="G36" s="19" t="s">
        <v>3</v>
      </c>
      <c r="H36" s="82"/>
      <c r="I36" s="82"/>
      <c r="J36" s="19"/>
      <c r="K36" s="81" t="str">
        <f t="shared" si="0"/>
        <v/>
      </c>
      <c r="L36" s="81"/>
      <c r="M36" s="6" t="str">
        <f t="shared" si="2"/>
        <v/>
      </c>
      <c r="N36" s="19"/>
      <c r="O36" s="8"/>
      <c r="P36" s="82"/>
      <c r="Q36" s="82"/>
      <c r="R36" s="85" t="str">
        <f t="shared" si="3"/>
        <v/>
      </c>
      <c r="S36" s="85"/>
      <c r="T36" s="86" t="str">
        <f t="shared" si="4"/>
        <v/>
      </c>
      <c r="U36" s="86"/>
    </row>
    <row r="37" spans="2:21" x14ac:dyDescent="0.15">
      <c r="B37" s="19">
        <v>29</v>
      </c>
      <c r="C37" s="81" t="str">
        <f t="shared" si="1"/>
        <v/>
      </c>
      <c r="D37" s="81"/>
      <c r="E37" s="19"/>
      <c r="F37" s="8"/>
      <c r="G37" s="19" t="s">
        <v>3</v>
      </c>
      <c r="H37" s="82"/>
      <c r="I37" s="82"/>
      <c r="J37" s="19"/>
      <c r="K37" s="81" t="str">
        <f t="shared" si="0"/>
        <v/>
      </c>
      <c r="L37" s="81"/>
      <c r="M37" s="6" t="str">
        <f t="shared" si="2"/>
        <v/>
      </c>
      <c r="N37" s="19"/>
      <c r="O37" s="8"/>
      <c r="P37" s="82"/>
      <c r="Q37" s="82"/>
      <c r="R37" s="85" t="str">
        <f t="shared" si="3"/>
        <v/>
      </c>
      <c r="S37" s="85"/>
      <c r="T37" s="86" t="str">
        <f t="shared" si="4"/>
        <v/>
      </c>
      <c r="U37" s="86"/>
    </row>
    <row r="38" spans="2:21" x14ac:dyDescent="0.15">
      <c r="B38" s="19">
        <v>30</v>
      </c>
      <c r="C38" s="81" t="str">
        <f t="shared" si="1"/>
        <v/>
      </c>
      <c r="D38" s="81"/>
      <c r="E38" s="19"/>
      <c r="F38" s="8"/>
      <c r="G38" s="19" t="s">
        <v>4</v>
      </c>
      <c r="H38" s="82"/>
      <c r="I38" s="82"/>
      <c r="J38" s="19"/>
      <c r="K38" s="81" t="str">
        <f t="shared" si="0"/>
        <v/>
      </c>
      <c r="L38" s="81"/>
      <c r="M38" s="6" t="str">
        <f t="shared" si="2"/>
        <v/>
      </c>
      <c r="N38" s="19"/>
      <c r="O38" s="8"/>
      <c r="P38" s="82"/>
      <c r="Q38" s="82"/>
      <c r="R38" s="85" t="str">
        <f t="shared" si="3"/>
        <v/>
      </c>
      <c r="S38" s="85"/>
      <c r="T38" s="86" t="str">
        <f t="shared" si="4"/>
        <v/>
      </c>
      <c r="U38" s="86"/>
    </row>
    <row r="39" spans="2:21" x14ac:dyDescent="0.15">
      <c r="B39" s="19">
        <v>31</v>
      </c>
      <c r="C39" s="81" t="str">
        <f t="shared" si="1"/>
        <v/>
      </c>
      <c r="D39" s="81"/>
      <c r="E39" s="19"/>
      <c r="F39" s="8"/>
      <c r="G39" s="19" t="s">
        <v>4</v>
      </c>
      <c r="H39" s="82"/>
      <c r="I39" s="82"/>
      <c r="J39" s="19"/>
      <c r="K39" s="81" t="str">
        <f t="shared" si="0"/>
        <v/>
      </c>
      <c r="L39" s="81"/>
      <c r="M39" s="6" t="str">
        <f t="shared" si="2"/>
        <v/>
      </c>
      <c r="N39" s="19"/>
      <c r="O39" s="8"/>
      <c r="P39" s="82"/>
      <c r="Q39" s="82"/>
      <c r="R39" s="85" t="str">
        <f t="shared" si="3"/>
        <v/>
      </c>
      <c r="S39" s="85"/>
      <c r="T39" s="86" t="str">
        <f t="shared" si="4"/>
        <v/>
      </c>
      <c r="U39" s="86"/>
    </row>
    <row r="40" spans="2:21" x14ac:dyDescent="0.15">
      <c r="B40" s="19">
        <v>32</v>
      </c>
      <c r="C40" s="81" t="str">
        <f t="shared" si="1"/>
        <v/>
      </c>
      <c r="D40" s="81"/>
      <c r="E40" s="19"/>
      <c r="F40" s="8"/>
      <c r="G40" s="19" t="s">
        <v>4</v>
      </c>
      <c r="H40" s="82"/>
      <c r="I40" s="82"/>
      <c r="J40" s="19"/>
      <c r="K40" s="81" t="str">
        <f t="shared" si="0"/>
        <v/>
      </c>
      <c r="L40" s="81"/>
      <c r="M40" s="6" t="str">
        <f t="shared" si="2"/>
        <v/>
      </c>
      <c r="N40" s="19"/>
      <c r="O40" s="8"/>
      <c r="P40" s="82"/>
      <c r="Q40" s="82"/>
      <c r="R40" s="85" t="str">
        <f t="shared" si="3"/>
        <v/>
      </c>
      <c r="S40" s="85"/>
      <c r="T40" s="86" t="str">
        <f t="shared" si="4"/>
        <v/>
      </c>
      <c r="U40" s="86"/>
    </row>
    <row r="41" spans="2:21" x14ac:dyDescent="0.15">
      <c r="B41" s="19">
        <v>33</v>
      </c>
      <c r="C41" s="81" t="str">
        <f t="shared" si="1"/>
        <v/>
      </c>
      <c r="D41" s="81"/>
      <c r="E41" s="19"/>
      <c r="F41" s="8"/>
      <c r="G41" s="19" t="s">
        <v>3</v>
      </c>
      <c r="H41" s="82"/>
      <c r="I41" s="82"/>
      <c r="J41" s="19"/>
      <c r="K41" s="81" t="str">
        <f t="shared" si="0"/>
        <v/>
      </c>
      <c r="L41" s="81"/>
      <c r="M41" s="6" t="str">
        <f t="shared" si="2"/>
        <v/>
      </c>
      <c r="N41" s="19"/>
      <c r="O41" s="8"/>
      <c r="P41" s="82"/>
      <c r="Q41" s="82"/>
      <c r="R41" s="85" t="str">
        <f t="shared" si="3"/>
        <v/>
      </c>
      <c r="S41" s="85"/>
      <c r="T41" s="86" t="str">
        <f t="shared" si="4"/>
        <v/>
      </c>
      <c r="U41" s="86"/>
    </row>
    <row r="42" spans="2:21" x14ac:dyDescent="0.15">
      <c r="B42" s="19">
        <v>34</v>
      </c>
      <c r="C42" s="81" t="str">
        <f t="shared" si="1"/>
        <v/>
      </c>
      <c r="D42" s="81"/>
      <c r="E42" s="19"/>
      <c r="F42" s="8"/>
      <c r="G42" s="19" t="s">
        <v>4</v>
      </c>
      <c r="H42" s="82"/>
      <c r="I42" s="82"/>
      <c r="J42" s="19"/>
      <c r="K42" s="81" t="str">
        <f t="shared" si="0"/>
        <v/>
      </c>
      <c r="L42" s="81"/>
      <c r="M42" s="6" t="str">
        <f t="shared" si="2"/>
        <v/>
      </c>
      <c r="N42" s="19"/>
      <c r="O42" s="8"/>
      <c r="P42" s="82"/>
      <c r="Q42" s="82"/>
      <c r="R42" s="85" t="str">
        <f t="shared" si="3"/>
        <v/>
      </c>
      <c r="S42" s="85"/>
      <c r="T42" s="86" t="str">
        <f t="shared" si="4"/>
        <v/>
      </c>
      <c r="U42" s="86"/>
    </row>
    <row r="43" spans="2:21" x14ac:dyDescent="0.15">
      <c r="B43" s="19">
        <v>35</v>
      </c>
      <c r="C43" s="81" t="str">
        <f t="shared" si="1"/>
        <v/>
      </c>
      <c r="D43" s="81"/>
      <c r="E43" s="19"/>
      <c r="F43" s="8"/>
      <c r="G43" s="19" t="s">
        <v>3</v>
      </c>
      <c r="H43" s="82"/>
      <c r="I43" s="82"/>
      <c r="J43" s="19"/>
      <c r="K43" s="81" t="str">
        <f t="shared" si="0"/>
        <v/>
      </c>
      <c r="L43" s="81"/>
      <c r="M43" s="6" t="str">
        <f t="shared" si="2"/>
        <v/>
      </c>
      <c r="N43" s="19"/>
      <c r="O43" s="8"/>
      <c r="P43" s="82"/>
      <c r="Q43" s="82"/>
      <c r="R43" s="85" t="str">
        <f t="shared" si="3"/>
        <v/>
      </c>
      <c r="S43" s="85"/>
      <c r="T43" s="86" t="str">
        <f t="shared" si="4"/>
        <v/>
      </c>
      <c r="U43" s="86"/>
    </row>
    <row r="44" spans="2:21" x14ac:dyDescent="0.15">
      <c r="B44" s="19">
        <v>36</v>
      </c>
      <c r="C44" s="81" t="str">
        <f t="shared" si="1"/>
        <v/>
      </c>
      <c r="D44" s="81"/>
      <c r="E44" s="19"/>
      <c r="F44" s="8"/>
      <c r="G44" s="19" t="s">
        <v>4</v>
      </c>
      <c r="H44" s="82"/>
      <c r="I44" s="82"/>
      <c r="J44" s="19"/>
      <c r="K44" s="81" t="str">
        <f t="shared" si="0"/>
        <v/>
      </c>
      <c r="L44" s="81"/>
      <c r="M44" s="6" t="str">
        <f t="shared" si="2"/>
        <v/>
      </c>
      <c r="N44" s="19"/>
      <c r="O44" s="8"/>
      <c r="P44" s="82"/>
      <c r="Q44" s="82"/>
      <c r="R44" s="85" t="str">
        <f t="shared" si="3"/>
        <v/>
      </c>
      <c r="S44" s="85"/>
      <c r="T44" s="86" t="str">
        <f t="shared" si="4"/>
        <v/>
      </c>
      <c r="U44" s="86"/>
    </row>
    <row r="45" spans="2:21" x14ac:dyDescent="0.15">
      <c r="B45" s="19">
        <v>37</v>
      </c>
      <c r="C45" s="81" t="str">
        <f t="shared" si="1"/>
        <v/>
      </c>
      <c r="D45" s="81"/>
      <c r="E45" s="19"/>
      <c r="F45" s="8"/>
      <c r="G45" s="19" t="s">
        <v>3</v>
      </c>
      <c r="H45" s="82"/>
      <c r="I45" s="82"/>
      <c r="J45" s="19"/>
      <c r="K45" s="81" t="str">
        <f t="shared" si="0"/>
        <v/>
      </c>
      <c r="L45" s="81"/>
      <c r="M45" s="6" t="str">
        <f t="shared" si="2"/>
        <v/>
      </c>
      <c r="N45" s="19"/>
      <c r="O45" s="8"/>
      <c r="P45" s="82"/>
      <c r="Q45" s="82"/>
      <c r="R45" s="85" t="str">
        <f t="shared" si="3"/>
        <v/>
      </c>
      <c r="S45" s="85"/>
      <c r="T45" s="86" t="str">
        <f t="shared" si="4"/>
        <v/>
      </c>
      <c r="U45" s="86"/>
    </row>
    <row r="46" spans="2:21" x14ac:dyDescent="0.15">
      <c r="B46" s="19">
        <v>38</v>
      </c>
      <c r="C46" s="81" t="str">
        <f t="shared" si="1"/>
        <v/>
      </c>
      <c r="D46" s="81"/>
      <c r="E46" s="19"/>
      <c r="F46" s="8"/>
      <c r="G46" s="19" t="s">
        <v>4</v>
      </c>
      <c r="H46" s="82"/>
      <c r="I46" s="82"/>
      <c r="J46" s="19"/>
      <c r="K46" s="81" t="str">
        <f t="shared" si="0"/>
        <v/>
      </c>
      <c r="L46" s="81"/>
      <c r="M46" s="6" t="str">
        <f t="shared" si="2"/>
        <v/>
      </c>
      <c r="N46" s="19"/>
      <c r="O46" s="8"/>
      <c r="P46" s="82"/>
      <c r="Q46" s="82"/>
      <c r="R46" s="85" t="str">
        <f t="shared" si="3"/>
        <v/>
      </c>
      <c r="S46" s="85"/>
      <c r="T46" s="86" t="str">
        <f t="shared" si="4"/>
        <v/>
      </c>
      <c r="U46" s="86"/>
    </row>
    <row r="47" spans="2:21" x14ac:dyDescent="0.15">
      <c r="B47" s="19">
        <v>39</v>
      </c>
      <c r="C47" s="81" t="str">
        <f t="shared" si="1"/>
        <v/>
      </c>
      <c r="D47" s="81"/>
      <c r="E47" s="19"/>
      <c r="F47" s="8"/>
      <c r="G47" s="19" t="s">
        <v>4</v>
      </c>
      <c r="H47" s="82"/>
      <c r="I47" s="82"/>
      <c r="J47" s="19"/>
      <c r="K47" s="81" t="str">
        <f t="shared" si="0"/>
        <v/>
      </c>
      <c r="L47" s="81"/>
      <c r="M47" s="6" t="str">
        <f t="shared" si="2"/>
        <v/>
      </c>
      <c r="N47" s="19"/>
      <c r="O47" s="8"/>
      <c r="P47" s="82"/>
      <c r="Q47" s="82"/>
      <c r="R47" s="85" t="str">
        <f t="shared" si="3"/>
        <v/>
      </c>
      <c r="S47" s="85"/>
      <c r="T47" s="86" t="str">
        <f t="shared" si="4"/>
        <v/>
      </c>
      <c r="U47" s="86"/>
    </row>
    <row r="48" spans="2:21" x14ac:dyDescent="0.15">
      <c r="B48" s="19">
        <v>40</v>
      </c>
      <c r="C48" s="81" t="str">
        <f t="shared" si="1"/>
        <v/>
      </c>
      <c r="D48" s="81"/>
      <c r="E48" s="19"/>
      <c r="F48" s="8"/>
      <c r="G48" s="19" t="s">
        <v>37</v>
      </c>
      <c r="H48" s="82"/>
      <c r="I48" s="82"/>
      <c r="J48" s="19"/>
      <c r="K48" s="81" t="str">
        <f t="shared" si="0"/>
        <v/>
      </c>
      <c r="L48" s="81"/>
      <c r="M48" s="6" t="str">
        <f t="shared" si="2"/>
        <v/>
      </c>
      <c r="N48" s="19"/>
      <c r="O48" s="8"/>
      <c r="P48" s="82"/>
      <c r="Q48" s="82"/>
      <c r="R48" s="85" t="str">
        <f t="shared" si="3"/>
        <v/>
      </c>
      <c r="S48" s="85"/>
      <c r="T48" s="86" t="str">
        <f t="shared" si="4"/>
        <v/>
      </c>
      <c r="U48" s="86"/>
    </row>
    <row r="49" spans="2:21" x14ac:dyDescent="0.15">
      <c r="B49" s="19">
        <v>41</v>
      </c>
      <c r="C49" s="81" t="str">
        <f t="shared" si="1"/>
        <v/>
      </c>
      <c r="D49" s="81"/>
      <c r="E49" s="19"/>
      <c r="F49" s="8"/>
      <c r="G49" s="19" t="s">
        <v>4</v>
      </c>
      <c r="H49" s="82"/>
      <c r="I49" s="82"/>
      <c r="J49" s="19"/>
      <c r="K49" s="81" t="str">
        <f t="shared" si="0"/>
        <v/>
      </c>
      <c r="L49" s="81"/>
      <c r="M49" s="6" t="str">
        <f t="shared" si="2"/>
        <v/>
      </c>
      <c r="N49" s="19"/>
      <c r="O49" s="8"/>
      <c r="P49" s="82"/>
      <c r="Q49" s="82"/>
      <c r="R49" s="85" t="str">
        <f t="shared" si="3"/>
        <v/>
      </c>
      <c r="S49" s="85"/>
      <c r="T49" s="86" t="str">
        <f t="shared" si="4"/>
        <v/>
      </c>
      <c r="U49" s="86"/>
    </row>
    <row r="50" spans="2:21" x14ac:dyDescent="0.15">
      <c r="B50" s="19">
        <v>42</v>
      </c>
      <c r="C50" s="81" t="str">
        <f t="shared" si="1"/>
        <v/>
      </c>
      <c r="D50" s="81"/>
      <c r="E50" s="19"/>
      <c r="F50" s="8"/>
      <c r="G50" s="19" t="s">
        <v>4</v>
      </c>
      <c r="H50" s="82"/>
      <c r="I50" s="82"/>
      <c r="J50" s="19"/>
      <c r="K50" s="81" t="str">
        <f t="shared" si="0"/>
        <v/>
      </c>
      <c r="L50" s="81"/>
      <c r="M50" s="6" t="str">
        <f t="shared" si="2"/>
        <v/>
      </c>
      <c r="N50" s="19"/>
      <c r="O50" s="8"/>
      <c r="P50" s="82"/>
      <c r="Q50" s="82"/>
      <c r="R50" s="85" t="str">
        <f t="shared" si="3"/>
        <v/>
      </c>
      <c r="S50" s="85"/>
      <c r="T50" s="86" t="str">
        <f t="shared" si="4"/>
        <v/>
      </c>
      <c r="U50" s="86"/>
    </row>
    <row r="51" spans="2:21" x14ac:dyDescent="0.15">
      <c r="B51" s="19">
        <v>43</v>
      </c>
      <c r="C51" s="81" t="str">
        <f t="shared" si="1"/>
        <v/>
      </c>
      <c r="D51" s="81"/>
      <c r="E51" s="19"/>
      <c r="F51" s="8"/>
      <c r="G51" s="19" t="s">
        <v>3</v>
      </c>
      <c r="H51" s="82"/>
      <c r="I51" s="82"/>
      <c r="J51" s="19"/>
      <c r="K51" s="81" t="str">
        <f t="shared" si="0"/>
        <v/>
      </c>
      <c r="L51" s="81"/>
      <c r="M51" s="6" t="str">
        <f t="shared" si="2"/>
        <v/>
      </c>
      <c r="N51" s="19"/>
      <c r="O51" s="8"/>
      <c r="P51" s="82"/>
      <c r="Q51" s="82"/>
      <c r="R51" s="85" t="str">
        <f t="shared" si="3"/>
        <v/>
      </c>
      <c r="S51" s="85"/>
      <c r="T51" s="86" t="str">
        <f t="shared" si="4"/>
        <v/>
      </c>
      <c r="U51" s="86"/>
    </row>
    <row r="52" spans="2:21" x14ac:dyDescent="0.15">
      <c r="B52" s="19">
        <v>44</v>
      </c>
      <c r="C52" s="81" t="str">
        <f t="shared" si="1"/>
        <v/>
      </c>
      <c r="D52" s="81"/>
      <c r="E52" s="19"/>
      <c r="F52" s="8"/>
      <c r="G52" s="19" t="s">
        <v>3</v>
      </c>
      <c r="H52" s="82"/>
      <c r="I52" s="82"/>
      <c r="J52" s="19"/>
      <c r="K52" s="81" t="str">
        <f t="shared" si="0"/>
        <v/>
      </c>
      <c r="L52" s="81"/>
      <c r="M52" s="6" t="str">
        <f t="shared" si="2"/>
        <v/>
      </c>
      <c r="N52" s="19"/>
      <c r="O52" s="8"/>
      <c r="P52" s="82"/>
      <c r="Q52" s="82"/>
      <c r="R52" s="85" t="str">
        <f t="shared" si="3"/>
        <v/>
      </c>
      <c r="S52" s="85"/>
      <c r="T52" s="86" t="str">
        <f t="shared" si="4"/>
        <v/>
      </c>
      <c r="U52" s="86"/>
    </row>
    <row r="53" spans="2:21" x14ac:dyDescent="0.15">
      <c r="B53" s="19">
        <v>45</v>
      </c>
      <c r="C53" s="81" t="str">
        <f t="shared" si="1"/>
        <v/>
      </c>
      <c r="D53" s="81"/>
      <c r="E53" s="19"/>
      <c r="F53" s="8"/>
      <c r="G53" s="19" t="s">
        <v>4</v>
      </c>
      <c r="H53" s="82"/>
      <c r="I53" s="82"/>
      <c r="J53" s="19"/>
      <c r="K53" s="81" t="str">
        <f t="shared" si="0"/>
        <v/>
      </c>
      <c r="L53" s="81"/>
      <c r="M53" s="6" t="str">
        <f t="shared" si="2"/>
        <v/>
      </c>
      <c r="N53" s="19"/>
      <c r="O53" s="8"/>
      <c r="P53" s="82"/>
      <c r="Q53" s="82"/>
      <c r="R53" s="85" t="str">
        <f t="shared" si="3"/>
        <v/>
      </c>
      <c r="S53" s="85"/>
      <c r="T53" s="86" t="str">
        <f t="shared" si="4"/>
        <v/>
      </c>
      <c r="U53" s="86"/>
    </row>
    <row r="54" spans="2:21" x14ac:dyDescent="0.15">
      <c r="B54" s="19">
        <v>46</v>
      </c>
      <c r="C54" s="81" t="str">
        <f t="shared" si="1"/>
        <v/>
      </c>
      <c r="D54" s="81"/>
      <c r="E54" s="19"/>
      <c r="F54" s="8"/>
      <c r="G54" s="19" t="s">
        <v>4</v>
      </c>
      <c r="H54" s="82"/>
      <c r="I54" s="82"/>
      <c r="J54" s="19"/>
      <c r="K54" s="81" t="str">
        <f t="shared" si="0"/>
        <v/>
      </c>
      <c r="L54" s="81"/>
      <c r="M54" s="6" t="str">
        <f t="shared" si="2"/>
        <v/>
      </c>
      <c r="N54" s="19"/>
      <c r="O54" s="8"/>
      <c r="P54" s="82"/>
      <c r="Q54" s="82"/>
      <c r="R54" s="85" t="str">
        <f t="shared" si="3"/>
        <v/>
      </c>
      <c r="S54" s="85"/>
      <c r="T54" s="86" t="str">
        <f t="shared" si="4"/>
        <v/>
      </c>
      <c r="U54" s="86"/>
    </row>
    <row r="55" spans="2:21" x14ac:dyDescent="0.15">
      <c r="B55" s="19">
        <v>47</v>
      </c>
      <c r="C55" s="81" t="str">
        <f t="shared" si="1"/>
        <v/>
      </c>
      <c r="D55" s="81"/>
      <c r="E55" s="19"/>
      <c r="F55" s="8"/>
      <c r="G55" s="19" t="s">
        <v>3</v>
      </c>
      <c r="H55" s="82"/>
      <c r="I55" s="82"/>
      <c r="J55" s="19"/>
      <c r="K55" s="81" t="str">
        <f t="shared" si="0"/>
        <v/>
      </c>
      <c r="L55" s="81"/>
      <c r="M55" s="6" t="str">
        <f t="shared" si="2"/>
        <v/>
      </c>
      <c r="N55" s="19"/>
      <c r="O55" s="8"/>
      <c r="P55" s="82"/>
      <c r="Q55" s="82"/>
      <c r="R55" s="85" t="str">
        <f t="shared" si="3"/>
        <v/>
      </c>
      <c r="S55" s="85"/>
      <c r="T55" s="86" t="str">
        <f t="shared" si="4"/>
        <v/>
      </c>
      <c r="U55" s="86"/>
    </row>
    <row r="56" spans="2:21" x14ac:dyDescent="0.15">
      <c r="B56" s="19">
        <v>48</v>
      </c>
      <c r="C56" s="81" t="str">
        <f t="shared" si="1"/>
        <v/>
      </c>
      <c r="D56" s="81"/>
      <c r="E56" s="19"/>
      <c r="F56" s="8"/>
      <c r="G56" s="19" t="s">
        <v>3</v>
      </c>
      <c r="H56" s="82"/>
      <c r="I56" s="82"/>
      <c r="J56" s="19"/>
      <c r="K56" s="81" t="str">
        <f t="shared" si="0"/>
        <v/>
      </c>
      <c r="L56" s="81"/>
      <c r="M56" s="6" t="str">
        <f t="shared" si="2"/>
        <v/>
      </c>
      <c r="N56" s="19"/>
      <c r="O56" s="8"/>
      <c r="P56" s="82"/>
      <c r="Q56" s="82"/>
      <c r="R56" s="85" t="str">
        <f t="shared" si="3"/>
        <v/>
      </c>
      <c r="S56" s="85"/>
      <c r="T56" s="86" t="str">
        <f t="shared" si="4"/>
        <v/>
      </c>
      <c r="U56" s="86"/>
    </row>
    <row r="57" spans="2:21" x14ac:dyDescent="0.15">
      <c r="B57" s="19">
        <v>49</v>
      </c>
      <c r="C57" s="81" t="str">
        <f t="shared" si="1"/>
        <v/>
      </c>
      <c r="D57" s="81"/>
      <c r="E57" s="19"/>
      <c r="F57" s="8"/>
      <c r="G57" s="19" t="s">
        <v>3</v>
      </c>
      <c r="H57" s="82"/>
      <c r="I57" s="82"/>
      <c r="J57" s="19"/>
      <c r="K57" s="81" t="str">
        <f t="shared" si="0"/>
        <v/>
      </c>
      <c r="L57" s="81"/>
      <c r="M57" s="6" t="str">
        <f t="shared" si="2"/>
        <v/>
      </c>
      <c r="N57" s="19"/>
      <c r="O57" s="8"/>
      <c r="P57" s="82"/>
      <c r="Q57" s="82"/>
      <c r="R57" s="85" t="str">
        <f t="shared" si="3"/>
        <v/>
      </c>
      <c r="S57" s="85"/>
      <c r="T57" s="86" t="str">
        <f t="shared" si="4"/>
        <v/>
      </c>
      <c r="U57" s="86"/>
    </row>
    <row r="58" spans="2:21" x14ac:dyDescent="0.15">
      <c r="B58" s="19">
        <v>50</v>
      </c>
      <c r="C58" s="81" t="str">
        <f t="shared" si="1"/>
        <v/>
      </c>
      <c r="D58" s="81"/>
      <c r="E58" s="19"/>
      <c r="F58" s="8"/>
      <c r="G58" s="19" t="s">
        <v>3</v>
      </c>
      <c r="H58" s="82"/>
      <c r="I58" s="82"/>
      <c r="J58" s="19"/>
      <c r="K58" s="81" t="str">
        <f t="shared" si="0"/>
        <v/>
      </c>
      <c r="L58" s="81"/>
      <c r="M58" s="6" t="str">
        <f t="shared" si="2"/>
        <v/>
      </c>
      <c r="N58" s="19"/>
      <c r="O58" s="8"/>
      <c r="P58" s="82"/>
      <c r="Q58" s="82"/>
      <c r="R58" s="85" t="str">
        <f t="shared" si="3"/>
        <v/>
      </c>
      <c r="S58" s="85"/>
      <c r="T58" s="86" t="str">
        <f t="shared" si="4"/>
        <v/>
      </c>
      <c r="U58" s="86"/>
    </row>
    <row r="59" spans="2:21" x14ac:dyDescent="0.15">
      <c r="B59" s="19">
        <v>51</v>
      </c>
      <c r="C59" s="81" t="str">
        <f t="shared" si="1"/>
        <v/>
      </c>
      <c r="D59" s="81"/>
      <c r="E59" s="19"/>
      <c r="F59" s="8"/>
      <c r="G59" s="19" t="s">
        <v>3</v>
      </c>
      <c r="H59" s="82"/>
      <c r="I59" s="82"/>
      <c r="J59" s="19"/>
      <c r="K59" s="81" t="str">
        <f t="shared" si="0"/>
        <v/>
      </c>
      <c r="L59" s="81"/>
      <c r="M59" s="6" t="str">
        <f t="shared" si="2"/>
        <v/>
      </c>
      <c r="N59" s="19"/>
      <c r="O59" s="8"/>
      <c r="P59" s="82"/>
      <c r="Q59" s="82"/>
      <c r="R59" s="85" t="str">
        <f t="shared" si="3"/>
        <v/>
      </c>
      <c r="S59" s="85"/>
      <c r="T59" s="86" t="str">
        <f t="shared" si="4"/>
        <v/>
      </c>
      <c r="U59" s="86"/>
    </row>
    <row r="60" spans="2:21" x14ac:dyDescent="0.15">
      <c r="B60" s="19">
        <v>52</v>
      </c>
      <c r="C60" s="81" t="str">
        <f t="shared" si="1"/>
        <v/>
      </c>
      <c r="D60" s="81"/>
      <c r="E60" s="19"/>
      <c r="F60" s="8"/>
      <c r="G60" s="19" t="s">
        <v>3</v>
      </c>
      <c r="H60" s="82"/>
      <c r="I60" s="82"/>
      <c r="J60" s="19"/>
      <c r="K60" s="81" t="str">
        <f t="shared" si="0"/>
        <v/>
      </c>
      <c r="L60" s="81"/>
      <c r="M60" s="6" t="str">
        <f t="shared" si="2"/>
        <v/>
      </c>
      <c r="N60" s="19"/>
      <c r="O60" s="8"/>
      <c r="P60" s="82"/>
      <c r="Q60" s="82"/>
      <c r="R60" s="85" t="str">
        <f t="shared" si="3"/>
        <v/>
      </c>
      <c r="S60" s="85"/>
      <c r="T60" s="86" t="str">
        <f t="shared" si="4"/>
        <v/>
      </c>
      <c r="U60" s="86"/>
    </row>
    <row r="61" spans="2:21" x14ac:dyDescent="0.15">
      <c r="B61" s="19">
        <v>53</v>
      </c>
      <c r="C61" s="81" t="str">
        <f t="shared" si="1"/>
        <v/>
      </c>
      <c r="D61" s="81"/>
      <c r="E61" s="19"/>
      <c r="F61" s="8"/>
      <c r="G61" s="19" t="s">
        <v>3</v>
      </c>
      <c r="H61" s="82"/>
      <c r="I61" s="82"/>
      <c r="J61" s="19"/>
      <c r="K61" s="81" t="str">
        <f t="shared" si="0"/>
        <v/>
      </c>
      <c r="L61" s="81"/>
      <c r="M61" s="6" t="str">
        <f t="shared" si="2"/>
        <v/>
      </c>
      <c r="N61" s="19"/>
      <c r="O61" s="8"/>
      <c r="P61" s="82"/>
      <c r="Q61" s="82"/>
      <c r="R61" s="85" t="str">
        <f t="shared" si="3"/>
        <v/>
      </c>
      <c r="S61" s="85"/>
      <c r="T61" s="86" t="str">
        <f t="shared" si="4"/>
        <v/>
      </c>
      <c r="U61" s="86"/>
    </row>
    <row r="62" spans="2:21" x14ac:dyDescent="0.15">
      <c r="B62" s="19">
        <v>54</v>
      </c>
      <c r="C62" s="81" t="str">
        <f t="shared" si="1"/>
        <v/>
      </c>
      <c r="D62" s="81"/>
      <c r="E62" s="19"/>
      <c r="F62" s="8"/>
      <c r="G62" s="19" t="s">
        <v>3</v>
      </c>
      <c r="H62" s="82"/>
      <c r="I62" s="82"/>
      <c r="J62" s="19"/>
      <c r="K62" s="81" t="str">
        <f t="shared" si="0"/>
        <v/>
      </c>
      <c r="L62" s="81"/>
      <c r="M62" s="6" t="str">
        <f t="shared" si="2"/>
        <v/>
      </c>
      <c r="N62" s="19"/>
      <c r="O62" s="8"/>
      <c r="P62" s="82"/>
      <c r="Q62" s="82"/>
      <c r="R62" s="85" t="str">
        <f t="shared" si="3"/>
        <v/>
      </c>
      <c r="S62" s="85"/>
      <c r="T62" s="86" t="str">
        <f t="shared" si="4"/>
        <v/>
      </c>
      <c r="U62" s="86"/>
    </row>
    <row r="63" spans="2:21" x14ac:dyDescent="0.15">
      <c r="B63" s="19">
        <v>55</v>
      </c>
      <c r="C63" s="81" t="str">
        <f t="shared" si="1"/>
        <v/>
      </c>
      <c r="D63" s="81"/>
      <c r="E63" s="19"/>
      <c r="F63" s="8"/>
      <c r="G63" s="19" t="s">
        <v>4</v>
      </c>
      <c r="H63" s="82"/>
      <c r="I63" s="82"/>
      <c r="J63" s="19"/>
      <c r="K63" s="81" t="str">
        <f t="shared" si="0"/>
        <v/>
      </c>
      <c r="L63" s="81"/>
      <c r="M63" s="6" t="str">
        <f t="shared" si="2"/>
        <v/>
      </c>
      <c r="N63" s="19"/>
      <c r="O63" s="8"/>
      <c r="P63" s="82"/>
      <c r="Q63" s="82"/>
      <c r="R63" s="85" t="str">
        <f t="shared" si="3"/>
        <v/>
      </c>
      <c r="S63" s="85"/>
      <c r="T63" s="86" t="str">
        <f t="shared" si="4"/>
        <v/>
      </c>
      <c r="U63" s="86"/>
    </row>
    <row r="64" spans="2:21" x14ac:dyDescent="0.15">
      <c r="B64" s="19">
        <v>56</v>
      </c>
      <c r="C64" s="81" t="str">
        <f t="shared" si="1"/>
        <v/>
      </c>
      <c r="D64" s="81"/>
      <c r="E64" s="19"/>
      <c r="F64" s="8"/>
      <c r="G64" s="19" t="s">
        <v>3</v>
      </c>
      <c r="H64" s="82"/>
      <c r="I64" s="82"/>
      <c r="J64" s="19"/>
      <c r="K64" s="81" t="str">
        <f t="shared" si="0"/>
        <v/>
      </c>
      <c r="L64" s="81"/>
      <c r="M64" s="6" t="str">
        <f t="shared" si="2"/>
        <v/>
      </c>
      <c r="N64" s="19"/>
      <c r="O64" s="8"/>
      <c r="P64" s="82"/>
      <c r="Q64" s="82"/>
      <c r="R64" s="85" t="str">
        <f t="shared" si="3"/>
        <v/>
      </c>
      <c r="S64" s="85"/>
      <c r="T64" s="86" t="str">
        <f t="shared" si="4"/>
        <v/>
      </c>
      <c r="U64" s="86"/>
    </row>
    <row r="65" spans="2:21" x14ac:dyDescent="0.15">
      <c r="B65" s="19">
        <v>57</v>
      </c>
      <c r="C65" s="81" t="str">
        <f t="shared" si="1"/>
        <v/>
      </c>
      <c r="D65" s="81"/>
      <c r="E65" s="19"/>
      <c r="F65" s="8"/>
      <c r="G65" s="19" t="s">
        <v>3</v>
      </c>
      <c r="H65" s="82"/>
      <c r="I65" s="82"/>
      <c r="J65" s="19"/>
      <c r="K65" s="81" t="str">
        <f t="shared" si="0"/>
        <v/>
      </c>
      <c r="L65" s="81"/>
      <c r="M65" s="6" t="str">
        <f t="shared" si="2"/>
        <v/>
      </c>
      <c r="N65" s="19"/>
      <c r="O65" s="8"/>
      <c r="P65" s="82"/>
      <c r="Q65" s="82"/>
      <c r="R65" s="85" t="str">
        <f t="shared" si="3"/>
        <v/>
      </c>
      <c r="S65" s="85"/>
      <c r="T65" s="86" t="str">
        <f t="shared" si="4"/>
        <v/>
      </c>
      <c r="U65" s="86"/>
    </row>
    <row r="66" spans="2:21" x14ac:dyDescent="0.15">
      <c r="B66" s="19">
        <v>58</v>
      </c>
      <c r="C66" s="81" t="str">
        <f t="shared" si="1"/>
        <v/>
      </c>
      <c r="D66" s="81"/>
      <c r="E66" s="19"/>
      <c r="F66" s="8"/>
      <c r="G66" s="19" t="s">
        <v>3</v>
      </c>
      <c r="H66" s="82"/>
      <c r="I66" s="82"/>
      <c r="J66" s="19"/>
      <c r="K66" s="81" t="str">
        <f t="shared" si="0"/>
        <v/>
      </c>
      <c r="L66" s="81"/>
      <c r="M66" s="6" t="str">
        <f t="shared" si="2"/>
        <v/>
      </c>
      <c r="N66" s="19"/>
      <c r="O66" s="8"/>
      <c r="P66" s="82"/>
      <c r="Q66" s="82"/>
      <c r="R66" s="85" t="str">
        <f t="shared" si="3"/>
        <v/>
      </c>
      <c r="S66" s="85"/>
      <c r="T66" s="86" t="str">
        <f t="shared" si="4"/>
        <v/>
      </c>
      <c r="U66" s="86"/>
    </row>
    <row r="67" spans="2:21" x14ac:dyDescent="0.15">
      <c r="B67" s="19">
        <v>59</v>
      </c>
      <c r="C67" s="81" t="str">
        <f t="shared" si="1"/>
        <v/>
      </c>
      <c r="D67" s="81"/>
      <c r="E67" s="19"/>
      <c r="F67" s="8"/>
      <c r="G67" s="19" t="s">
        <v>3</v>
      </c>
      <c r="H67" s="82"/>
      <c r="I67" s="82"/>
      <c r="J67" s="19"/>
      <c r="K67" s="81" t="str">
        <f t="shared" si="0"/>
        <v/>
      </c>
      <c r="L67" s="81"/>
      <c r="M67" s="6" t="str">
        <f t="shared" si="2"/>
        <v/>
      </c>
      <c r="N67" s="19"/>
      <c r="O67" s="8"/>
      <c r="P67" s="82"/>
      <c r="Q67" s="82"/>
      <c r="R67" s="85" t="str">
        <f t="shared" si="3"/>
        <v/>
      </c>
      <c r="S67" s="85"/>
      <c r="T67" s="86" t="str">
        <f t="shared" si="4"/>
        <v/>
      </c>
      <c r="U67" s="86"/>
    </row>
    <row r="68" spans="2:21" x14ac:dyDescent="0.15">
      <c r="B68" s="19">
        <v>60</v>
      </c>
      <c r="C68" s="81" t="str">
        <f t="shared" si="1"/>
        <v/>
      </c>
      <c r="D68" s="81"/>
      <c r="E68" s="19"/>
      <c r="F68" s="8"/>
      <c r="G68" s="19" t="s">
        <v>4</v>
      </c>
      <c r="H68" s="82"/>
      <c r="I68" s="82"/>
      <c r="J68" s="19"/>
      <c r="K68" s="81" t="str">
        <f t="shared" si="0"/>
        <v/>
      </c>
      <c r="L68" s="81"/>
      <c r="M68" s="6" t="str">
        <f t="shared" si="2"/>
        <v/>
      </c>
      <c r="N68" s="19"/>
      <c r="O68" s="8"/>
      <c r="P68" s="82"/>
      <c r="Q68" s="82"/>
      <c r="R68" s="85" t="str">
        <f t="shared" si="3"/>
        <v/>
      </c>
      <c r="S68" s="85"/>
      <c r="T68" s="86" t="str">
        <f t="shared" si="4"/>
        <v/>
      </c>
      <c r="U68" s="86"/>
    </row>
    <row r="69" spans="2:21" x14ac:dyDescent="0.15">
      <c r="B69" s="19">
        <v>61</v>
      </c>
      <c r="C69" s="81" t="str">
        <f t="shared" si="1"/>
        <v/>
      </c>
      <c r="D69" s="81"/>
      <c r="E69" s="19"/>
      <c r="F69" s="8"/>
      <c r="G69" s="19" t="s">
        <v>4</v>
      </c>
      <c r="H69" s="82"/>
      <c r="I69" s="82"/>
      <c r="J69" s="19"/>
      <c r="K69" s="81" t="str">
        <f t="shared" si="0"/>
        <v/>
      </c>
      <c r="L69" s="81"/>
      <c r="M69" s="6" t="str">
        <f t="shared" si="2"/>
        <v/>
      </c>
      <c r="N69" s="19"/>
      <c r="O69" s="8"/>
      <c r="P69" s="82"/>
      <c r="Q69" s="82"/>
      <c r="R69" s="85" t="str">
        <f t="shared" si="3"/>
        <v/>
      </c>
      <c r="S69" s="85"/>
      <c r="T69" s="86" t="str">
        <f t="shared" si="4"/>
        <v/>
      </c>
      <c r="U69" s="86"/>
    </row>
    <row r="70" spans="2:21" x14ac:dyDescent="0.15">
      <c r="B70" s="19">
        <v>62</v>
      </c>
      <c r="C70" s="81" t="str">
        <f t="shared" si="1"/>
        <v/>
      </c>
      <c r="D70" s="81"/>
      <c r="E70" s="19"/>
      <c r="F70" s="8"/>
      <c r="G70" s="19" t="s">
        <v>3</v>
      </c>
      <c r="H70" s="82"/>
      <c r="I70" s="82"/>
      <c r="J70" s="19"/>
      <c r="K70" s="81" t="str">
        <f t="shared" si="0"/>
        <v/>
      </c>
      <c r="L70" s="81"/>
      <c r="M70" s="6" t="str">
        <f t="shared" si="2"/>
        <v/>
      </c>
      <c r="N70" s="19"/>
      <c r="O70" s="8"/>
      <c r="P70" s="82"/>
      <c r="Q70" s="82"/>
      <c r="R70" s="85" t="str">
        <f t="shared" si="3"/>
        <v/>
      </c>
      <c r="S70" s="85"/>
      <c r="T70" s="86" t="str">
        <f t="shared" si="4"/>
        <v/>
      </c>
      <c r="U70" s="86"/>
    </row>
    <row r="71" spans="2:21" x14ac:dyDescent="0.15">
      <c r="B71" s="19">
        <v>63</v>
      </c>
      <c r="C71" s="81" t="str">
        <f t="shared" si="1"/>
        <v/>
      </c>
      <c r="D71" s="81"/>
      <c r="E71" s="19"/>
      <c r="F71" s="8"/>
      <c r="G71" s="19" t="s">
        <v>4</v>
      </c>
      <c r="H71" s="82"/>
      <c r="I71" s="82"/>
      <c r="J71" s="19"/>
      <c r="K71" s="81" t="str">
        <f t="shared" si="0"/>
        <v/>
      </c>
      <c r="L71" s="81"/>
      <c r="M71" s="6" t="str">
        <f t="shared" si="2"/>
        <v/>
      </c>
      <c r="N71" s="19"/>
      <c r="O71" s="8"/>
      <c r="P71" s="82"/>
      <c r="Q71" s="82"/>
      <c r="R71" s="85" t="str">
        <f t="shared" si="3"/>
        <v/>
      </c>
      <c r="S71" s="85"/>
      <c r="T71" s="86" t="str">
        <f t="shared" si="4"/>
        <v/>
      </c>
      <c r="U71" s="86"/>
    </row>
    <row r="72" spans="2:21" x14ac:dyDescent="0.15">
      <c r="B72" s="19">
        <v>64</v>
      </c>
      <c r="C72" s="81" t="str">
        <f t="shared" si="1"/>
        <v/>
      </c>
      <c r="D72" s="81"/>
      <c r="E72" s="19"/>
      <c r="F72" s="8"/>
      <c r="G72" s="19" t="s">
        <v>3</v>
      </c>
      <c r="H72" s="82"/>
      <c r="I72" s="82"/>
      <c r="J72" s="19"/>
      <c r="K72" s="81" t="str">
        <f t="shared" si="0"/>
        <v/>
      </c>
      <c r="L72" s="81"/>
      <c r="M72" s="6" t="str">
        <f t="shared" si="2"/>
        <v/>
      </c>
      <c r="N72" s="19"/>
      <c r="O72" s="8"/>
      <c r="P72" s="82"/>
      <c r="Q72" s="82"/>
      <c r="R72" s="85" t="str">
        <f t="shared" si="3"/>
        <v/>
      </c>
      <c r="S72" s="85"/>
      <c r="T72" s="86" t="str">
        <f t="shared" si="4"/>
        <v/>
      </c>
      <c r="U72" s="86"/>
    </row>
    <row r="73" spans="2:21" x14ac:dyDescent="0.15">
      <c r="B73" s="19">
        <v>65</v>
      </c>
      <c r="C73" s="81" t="str">
        <f t="shared" si="1"/>
        <v/>
      </c>
      <c r="D73" s="81"/>
      <c r="E73" s="19"/>
      <c r="F73" s="8"/>
      <c r="G73" s="19" t="s">
        <v>4</v>
      </c>
      <c r="H73" s="82"/>
      <c r="I73" s="82"/>
      <c r="J73" s="19"/>
      <c r="K73" s="81" t="str">
        <f t="shared" ref="K73:K108" si="5">IF(F73="","",C73*0.03)</f>
        <v/>
      </c>
      <c r="L73" s="81"/>
      <c r="M73" s="6" t="str">
        <f t="shared" si="2"/>
        <v/>
      </c>
      <c r="N73" s="19"/>
      <c r="O73" s="8"/>
      <c r="P73" s="82"/>
      <c r="Q73" s="82"/>
      <c r="R73" s="85" t="str">
        <f t="shared" si="3"/>
        <v/>
      </c>
      <c r="S73" s="85"/>
      <c r="T73" s="86" t="str">
        <f t="shared" si="4"/>
        <v/>
      </c>
      <c r="U73" s="86"/>
    </row>
    <row r="74" spans="2:21" x14ac:dyDescent="0.15">
      <c r="B74" s="19">
        <v>66</v>
      </c>
      <c r="C74" s="81" t="str">
        <f t="shared" ref="C74:C108" si="6">IF(R73="","",C73+R73)</f>
        <v/>
      </c>
      <c r="D74" s="81"/>
      <c r="E74" s="19"/>
      <c r="F74" s="8"/>
      <c r="G74" s="19" t="s">
        <v>4</v>
      </c>
      <c r="H74" s="82"/>
      <c r="I74" s="82"/>
      <c r="J74" s="19"/>
      <c r="K74" s="81" t="str">
        <f t="shared" si="5"/>
        <v/>
      </c>
      <c r="L74" s="81"/>
      <c r="M74" s="6" t="str">
        <f t="shared" ref="M74:M108" si="7">IF(J74="","",(K74/J74)/1000)</f>
        <v/>
      </c>
      <c r="N74" s="19"/>
      <c r="O74" s="8"/>
      <c r="P74" s="82"/>
      <c r="Q74" s="82"/>
      <c r="R74" s="85" t="str">
        <f t="shared" ref="R74:R108" si="8">IF(O74="","",(IF(G74="売",H74-P74,P74-H74))*M74*100000)</f>
        <v/>
      </c>
      <c r="S74" s="85"/>
      <c r="T74" s="86" t="str">
        <f t="shared" ref="T74:T108" si="9">IF(O74="","",IF(R74&lt;0,J74*(-1),IF(G74="買",(P74-H74)*100,(H74-P74)*100)))</f>
        <v/>
      </c>
      <c r="U74" s="86"/>
    </row>
    <row r="75" spans="2:21" x14ac:dyDescent="0.15">
      <c r="B75" s="19">
        <v>67</v>
      </c>
      <c r="C75" s="81" t="str">
        <f t="shared" si="6"/>
        <v/>
      </c>
      <c r="D75" s="81"/>
      <c r="E75" s="19"/>
      <c r="F75" s="8"/>
      <c r="G75" s="19" t="s">
        <v>3</v>
      </c>
      <c r="H75" s="82"/>
      <c r="I75" s="82"/>
      <c r="J75" s="19"/>
      <c r="K75" s="81" t="str">
        <f t="shared" si="5"/>
        <v/>
      </c>
      <c r="L75" s="81"/>
      <c r="M75" s="6" t="str">
        <f t="shared" si="7"/>
        <v/>
      </c>
      <c r="N75" s="19"/>
      <c r="O75" s="8"/>
      <c r="P75" s="82"/>
      <c r="Q75" s="82"/>
      <c r="R75" s="85" t="str">
        <f t="shared" si="8"/>
        <v/>
      </c>
      <c r="S75" s="85"/>
      <c r="T75" s="86" t="str">
        <f t="shared" si="9"/>
        <v/>
      </c>
      <c r="U75" s="86"/>
    </row>
    <row r="76" spans="2:21" x14ac:dyDescent="0.15">
      <c r="B76" s="19">
        <v>68</v>
      </c>
      <c r="C76" s="81" t="str">
        <f t="shared" si="6"/>
        <v/>
      </c>
      <c r="D76" s="81"/>
      <c r="E76" s="19"/>
      <c r="F76" s="8"/>
      <c r="G76" s="19" t="s">
        <v>3</v>
      </c>
      <c r="H76" s="82"/>
      <c r="I76" s="82"/>
      <c r="J76" s="19"/>
      <c r="K76" s="81" t="str">
        <f t="shared" si="5"/>
        <v/>
      </c>
      <c r="L76" s="81"/>
      <c r="M76" s="6" t="str">
        <f t="shared" si="7"/>
        <v/>
      </c>
      <c r="N76" s="19"/>
      <c r="O76" s="8"/>
      <c r="P76" s="82"/>
      <c r="Q76" s="82"/>
      <c r="R76" s="85" t="str">
        <f t="shared" si="8"/>
        <v/>
      </c>
      <c r="S76" s="85"/>
      <c r="T76" s="86" t="str">
        <f t="shared" si="9"/>
        <v/>
      </c>
      <c r="U76" s="86"/>
    </row>
    <row r="77" spans="2:21" x14ac:dyDescent="0.15">
      <c r="B77" s="19">
        <v>69</v>
      </c>
      <c r="C77" s="81" t="str">
        <f t="shared" si="6"/>
        <v/>
      </c>
      <c r="D77" s="81"/>
      <c r="E77" s="19"/>
      <c r="F77" s="8"/>
      <c r="G77" s="19" t="s">
        <v>3</v>
      </c>
      <c r="H77" s="82"/>
      <c r="I77" s="82"/>
      <c r="J77" s="19"/>
      <c r="K77" s="81" t="str">
        <f t="shared" si="5"/>
        <v/>
      </c>
      <c r="L77" s="81"/>
      <c r="M77" s="6" t="str">
        <f t="shared" si="7"/>
        <v/>
      </c>
      <c r="N77" s="19"/>
      <c r="O77" s="8"/>
      <c r="P77" s="82"/>
      <c r="Q77" s="82"/>
      <c r="R77" s="85" t="str">
        <f t="shared" si="8"/>
        <v/>
      </c>
      <c r="S77" s="85"/>
      <c r="T77" s="86" t="str">
        <f t="shared" si="9"/>
        <v/>
      </c>
      <c r="U77" s="86"/>
    </row>
    <row r="78" spans="2:21" x14ac:dyDescent="0.15">
      <c r="B78" s="19">
        <v>70</v>
      </c>
      <c r="C78" s="81" t="str">
        <f t="shared" si="6"/>
        <v/>
      </c>
      <c r="D78" s="81"/>
      <c r="E78" s="19"/>
      <c r="F78" s="8"/>
      <c r="G78" s="19" t="s">
        <v>4</v>
      </c>
      <c r="H78" s="82"/>
      <c r="I78" s="82"/>
      <c r="J78" s="19"/>
      <c r="K78" s="81" t="str">
        <f t="shared" si="5"/>
        <v/>
      </c>
      <c r="L78" s="81"/>
      <c r="M78" s="6" t="str">
        <f t="shared" si="7"/>
        <v/>
      </c>
      <c r="N78" s="19"/>
      <c r="O78" s="8"/>
      <c r="P78" s="82"/>
      <c r="Q78" s="82"/>
      <c r="R78" s="85" t="str">
        <f t="shared" si="8"/>
        <v/>
      </c>
      <c r="S78" s="85"/>
      <c r="T78" s="86" t="str">
        <f t="shared" si="9"/>
        <v/>
      </c>
      <c r="U78" s="86"/>
    </row>
    <row r="79" spans="2:21" x14ac:dyDescent="0.15">
      <c r="B79" s="19">
        <v>71</v>
      </c>
      <c r="C79" s="81" t="str">
        <f t="shared" si="6"/>
        <v/>
      </c>
      <c r="D79" s="81"/>
      <c r="E79" s="19"/>
      <c r="F79" s="8"/>
      <c r="G79" s="19" t="s">
        <v>3</v>
      </c>
      <c r="H79" s="82"/>
      <c r="I79" s="82"/>
      <c r="J79" s="19"/>
      <c r="K79" s="81" t="str">
        <f t="shared" si="5"/>
        <v/>
      </c>
      <c r="L79" s="81"/>
      <c r="M79" s="6" t="str">
        <f t="shared" si="7"/>
        <v/>
      </c>
      <c r="N79" s="19"/>
      <c r="O79" s="8"/>
      <c r="P79" s="82"/>
      <c r="Q79" s="82"/>
      <c r="R79" s="85" t="str">
        <f t="shared" si="8"/>
        <v/>
      </c>
      <c r="S79" s="85"/>
      <c r="T79" s="86" t="str">
        <f t="shared" si="9"/>
        <v/>
      </c>
      <c r="U79" s="86"/>
    </row>
    <row r="80" spans="2:21" x14ac:dyDescent="0.15">
      <c r="B80" s="19">
        <v>72</v>
      </c>
      <c r="C80" s="81" t="str">
        <f t="shared" si="6"/>
        <v/>
      </c>
      <c r="D80" s="81"/>
      <c r="E80" s="19"/>
      <c r="F80" s="8"/>
      <c r="G80" s="19" t="s">
        <v>4</v>
      </c>
      <c r="H80" s="82"/>
      <c r="I80" s="82"/>
      <c r="J80" s="19"/>
      <c r="K80" s="81" t="str">
        <f t="shared" si="5"/>
        <v/>
      </c>
      <c r="L80" s="81"/>
      <c r="M80" s="6" t="str">
        <f t="shared" si="7"/>
        <v/>
      </c>
      <c r="N80" s="19"/>
      <c r="O80" s="8"/>
      <c r="P80" s="82"/>
      <c r="Q80" s="82"/>
      <c r="R80" s="85" t="str">
        <f t="shared" si="8"/>
        <v/>
      </c>
      <c r="S80" s="85"/>
      <c r="T80" s="86" t="str">
        <f t="shared" si="9"/>
        <v/>
      </c>
      <c r="U80" s="86"/>
    </row>
    <row r="81" spans="2:21" x14ac:dyDescent="0.15">
      <c r="B81" s="19">
        <v>73</v>
      </c>
      <c r="C81" s="81" t="str">
        <f t="shared" si="6"/>
        <v/>
      </c>
      <c r="D81" s="81"/>
      <c r="E81" s="19"/>
      <c r="F81" s="8"/>
      <c r="G81" s="19" t="s">
        <v>3</v>
      </c>
      <c r="H81" s="82"/>
      <c r="I81" s="82"/>
      <c r="J81" s="19"/>
      <c r="K81" s="81" t="str">
        <f t="shared" si="5"/>
        <v/>
      </c>
      <c r="L81" s="81"/>
      <c r="M81" s="6" t="str">
        <f t="shared" si="7"/>
        <v/>
      </c>
      <c r="N81" s="19"/>
      <c r="O81" s="8"/>
      <c r="P81" s="82"/>
      <c r="Q81" s="82"/>
      <c r="R81" s="85" t="str">
        <f t="shared" si="8"/>
        <v/>
      </c>
      <c r="S81" s="85"/>
      <c r="T81" s="86" t="str">
        <f t="shared" si="9"/>
        <v/>
      </c>
      <c r="U81" s="86"/>
    </row>
    <row r="82" spans="2:21" x14ac:dyDescent="0.15">
      <c r="B82" s="19">
        <v>74</v>
      </c>
      <c r="C82" s="81" t="str">
        <f t="shared" si="6"/>
        <v/>
      </c>
      <c r="D82" s="81"/>
      <c r="E82" s="19"/>
      <c r="F82" s="8"/>
      <c r="G82" s="19" t="s">
        <v>3</v>
      </c>
      <c r="H82" s="82"/>
      <c r="I82" s="82"/>
      <c r="J82" s="19"/>
      <c r="K82" s="81" t="str">
        <f t="shared" si="5"/>
        <v/>
      </c>
      <c r="L82" s="81"/>
      <c r="M82" s="6" t="str">
        <f t="shared" si="7"/>
        <v/>
      </c>
      <c r="N82" s="19"/>
      <c r="O82" s="8"/>
      <c r="P82" s="82"/>
      <c r="Q82" s="82"/>
      <c r="R82" s="85" t="str">
        <f t="shared" si="8"/>
        <v/>
      </c>
      <c r="S82" s="85"/>
      <c r="T82" s="86" t="str">
        <f t="shared" si="9"/>
        <v/>
      </c>
      <c r="U82" s="86"/>
    </row>
    <row r="83" spans="2:21" x14ac:dyDescent="0.15">
      <c r="B83" s="19">
        <v>75</v>
      </c>
      <c r="C83" s="81" t="str">
        <f t="shared" si="6"/>
        <v/>
      </c>
      <c r="D83" s="81"/>
      <c r="E83" s="19"/>
      <c r="F83" s="8"/>
      <c r="G83" s="19" t="s">
        <v>3</v>
      </c>
      <c r="H83" s="82"/>
      <c r="I83" s="82"/>
      <c r="J83" s="19"/>
      <c r="K83" s="81" t="str">
        <f t="shared" si="5"/>
        <v/>
      </c>
      <c r="L83" s="81"/>
      <c r="M83" s="6" t="str">
        <f t="shared" si="7"/>
        <v/>
      </c>
      <c r="N83" s="19"/>
      <c r="O83" s="8"/>
      <c r="P83" s="82"/>
      <c r="Q83" s="82"/>
      <c r="R83" s="85" t="str">
        <f t="shared" si="8"/>
        <v/>
      </c>
      <c r="S83" s="85"/>
      <c r="T83" s="86" t="str">
        <f t="shared" si="9"/>
        <v/>
      </c>
      <c r="U83" s="86"/>
    </row>
    <row r="84" spans="2:21" x14ac:dyDescent="0.15">
      <c r="B84" s="19">
        <v>76</v>
      </c>
      <c r="C84" s="81" t="str">
        <f t="shared" si="6"/>
        <v/>
      </c>
      <c r="D84" s="81"/>
      <c r="E84" s="19"/>
      <c r="F84" s="8"/>
      <c r="G84" s="19" t="s">
        <v>3</v>
      </c>
      <c r="H84" s="82"/>
      <c r="I84" s="82"/>
      <c r="J84" s="19"/>
      <c r="K84" s="81" t="str">
        <f t="shared" si="5"/>
        <v/>
      </c>
      <c r="L84" s="81"/>
      <c r="M84" s="6" t="str">
        <f t="shared" si="7"/>
        <v/>
      </c>
      <c r="N84" s="19"/>
      <c r="O84" s="8"/>
      <c r="P84" s="82"/>
      <c r="Q84" s="82"/>
      <c r="R84" s="85" t="str">
        <f t="shared" si="8"/>
        <v/>
      </c>
      <c r="S84" s="85"/>
      <c r="T84" s="86" t="str">
        <f t="shared" si="9"/>
        <v/>
      </c>
      <c r="U84" s="86"/>
    </row>
    <row r="85" spans="2:21" x14ac:dyDescent="0.15">
      <c r="B85" s="19">
        <v>77</v>
      </c>
      <c r="C85" s="81" t="str">
        <f t="shared" si="6"/>
        <v/>
      </c>
      <c r="D85" s="81"/>
      <c r="E85" s="19"/>
      <c r="F85" s="8"/>
      <c r="G85" s="19" t="s">
        <v>4</v>
      </c>
      <c r="H85" s="82"/>
      <c r="I85" s="82"/>
      <c r="J85" s="19"/>
      <c r="K85" s="81" t="str">
        <f t="shared" si="5"/>
        <v/>
      </c>
      <c r="L85" s="81"/>
      <c r="M85" s="6" t="str">
        <f t="shared" si="7"/>
        <v/>
      </c>
      <c r="N85" s="19"/>
      <c r="O85" s="8"/>
      <c r="P85" s="82"/>
      <c r="Q85" s="82"/>
      <c r="R85" s="85" t="str">
        <f t="shared" si="8"/>
        <v/>
      </c>
      <c r="S85" s="85"/>
      <c r="T85" s="86" t="str">
        <f t="shared" si="9"/>
        <v/>
      </c>
      <c r="U85" s="86"/>
    </row>
    <row r="86" spans="2:21" x14ac:dyDescent="0.15">
      <c r="B86" s="19">
        <v>78</v>
      </c>
      <c r="C86" s="81" t="str">
        <f t="shared" si="6"/>
        <v/>
      </c>
      <c r="D86" s="81"/>
      <c r="E86" s="19"/>
      <c r="F86" s="8"/>
      <c r="G86" s="19" t="s">
        <v>3</v>
      </c>
      <c r="H86" s="82"/>
      <c r="I86" s="82"/>
      <c r="J86" s="19"/>
      <c r="K86" s="81" t="str">
        <f t="shared" si="5"/>
        <v/>
      </c>
      <c r="L86" s="81"/>
      <c r="M86" s="6" t="str">
        <f t="shared" si="7"/>
        <v/>
      </c>
      <c r="N86" s="19"/>
      <c r="O86" s="8"/>
      <c r="P86" s="82"/>
      <c r="Q86" s="82"/>
      <c r="R86" s="85" t="str">
        <f t="shared" si="8"/>
        <v/>
      </c>
      <c r="S86" s="85"/>
      <c r="T86" s="86" t="str">
        <f t="shared" si="9"/>
        <v/>
      </c>
      <c r="U86" s="86"/>
    </row>
    <row r="87" spans="2:21" x14ac:dyDescent="0.15">
      <c r="B87" s="19">
        <v>79</v>
      </c>
      <c r="C87" s="81" t="str">
        <f t="shared" si="6"/>
        <v/>
      </c>
      <c r="D87" s="81"/>
      <c r="E87" s="19"/>
      <c r="F87" s="8"/>
      <c r="G87" s="19" t="s">
        <v>4</v>
      </c>
      <c r="H87" s="82"/>
      <c r="I87" s="82"/>
      <c r="J87" s="19"/>
      <c r="K87" s="81" t="str">
        <f t="shared" si="5"/>
        <v/>
      </c>
      <c r="L87" s="81"/>
      <c r="M87" s="6" t="str">
        <f t="shared" si="7"/>
        <v/>
      </c>
      <c r="N87" s="19"/>
      <c r="O87" s="8"/>
      <c r="P87" s="82"/>
      <c r="Q87" s="82"/>
      <c r="R87" s="85" t="str">
        <f t="shared" si="8"/>
        <v/>
      </c>
      <c r="S87" s="85"/>
      <c r="T87" s="86" t="str">
        <f t="shared" si="9"/>
        <v/>
      </c>
      <c r="U87" s="86"/>
    </row>
    <row r="88" spans="2:21" x14ac:dyDescent="0.15">
      <c r="B88" s="19">
        <v>80</v>
      </c>
      <c r="C88" s="81" t="str">
        <f t="shared" si="6"/>
        <v/>
      </c>
      <c r="D88" s="81"/>
      <c r="E88" s="19"/>
      <c r="F88" s="8"/>
      <c r="G88" s="19" t="s">
        <v>4</v>
      </c>
      <c r="H88" s="82"/>
      <c r="I88" s="82"/>
      <c r="J88" s="19"/>
      <c r="K88" s="81" t="str">
        <f t="shared" si="5"/>
        <v/>
      </c>
      <c r="L88" s="81"/>
      <c r="M88" s="6" t="str">
        <f t="shared" si="7"/>
        <v/>
      </c>
      <c r="N88" s="19"/>
      <c r="O88" s="8"/>
      <c r="P88" s="82"/>
      <c r="Q88" s="82"/>
      <c r="R88" s="85" t="str">
        <f t="shared" si="8"/>
        <v/>
      </c>
      <c r="S88" s="85"/>
      <c r="T88" s="86" t="str">
        <f t="shared" si="9"/>
        <v/>
      </c>
      <c r="U88" s="86"/>
    </row>
    <row r="89" spans="2:21" x14ac:dyDescent="0.15">
      <c r="B89" s="19">
        <v>81</v>
      </c>
      <c r="C89" s="81" t="str">
        <f t="shared" si="6"/>
        <v/>
      </c>
      <c r="D89" s="81"/>
      <c r="E89" s="19"/>
      <c r="F89" s="8"/>
      <c r="G89" s="19" t="s">
        <v>4</v>
      </c>
      <c r="H89" s="82"/>
      <c r="I89" s="82"/>
      <c r="J89" s="19"/>
      <c r="K89" s="81" t="str">
        <f t="shared" si="5"/>
        <v/>
      </c>
      <c r="L89" s="81"/>
      <c r="M89" s="6" t="str">
        <f t="shared" si="7"/>
        <v/>
      </c>
      <c r="N89" s="19"/>
      <c r="O89" s="8"/>
      <c r="P89" s="82"/>
      <c r="Q89" s="82"/>
      <c r="R89" s="85" t="str">
        <f t="shared" si="8"/>
        <v/>
      </c>
      <c r="S89" s="85"/>
      <c r="T89" s="86" t="str">
        <f t="shared" si="9"/>
        <v/>
      </c>
      <c r="U89" s="86"/>
    </row>
    <row r="90" spans="2:21" x14ac:dyDescent="0.15">
      <c r="B90" s="19">
        <v>82</v>
      </c>
      <c r="C90" s="81" t="str">
        <f t="shared" si="6"/>
        <v/>
      </c>
      <c r="D90" s="81"/>
      <c r="E90" s="19"/>
      <c r="F90" s="8"/>
      <c r="G90" s="19" t="s">
        <v>4</v>
      </c>
      <c r="H90" s="82"/>
      <c r="I90" s="82"/>
      <c r="J90" s="19"/>
      <c r="K90" s="81" t="str">
        <f t="shared" si="5"/>
        <v/>
      </c>
      <c r="L90" s="81"/>
      <c r="M90" s="6" t="str">
        <f t="shared" si="7"/>
        <v/>
      </c>
      <c r="N90" s="19"/>
      <c r="O90" s="8"/>
      <c r="P90" s="82"/>
      <c r="Q90" s="82"/>
      <c r="R90" s="85" t="str">
        <f t="shared" si="8"/>
        <v/>
      </c>
      <c r="S90" s="85"/>
      <c r="T90" s="86" t="str">
        <f t="shared" si="9"/>
        <v/>
      </c>
      <c r="U90" s="86"/>
    </row>
    <row r="91" spans="2:21" x14ac:dyDescent="0.15">
      <c r="B91" s="19">
        <v>83</v>
      </c>
      <c r="C91" s="81" t="str">
        <f t="shared" si="6"/>
        <v/>
      </c>
      <c r="D91" s="81"/>
      <c r="E91" s="19"/>
      <c r="F91" s="8"/>
      <c r="G91" s="19" t="s">
        <v>4</v>
      </c>
      <c r="H91" s="82"/>
      <c r="I91" s="82"/>
      <c r="J91" s="19"/>
      <c r="K91" s="81" t="str">
        <f t="shared" si="5"/>
        <v/>
      </c>
      <c r="L91" s="81"/>
      <c r="M91" s="6" t="str">
        <f t="shared" si="7"/>
        <v/>
      </c>
      <c r="N91" s="19"/>
      <c r="O91" s="8"/>
      <c r="P91" s="82"/>
      <c r="Q91" s="82"/>
      <c r="R91" s="85" t="str">
        <f t="shared" si="8"/>
        <v/>
      </c>
      <c r="S91" s="85"/>
      <c r="T91" s="86" t="str">
        <f t="shared" si="9"/>
        <v/>
      </c>
      <c r="U91" s="86"/>
    </row>
    <row r="92" spans="2:21" x14ac:dyDescent="0.15">
      <c r="B92" s="19">
        <v>84</v>
      </c>
      <c r="C92" s="81" t="str">
        <f t="shared" si="6"/>
        <v/>
      </c>
      <c r="D92" s="81"/>
      <c r="E92" s="19"/>
      <c r="F92" s="8"/>
      <c r="G92" s="19" t="s">
        <v>3</v>
      </c>
      <c r="H92" s="82"/>
      <c r="I92" s="82"/>
      <c r="J92" s="19"/>
      <c r="K92" s="81" t="str">
        <f t="shared" si="5"/>
        <v/>
      </c>
      <c r="L92" s="81"/>
      <c r="M92" s="6" t="str">
        <f t="shared" si="7"/>
        <v/>
      </c>
      <c r="N92" s="19"/>
      <c r="O92" s="8"/>
      <c r="P92" s="82"/>
      <c r="Q92" s="82"/>
      <c r="R92" s="85" t="str">
        <f t="shared" si="8"/>
        <v/>
      </c>
      <c r="S92" s="85"/>
      <c r="T92" s="86" t="str">
        <f t="shared" si="9"/>
        <v/>
      </c>
      <c r="U92" s="86"/>
    </row>
    <row r="93" spans="2:21" x14ac:dyDescent="0.15">
      <c r="B93" s="19">
        <v>85</v>
      </c>
      <c r="C93" s="81" t="str">
        <f t="shared" si="6"/>
        <v/>
      </c>
      <c r="D93" s="81"/>
      <c r="E93" s="19"/>
      <c r="F93" s="8"/>
      <c r="G93" s="19" t="s">
        <v>4</v>
      </c>
      <c r="H93" s="82"/>
      <c r="I93" s="82"/>
      <c r="J93" s="19"/>
      <c r="K93" s="81" t="str">
        <f t="shared" si="5"/>
        <v/>
      </c>
      <c r="L93" s="81"/>
      <c r="M93" s="6" t="str">
        <f t="shared" si="7"/>
        <v/>
      </c>
      <c r="N93" s="19"/>
      <c r="O93" s="8"/>
      <c r="P93" s="82"/>
      <c r="Q93" s="82"/>
      <c r="R93" s="85" t="str">
        <f t="shared" si="8"/>
        <v/>
      </c>
      <c r="S93" s="85"/>
      <c r="T93" s="86" t="str">
        <f t="shared" si="9"/>
        <v/>
      </c>
      <c r="U93" s="86"/>
    </row>
    <row r="94" spans="2:21" x14ac:dyDescent="0.15">
      <c r="B94" s="19">
        <v>86</v>
      </c>
      <c r="C94" s="81" t="str">
        <f t="shared" si="6"/>
        <v/>
      </c>
      <c r="D94" s="81"/>
      <c r="E94" s="19"/>
      <c r="F94" s="8"/>
      <c r="G94" s="19" t="s">
        <v>3</v>
      </c>
      <c r="H94" s="82"/>
      <c r="I94" s="82"/>
      <c r="J94" s="19"/>
      <c r="K94" s="81" t="str">
        <f t="shared" si="5"/>
        <v/>
      </c>
      <c r="L94" s="81"/>
      <c r="M94" s="6" t="str">
        <f t="shared" si="7"/>
        <v/>
      </c>
      <c r="N94" s="19"/>
      <c r="O94" s="8"/>
      <c r="P94" s="82"/>
      <c r="Q94" s="82"/>
      <c r="R94" s="85" t="str">
        <f t="shared" si="8"/>
        <v/>
      </c>
      <c r="S94" s="85"/>
      <c r="T94" s="86" t="str">
        <f t="shared" si="9"/>
        <v/>
      </c>
      <c r="U94" s="86"/>
    </row>
    <row r="95" spans="2:21" x14ac:dyDescent="0.15">
      <c r="B95" s="19">
        <v>87</v>
      </c>
      <c r="C95" s="81" t="str">
        <f t="shared" si="6"/>
        <v/>
      </c>
      <c r="D95" s="81"/>
      <c r="E95" s="19"/>
      <c r="F95" s="8"/>
      <c r="G95" s="19" t="s">
        <v>4</v>
      </c>
      <c r="H95" s="82"/>
      <c r="I95" s="82"/>
      <c r="J95" s="19"/>
      <c r="K95" s="81" t="str">
        <f t="shared" si="5"/>
        <v/>
      </c>
      <c r="L95" s="81"/>
      <c r="M95" s="6" t="str">
        <f t="shared" si="7"/>
        <v/>
      </c>
      <c r="N95" s="19"/>
      <c r="O95" s="8"/>
      <c r="P95" s="82"/>
      <c r="Q95" s="82"/>
      <c r="R95" s="85" t="str">
        <f t="shared" si="8"/>
        <v/>
      </c>
      <c r="S95" s="85"/>
      <c r="T95" s="86" t="str">
        <f t="shared" si="9"/>
        <v/>
      </c>
      <c r="U95" s="86"/>
    </row>
    <row r="96" spans="2:21" x14ac:dyDescent="0.15">
      <c r="B96" s="19">
        <v>88</v>
      </c>
      <c r="C96" s="81" t="str">
        <f t="shared" si="6"/>
        <v/>
      </c>
      <c r="D96" s="81"/>
      <c r="E96" s="19"/>
      <c r="F96" s="8"/>
      <c r="G96" s="19" t="s">
        <v>3</v>
      </c>
      <c r="H96" s="82"/>
      <c r="I96" s="82"/>
      <c r="J96" s="19"/>
      <c r="K96" s="81" t="str">
        <f t="shared" si="5"/>
        <v/>
      </c>
      <c r="L96" s="81"/>
      <c r="M96" s="6" t="str">
        <f t="shared" si="7"/>
        <v/>
      </c>
      <c r="N96" s="19"/>
      <c r="O96" s="8"/>
      <c r="P96" s="82"/>
      <c r="Q96" s="82"/>
      <c r="R96" s="85" t="str">
        <f t="shared" si="8"/>
        <v/>
      </c>
      <c r="S96" s="85"/>
      <c r="T96" s="86" t="str">
        <f t="shared" si="9"/>
        <v/>
      </c>
      <c r="U96" s="86"/>
    </row>
    <row r="97" spans="2:21" x14ac:dyDescent="0.15">
      <c r="B97" s="19">
        <v>89</v>
      </c>
      <c r="C97" s="81" t="str">
        <f t="shared" si="6"/>
        <v/>
      </c>
      <c r="D97" s="81"/>
      <c r="E97" s="19"/>
      <c r="F97" s="8"/>
      <c r="G97" s="19" t="s">
        <v>4</v>
      </c>
      <c r="H97" s="82"/>
      <c r="I97" s="82"/>
      <c r="J97" s="19"/>
      <c r="K97" s="81" t="str">
        <f t="shared" si="5"/>
        <v/>
      </c>
      <c r="L97" s="81"/>
      <c r="M97" s="6" t="str">
        <f t="shared" si="7"/>
        <v/>
      </c>
      <c r="N97" s="19"/>
      <c r="O97" s="8"/>
      <c r="P97" s="82"/>
      <c r="Q97" s="82"/>
      <c r="R97" s="85" t="str">
        <f t="shared" si="8"/>
        <v/>
      </c>
      <c r="S97" s="85"/>
      <c r="T97" s="86" t="str">
        <f t="shared" si="9"/>
        <v/>
      </c>
      <c r="U97" s="86"/>
    </row>
    <row r="98" spans="2:21" x14ac:dyDescent="0.15">
      <c r="B98" s="19">
        <v>90</v>
      </c>
      <c r="C98" s="81" t="str">
        <f t="shared" si="6"/>
        <v/>
      </c>
      <c r="D98" s="81"/>
      <c r="E98" s="19"/>
      <c r="F98" s="8"/>
      <c r="G98" s="19" t="s">
        <v>3</v>
      </c>
      <c r="H98" s="82"/>
      <c r="I98" s="82"/>
      <c r="J98" s="19"/>
      <c r="K98" s="81" t="str">
        <f t="shared" si="5"/>
        <v/>
      </c>
      <c r="L98" s="81"/>
      <c r="M98" s="6" t="str">
        <f t="shared" si="7"/>
        <v/>
      </c>
      <c r="N98" s="19"/>
      <c r="O98" s="8"/>
      <c r="P98" s="82"/>
      <c r="Q98" s="82"/>
      <c r="R98" s="85" t="str">
        <f t="shared" si="8"/>
        <v/>
      </c>
      <c r="S98" s="85"/>
      <c r="T98" s="86" t="str">
        <f t="shared" si="9"/>
        <v/>
      </c>
      <c r="U98" s="86"/>
    </row>
    <row r="99" spans="2:21" x14ac:dyDescent="0.15">
      <c r="B99" s="19">
        <v>91</v>
      </c>
      <c r="C99" s="81" t="str">
        <f t="shared" si="6"/>
        <v/>
      </c>
      <c r="D99" s="81"/>
      <c r="E99" s="19"/>
      <c r="F99" s="8"/>
      <c r="G99" s="19" t="s">
        <v>4</v>
      </c>
      <c r="H99" s="82"/>
      <c r="I99" s="82"/>
      <c r="J99" s="19"/>
      <c r="K99" s="81" t="str">
        <f t="shared" si="5"/>
        <v/>
      </c>
      <c r="L99" s="81"/>
      <c r="M99" s="6" t="str">
        <f t="shared" si="7"/>
        <v/>
      </c>
      <c r="N99" s="19"/>
      <c r="O99" s="8"/>
      <c r="P99" s="82"/>
      <c r="Q99" s="82"/>
      <c r="R99" s="85" t="str">
        <f t="shared" si="8"/>
        <v/>
      </c>
      <c r="S99" s="85"/>
      <c r="T99" s="86" t="str">
        <f t="shared" si="9"/>
        <v/>
      </c>
      <c r="U99" s="86"/>
    </row>
    <row r="100" spans="2:21" x14ac:dyDescent="0.15">
      <c r="B100" s="19">
        <v>92</v>
      </c>
      <c r="C100" s="81" t="str">
        <f t="shared" si="6"/>
        <v/>
      </c>
      <c r="D100" s="81"/>
      <c r="E100" s="19"/>
      <c r="F100" s="8"/>
      <c r="G100" s="19" t="s">
        <v>4</v>
      </c>
      <c r="H100" s="82"/>
      <c r="I100" s="82"/>
      <c r="J100" s="19"/>
      <c r="K100" s="81" t="str">
        <f t="shared" si="5"/>
        <v/>
      </c>
      <c r="L100" s="81"/>
      <c r="M100" s="6" t="str">
        <f t="shared" si="7"/>
        <v/>
      </c>
      <c r="N100" s="19"/>
      <c r="O100" s="8"/>
      <c r="P100" s="82"/>
      <c r="Q100" s="82"/>
      <c r="R100" s="85" t="str">
        <f t="shared" si="8"/>
        <v/>
      </c>
      <c r="S100" s="85"/>
      <c r="T100" s="86" t="str">
        <f t="shared" si="9"/>
        <v/>
      </c>
      <c r="U100" s="86"/>
    </row>
    <row r="101" spans="2:21" x14ac:dyDescent="0.15">
      <c r="B101" s="19">
        <v>93</v>
      </c>
      <c r="C101" s="81" t="str">
        <f t="shared" si="6"/>
        <v/>
      </c>
      <c r="D101" s="81"/>
      <c r="E101" s="19"/>
      <c r="F101" s="8"/>
      <c r="G101" s="19" t="s">
        <v>3</v>
      </c>
      <c r="H101" s="82"/>
      <c r="I101" s="82"/>
      <c r="J101" s="19"/>
      <c r="K101" s="81" t="str">
        <f t="shared" si="5"/>
        <v/>
      </c>
      <c r="L101" s="81"/>
      <c r="M101" s="6" t="str">
        <f t="shared" si="7"/>
        <v/>
      </c>
      <c r="N101" s="19"/>
      <c r="O101" s="8"/>
      <c r="P101" s="82"/>
      <c r="Q101" s="82"/>
      <c r="R101" s="85" t="str">
        <f t="shared" si="8"/>
        <v/>
      </c>
      <c r="S101" s="85"/>
      <c r="T101" s="86" t="str">
        <f t="shared" si="9"/>
        <v/>
      </c>
      <c r="U101" s="86"/>
    </row>
    <row r="102" spans="2:21" x14ac:dyDescent="0.15">
      <c r="B102" s="19">
        <v>94</v>
      </c>
      <c r="C102" s="81" t="str">
        <f t="shared" si="6"/>
        <v/>
      </c>
      <c r="D102" s="81"/>
      <c r="E102" s="19"/>
      <c r="F102" s="8"/>
      <c r="G102" s="19" t="s">
        <v>3</v>
      </c>
      <c r="H102" s="82"/>
      <c r="I102" s="82"/>
      <c r="J102" s="19"/>
      <c r="K102" s="81" t="str">
        <f t="shared" si="5"/>
        <v/>
      </c>
      <c r="L102" s="81"/>
      <c r="M102" s="6" t="str">
        <f t="shared" si="7"/>
        <v/>
      </c>
      <c r="N102" s="19"/>
      <c r="O102" s="8"/>
      <c r="P102" s="82"/>
      <c r="Q102" s="82"/>
      <c r="R102" s="85" t="str">
        <f t="shared" si="8"/>
        <v/>
      </c>
      <c r="S102" s="85"/>
      <c r="T102" s="86" t="str">
        <f t="shared" si="9"/>
        <v/>
      </c>
      <c r="U102" s="86"/>
    </row>
    <row r="103" spans="2:21" x14ac:dyDescent="0.15">
      <c r="B103" s="19">
        <v>95</v>
      </c>
      <c r="C103" s="81" t="str">
        <f t="shared" si="6"/>
        <v/>
      </c>
      <c r="D103" s="81"/>
      <c r="E103" s="19"/>
      <c r="F103" s="8"/>
      <c r="G103" s="19" t="s">
        <v>3</v>
      </c>
      <c r="H103" s="82"/>
      <c r="I103" s="82"/>
      <c r="J103" s="19"/>
      <c r="K103" s="81" t="str">
        <f t="shared" si="5"/>
        <v/>
      </c>
      <c r="L103" s="81"/>
      <c r="M103" s="6" t="str">
        <f t="shared" si="7"/>
        <v/>
      </c>
      <c r="N103" s="19"/>
      <c r="O103" s="8"/>
      <c r="P103" s="82"/>
      <c r="Q103" s="82"/>
      <c r="R103" s="85" t="str">
        <f t="shared" si="8"/>
        <v/>
      </c>
      <c r="S103" s="85"/>
      <c r="T103" s="86" t="str">
        <f t="shared" si="9"/>
        <v/>
      </c>
      <c r="U103" s="86"/>
    </row>
    <row r="104" spans="2:21" x14ac:dyDescent="0.15">
      <c r="B104" s="19">
        <v>96</v>
      </c>
      <c r="C104" s="81" t="str">
        <f t="shared" si="6"/>
        <v/>
      </c>
      <c r="D104" s="81"/>
      <c r="E104" s="19"/>
      <c r="F104" s="8"/>
      <c r="G104" s="19" t="s">
        <v>4</v>
      </c>
      <c r="H104" s="82"/>
      <c r="I104" s="82"/>
      <c r="J104" s="19"/>
      <c r="K104" s="81" t="str">
        <f t="shared" si="5"/>
        <v/>
      </c>
      <c r="L104" s="81"/>
      <c r="M104" s="6" t="str">
        <f t="shared" si="7"/>
        <v/>
      </c>
      <c r="N104" s="19"/>
      <c r="O104" s="8"/>
      <c r="P104" s="82"/>
      <c r="Q104" s="82"/>
      <c r="R104" s="85" t="str">
        <f t="shared" si="8"/>
        <v/>
      </c>
      <c r="S104" s="85"/>
      <c r="T104" s="86" t="str">
        <f t="shared" si="9"/>
        <v/>
      </c>
      <c r="U104" s="86"/>
    </row>
    <row r="105" spans="2:21" x14ac:dyDescent="0.15">
      <c r="B105" s="19">
        <v>97</v>
      </c>
      <c r="C105" s="81" t="str">
        <f t="shared" si="6"/>
        <v/>
      </c>
      <c r="D105" s="81"/>
      <c r="E105" s="19"/>
      <c r="F105" s="8"/>
      <c r="G105" s="19" t="s">
        <v>3</v>
      </c>
      <c r="H105" s="82"/>
      <c r="I105" s="82"/>
      <c r="J105" s="19"/>
      <c r="K105" s="81" t="str">
        <f t="shared" si="5"/>
        <v/>
      </c>
      <c r="L105" s="81"/>
      <c r="M105" s="6" t="str">
        <f t="shared" si="7"/>
        <v/>
      </c>
      <c r="N105" s="19"/>
      <c r="O105" s="8"/>
      <c r="P105" s="82"/>
      <c r="Q105" s="82"/>
      <c r="R105" s="85" t="str">
        <f t="shared" si="8"/>
        <v/>
      </c>
      <c r="S105" s="85"/>
      <c r="T105" s="86" t="str">
        <f t="shared" si="9"/>
        <v/>
      </c>
      <c r="U105" s="86"/>
    </row>
    <row r="106" spans="2:21" x14ac:dyDescent="0.15">
      <c r="B106" s="19">
        <v>98</v>
      </c>
      <c r="C106" s="81" t="str">
        <f t="shared" si="6"/>
        <v/>
      </c>
      <c r="D106" s="81"/>
      <c r="E106" s="19"/>
      <c r="F106" s="8"/>
      <c r="G106" s="19" t="s">
        <v>4</v>
      </c>
      <c r="H106" s="82"/>
      <c r="I106" s="82"/>
      <c r="J106" s="19"/>
      <c r="K106" s="81" t="str">
        <f t="shared" si="5"/>
        <v/>
      </c>
      <c r="L106" s="81"/>
      <c r="M106" s="6" t="str">
        <f t="shared" si="7"/>
        <v/>
      </c>
      <c r="N106" s="19"/>
      <c r="O106" s="8"/>
      <c r="P106" s="82"/>
      <c r="Q106" s="82"/>
      <c r="R106" s="85" t="str">
        <f t="shared" si="8"/>
        <v/>
      </c>
      <c r="S106" s="85"/>
      <c r="T106" s="86" t="str">
        <f t="shared" si="9"/>
        <v/>
      </c>
      <c r="U106" s="86"/>
    </row>
    <row r="107" spans="2:21" x14ac:dyDescent="0.15">
      <c r="B107" s="19">
        <v>99</v>
      </c>
      <c r="C107" s="81" t="str">
        <f t="shared" si="6"/>
        <v/>
      </c>
      <c r="D107" s="81"/>
      <c r="E107" s="19"/>
      <c r="F107" s="8"/>
      <c r="G107" s="19" t="s">
        <v>4</v>
      </c>
      <c r="H107" s="82"/>
      <c r="I107" s="82"/>
      <c r="J107" s="19"/>
      <c r="K107" s="81" t="str">
        <f t="shared" si="5"/>
        <v/>
      </c>
      <c r="L107" s="81"/>
      <c r="M107" s="6" t="str">
        <f t="shared" si="7"/>
        <v/>
      </c>
      <c r="N107" s="19"/>
      <c r="O107" s="8"/>
      <c r="P107" s="82"/>
      <c r="Q107" s="82"/>
      <c r="R107" s="85" t="str">
        <f t="shared" si="8"/>
        <v/>
      </c>
      <c r="S107" s="85"/>
      <c r="T107" s="86" t="str">
        <f t="shared" si="9"/>
        <v/>
      </c>
      <c r="U107" s="86"/>
    </row>
    <row r="108" spans="2:21" x14ac:dyDescent="0.15">
      <c r="B108" s="19">
        <v>100</v>
      </c>
      <c r="C108" s="81" t="str">
        <f t="shared" si="6"/>
        <v/>
      </c>
      <c r="D108" s="81"/>
      <c r="E108" s="19"/>
      <c r="F108" s="8"/>
      <c r="G108" s="19" t="s">
        <v>3</v>
      </c>
      <c r="H108" s="82"/>
      <c r="I108" s="82"/>
      <c r="J108" s="19"/>
      <c r="K108" s="81" t="str">
        <f t="shared" si="5"/>
        <v/>
      </c>
      <c r="L108" s="81"/>
      <c r="M108" s="6" t="str">
        <f t="shared" si="7"/>
        <v/>
      </c>
      <c r="N108" s="19"/>
      <c r="O108" s="8"/>
      <c r="P108" s="82"/>
      <c r="Q108" s="82"/>
      <c r="R108" s="85" t="str">
        <f t="shared" si="8"/>
        <v/>
      </c>
      <c r="S108" s="85"/>
      <c r="T108" s="86" t="str">
        <f t="shared" si="9"/>
        <v/>
      </c>
      <c r="U108" s="86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01" priority="1" stopIfTrue="1" operator="equal">
      <formula>"買"</formula>
    </cfRule>
    <cfRule type="cellIs" dxfId="100" priority="2" stopIfTrue="1" operator="equal">
      <formula>"売"</formula>
    </cfRule>
  </conditionalFormatting>
  <conditionalFormatting sqref="G9:G11 G14:G45 G47:G108">
    <cfRule type="cellIs" dxfId="99" priority="7" stopIfTrue="1" operator="equal">
      <formula>"買"</formula>
    </cfRule>
    <cfRule type="cellIs" dxfId="98" priority="8" stopIfTrue="1" operator="equal">
      <formula>"売"</formula>
    </cfRule>
  </conditionalFormatting>
  <conditionalFormatting sqref="G12">
    <cfRule type="cellIs" dxfId="97" priority="5" stopIfTrue="1" operator="equal">
      <formula>"買"</formula>
    </cfRule>
    <cfRule type="cellIs" dxfId="96" priority="6" stopIfTrue="1" operator="equal">
      <formula>"売"</formula>
    </cfRule>
  </conditionalFormatting>
  <conditionalFormatting sqref="G13">
    <cfRule type="cellIs" dxfId="95" priority="3" stopIfTrue="1" operator="equal">
      <formula>"買"</formula>
    </cfRule>
    <cfRule type="cellIs" dxfId="94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babac</cp:lastModifiedBy>
  <cp:revision/>
  <cp:lastPrinted>2015-07-15T10:17:15Z</cp:lastPrinted>
  <dcterms:created xsi:type="dcterms:W3CDTF">2013-10-09T23:04:08Z</dcterms:created>
  <dcterms:modified xsi:type="dcterms:W3CDTF">2019-07-30T13:15:45Z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