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babac\Desktop\"/>
    </mc:Choice>
  </mc:AlternateContent>
  <xr:revisionPtr revIDLastSave="0" documentId="13_ncr:1_{5D0D68AE-5E9D-4A7A-A335-663D9F441FF9}" xr6:coauthVersionLast="43" xr6:coauthVersionMax="43" xr10:uidLastSave="{00000000-0000-0000-0000-000000000000}"/>
  <bookViews>
    <workbookView xWindow="-120" yWindow="-120" windowWidth="29040" windowHeight="15840" firstSheet="1" activeTab="6" xr2:uid="{00000000-000D-0000-FFFF-FFFF00000000}"/>
  </bookViews>
  <sheets>
    <sheet name="定数" sheetId="29" state="hidden" r:id="rId1"/>
    <sheet name="検証シート　FIB1.27" sheetId="33" r:id="rId2"/>
    <sheet name="検証シート　FIB1.5" sheetId="34" r:id="rId3"/>
    <sheet name="検証シート　FIB2.0" sheetId="35" r:id="rId4"/>
    <sheet name="画像" sheetId="26" r:id="rId5"/>
    <sheet name="気づき" sheetId="9"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08" i="35" l="1"/>
  <c r="T108" i="35"/>
  <c r="V107" i="35"/>
  <c r="T107" i="35"/>
  <c r="W107" i="35" s="1"/>
  <c r="V106" i="35"/>
  <c r="T106" i="35"/>
  <c r="W106" i="35" s="1"/>
  <c r="V105" i="35"/>
  <c r="T105" i="35"/>
  <c r="W105" i="35" s="1"/>
  <c r="V104" i="35"/>
  <c r="T104" i="35"/>
  <c r="V103" i="35"/>
  <c r="T103" i="35"/>
  <c r="V102" i="35"/>
  <c r="T102" i="35"/>
  <c r="V101" i="35"/>
  <c r="T101" i="35"/>
  <c r="W101" i="35" s="1"/>
  <c r="V100" i="35"/>
  <c r="T100" i="35"/>
  <c r="V99" i="35"/>
  <c r="T99" i="35"/>
  <c r="W99" i="35" s="1"/>
  <c r="V98" i="35"/>
  <c r="T98" i="35"/>
  <c r="W98" i="35" s="1"/>
  <c r="V97" i="35"/>
  <c r="T97" i="35"/>
  <c r="V96" i="35"/>
  <c r="T96" i="35"/>
  <c r="W96" i="35" s="1"/>
  <c r="V95" i="35"/>
  <c r="T95" i="35"/>
  <c r="W95" i="35" s="1"/>
  <c r="V94" i="35"/>
  <c r="T94" i="35"/>
  <c r="V93" i="35"/>
  <c r="T93" i="35"/>
  <c r="V92" i="35"/>
  <c r="T92" i="35"/>
  <c r="V91" i="35"/>
  <c r="T91" i="35"/>
  <c r="W91" i="35" s="1"/>
  <c r="V90" i="35"/>
  <c r="T90" i="35"/>
  <c r="V89" i="35"/>
  <c r="T89" i="35"/>
  <c r="V88" i="35"/>
  <c r="T88" i="35"/>
  <c r="W88" i="35" s="1"/>
  <c r="V87" i="35"/>
  <c r="T87" i="35"/>
  <c r="W87" i="35" s="1"/>
  <c r="V86" i="35"/>
  <c r="T86" i="35"/>
  <c r="V85" i="35"/>
  <c r="T85" i="35"/>
  <c r="V84" i="35"/>
  <c r="T84" i="35"/>
  <c r="V83" i="35"/>
  <c r="T83" i="35"/>
  <c r="V82" i="35"/>
  <c r="T82" i="35"/>
  <c r="V81" i="35"/>
  <c r="T81" i="35"/>
  <c r="V80" i="35"/>
  <c r="T80" i="35"/>
  <c r="V79" i="35"/>
  <c r="T79" i="35"/>
  <c r="V78" i="35"/>
  <c r="T78" i="35"/>
  <c r="V77" i="35"/>
  <c r="T77" i="35"/>
  <c r="V76" i="35"/>
  <c r="T76" i="35"/>
  <c r="V75" i="35"/>
  <c r="T75" i="35"/>
  <c r="W75" i="35" s="1"/>
  <c r="V74" i="35"/>
  <c r="T74" i="35"/>
  <c r="W74" i="35" s="1"/>
  <c r="V73" i="35"/>
  <c r="T73" i="35"/>
  <c r="W73" i="35"/>
  <c r="V72" i="35"/>
  <c r="T72" i="35"/>
  <c r="V71" i="35"/>
  <c r="T71" i="35"/>
  <c r="V70" i="35"/>
  <c r="T70" i="35"/>
  <c r="V69" i="35"/>
  <c r="T69" i="35"/>
  <c r="V68" i="35"/>
  <c r="T68" i="35"/>
  <c r="W68" i="35"/>
  <c r="W69" i="35" s="1"/>
  <c r="V67" i="35"/>
  <c r="T67" i="35"/>
  <c r="W67" i="35" s="1"/>
  <c r="V66" i="35"/>
  <c r="T66" i="35"/>
  <c r="V65" i="35"/>
  <c r="T65" i="35"/>
  <c r="V64" i="35"/>
  <c r="T64" i="35"/>
  <c r="V63" i="35"/>
  <c r="T63" i="35"/>
  <c r="W63" i="35"/>
  <c r="V62" i="35"/>
  <c r="T62" i="35"/>
  <c r="W62" i="35"/>
  <c r="V61" i="35"/>
  <c r="T61" i="35"/>
  <c r="V60" i="35"/>
  <c r="T60" i="35"/>
  <c r="V59" i="35"/>
  <c r="T59" i="35"/>
  <c r="V58" i="35"/>
  <c r="T58" i="35"/>
  <c r="V57" i="35"/>
  <c r="T57" i="35"/>
  <c r="W57" i="35"/>
  <c r="W58" i="35" s="1"/>
  <c r="W59" i="35" s="1"/>
  <c r="V56" i="35"/>
  <c r="T56" i="35"/>
  <c r="V55" i="35"/>
  <c r="T55" i="35"/>
  <c r="W55" i="35"/>
  <c r="V54" i="35"/>
  <c r="T54" i="35"/>
  <c r="W54" i="35"/>
  <c r="W53" i="35"/>
  <c r="V53" i="35"/>
  <c r="T53" i="35"/>
  <c r="V52" i="35"/>
  <c r="T52" i="35"/>
  <c r="W52" i="35"/>
  <c r="V51" i="35"/>
  <c r="T51" i="35"/>
  <c r="V50" i="35"/>
  <c r="T50" i="35"/>
  <c r="W49" i="35"/>
  <c r="V49" i="35"/>
  <c r="T49" i="35"/>
  <c r="V48" i="35"/>
  <c r="T48" i="35"/>
  <c r="V47" i="35"/>
  <c r="T47" i="35"/>
  <c r="V46" i="35"/>
  <c r="T46" i="35"/>
  <c r="W45" i="35"/>
  <c r="V45" i="35"/>
  <c r="T45" i="35"/>
  <c r="V44" i="35"/>
  <c r="T44" i="35"/>
  <c r="W44" i="35"/>
  <c r="V43" i="35"/>
  <c r="T43" i="35"/>
  <c r="W43" i="35" s="1"/>
  <c r="V42" i="35"/>
  <c r="T42" i="35"/>
  <c r="W42" i="35" s="1"/>
  <c r="V41" i="35"/>
  <c r="T41" i="35"/>
  <c r="W41" i="35" s="1"/>
  <c r="V40" i="35"/>
  <c r="T40" i="35"/>
  <c r="V39" i="35"/>
  <c r="T39" i="35"/>
  <c r="W39" i="35" s="1"/>
  <c r="V38" i="35"/>
  <c r="T38" i="35"/>
  <c r="V37" i="35"/>
  <c r="T37" i="35"/>
  <c r="W37" i="35" s="1"/>
  <c r="V36" i="35"/>
  <c r="T36" i="35"/>
  <c r="W36" i="35"/>
  <c r="V35" i="35"/>
  <c r="T35" i="35"/>
  <c r="W35" i="35" s="1"/>
  <c r="V34" i="35"/>
  <c r="T34" i="35"/>
  <c r="W33" i="35"/>
  <c r="V33" i="35"/>
  <c r="T33" i="35"/>
  <c r="V32" i="35"/>
  <c r="T32" i="35"/>
  <c r="V31" i="35"/>
  <c r="T31" i="35"/>
  <c r="W31" i="35"/>
  <c r="W32" i="35" s="1"/>
  <c r="V30" i="35"/>
  <c r="T30" i="35"/>
  <c r="W30" i="35"/>
  <c r="W29" i="35"/>
  <c r="V29" i="35"/>
  <c r="T29" i="35"/>
  <c r="V28" i="35"/>
  <c r="T28" i="35"/>
  <c r="V27" i="35"/>
  <c r="T27" i="35"/>
  <c r="V26" i="35"/>
  <c r="T26" i="35"/>
  <c r="W26" i="35"/>
  <c r="W27" i="35" s="1"/>
  <c r="W28" i="35" s="1"/>
  <c r="V25" i="35"/>
  <c r="T25" i="35"/>
  <c r="W25" i="35"/>
  <c r="V24" i="35"/>
  <c r="T24" i="35"/>
  <c r="W24" i="35"/>
  <c r="V23" i="35"/>
  <c r="T23" i="35"/>
  <c r="V22" i="35"/>
  <c r="T22" i="35"/>
  <c r="T21" i="35"/>
  <c r="T20" i="35"/>
  <c r="T19" i="35"/>
  <c r="T18" i="35"/>
  <c r="W17" i="35"/>
  <c r="T17" i="35"/>
  <c r="V17" i="35" s="1"/>
  <c r="T16" i="35"/>
  <c r="V16" i="35" s="1"/>
  <c r="W16" i="35"/>
  <c r="T15" i="35"/>
  <c r="V15" i="35"/>
  <c r="T14" i="35"/>
  <c r="W14" i="35"/>
  <c r="T13" i="35"/>
  <c r="V13" i="35"/>
  <c r="T12" i="35"/>
  <c r="W12" i="35"/>
  <c r="T11" i="35"/>
  <c r="W11" i="35"/>
  <c r="T10" i="35"/>
  <c r="W10" i="35"/>
  <c r="T9" i="35"/>
  <c r="K9" i="35"/>
  <c r="M9" i="35" s="1"/>
  <c r="C9" i="35"/>
  <c r="V108" i="34"/>
  <c r="T108" i="34"/>
  <c r="V107" i="34"/>
  <c r="T107" i="34"/>
  <c r="W107" i="34" s="1"/>
  <c r="V106" i="34"/>
  <c r="T106" i="34"/>
  <c r="W106" i="34" s="1"/>
  <c r="V105" i="34"/>
  <c r="T105" i="34"/>
  <c r="W105" i="34" s="1"/>
  <c r="V104" i="34"/>
  <c r="T104" i="34"/>
  <c r="V103" i="34"/>
  <c r="T103" i="34"/>
  <c r="V102" i="34"/>
  <c r="T102" i="34"/>
  <c r="V101" i="34"/>
  <c r="T101" i="34"/>
  <c r="W101" i="34" s="1"/>
  <c r="V100" i="34"/>
  <c r="T100" i="34"/>
  <c r="W100" i="34" s="1"/>
  <c r="V99" i="34"/>
  <c r="T99" i="34"/>
  <c r="W99" i="34" s="1"/>
  <c r="V98" i="34"/>
  <c r="T98" i="34"/>
  <c r="V97" i="34"/>
  <c r="T97" i="34"/>
  <c r="W97" i="34" s="1"/>
  <c r="V96" i="34"/>
  <c r="T96" i="34"/>
  <c r="W96" i="34" s="1"/>
  <c r="V95" i="34"/>
  <c r="T95" i="34"/>
  <c r="W95" i="34" s="1"/>
  <c r="V94" i="34"/>
  <c r="T94" i="34"/>
  <c r="V93" i="34"/>
  <c r="T93" i="34"/>
  <c r="W93" i="34" s="1"/>
  <c r="V92" i="34"/>
  <c r="T92" i="34"/>
  <c r="V91" i="34"/>
  <c r="T91" i="34"/>
  <c r="W91" i="34" s="1"/>
  <c r="V90" i="34"/>
  <c r="T90" i="34"/>
  <c r="W90" i="34" s="1"/>
  <c r="V89" i="34"/>
  <c r="T89" i="34"/>
  <c r="W89" i="34" s="1"/>
  <c r="V88" i="34"/>
  <c r="T88" i="34"/>
  <c r="W88" i="34" s="1"/>
  <c r="V87" i="34"/>
  <c r="T87" i="34"/>
  <c r="W87" i="34" s="1"/>
  <c r="V86" i="34"/>
  <c r="T86" i="34"/>
  <c r="W86" i="34" s="1"/>
  <c r="V85" i="34"/>
  <c r="T85" i="34"/>
  <c r="V84" i="34"/>
  <c r="T84" i="34"/>
  <c r="V83" i="34"/>
  <c r="T83" i="34"/>
  <c r="V82" i="34"/>
  <c r="T82" i="34"/>
  <c r="V81" i="34"/>
  <c r="T81" i="34"/>
  <c r="V80" i="34"/>
  <c r="T80" i="34"/>
  <c r="V79" i="34"/>
  <c r="T79" i="34"/>
  <c r="V78" i="34"/>
  <c r="T78" i="34"/>
  <c r="V77" i="34"/>
  <c r="T77" i="34"/>
  <c r="W77" i="34" s="1"/>
  <c r="W78" i="34" s="1"/>
  <c r="W79" i="34" s="1"/>
  <c r="V76" i="34"/>
  <c r="T76" i="34"/>
  <c r="W76" i="34"/>
  <c r="V75" i="34"/>
  <c r="T75" i="34"/>
  <c r="W75" i="34"/>
  <c r="V74" i="34"/>
  <c r="T74" i="34"/>
  <c r="W74" i="34"/>
  <c r="V73" i="34"/>
  <c r="T73" i="34"/>
  <c r="W73" i="34"/>
  <c r="V72" i="34"/>
  <c r="T72" i="34"/>
  <c r="V71" i="34"/>
  <c r="T71" i="34"/>
  <c r="V70" i="34"/>
  <c r="T70" i="34"/>
  <c r="W70" i="34"/>
  <c r="W71" i="34" s="1"/>
  <c r="V69" i="34"/>
  <c r="T69" i="34"/>
  <c r="W69" i="34"/>
  <c r="V68" i="34"/>
  <c r="T68" i="34"/>
  <c r="W68" i="34" s="1"/>
  <c r="V67" i="34"/>
  <c r="T67" i="34"/>
  <c r="W67" i="34"/>
  <c r="V66" i="34"/>
  <c r="T66" i="34"/>
  <c r="W66" i="34"/>
  <c r="V65" i="34"/>
  <c r="T65" i="34"/>
  <c r="V64" i="34"/>
  <c r="T64" i="34"/>
  <c r="V63" i="34"/>
  <c r="T63" i="34"/>
  <c r="W63" i="34"/>
  <c r="V62" i="34"/>
  <c r="T62" i="34"/>
  <c r="W62" i="34" s="1"/>
  <c r="V61" i="34"/>
  <c r="T61" i="34"/>
  <c r="V60" i="34"/>
  <c r="T60" i="34"/>
  <c r="V59" i="34"/>
  <c r="T59" i="34"/>
  <c r="V58" i="34"/>
  <c r="T58" i="34"/>
  <c r="W58" i="34" s="1"/>
  <c r="V57" i="34"/>
  <c r="T57" i="34"/>
  <c r="W57" i="34" s="1"/>
  <c r="V56" i="34"/>
  <c r="T56" i="34"/>
  <c r="V55" i="34"/>
  <c r="T55" i="34"/>
  <c r="V54" i="34"/>
  <c r="T54" i="34"/>
  <c r="W54" i="34" s="1"/>
  <c r="W55" i="34" s="1"/>
  <c r="W56" i="34" s="1"/>
  <c r="V53" i="34"/>
  <c r="T53" i="34"/>
  <c r="W53" i="34" s="1"/>
  <c r="V52" i="34"/>
  <c r="T52" i="34"/>
  <c r="W52" i="34"/>
  <c r="V51" i="34"/>
  <c r="T51" i="34"/>
  <c r="V50" i="34"/>
  <c r="T50" i="34"/>
  <c r="V49" i="34"/>
  <c r="T49" i="34"/>
  <c r="W49" i="34" s="1"/>
  <c r="W50" i="34" s="1"/>
  <c r="W51" i="34" s="1"/>
  <c r="V48" i="34"/>
  <c r="T48" i="34"/>
  <c r="W48" i="34" s="1"/>
  <c r="V47" i="34"/>
  <c r="T47" i="34"/>
  <c r="V46" i="34"/>
  <c r="T46" i="34"/>
  <c r="W46" i="34" s="1"/>
  <c r="W47" i="34" s="1"/>
  <c r="V45" i="34"/>
  <c r="T45" i="34"/>
  <c r="W45" i="34" s="1"/>
  <c r="V44" i="34"/>
  <c r="T44" i="34"/>
  <c r="W44" i="34"/>
  <c r="V43" i="34"/>
  <c r="T43" i="34"/>
  <c r="W43" i="34"/>
  <c r="V42" i="34"/>
  <c r="T42" i="34"/>
  <c r="V41" i="34"/>
  <c r="T41" i="34"/>
  <c r="W41" i="34"/>
  <c r="W42" i="34" s="1"/>
  <c r="W40" i="34"/>
  <c r="V40" i="34"/>
  <c r="T40" i="34"/>
  <c r="V39" i="34"/>
  <c r="T39" i="34"/>
  <c r="W39" i="34"/>
  <c r="V38" i="34"/>
  <c r="T38" i="34"/>
  <c r="W38" i="34"/>
  <c r="V37" i="34"/>
  <c r="T37" i="34"/>
  <c r="V36" i="34"/>
  <c r="T36" i="34"/>
  <c r="V35" i="34"/>
  <c r="T35" i="34"/>
  <c r="W35" i="34" s="1"/>
  <c r="V34" i="34"/>
  <c r="T34" i="34"/>
  <c r="W34" i="34" s="1"/>
  <c r="V33" i="34"/>
  <c r="T33" i="34"/>
  <c r="W33" i="34"/>
  <c r="V32" i="34"/>
  <c r="T32" i="34"/>
  <c r="V31" i="34"/>
  <c r="T31" i="34"/>
  <c r="V30" i="34"/>
  <c r="T30" i="34"/>
  <c r="V29" i="34"/>
  <c r="T29" i="34"/>
  <c r="W29" i="34" s="1"/>
  <c r="V28" i="34"/>
  <c r="T28" i="34"/>
  <c r="V27" i="34"/>
  <c r="T27" i="34"/>
  <c r="V26" i="34"/>
  <c r="T26" i="34"/>
  <c r="W26" i="34" s="1"/>
  <c r="V25" i="34"/>
  <c r="T25" i="34"/>
  <c r="W25" i="34" s="1"/>
  <c r="V24" i="34"/>
  <c r="T24" i="34"/>
  <c r="W24" i="34" s="1"/>
  <c r="V23" i="34"/>
  <c r="T23" i="34"/>
  <c r="T22" i="34"/>
  <c r="V22" i="34" s="1"/>
  <c r="T21" i="34"/>
  <c r="T20" i="34"/>
  <c r="W20" i="34" s="1"/>
  <c r="W21" i="34" s="1"/>
  <c r="W22" i="34" s="1"/>
  <c r="T19" i="34"/>
  <c r="W19" i="34"/>
  <c r="T18" i="34"/>
  <c r="T17" i="34"/>
  <c r="T16" i="34"/>
  <c r="W16" i="34"/>
  <c r="T15" i="34"/>
  <c r="T14" i="34"/>
  <c r="T13" i="34"/>
  <c r="T12" i="34"/>
  <c r="W12" i="34" s="1"/>
  <c r="T11" i="34"/>
  <c r="W11" i="34" s="1"/>
  <c r="T10" i="34"/>
  <c r="W10" i="34" s="1"/>
  <c r="T9" i="34"/>
  <c r="W9" i="34" s="1"/>
  <c r="K9" i="34"/>
  <c r="M9" i="34" s="1"/>
  <c r="C9" i="34"/>
  <c r="V108" i="33"/>
  <c r="T108" i="33"/>
  <c r="V107" i="33"/>
  <c r="T107" i="33"/>
  <c r="V106" i="33"/>
  <c r="T106" i="33"/>
  <c r="V105" i="33"/>
  <c r="T105" i="33"/>
  <c r="W105" i="33" s="1"/>
  <c r="V104" i="33"/>
  <c r="T104" i="33"/>
  <c r="V103" i="33"/>
  <c r="T103" i="33"/>
  <c r="V102" i="33"/>
  <c r="T102" i="33"/>
  <c r="V101" i="33"/>
  <c r="T101" i="33"/>
  <c r="W101" i="33" s="1"/>
  <c r="V100" i="33"/>
  <c r="T100" i="33"/>
  <c r="W100" i="33" s="1"/>
  <c r="V99" i="33"/>
  <c r="T99" i="33"/>
  <c r="W99" i="33" s="1"/>
  <c r="V98" i="33"/>
  <c r="T98" i="33"/>
  <c r="W98" i="33"/>
  <c r="V97" i="33"/>
  <c r="T97" i="33"/>
  <c r="V96" i="33"/>
  <c r="T96" i="33"/>
  <c r="V95" i="33"/>
  <c r="T95" i="33"/>
  <c r="W95" i="33" s="1"/>
  <c r="V94" i="33"/>
  <c r="T94" i="33"/>
  <c r="W94" i="33"/>
  <c r="V93" i="33"/>
  <c r="T93" i="33"/>
  <c r="W93" i="33" s="1"/>
  <c r="V92" i="33"/>
  <c r="T92" i="33"/>
  <c r="W92" i="33" s="1"/>
  <c r="V91" i="33"/>
  <c r="T91" i="33"/>
  <c r="W91" i="33" s="1"/>
  <c r="V90" i="33"/>
  <c r="T90" i="33"/>
  <c r="V89" i="33"/>
  <c r="T89" i="33"/>
  <c r="V88" i="33"/>
  <c r="T88" i="33"/>
  <c r="W88" i="33" s="1"/>
  <c r="W87" i="33"/>
  <c r="V87" i="33"/>
  <c r="T87" i="33"/>
  <c r="V86" i="33"/>
  <c r="T86" i="33"/>
  <c r="W86" i="33" s="1"/>
  <c r="V85" i="33"/>
  <c r="T85" i="33"/>
  <c r="V84" i="33"/>
  <c r="T84" i="33"/>
  <c r="V83" i="33"/>
  <c r="T83" i="33"/>
  <c r="V82" i="33"/>
  <c r="T82" i="33"/>
  <c r="V81" i="33"/>
  <c r="T81" i="33"/>
  <c r="V80" i="33"/>
  <c r="T80" i="33"/>
  <c r="V79" i="33"/>
  <c r="T79" i="33"/>
  <c r="V78" i="33"/>
  <c r="T78" i="33"/>
  <c r="W78" i="33"/>
  <c r="V77" i="33"/>
  <c r="T77" i="33"/>
  <c r="W77" i="33"/>
  <c r="V76" i="33"/>
  <c r="T76" i="33"/>
  <c r="W76" i="33"/>
  <c r="V75" i="33"/>
  <c r="T75" i="33"/>
  <c r="W75" i="33" s="1"/>
  <c r="V74" i="33"/>
  <c r="T74" i="33"/>
  <c r="W74" i="33" s="1"/>
  <c r="V73" i="33"/>
  <c r="T73" i="33"/>
  <c r="W73" i="33"/>
  <c r="V72" i="33"/>
  <c r="T72" i="33"/>
  <c r="W72" i="33"/>
  <c r="V71" i="33"/>
  <c r="T71" i="33"/>
  <c r="V70" i="33"/>
  <c r="T70" i="33"/>
  <c r="W70" i="33" s="1"/>
  <c r="W71" i="33" s="1"/>
  <c r="V69" i="33"/>
  <c r="T69" i="33"/>
  <c r="W69" i="33" s="1"/>
  <c r="V68" i="33"/>
  <c r="T68" i="33"/>
  <c r="W68" i="33" s="1"/>
  <c r="V67" i="33"/>
  <c r="T67" i="33"/>
  <c r="W67" i="33"/>
  <c r="V66" i="33"/>
  <c r="T66" i="33"/>
  <c r="V65" i="33"/>
  <c r="T65" i="33"/>
  <c r="V64" i="33"/>
  <c r="T64" i="33"/>
  <c r="V63" i="33"/>
  <c r="T63" i="33"/>
  <c r="V62" i="33"/>
  <c r="T62" i="33"/>
  <c r="W62" i="33" s="1"/>
  <c r="W63" i="33" s="1"/>
  <c r="W64" i="33" s="1"/>
  <c r="V61" i="33"/>
  <c r="T61" i="33"/>
  <c r="V60" i="33"/>
  <c r="T60" i="33"/>
  <c r="V59" i="33"/>
  <c r="T59" i="33"/>
  <c r="V58" i="33"/>
  <c r="T58" i="33"/>
  <c r="W58" i="33" s="1"/>
  <c r="W59" i="33" s="1"/>
  <c r="V57" i="33"/>
  <c r="T57" i="33"/>
  <c r="W57" i="33"/>
  <c r="V56" i="33"/>
  <c r="T56" i="33"/>
  <c r="V55" i="33"/>
  <c r="T55" i="33"/>
  <c r="W55" i="33"/>
  <c r="V54" i="33"/>
  <c r="T54" i="33"/>
  <c r="W54" i="33" s="1"/>
  <c r="V53" i="33"/>
  <c r="T53" i="33"/>
  <c r="W53" i="33" s="1"/>
  <c r="V52" i="33"/>
  <c r="T52" i="33"/>
  <c r="W52" i="33"/>
  <c r="V51" i="33"/>
  <c r="T51" i="33"/>
  <c r="W51" i="33" s="1"/>
  <c r="V50" i="33"/>
  <c r="T50" i="33"/>
  <c r="W50" i="33" s="1"/>
  <c r="V49" i="33"/>
  <c r="T49" i="33"/>
  <c r="W49" i="33" s="1"/>
  <c r="V48" i="33"/>
  <c r="T48" i="33"/>
  <c r="W48" i="33"/>
  <c r="V47" i="33"/>
  <c r="T47" i="33"/>
  <c r="W47" i="33" s="1"/>
  <c r="V46" i="33"/>
  <c r="T46" i="33"/>
  <c r="W46" i="33"/>
  <c r="V45" i="33"/>
  <c r="T45" i="33"/>
  <c r="W45" i="33"/>
  <c r="V44" i="33"/>
  <c r="T44" i="33"/>
  <c r="W44" i="33"/>
  <c r="V43" i="33"/>
  <c r="T43" i="33"/>
  <c r="W43" i="33" s="1"/>
  <c r="V42" i="33"/>
  <c r="T42" i="33"/>
  <c r="V41" i="33"/>
  <c r="T41" i="33"/>
  <c r="W41" i="33" s="1"/>
  <c r="V40" i="33"/>
  <c r="T40" i="33"/>
  <c r="W40" i="33"/>
  <c r="V39" i="33"/>
  <c r="T39" i="33"/>
  <c r="W39" i="33"/>
  <c r="V38" i="33"/>
  <c r="T38" i="33"/>
  <c r="W38" i="33"/>
  <c r="V37" i="33"/>
  <c r="T37" i="33"/>
  <c r="W37" i="33" s="1"/>
  <c r="V36" i="33"/>
  <c r="T36" i="33"/>
  <c r="W36" i="33"/>
  <c r="V35" i="33"/>
  <c r="T35" i="33"/>
  <c r="W35" i="33"/>
  <c r="V34" i="33"/>
  <c r="T34" i="33"/>
  <c r="W34" i="33"/>
  <c r="V33" i="33"/>
  <c r="T33" i="33"/>
  <c r="W33" i="33" s="1"/>
  <c r="V32" i="33"/>
  <c r="T32" i="33"/>
  <c r="V31" i="33"/>
  <c r="T31" i="33"/>
  <c r="V30" i="33"/>
  <c r="T30" i="33"/>
  <c r="V29" i="33"/>
  <c r="T29" i="33"/>
  <c r="W29" i="33"/>
  <c r="V28" i="33"/>
  <c r="T28" i="33"/>
  <c r="V27" i="33"/>
  <c r="T27" i="33"/>
  <c r="W27" i="33"/>
  <c r="V26" i="33"/>
  <c r="T26" i="33"/>
  <c r="W26" i="33" s="1"/>
  <c r="V25" i="33"/>
  <c r="T25" i="33"/>
  <c r="W25" i="33"/>
  <c r="V24" i="33"/>
  <c r="T24" i="33"/>
  <c r="W24" i="33"/>
  <c r="V23" i="33"/>
  <c r="T23" i="33"/>
  <c r="W23" i="33"/>
  <c r="T22" i="33"/>
  <c r="V22" i="33"/>
  <c r="T21" i="33"/>
  <c r="T20" i="33"/>
  <c r="T19" i="33"/>
  <c r="W19" i="33" s="1"/>
  <c r="W20" i="33" s="1"/>
  <c r="W21" i="33" s="1"/>
  <c r="W22" i="33" s="1"/>
  <c r="T18" i="33"/>
  <c r="T17" i="33"/>
  <c r="T16" i="33"/>
  <c r="T15" i="33"/>
  <c r="V15" i="33"/>
  <c r="T14" i="33"/>
  <c r="T13" i="33"/>
  <c r="T12" i="33"/>
  <c r="V12" i="33" s="1"/>
  <c r="T11" i="33"/>
  <c r="T10" i="33"/>
  <c r="T9" i="33"/>
  <c r="K9" i="33"/>
  <c r="M9" i="33" s="1"/>
  <c r="C9" i="33"/>
  <c r="R10" i="17"/>
  <c r="T10" i="17"/>
  <c r="R11" i="17"/>
  <c r="C12" i="17" s="1"/>
  <c r="T11" i="17"/>
  <c r="R12" i="17"/>
  <c r="C13" i="17" s="1"/>
  <c r="T12" i="17"/>
  <c r="R13" i="17"/>
  <c r="T13" i="17"/>
  <c r="R14" i="17"/>
  <c r="C15" i="17" s="1"/>
  <c r="T14" i="17"/>
  <c r="R15" i="17"/>
  <c r="T15" i="17"/>
  <c r="R16" i="17"/>
  <c r="C17" i="17"/>
  <c r="T16" i="17"/>
  <c r="R17" i="17"/>
  <c r="T17" i="17"/>
  <c r="R18" i="17"/>
  <c r="C19" i="17" s="1"/>
  <c r="T18" i="17"/>
  <c r="R19" i="17"/>
  <c r="C20" i="17" s="1"/>
  <c r="T19" i="17"/>
  <c r="R20" i="17"/>
  <c r="C21" i="17" s="1"/>
  <c r="T20" i="17"/>
  <c r="R21" i="17"/>
  <c r="T21" i="17"/>
  <c r="R22" i="17"/>
  <c r="C23" i="17" s="1"/>
  <c r="T22" i="17"/>
  <c r="R23" i="17"/>
  <c r="T23" i="17"/>
  <c r="R24" i="17"/>
  <c r="C25" i="17" s="1"/>
  <c r="T24" i="17"/>
  <c r="R25" i="17"/>
  <c r="T25" i="17"/>
  <c r="R26" i="17"/>
  <c r="T26" i="17"/>
  <c r="R27" i="17"/>
  <c r="T27" i="17"/>
  <c r="R28" i="17"/>
  <c r="C29" i="17"/>
  <c r="T28" i="17"/>
  <c r="R29" i="17"/>
  <c r="C30" i="17" s="1"/>
  <c r="T29" i="17"/>
  <c r="R30" i="17"/>
  <c r="T30" i="17"/>
  <c r="R31" i="17"/>
  <c r="T31" i="17"/>
  <c r="R32" i="17"/>
  <c r="C33" i="17"/>
  <c r="T32" i="17"/>
  <c r="R33" i="17"/>
  <c r="C34" i="17" s="1"/>
  <c r="T33" i="17"/>
  <c r="R34" i="17"/>
  <c r="T34" i="17"/>
  <c r="R35" i="17"/>
  <c r="T35" i="17"/>
  <c r="R36" i="17"/>
  <c r="C37" i="17"/>
  <c r="T36" i="17"/>
  <c r="R37" i="17"/>
  <c r="T37" i="17"/>
  <c r="R38" i="17"/>
  <c r="T38" i="17"/>
  <c r="R39" i="17"/>
  <c r="T39" i="17"/>
  <c r="R40" i="17"/>
  <c r="C41" i="17"/>
  <c r="T40" i="17"/>
  <c r="R41" i="17"/>
  <c r="T41" i="17"/>
  <c r="R42" i="17"/>
  <c r="T42" i="17"/>
  <c r="R43" i="17"/>
  <c r="T43" i="17"/>
  <c r="R44" i="17"/>
  <c r="C45" i="17" s="1"/>
  <c r="T44" i="17"/>
  <c r="R45" i="17"/>
  <c r="T45" i="17"/>
  <c r="R46" i="17"/>
  <c r="C47" i="17" s="1"/>
  <c r="T46" i="17"/>
  <c r="R47" i="17"/>
  <c r="C48" i="17" s="1"/>
  <c r="T47" i="17"/>
  <c r="R48" i="17"/>
  <c r="C49" i="17"/>
  <c r="T48" i="17"/>
  <c r="R49" i="17"/>
  <c r="T49" i="17"/>
  <c r="R50" i="17"/>
  <c r="C51" i="17" s="1"/>
  <c r="T50" i="17"/>
  <c r="R51" i="17"/>
  <c r="C52" i="17" s="1"/>
  <c r="T51" i="17"/>
  <c r="R52" i="17"/>
  <c r="C53" i="17" s="1"/>
  <c r="T52" i="17"/>
  <c r="R53" i="17"/>
  <c r="T53" i="17"/>
  <c r="R54" i="17"/>
  <c r="C55" i="17" s="1"/>
  <c r="T54" i="17"/>
  <c r="R55" i="17"/>
  <c r="T55" i="17"/>
  <c r="R56" i="17"/>
  <c r="C57" i="17" s="1"/>
  <c r="T56" i="17"/>
  <c r="R57" i="17"/>
  <c r="T57" i="17"/>
  <c r="R58" i="17"/>
  <c r="C59" i="17" s="1"/>
  <c r="T58" i="17"/>
  <c r="R59" i="17"/>
  <c r="T59" i="17"/>
  <c r="R60" i="17"/>
  <c r="C61" i="17"/>
  <c r="T60" i="17"/>
  <c r="R61" i="17"/>
  <c r="T61" i="17"/>
  <c r="R62" i="17"/>
  <c r="T62" i="17"/>
  <c r="R63" i="17"/>
  <c r="T63" i="17"/>
  <c r="R64" i="17"/>
  <c r="C65" i="17" s="1"/>
  <c r="T64" i="17"/>
  <c r="R65" i="17"/>
  <c r="C66" i="17" s="1"/>
  <c r="T65" i="17"/>
  <c r="R66" i="17"/>
  <c r="T66" i="17"/>
  <c r="R67" i="17"/>
  <c r="T67" i="17"/>
  <c r="R68" i="17"/>
  <c r="C69" i="17"/>
  <c r="T68" i="17"/>
  <c r="R69" i="17"/>
  <c r="T69" i="17"/>
  <c r="R70" i="17"/>
  <c r="T70" i="17"/>
  <c r="R71" i="17"/>
  <c r="C72" i="17" s="1"/>
  <c r="T71" i="17"/>
  <c r="R72" i="17"/>
  <c r="C73" i="17" s="1"/>
  <c r="T72" i="17"/>
  <c r="R73" i="17"/>
  <c r="T73" i="17"/>
  <c r="R74" i="17"/>
  <c r="T74" i="17"/>
  <c r="R75" i="17"/>
  <c r="C76" i="17"/>
  <c r="T75" i="17"/>
  <c r="R76" i="17"/>
  <c r="C77" i="17"/>
  <c r="T76" i="17"/>
  <c r="R77" i="17"/>
  <c r="T77" i="17"/>
  <c r="R78" i="17"/>
  <c r="C79" i="17" s="1"/>
  <c r="T78" i="17"/>
  <c r="R79" i="17"/>
  <c r="C80" i="17" s="1"/>
  <c r="T79" i="17"/>
  <c r="R80" i="17"/>
  <c r="C81" i="17" s="1"/>
  <c r="T80" i="17"/>
  <c r="R81" i="17"/>
  <c r="T81" i="17"/>
  <c r="R82" i="17"/>
  <c r="T82" i="17"/>
  <c r="R83" i="17"/>
  <c r="C84" i="17"/>
  <c r="T83" i="17"/>
  <c r="R84" i="17"/>
  <c r="C85" i="17" s="1"/>
  <c r="T84" i="17"/>
  <c r="R85" i="17"/>
  <c r="C86" i="17" s="1"/>
  <c r="T85" i="17"/>
  <c r="R86" i="17"/>
  <c r="T86" i="17"/>
  <c r="R87" i="17"/>
  <c r="C88" i="17"/>
  <c r="T87" i="17"/>
  <c r="R88" i="17"/>
  <c r="C89" i="17" s="1"/>
  <c r="T88" i="17"/>
  <c r="R89" i="17"/>
  <c r="T89" i="17"/>
  <c r="R90" i="17"/>
  <c r="T90" i="17"/>
  <c r="R91" i="17"/>
  <c r="C92" i="17"/>
  <c r="T91" i="17"/>
  <c r="R92" i="17"/>
  <c r="C93" i="17"/>
  <c r="T92" i="17"/>
  <c r="R93" i="17"/>
  <c r="T93" i="17"/>
  <c r="R94" i="17"/>
  <c r="C95" i="17" s="1"/>
  <c r="T94" i="17"/>
  <c r="R95" i="17"/>
  <c r="C96" i="17" s="1"/>
  <c r="T95" i="17"/>
  <c r="R96" i="17"/>
  <c r="C97" i="17" s="1"/>
  <c r="T96" i="17"/>
  <c r="R97" i="17"/>
  <c r="C98" i="17" s="1"/>
  <c r="T97" i="17"/>
  <c r="R98" i="17"/>
  <c r="T98" i="17"/>
  <c r="R99" i="17"/>
  <c r="C100" i="17"/>
  <c r="T99" i="17"/>
  <c r="R100" i="17"/>
  <c r="C101" i="17"/>
  <c r="T100" i="17"/>
  <c r="R101" i="17"/>
  <c r="C102" i="17" s="1"/>
  <c r="T101" i="17"/>
  <c r="R102" i="17"/>
  <c r="T102" i="17"/>
  <c r="R103" i="17"/>
  <c r="C104" i="17"/>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K101" i="17"/>
  <c r="K100" i="17"/>
  <c r="K99" i="17"/>
  <c r="C99" i="17"/>
  <c r="K98" i="17"/>
  <c r="K97" i="17"/>
  <c r="K96" i="17"/>
  <c r="K95" i="17"/>
  <c r="K94" i="17"/>
  <c r="C94" i="17"/>
  <c r="K93" i="17"/>
  <c r="K92" i="17"/>
  <c r="K91" i="17"/>
  <c r="C91" i="17"/>
  <c r="K90" i="17"/>
  <c r="C90" i="17"/>
  <c r="K89" i="17"/>
  <c r="K88" i="17"/>
  <c r="K87" i="17"/>
  <c r="C87" i="17"/>
  <c r="K86" i="17"/>
  <c r="K85" i="17"/>
  <c r="K84" i="17"/>
  <c r="K83" i="17"/>
  <c r="C83" i="17"/>
  <c r="K82" i="17"/>
  <c r="C82" i="17"/>
  <c r="K81" i="17"/>
  <c r="K80" i="17"/>
  <c r="K79" i="17"/>
  <c r="K78" i="17"/>
  <c r="C78" i="17"/>
  <c r="K77" i="17"/>
  <c r="K76" i="17"/>
  <c r="K75" i="17"/>
  <c r="C75" i="17"/>
  <c r="K74" i="17"/>
  <c r="C74" i="17"/>
  <c r="K73" i="17"/>
  <c r="K72" i="17"/>
  <c r="K71" i="17"/>
  <c r="C71" i="17"/>
  <c r="K70" i="17"/>
  <c r="C70" i="17"/>
  <c r="K69" i="17"/>
  <c r="K68" i="17"/>
  <c r="C68" i="17"/>
  <c r="K67" i="17"/>
  <c r="C67" i="17"/>
  <c r="K66" i="17"/>
  <c r="K65" i="17"/>
  <c r="K64" i="17"/>
  <c r="C64" i="17"/>
  <c r="K63" i="17"/>
  <c r="C63" i="17"/>
  <c r="K62" i="17"/>
  <c r="C62" i="17"/>
  <c r="K61" i="17"/>
  <c r="K60" i="17"/>
  <c r="C60" i="17"/>
  <c r="K59" i="17"/>
  <c r="K58" i="17"/>
  <c r="C58" i="17"/>
  <c r="K57" i="17"/>
  <c r="K56" i="17"/>
  <c r="C56" i="17"/>
  <c r="K55" i="17"/>
  <c r="K54" i="17"/>
  <c r="C54" i="17"/>
  <c r="K53" i="17"/>
  <c r="K52" i="17"/>
  <c r="K51" i="17"/>
  <c r="K50" i="17"/>
  <c r="C50" i="17"/>
  <c r="K49" i="17"/>
  <c r="K48" i="17"/>
  <c r="K47" i="17"/>
  <c r="K46" i="17"/>
  <c r="C46" i="17"/>
  <c r="K45" i="17"/>
  <c r="K44" i="17"/>
  <c r="C44" i="17"/>
  <c r="K43" i="17"/>
  <c r="C43" i="17"/>
  <c r="K42" i="17"/>
  <c r="C42" i="17"/>
  <c r="K41" i="17"/>
  <c r="K40" i="17"/>
  <c r="C40" i="17"/>
  <c r="K39" i="17"/>
  <c r="C39" i="17"/>
  <c r="K38" i="17"/>
  <c r="C38" i="17"/>
  <c r="K37" i="17"/>
  <c r="K36" i="17"/>
  <c r="C36" i="17"/>
  <c r="K35" i="17"/>
  <c r="C35" i="17"/>
  <c r="K34" i="17"/>
  <c r="K33" i="17"/>
  <c r="K32" i="17"/>
  <c r="C32" i="17"/>
  <c r="K31" i="17"/>
  <c r="C31" i="17"/>
  <c r="K30" i="17"/>
  <c r="K29" i="17"/>
  <c r="K28" i="17"/>
  <c r="C28" i="17"/>
  <c r="K27" i="17"/>
  <c r="C27" i="17"/>
  <c r="K26" i="17"/>
  <c r="C26" i="17"/>
  <c r="K25" i="17"/>
  <c r="K24" i="17"/>
  <c r="C24" i="17"/>
  <c r="K23" i="17"/>
  <c r="K22" i="17"/>
  <c r="C22" i="17"/>
  <c r="K21" i="17"/>
  <c r="K20" i="17"/>
  <c r="K19" i="17"/>
  <c r="K18" i="17"/>
  <c r="C18" i="17"/>
  <c r="K17" i="17"/>
  <c r="K16" i="17"/>
  <c r="C16" i="17"/>
  <c r="L4" i="17" s="1"/>
  <c r="K15" i="17"/>
  <c r="K14" i="17"/>
  <c r="C14" i="17"/>
  <c r="K13" i="17"/>
  <c r="K12" i="17"/>
  <c r="K11" i="17"/>
  <c r="C11" i="17"/>
  <c r="K10" i="17"/>
  <c r="K9" i="17"/>
  <c r="M9" i="17"/>
  <c r="R9" i="17" s="1"/>
  <c r="L2" i="17"/>
  <c r="C10" i="17"/>
  <c r="V21" i="33"/>
  <c r="V20" i="33"/>
  <c r="V20" i="35"/>
  <c r="V21" i="35"/>
  <c r="W17" i="33"/>
  <c r="W18" i="33" s="1"/>
  <c r="V15" i="34"/>
  <c r="V16" i="34" s="1"/>
  <c r="W14" i="33"/>
  <c r="W15" i="33" s="1"/>
  <c r="V14" i="35"/>
  <c r="W13" i="35"/>
  <c r="V12" i="35"/>
  <c r="W10" i="33"/>
  <c r="R9" i="35"/>
  <c r="C10" i="35" s="1"/>
  <c r="W9" i="35"/>
  <c r="R9" i="34"/>
  <c r="C10" i="34" s="1"/>
  <c r="W15" i="35"/>
  <c r="W18" i="35"/>
  <c r="V9" i="35"/>
  <c r="V10" i="34"/>
  <c r="V11" i="34"/>
  <c r="V19" i="34"/>
  <c r="V9" i="34"/>
  <c r="V12" i="34"/>
  <c r="V20" i="34"/>
  <c r="W17" i="34"/>
  <c r="W18" i="34" s="1"/>
  <c r="V18" i="34"/>
  <c r="V21" i="34"/>
  <c r="V17" i="34"/>
  <c r="V9" i="33"/>
  <c r="W11" i="33"/>
  <c r="W12" i="33"/>
  <c r="W13" i="33"/>
  <c r="V18" i="33"/>
  <c r="V19" i="33" s="1"/>
  <c r="W27" i="34"/>
  <c r="W46" i="35"/>
  <c r="K10" i="34" l="1"/>
  <c r="M10" i="34" s="1"/>
  <c r="R10" i="34" s="1"/>
  <c r="C11" i="34" s="1"/>
  <c r="X10" i="34"/>
  <c r="V10" i="33"/>
  <c r="W60" i="33"/>
  <c r="X10" i="35"/>
  <c r="K10" i="35"/>
  <c r="M10" i="35" s="1"/>
  <c r="R10" i="35" s="1"/>
  <c r="C11" i="35" s="1"/>
  <c r="V16" i="33"/>
  <c r="V17" i="33" s="1"/>
  <c r="W16" i="33"/>
  <c r="W30" i="33"/>
  <c r="W31" i="33" s="1"/>
  <c r="V10" i="35"/>
  <c r="V11" i="35" s="1"/>
  <c r="P4" i="17"/>
  <c r="T9" i="17"/>
  <c r="H4" i="17" s="1"/>
  <c r="E5" i="17"/>
  <c r="C5" i="17"/>
  <c r="G5" i="17"/>
  <c r="D4" i="17"/>
  <c r="W28" i="33"/>
  <c r="W66" i="33"/>
  <c r="R9" i="33"/>
  <c r="C10" i="33" s="1"/>
  <c r="W42" i="33"/>
  <c r="W65" i="33"/>
  <c r="W82" i="34"/>
  <c r="W83" i="34" s="1"/>
  <c r="W84" i="34" s="1"/>
  <c r="W85" i="34" s="1"/>
  <c r="W94" i="35"/>
  <c r="V13" i="33"/>
  <c r="V14" i="33" s="1"/>
  <c r="W32" i="33"/>
  <c r="W80" i="33"/>
  <c r="W34" i="35"/>
  <c r="V13" i="34"/>
  <c r="W13" i="34"/>
  <c r="W23" i="34"/>
  <c r="W36" i="34"/>
  <c r="W9" i="33"/>
  <c r="P5" i="33" s="1"/>
  <c r="V11" i="33"/>
  <c r="L5" i="33" s="1"/>
  <c r="W56" i="33"/>
  <c r="W59" i="34"/>
  <c r="V14" i="34"/>
  <c r="W14" i="34"/>
  <c r="W15" i="34" s="1"/>
  <c r="W37" i="34"/>
  <c r="W72" i="34"/>
  <c r="W103" i="35"/>
  <c r="W30" i="34"/>
  <c r="W31" i="34" s="1"/>
  <c r="W32" i="34" s="1"/>
  <c r="W65" i="34"/>
  <c r="W60" i="35"/>
  <c r="W61" i="35" s="1"/>
  <c r="W61" i="33"/>
  <c r="W79" i="33"/>
  <c r="W28" i="34"/>
  <c r="W60" i="34"/>
  <c r="W61" i="34" s="1"/>
  <c r="W19" i="35"/>
  <c r="W48" i="35"/>
  <c r="W76" i="35"/>
  <c r="W77" i="35" s="1"/>
  <c r="W78" i="35" s="1"/>
  <c r="W79" i="35" s="1"/>
  <c r="W80" i="35" s="1"/>
  <c r="W81" i="35" s="1"/>
  <c r="W82" i="35" s="1"/>
  <c r="W83" i="35" s="1"/>
  <c r="W84" i="35" s="1"/>
  <c r="W85" i="35" s="1"/>
  <c r="W103" i="33"/>
  <c r="W92" i="34"/>
  <c r="W98" i="34"/>
  <c r="W50" i="35"/>
  <c r="W66" i="35"/>
  <c r="W108" i="34"/>
  <c r="V18" i="35"/>
  <c r="V19" i="35" s="1"/>
  <c r="W20" i="35"/>
  <c r="W21" i="35" s="1"/>
  <c r="W40" i="35"/>
  <c r="W56" i="35"/>
  <c r="W64" i="35"/>
  <c r="W65" i="35" s="1"/>
  <c r="W70" i="35"/>
  <c r="W71" i="35" s="1"/>
  <c r="W72" i="35" s="1"/>
  <c r="W104" i="35"/>
  <c r="W106" i="33"/>
  <c r="W107" i="33" s="1"/>
  <c r="W108" i="33" s="1"/>
  <c r="W64" i="34"/>
  <c r="W38" i="35"/>
  <c r="W47" i="35"/>
  <c r="W89" i="35"/>
  <c r="W81" i="33"/>
  <c r="W82" i="33" s="1"/>
  <c r="W83" i="33" s="1"/>
  <c r="W84" i="33" s="1"/>
  <c r="W85" i="33" s="1"/>
  <c r="W89" i="33"/>
  <c r="W90" i="33" s="1"/>
  <c r="W102" i="33"/>
  <c r="W104" i="33"/>
  <c r="W51" i="35"/>
  <c r="W86" i="35"/>
  <c r="W80" i="34"/>
  <c r="W93" i="35"/>
  <c r="W100" i="35"/>
  <c r="W102" i="35"/>
  <c r="W81" i="34"/>
  <c r="W102" i="34"/>
  <c r="W103" i="34" s="1"/>
  <c r="W104" i="34" s="1"/>
  <c r="W92" i="35"/>
  <c r="W108" i="35"/>
  <c r="W94" i="34"/>
  <c r="W90" i="35"/>
  <c r="W97" i="35"/>
  <c r="W96" i="33"/>
  <c r="W97" i="33" s="1"/>
  <c r="H4" i="33"/>
  <c r="H4" i="35"/>
  <c r="H4" i="34"/>
  <c r="P5" i="34" l="1"/>
  <c r="W22" i="35"/>
  <c r="W23" i="35" s="1"/>
  <c r="P5" i="35"/>
  <c r="K11" i="35"/>
  <c r="M11" i="35" s="1"/>
  <c r="R11" i="35" s="1"/>
  <c r="C12" i="35" s="1"/>
  <c r="X11" i="35"/>
  <c r="Y11" i="35" s="1"/>
  <c r="L5" i="34"/>
  <c r="X10" i="33"/>
  <c r="K10" i="33"/>
  <c r="M10" i="33" s="1"/>
  <c r="R10" i="33" s="1"/>
  <c r="C11" i="33" s="1"/>
  <c r="L5" i="35"/>
  <c r="I5" i="17"/>
  <c r="X11" i="34"/>
  <c r="Y11" i="34" s="1"/>
  <c r="K11" i="34"/>
  <c r="M11" i="34" s="1"/>
  <c r="R11" i="34" s="1"/>
  <c r="C12" i="34" s="1"/>
  <c r="X11" i="33" l="1"/>
  <c r="Y11" i="33" s="1"/>
  <c r="K11" i="33"/>
  <c r="M11" i="33" s="1"/>
  <c r="R11" i="33" s="1"/>
  <c r="C12" i="33" s="1"/>
  <c r="K12" i="35"/>
  <c r="M12" i="35" s="1"/>
  <c r="R12" i="35" s="1"/>
  <c r="X12" i="35"/>
  <c r="Y12" i="35" s="1"/>
  <c r="K12" i="34"/>
  <c r="M12" i="34" s="1"/>
  <c r="R12" i="34" s="1"/>
  <c r="C13" i="34" s="1"/>
  <c r="X12" i="34"/>
  <c r="Y12" i="34" s="1"/>
  <c r="K13" i="34" l="1"/>
  <c r="M13" i="34" s="1"/>
  <c r="R13" i="34" s="1"/>
  <c r="C14" i="34" s="1"/>
  <c r="X13" i="34"/>
  <c r="Y13" i="34" s="1"/>
  <c r="C13" i="35"/>
  <c r="K12" i="33"/>
  <c r="M12" i="33" s="1"/>
  <c r="R12" i="33" s="1"/>
  <c r="X12" i="33"/>
  <c r="Y12" i="33" s="1"/>
  <c r="K13" i="35" l="1"/>
  <c r="M13" i="35" s="1"/>
  <c r="R13" i="35" s="1"/>
  <c r="X13" i="35"/>
  <c r="Y13" i="35" s="1"/>
  <c r="C13" i="33"/>
  <c r="X14" i="34"/>
  <c r="Y14" i="34" s="1"/>
  <c r="K14" i="34"/>
  <c r="M14" i="34" s="1"/>
  <c r="R14" i="34" s="1"/>
  <c r="K13" i="33" l="1"/>
  <c r="M13" i="33" s="1"/>
  <c r="R13" i="33" s="1"/>
  <c r="X13" i="33"/>
  <c r="Y13" i="33" s="1"/>
  <c r="C14" i="35"/>
  <c r="C15" i="34"/>
  <c r="X15" i="34" l="1"/>
  <c r="Y15" i="34" s="1"/>
  <c r="K15" i="34"/>
  <c r="M15" i="34" s="1"/>
  <c r="R15" i="34" s="1"/>
  <c r="K14" i="35"/>
  <c r="M14" i="35" s="1"/>
  <c r="R14" i="35" s="1"/>
  <c r="X14" i="35"/>
  <c r="Y14" i="35" s="1"/>
  <c r="C14" i="33"/>
  <c r="C15" i="35" l="1"/>
  <c r="C16" i="34"/>
  <c r="X14" i="33"/>
  <c r="Y14" i="33" s="1"/>
  <c r="K14" i="33"/>
  <c r="M14" i="33" s="1"/>
  <c r="R14" i="33" s="1"/>
  <c r="X15" i="35" l="1"/>
  <c r="Y15" i="35" s="1"/>
  <c r="K15" i="35"/>
  <c r="M15" i="35" s="1"/>
  <c r="R15" i="35" s="1"/>
  <c r="K16" i="34"/>
  <c r="M16" i="34" s="1"/>
  <c r="R16" i="34" s="1"/>
  <c r="X16" i="34"/>
  <c r="Y16" i="34" s="1"/>
  <c r="C15" i="33"/>
  <c r="X15" i="33" l="1"/>
  <c r="Y15" i="33" s="1"/>
  <c r="K15" i="33"/>
  <c r="M15" i="33" s="1"/>
  <c r="R15" i="33" s="1"/>
  <c r="C17" i="34"/>
  <c r="C16" i="35"/>
  <c r="K17" i="34" l="1"/>
  <c r="M17" i="34" s="1"/>
  <c r="R17" i="34" s="1"/>
  <c r="C18" i="34" s="1"/>
  <c r="X17" i="34"/>
  <c r="Y17" i="34" s="1"/>
  <c r="C16" i="33"/>
  <c r="X16" i="35"/>
  <c r="Y16" i="35" s="1"/>
  <c r="K16" i="35"/>
  <c r="M16" i="35" s="1"/>
  <c r="R16" i="35" s="1"/>
  <c r="C17" i="35" l="1"/>
  <c r="X16" i="33"/>
  <c r="Y16" i="33" s="1"/>
  <c r="K16" i="33"/>
  <c r="M16" i="33" s="1"/>
  <c r="R16" i="33" s="1"/>
  <c r="C17" i="33" s="1"/>
  <c r="X18" i="34"/>
  <c r="Y18" i="34" s="1"/>
  <c r="K18" i="34"/>
  <c r="M18" i="34" s="1"/>
  <c r="R18" i="34" s="1"/>
  <c r="C19" i="34" s="1"/>
  <c r="K19" i="34" l="1"/>
  <c r="M19" i="34" s="1"/>
  <c r="R19" i="34" s="1"/>
  <c r="C20" i="34" s="1"/>
  <c r="X19" i="34"/>
  <c r="Y19" i="34" s="1"/>
  <c r="K17" i="33"/>
  <c r="M17" i="33" s="1"/>
  <c r="R17" i="33" s="1"/>
  <c r="C18" i="33" s="1"/>
  <c r="X17" i="33"/>
  <c r="Y17" i="33" s="1"/>
  <c r="K17" i="35"/>
  <c r="M17" i="35" s="1"/>
  <c r="R17" i="35" s="1"/>
  <c r="C18" i="35" s="1"/>
  <c r="X17" i="35"/>
  <c r="Y17" i="35" s="1"/>
  <c r="K20" i="34" l="1"/>
  <c r="M20" i="34" s="1"/>
  <c r="R20" i="34" s="1"/>
  <c r="C21" i="34" s="1"/>
  <c r="X20" i="34"/>
  <c r="Y20" i="34" s="1"/>
  <c r="K18" i="35"/>
  <c r="M18" i="35" s="1"/>
  <c r="R18" i="35" s="1"/>
  <c r="C19" i="35" s="1"/>
  <c r="X18" i="35"/>
  <c r="Y18" i="35" s="1"/>
  <c r="X18" i="33"/>
  <c r="Y18" i="33" s="1"/>
  <c r="K18" i="33"/>
  <c r="M18" i="33" s="1"/>
  <c r="R18" i="33" s="1"/>
  <c r="C19" i="33" s="1"/>
  <c r="K21" i="34" l="1"/>
  <c r="M21" i="34" s="1"/>
  <c r="R21" i="34" s="1"/>
  <c r="C22" i="34" s="1"/>
  <c r="X21" i="34"/>
  <c r="Y21" i="34" s="1"/>
  <c r="K19" i="33"/>
  <c r="M19" i="33" s="1"/>
  <c r="R19" i="33" s="1"/>
  <c r="C20" i="33" s="1"/>
  <c r="X19" i="33"/>
  <c r="Y19" i="33" s="1"/>
  <c r="X19" i="35"/>
  <c r="Y19" i="35" s="1"/>
  <c r="K19" i="35"/>
  <c r="M19" i="35" s="1"/>
  <c r="R19" i="35" s="1"/>
  <c r="C20" i="35" s="1"/>
  <c r="K22" i="34" l="1"/>
  <c r="M22" i="34" s="1"/>
  <c r="R22" i="34" s="1"/>
  <c r="C23" i="34" s="1"/>
  <c r="X22" i="34"/>
  <c r="Y22" i="34" s="1"/>
  <c r="X20" i="35"/>
  <c r="Y20" i="35" s="1"/>
  <c r="K20" i="35"/>
  <c r="M20" i="35" s="1"/>
  <c r="R20" i="35" s="1"/>
  <c r="C21" i="35" s="1"/>
  <c r="K20" i="33"/>
  <c r="M20" i="33" s="1"/>
  <c r="R20" i="33" s="1"/>
  <c r="C21" i="33" s="1"/>
  <c r="X20" i="33"/>
  <c r="Y20" i="33" s="1"/>
  <c r="K23" i="34" l="1"/>
  <c r="M23" i="34" s="1"/>
  <c r="R23" i="34" s="1"/>
  <c r="C24" i="34" s="1"/>
  <c r="X23" i="34"/>
  <c r="Y23" i="34" s="1"/>
  <c r="X21" i="33"/>
  <c r="Y21" i="33" s="1"/>
  <c r="K21" i="33"/>
  <c r="M21" i="33" s="1"/>
  <c r="R21" i="33" s="1"/>
  <c r="C22" i="33" s="1"/>
  <c r="X21" i="35"/>
  <c r="Y21" i="35" s="1"/>
  <c r="K21" i="35"/>
  <c r="M21" i="35" s="1"/>
  <c r="R21" i="35" s="1"/>
  <c r="C22" i="35" s="1"/>
  <c r="X24" i="34" l="1"/>
  <c r="Y24" i="34" s="1"/>
  <c r="K24" i="34"/>
  <c r="M24" i="34" s="1"/>
  <c r="R24" i="34" s="1"/>
  <c r="C25" i="34" s="1"/>
  <c r="K22" i="33"/>
  <c r="M22" i="33" s="1"/>
  <c r="R22" i="33" s="1"/>
  <c r="C23" i="33" s="1"/>
  <c r="X22" i="33"/>
  <c r="Y22" i="33" s="1"/>
  <c r="X22" i="35"/>
  <c r="Y22" i="35" s="1"/>
  <c r="K22" i="35"/>
  <c r="M22" i="35" s="1"/>
  <c r="R22" i="35" s="1"/>
  <c r="C23" i="35" s="1"/>
  <c r="X23" i="33" l="1"/>
  <c r="Y23" i="33" s="1"/>
  <c r="K23" i="33"/>
  <c r="M23" i="33" s="1"/>
  <c r="R23" i="33" s="1"/>
  <c r="C24" i="33" s="1"/>
  <c r="K25" i="34"/>
  <c r="M25" i="34" s="1"/>
  <c r="R25" i="34" s="1"/>
  <c r="C26" i="34" s="1"/>
  <c r="X25" i="34"/>
  <c r="Y25" i="34" s="1"/>
  <c r="X23" i="35"/>
  <c r="Y23" i="35" s="1"/>
  <c r="K23" i="35"/>
  <c r="M23" i="35" s="1"/>
  <c r="R23" i="35" s="1"/>
  <c r="C24" i="35" s="1"/>
  <c r="X26" i="34" l="1"/>
  <c r="Y26" i="34" s="1"/>
  <c r="K26" i="34"/>
  <c r="M26" i="34" s="1"/>
  <c r="R26" i="34" s="1"/>
  <c r="C27" i="34" s="1"/>
  <c r="X24" i="33"/>
  <c r="Y24" i="33" s="1"/>
  <c r="K24" i="33"/>
  <c r="M24" i="33" s="1"/>
  <c r="R24" i="33" s="1"/>
  <c r="C25" i="33" s="1"/>
  <c r="K24" i="35"/>
  <c r="M24" i="35" s="1"/>
  <c r="R24" i="35" s="1"/>
  <c r="C25" i="35" s="1"/>
  <c r="X24" i="35"/>
  <c r="Y24" i="35" s="1"/>
  <c r="K25" i="35" l="1"/>
  <c r="M25" i="35" s="1"/>
  <c r="R25" i="35" s="1"/>
  <c r="C26" i="35" s="1"/>
  <c r="X25" i="35"/>
  <c r="Y25" i="35" s="1"/>
  <c r="K25" i="33"/>
  <c r="M25" i="33" s="1"/>
  <c r="R25" i="33" s="1"/>
  <c r="C26" i="33" s="1"/>
  <c r="X25" i="33"/>
  <c r="Y25" i="33" s="1"/>
  <c r="K27" i="34"/>
  <c r="M27" i="34" s="1"/>
  <c r="R27" i="34" s="1"/>
  <c r="C28" i="34" s="1"/>
  <c r="X27" i="34"/>
  <c r="Y27" i="34" s="1"/>
  <c r="K26" i="35" l="1"/>
  <c r="M26" i="35" s="1"/>
  <c r="R26" i="35" s="1"/>
  <c r="C27" i="35" s="1"/>
  <c r="X26" i="35"/>
  <c r="Y26" i="35" s="1"/>
  <c r="K28" i="34"/>
  <c r="M28" i="34" s="1"/>
  <c r="R28" i="34" s="1"/>
  <c r="C29" i="34" s="1"/>
  <c r="X28" i="34"/>
  <c r="Y28" i="34" s="1"/>
  <c r="X26" i="33"/>
  <c r="Y26" i="33" s="1"/>
  <c r="K26" i="33"/>
  <c r="M26" i="33" s="1"/>
  <c r="R26" i="33" s="1"/>
  <c r="C27" i="33" s="1"/>
  <c r="K29" i="34" l="1"/>
  <c r="M29" i="34" s="1"/>
  <c r="R29" i="34" s="1"/>
  <c r="C30" i="34" s="1"/>
  <c r="X29" i="34"/>
  <c r="Y29" i="34" s="1"/>
  <c r="X27" i="33"/>
  <c r="Y27" i="33" s="1"/>
  <c r="K27" i="33"/>
  <c r="M27" i="33" s="1"/>
  <c r="R27" i="33" s="1"/>
  <c r="C28" i="33" s="1"/>
  <c r="K27" i="35"/>
  <c r="M27" i="35" s="1"/>
  <c r="R27" i="35" s="1"/>
  <c r="C28" i="35" s="1"/>
  <c r="X27" i="35"/>
  <c r="Y27" i="35" s="1"/>
  <c r="K28" i="33" l="1"/>
  <c r="M28" i="33" s="1"/>
  <c r="R28" i="33" s="1"/>
  <c r="C29" i="33" s="1"/>
  <c r="X28" i="33"/>
  <c r="Y28" i="33" s="1"/>
  <c r="K28" i="35"/>
  <c r="M28" i="35" s="1"/>
  <c r="R28" i="35" s="1"/>
  <c r="C29" i="35" s="1"/>
  <c r="X28" i="35"/>
  <c r="Y28" i="35" s="1"/>
  <c r="K30" i="34"/>
  <c r="M30" i="34" s="1"/>
  <c r="R30" i="34" s="1"/>
  <c r="C31" i="34" s="1"/>
  <c r="X30" i="34"/>
  <c r="Y30" i="34" s="1"/>
  <c r="X31" i="34" l="1"/>
  <c r="Y31" i="34" s="1"/>
  <c r="K31" i="34"/>
  <c r="M31" i="34" s="1"/>
  <c r="R31" i="34" s="1"/>
  <c r="C32" i="34" s="1"/>
  <c r="X29" i="35"/>
  <c r="Y29" i="35" s="1"/>
  <c r="K29" i="35"/>
  <c r="M29" i="35" s="1"/>
  <c r="R29" i="35" s="1"/>
  <c r="C30" i="35" s="1"/>
  <c r="K29" i="33"/>
  <c r="M29" i="33" s="1"/>
  <c r="R29" i="33" s="1"/>
  <c r="C30" i="33" s="1"/>
  <c r="X29" i="33"/>
  <c r="Y29" i="33" s="1"/>
  <c r="X30" i="35" l="1"/>
  <c r="Y30" i="35" s="1"/>
  <c r="K30" i="35"/>
  <c r="M30" i="35" s="1"/>
  <c r="R30" i="35" s="1"/>
  <c r="C31" i="35" s="1"/>
  <c r="X30" i="33"/>
  <c r="Y30" i="33" s="1"/>
  <c r="K30" i="33"/>
  <c r="M30" i="33" s="1"/>
  <c r="R30" i="33" s="1"/>
  <c r="C31" i="33" s="1"/>
  <c r="K32" i="34"/>
  <c r="M32" i="34" s="1"/>
  <c r="R32" i="34" s="1"/>
  <c r="C33" i="34" s="1"/>
  <c r="X32" i="34"/>
  <c r="Y32" i="34" s="1"/>
  <c r="K31" i="33" l="1"/>
  <c r="M31" i="33" s="1"/>
  <c r="R31" i="33" s="1"/>
  <c r="C32" i="33" s="1"/>
  <c r="X31" i="33"/>
  <c r="Y31" i="33" s="1"/>
  <c r="K31" i="35"/>
  <c r="M31" i="35" s="1"/>
  <c r="R31" i="35" s="1"/>
  <c r="C32" i="35" s="1"/>
  <c r="X31" i="35"/>
  <c r="Y31" i="35" s="1"/>
  <c r="K33" i="34"/>
  <c r="M33" i="34" s="1"/>
  <c r="R33" i="34" s="1"/>
  <c r="C34" i="34" s="1"/>
  <c r="X33" i="34"/>
  <c r="Y33" i="34" s="1"/>
  <c r="K34" i="34" l="1"/>
  <c r="M34" i="34" s="1"/>
  <c r="R34" i="34" s="1"/>
  <c r="C35" i="34" s="1"/>
  <c r="X34" i="34"/>
  <c r="Y34" i="34" s="1"/>
  <c r="K32" i="35"/>
  <c r="M32" i="35" s="1"/>
  <c r="R32" i="35" s="1"/>
  <c r="C33" i="35" s="1"/>
  <c r="X32" i="35"/>
  <c r="Y32" i="35" s="1"/>
  <c r="K32" i="33"/>
  <c r="M32" i="33" s="1"/>
  <c r="R32" i="33" s="1"/>
  <c r="C33" i="33" s="1"/>
  <c r="X32" i="33"/>
  <c r="Y32" i="33" s="1"/>
  <c r="X33" i="35" l="1"/>
  <c r="Y33" i="35" s="1"/>
  <c r="K33" i="35"/>
  <c r="M33" i="35" s="1"/>
  <c r="R33" i="35" s="1"/>
  <c r="C34" i="35" s="1"/>
  <c r="K33" i="33"/>
  <c r="M33" i="33" s="1"/>
  <c r="R33" i="33" s="1"/>
  <c r="C34" i="33" s="1"/>
  <c r="X33" i="33"/>
  <c r="Y33" i="33" s="1"/>
  <c r="K35" i="34"/>
  <c r="M35" i="34" s="1"/>
  <c r="R35" i="34" s="1"/>
  <c r="C36" i="34" s="1"/>
  <c r="X35" i="34"/>
  <c r="Y35" i="34" s="1"/>
  <c r="K36" i="34" l="1"/>
  <c r="M36" i="34" s="1"/>
  <c r="R36" i="34" s="1"/>
  <c r="C37" i="34" s="1"/>
  <c r="X36" i="34"/>
  <c r="Y36" i="34" s="1"/>
  <c r="X34" i="35"/>
  <c r="Y34" i="35" s="1"/>
  <c r="K34" i="35"/>
  <c r="M34" i="35" s="1"/>
  <c r="R34" i="35" s="1"/>
  <c r="C35" i="35" s="1"/>
  <c r="K34" i="33"/>
  <c r="M34" i="33" s="1"/>
  <c r="R34" i="33" s="1"/>
  <c r="C35" i="33" s="1"/>
  <c r="X34" i="33"/>
  <c r="Y34" i="33" s="1"/>
  <c r="K35" i="33" l="1"/>
  <c r="M35" i="33" s="1"/>
  <c r="R35" i="33" s="1"/>
  <c r="C36" i="33" s="1"/>
  <c r="X35" i="33"/>
  <c r="Y35" i="33" s="1"/>
  <c r="K35" i="35"/>
  <c r="M35" i="35" s="1"/>
  <c r="R35" i="35" s="1"/>
  <c r="C36" i="35" s="1"/>
  <c r="X35" i="35"/>
  <c r="Y35" i="35" s="1"/>
  <c r="K37" i="34"/>
  <c r="M37" i="34" s="1"/>
  <c r="R37" i="34" s="1"/>
  <c r="C38" i="34" s="1"/>
  <c r="X37" i="34"/>
  <c r="Y37" i="34" s="1"/>
  <c r="K38" i="34" l="1"/>
  <c r="M38" i="34" s="1"/>
  <c r="R38" i="34" s="1"/>
  <c r="C39" i="34" s="1"/>
  <c r="X38" i="34"/>
  <c r="Y38" i="34" s="1"/>
  <c r="K36" i="35"/>
  <c r="M36" i="35" s="1"/>
  <c r="R36" i="35" s="1"/>
  <c r="C37" i="35" s="1"/>
  <c r="X36" i="35"/>
  <c r="Y36" i="35" s="1"/>
  <c r="X36" i="33"/>
  <c r="Y36" i="33" s="1"/>
  <c r="K36" i="33"/>
  <c r="M36" i="33" s="1"/>
  <c r="R36" i="33" s="1"/>
  <c r="C37" i="33" s="1"/>
  <c r="K37" i="33" l="1"/>
  <c r="M37" i="33" s="1"/>
  <c r="R37" i="33" s="1"/>
  <c r="C38" i="33" s="1"/>
  <c r="X37" i="33"/>
  <c r="Y37" i="33" s="1"/>
  <c r="X37" i="35"/>
  <c r="Y37" i="35" s="1"/>
  <c r="K37" i="35"/>
  <c r="M37" i="35" s="1"/>
  <c r="R37" i="35" s="1"/>
  <c r="C38" i="35" s="1"/>
  <c r="K39" i="34"/>
  <c r="M39" i="34" s="1"/>
  <c r="R39" i="34" s="1"/>
  <c r="C40" i="34" s="1"/>
  <c r="X39" i="34"/>
  <c r="Y39" i="34" s="1"/>
  <c r="K40" i="34" l="1"/>
  <c r="M40" i="34" s="1"/>
  <c r="R40" i="34" s="1"/>
  <c r="C41" i="34" s="1"/>
  <c r="X40" i="34"/>
  <c r="Y40" i="34" s="1"/>
  <c r="K38" i="35"/>
  <c r="M38" i="35" s="1"/>
  <c r="R38" i="35" s="1"/>
  <c r="C39" i="35" s="1"/>
  <c r="X38" i="35"/>
  <c r="Y38" i="35" s="1"/>
  <c r="K38" i="33"/>
  <c r="M38" i="33" s="1"/>
  <c r="R38" i="33" s="1"/>
  <c r="C39" i="33" s="1"/>
  <c r="X38" i="33"/>
  <c r="Y38" i="33" s="1"/>
  <c r="K39" i="35" l="1"/>
  <c r="M39" i="35" s="1"/>
  <c r="R39" i="35" s="1"/>
  <c r="C40" i="35" s="1"/>
  <c r="X39" i="35"/>
  <c r="Y39" i="35" s="1"/>
  <c r="X39" i="33"/>
  <c r="Y39" i="33" s="1"/>
  <c r="K39" i="33"/>
  <c r="M39" i="33" s="1"/>
  <c r="R39" i="33" s="1"/>
  <c r="C40" i="33" s="1"/>
  <c r="X41" i="34"/>
  <c r="Y41" i="34" s="1"/>
  <c r="K41" i="34"/>
  <c r="M41" i="34" s="1"/>
  <c r="R41" i="34" s="1"/>
  <c r="C42" i="34" s="1"/>
  <c r="K42" i="34" l="1"/>
  <c r="M42" i="34" s="1"/>
  <c r="R42" i="34" s="1"/>
  <c r="C43" i="34" s="1"/>
  <c r="X42" i="34"/>
  <c r="Y42" i="34" s="1"/>
  <c r="K40" i="33"/>
  <c r="M40" i="33" s="1"/>
  <c r="R40" i="33" s="1"/>
  <c r="C41" i="33" s="1"/>
  <c r="X40" i="33"/>
  <c r="Y40" i="33" s="1"/>
  <c r="K40" i="35"/>
  <c r="M40" i="35" s="1"/>
  <c r="R40" i="35" s="1"/>
  <c r="C41" i="35" s="1"/>
  <c r="X40" i="35"/>
  <c r="Y40" i="35" s="1"/>
  <c r="X41" i="35" l="1"/>
  <c r="Y41" i="35" s="1"/>
  <c r="K41" i="35"/>
  <c r="M41" i="35" s="1"/>
  <c r="R41" i="35" s="1"/>
  <c r="C42" i="35" s="1"/>
  <c r="K41" i="33"/>
  <c r="M41" i="33" s="1"/>
  <c r="R41" i="33" s="1"/>
  <c r="C42" i="33" s="1"/>
  <c r="X41" i="33"/>
  <c r="Y41" i="33" s="1"/>
  <c r="K43" i="34"/>
  <c r="M43" i="34" s="1"/>
  <c r="R43" i="34" s="1"/>
  <c r="C44" i="34" s="1"/>
  <c r="X43" i="34"/>
  <c r="Y43" i="34" s="1"/>
  <c r="K44" i="34" l="1"/>
  <c r="M44" i="34" s="1"/>
  <c r="R44" i="34" s="1"/>
  <c r="C45" i="34" s="1"/>
  <c r="X44" i="34"/>
  <c r="Y44" i="34" s="1"/>
  <c r="K42" i="35"/>
  <c r="M42" i="35" s="1"/>
  <c r="R42" i="35" s="1"/>
  <c r="C43" i="35" s="1"/>
  <c r="X42" i="35"/>
  <c r="Y42" i="35" s="1"/>
  <c r="K42" i="33"/>
  <c r="M42" i="33" s="1"/>
  <c r="R42" i="33" s="1"/>
  <c r="C43" i="33" s="1"/>
  <c r="X42" i="33"/>
  <c r="Y42" i="33" s="1"/>
  <c r="K43" i="35" l="1"/>
  <c r="M43" i="35" s="1"/>
  <c r="R43" i="35" s="1"/>
  <c r="C44" i="35" s="1"/>
  <c r="X43" i="35"/>
  <c r="Y43" i="35" s="1"/>
  <c r="K43" i="33"/>
  <c r="M43" i="33" s="1"/>
  <c r="R43" i="33" s="1"/>
  <c r="C44" i="33" s="1"/>
  <c r="X43" i="33"/>
  <c r="Y43" i="33" s="1"/>
  <c r="K45" i="34"/>
  <c r="M45" i="34" s="1"/>
  <c r="R45" i="34" s="1"/>
  <c r="C46" i="34" s="1"/>
  <c r="X45" i="34"/>
  <c r="Y45" i="34" s="1"/>
  <c r="K46" i="34" l="1"/>
  <c r="M46" i="34" s="1"/>
  <c r="R46" i="34" s="1"/>
  <c r="C47" i="34" s="1"/>
  <c r="X46" i="34"/>
  <c r="Y46" i="34" s="1"/>
  <c r="X44" i="33"/>
  <c r="Y44" i="33" s="1"/>
  <c r="K44" i="33"/>
  <c r="M44" i="33" s="1"/>
  <c r="R44" i="33" s="1"/>
  <c r="C45" i="33" s="1"/>
  <c r="K44" i="35"/>
  <c r="M44" i="35" s="1"/>
  <c r="R44" i="35" s="1"/>
  <c r="C45" i="35" s="1"/>
  <c r="X44" i="35"/>
  <c r="Y44" i="35" s="1"/>
  <c r="K45" i="33" l="1"/>
  <c r="M45" i="33" s="1"/>
  <c r="R45" i="33" s="1"/>
  <c r="C46" i="33" s="1"/>
  <c r="X45" i="33"/>
  <c r="Y45" i="33" s="1"/>
  <c r="K45" i="35"/>
  <c r="M45" i="35" s="1"/>
  <c r="R45" i="35" s="1"/>
  <c r="C46" i="35" s="1"/>
  <c r="X45" i="35"/>
  <c r="Y45" i="35" s="1"/>
  <c r="K47" i="34"/>
  <c r="M47" i="34" s="1"/>
  <c r="R47" i="34" s="1"/>
  <c r="C48" i="34" s="1"/>
  <c r="X47" i="34"/>
  <c r="Y47" i="34" s="1"/>
  <c r="X46" i="35" l="1"/>
  <c r="Y46" i="35" s="1"/>
  <c r="K46" i="35"/>
  <c r="M46" i="35" s="1"/>
  <c r="R46" i="35" s="1"/>
  <c r="C47" i="35" s="1"/>
  <c r="K48" i="34"/>
  <c r="M48" i="34" s="1"/>
  <c r="R48" i="34" s="1"/>
  <c r="C49" i="34" s="1"/>
  <c r="X48" i="34"/>
  <c r="Y48" i="34" s="1"/>
  <c r="X46" i="33"/>
  <c r="Y46" i="33" s="1"/>
  <c r="K46" i="33"/>
  <c r="M46" i="33" s="1"/>
  <c r="R46" i="33" s="1"/>
  <c r="C47" i="33" s="1"/>
  <c r="X47" i="33" l="1"/>
  <c r="Y47" i="33" s="1"/>
  <c r="K47" i="33"/>
  <c r="M47" i="33" s="1"/>
  <c r="R47" i="33" s="1"/>
  <c r="C48" i="33" s="1"/>
  <c r="K47" i="35"/>
  <c r="M47" i="35" s="1"/>
  <c r="R47" i="35" s="1"/>
  <c r="C48" i="35" s="1"/>
  <c r="X47" i="35"/>
  <c r="Y47" i="35" s="1"/>
  <c r="K49" i="34"/>
  <c r="M49" i="34" s="1"/>
  <c r="R49" i="34" s="1"/>
  <c r="C50" i="34" s="1"/>
  <c r="X49" i="34"/>
  <c r="Y49" i="34" s="1"/>
  <c r="K50" i="34" l="1"/>
  <c r="M50" i="34" s="1"/>
  <c r="R50" i="34" s="1"/>
  <c r="C51" i="34" s="1"/>
  <c r="X50" i="34"/>
  <c r="Y50" i="34" s="1"/>
  <c r="X48" i="33"/>
  <c r="Y48" i="33" s="1"/>
  <c r="K48" i="33"/>
  <c r="M48" i="33" s="1"/>
  <c r="R48" i="33" s="1"/>
  <c r="C49" i="33" s="1"/>
  <c r="X48" i="35"/>
  <c r="Y48" i="35" s="1"/>
  <c r="K48" i="35"/>
  <c r="M48" i="35" s="1"/>
  <c r="R48" i="35" s="1"/>
  <c r="C49" i="35" s="1"/>
  <c r="X49" i="33" l="1"/>
  <c r="Y49" i="33" s="1"/>
  <c r="K49" i="33"/>
  <c r="M49" i="33" s="1"/>
  <c r="R49" i="33" s="1"/>
  <c r="C50" i="33" s="1"/>
  <c r="K49" i="35"/>
  <c r="M49" i="35" s="1"/>
  <c r="R49" i="35" s="1"/>
  <c r="C50" i="35" s="1"/>
  <c r="X49" i="35"/>
  <c r="Y49" i="35" s="1"/>
  <c r="K51" i="34"/>
  <c r="M51" i="34" s="1"/>
  <c r="R51" i="34" s="1"/>
  <c r="C52" i="34" s="1"/>
  <c r="X51" i="34"/>
  <c r="Y51" i="34" s="1"/>
  <c r="K52" i="34" l="1"/>
  <c r="M52" i="34" s="1"/>
  <c r="R52" i="34" s="1"/>
  <c r="C53" i="34" s="1"/>
  <c r="X52" i="34"/>
  <c r="Y52" i="34" s="1"/>
  <c r="K50" i="33"/>
  <c r="M50" i="33" s="1"/>
  <c r="R50" i="33" s="1"/>
  <c r="C51" i="33" s="1"/>
  <c r="X50" i="33"/>
  <c r="Y50" i="33" s="1"/>
  <c r="X50" i="35"/>
  <c r="Y50" i="35" s="1"/>
  <c r="K50" i="35"/>
  <c r="M50" i="35" s="1"/>
  <c r="R50" i="35" s="1"/>
  <c r="C51" i="35" s="1"/>
  <c r="X51" i="35" l="1"/>
  <c r="Y51" i="35" s="1"/>
  <c r="K51" i="35"/>
  <c r="M51" i="35" s="1"/>
  <c r="R51" i="35" s="1"/>
  <c r="C52" i="35" s="1"/>
  <c r="K53" i="34"/>
  <c r="M53" i="34" s="1"/>
  <c r="R53" i="34" s="1"/>
  <c r="C54" i="34" s="1"/>
  <c r="X53" i="34"/>
  <c r="Y53" i="34" s="1"/>
  <c r="K51" i="33"/>
  <c r="M51" i="33" s="1"/>
  <c r="R51" i="33" s="1"/>
  <c r="C52" i="33" s="1"/>
  <c r="X51" i="33"/>
  <c r="Y51" i="33" s="1"/>
  <c r="K52" i="33" l="1"/>
  <c r="M52" i="33" s="1"/>
  <c r="R52" i="33" s="1"/>
  <c r="C53" i="33" s="1"/>
  <c r="X52" i="33"/>
  <c r="Y52" i="33" s="1"/>
  <c r="K52" i="35"/>
  <c r="M52" i="35" s="1"/>
  <c r="R52" i="35" s="1"/>
  <c r="C53" i="35" s="1"/>
  <c r="X52" i="35"/>
  <c r="Y52" i="35" s="1"/>
  <c r="K54" i="34"/>
  <c r="M54" i="34" s="1"/>
  <c r="R54" i="34" s="1"/>
  <c r="C55" i="34" s="1"/>
  <c r="X54" i="34"/>
  <c r="Y54" i="34" s="1"/>
  <c r="K55" i="34" l="1"/>
  <c r="M55" i="34" s="1"/>
  <c r="R55" i="34" s="1"/>
  <c r="C56" i="34" s="1"/>
  <c r="X55" i="34"/>
  <c r="Y55" i="34" s="1"/>
  <c r="K53" i="35"/>
  <c r="M53" i="35" s="1"/>
  <c r="R53" i="35" s="1"/>
  <c r="C54" i="35" s="1"/>
  <c r="X53" i="35"/>
  <c r="Y53" i="35" s="1"/>
  <c r="X53" i="33"/>
  <c r="Y53" i="33" s="1"/>
  <c r="K53" i="33"/>
  <c r="M53" i="33" s="1"/>
  <c r="R53" i="33" s="1"/>
  <c r="C54" i="33" s="1"/>
  <c r="X54" i="33" l="1"/>
  <c r="Y54" i="33" s="1"/>
  <c r="K54" i="33"/>
  <c r="M54" i="33" s="1"/>
  <c r="R54" i="33" s="1"/>
  <c r="C55" i="33" s="1"/>
  <c r="X54" i="35"/>
  <c r="Y54" i="35" s="1"/>
  <c r="K54" i="35"/>
  <c r="M54" i="35" s="1"/>
  <c r="R54" i="35" s="1"/>
  <c r="C55" i="35" s="1"/>
  <c r="K56" i="34"/>
  <c r="M56" i="34" s="1"/>
  <c r="R56" i="34" s="1"/>
  <c r="C57" i="34" s="1"/>
  <c r="X56" i="34"/>
  <c r="Y56" i="34" s="1"/>
  <c r="K57" i="34" l="1"/>
  <c r="M57" i="34" s="1"/>
  <c r="R57" i="34" s="1"/>
  <c r="C58" i="34" s="1"/>
  <c r="X57" i="34"/>
  <c r="Y57" i="34" s="1"/>
  <c r="X55" i="33"/>
  <c r="Y55" i="33" s="1"/>
  <c r="K55" i="33"/>
  <c r="M55" i="33" s="1"/>
  <c r="R55" i="33" s="1"/>
  <c r="C56" i="33" s="1"/>
  <c r="K55" i="35"/>
  <c r="M55" i="35" s="1"/>
  <c r="R55" i="35" s="1"/>
  <c r="C56" i="35" s="1"/>
  <c r="X55" i="35"/>
  <c r="Y55" i="35" s="1"/>
  <c r="K56" i="35" l="1"/>
  <c r="M56" i="35" s="1"/>
  <c r="R56" i="35" s="1"/>
  <c r="C57" i="35" s="1"/>
  <c r="X56" i="35"/>
  <c r="Y56" i="35" s="1"/>
  <c r="K56" i="33"/>
  <c r="M56" i="33" s="1"/>
  <c r="R56" i="33" s="1"/>
  <c r="C57" i="33" s="1"/>
  <c r="X56" i="33"/>
  <c r="Y56" i="33" s="1"/>
  <c r="K58" i="34"/>
  <c r="M58" i="34" s="1"/>
  <c r="R58" i="34" s="1"/>
  <c r="C59" i="34" s="1"/>
  <c r="X58" i="34"/>
  <c r="Y58" i="34" s="1"/>
  <c r="K59" i="34" l="1"/>
  <c r="M59" i="34" s="1"/>
  <c r="R59" i="34" s="1"/>
  <c r="C60" i="34" s="1"/>
  <c r="X59" i="34"/>
  <c r="Y59" i="34" s="1"/>
  <c r="X57" i="33"/>
  <c r="Y57" i="33" s="1"/>
  <c r="K57" i="33"/>
  <c r="M57" i="33" s="1"/>
  <c r="R57" i="33" s="1"/>
  <c r="C58" i="33" s="1"/>
  <c r="K57" i="35"/>
  <c r="M57" i="35" s="1"/>
  <c r="R57" i="35" s="1"/>
  <c r="C58" i="35" s="1"/>
  <c r="X57" i="35"/>
  <c r="Y57" i="35" s="1"/>
  <c r="K58" i="35" l="1"/>
  <c r="M58" i="35" s="1"/>
  <c r="R58" i="35" s="1"/>
  <c r="C59" i="35" s="1"/>
  <c r="X58" i="35"/>
  <c r="Y58" i="35" s="1"/>
  <c r="K58" i="33"/>
  <c r="M58" i="33" s="1"/>
  <c r="R58" i="33" s="1"/>
  <c r="C59" i="33" s="1"/>
  <c r="X58" i="33"/>
  <c r="Y58" i="33" s="1"/>
  <c r="K60" i="34"/>
  <c r="M60" i="34" s="1"/>
  <c r="R60" i="34" s="1"/>
  <c r="C61" i="34" s="1"/>
  <c r="X60" i="34"/>
  <c r="Y60" i="34" s="1"/>
  <c r="X61" i="34" l="1"/>
  <c r="Y61" i="34" s="1"/>
  <c r="K61" i="34"/>
  <c r="M61" i="34" s="1"/>
  <c r="R61" i="34" s="1"/>
  <c r="C62" i="34" s="1"/>
  <c r="X59" i="33"/>
  <c r="Y59" i="33" s="1"/>
  <c r="K59" i="33"/>
  <c r="M59" i="33" s="1"/>
  <c r="R59" i="33" s="1"/>
  <c r="C60" i="33" s="1"/>
  <c r="K59" i="35"/>
  <c r="M59" i="35" s="1"/>
  <c r="R59" i="35" s="1"/>
  <c r="C60" i="35" s="1"/>
  <c r="X59" i="35"/>
  <c r="Y59" i="35" s="1"/>
  <c r="K60" i="35" l="1"/>
  <c r="M60" i="35" s="1"/>
  <c r="R60" i="35" s="1"/>
  <c r="C61" i="35" s="1"/>
  <c r="X60" i="35"/>
  <c r="Y60" i="35" s="1"/>
  <c r="X60" i="33"/>
  <c r="Y60" i="33" s="1"/>
  <c r="K60" i="33"/>
  <c r="M60" i="33" s="1"/>
  <c r="R60" i="33" s="1"/>
  <c r="C61" i="33" s="1"/>
  <c r="K62" i="34"/>
  <c r="M62" i="34" s="1"/>
  <c r="R62" i="34" s="1"/>
  <c r="C63" i="34" s="1"/>
  <c r="X62" i="34"/>
  <c r="Y62" i="34" s="1"/>
  <c r="X61" i="35" l="1"/>
  <c r="Y61" i="35" s="1"/>
  <c r="K61" i="35"/>
  <c r="M61" i="35" s="1"/>
  <c r="R61" i="35" s="1"/>
  <c r="C62" i="35" s="1"/>
  <c r="X63" i="34"/>
  <c r="Y63" i="34" s="1"/>
  <c r="K63" i="34"/>
  <c r="M63" i="34" s="1"/>
  <c r="R63" i="34" s="1"/>
  <c r="C64" i="34" s="1"/>
  <c r="X61" i="33"/>
  <c r="Y61" i="33" s="1"/>
  <c r="K61" i="33"/>
  <c r="M61" i="33" s="1"/>
  <c r="R61" i="33" s="1"/>
  <c r="C62" i="33" s="1"/>
  <c r="K62" i="33" l="1"/>
  <c r="M62" i="33" s="1"/>
  <c r="R62" i="33" s="1"/>
  <c r="C63" i="33" s="1"/>
  <c r="X62" i="33"/>
  <c r="Y62" i="33" s="1"/>
  <c r="X62" i="35"/>
  <c r="Y62" i="35" s="1"/>
  <c r="K62" i="35"/>
  <c r="M62" i="35" s="1"/>
  <c r="R62" i="35" s="1"/>
  <c r="C63" i="35" s="1"/>
  <c r="K64" i="34"/>
  <c r="M64" i="34" s="1"/>
  <c r="R64" i="34" s="1"/>
  <c r="C65" i="34" s="1"/>
  <c r="X64" i="34"/>
  <c r="Y64" i="34" s="1"/>
  <c r="K65" i="34" l="1"/>
  <c r="M65" i="34" s="1"/>
  <c r="R65" i="34" s="1"/>
  <c r="C66" i="34" s="1"/>
  <c r="X65" i="34"/>
  <c r="Y65" i="34" s="1"/>
  <c r="K63" i="35"/>
  <c r="M63" i="35" s="1"/>
  <c r="R63" i="35" s="1"/>
  <c r="C64" i="35" s="1"/>
  <c r="X63" i="35"/>
  <c r="Y63" i="35" s="1"/>
  <c r="K63" i="33"/>
  <c r="M63" i="33" s="1"/>
  <c r="R63" i="33" s="1"/>
  <c r="C64" i="33" s="1"/>
  <c r="X63" i="33"/>
  <c r="Y63" i="33" s="1"/>
  <c r="K64" i="35" l="1"/>
  <c r="M64" i="35" s="1"/>
  <c r="R64" i="35" s="1"/>
  <c r="C65" i="35" s="1"/>
  <c r="X64" i="35"/>
  <c r="Y64" i="35" s="1"/>
  <c r="K64" i="33"/>
  <c r="M64" i="33" s="1"/>
  <c r="R64" i="33" s="1"/>
  <c r="C65" i="33" s="1"/>
  <c r="X64" i="33"/>
  <c r="Y64" i="33" s="1"/>
  <c r="K66" i="34"/>
  <c r="M66" i="34" s="1"/>
  <c r="R66" i="34" s="1"/>
  <c r="C67" i="34" s="1"/>
  <c r="X66" i="34"/>
  <c r="Y66" i="34" s="1"/>
  <c r="K67" i="34" l="1"/>
  <c r="M67" i="34" s="1"/>
  <c r="R67" i="34" s="1"/>
  <c r="C68" i="34" s="1"/>
  <c r="X67" i="34"/>
  <c r="Y67" i="34" s="1"/>
  <c r="K65" i="33"/>
  <c r="M65" i="33" s="1"/>
  <c r="R65" i="33" s="1"/>
  <c r="C66" i="33" s="1"/>
  <c r="X65" i="33"/>
  <c r="Y65" i="33" s="1"/>
  <c r="X65" i="35"/>
  <c r="Y65" i="35" s="1"/>
  <c r="K65" i="35"/>
  <c r="M65" i="35" s="1"/>
  <c r="R65" i="35" s="1"/>
  <c r="C66" i="35" s="1"/>
  <c r="K66" i="35" l="1"/>
  <c r="M66" i="35" s="1"/>
  <c r="R66" i="35" s="1"/>
  <c r="C67" i="35" s="1"/>
  <c r="X66" i="35"/>
  <c r="Y66" i="35" s="1"/>
  <c r="X66" i="33"/>
  <c r="Y66" i="33" s="1"/>
  <c r="K66" i="33"/>
  <c r="M66" i="33" s="1"/>
  <c r="R66" i="33" s="1"/>
  <c r="C67" i="33" s="1"/>
  <c r="K68" i="34"/>
  <c r="M68" i="34" s="1"/>
  <c r="R68" i="34" s="1"/>
  <c r="C69" i="34" s="1"/>
  <c r="X68" i="34"/>
  <c r="Y68" i="34" s="1"/>
  <c r="K67" i="33" l="1"/>
  <c r="M67" i="33" s="1"/>
  <c r="R67" i="33" s="1"/>
  <c r="C68" i="33" s="1"/>
  <c r="X67" i="33"/>
  <c r="Y67" i="33" s="1"/>
  <c r="K69" i="34"/>
  <c r="M69" i="34" s="1"/>
  <c r="R69" i="34" s="1"/>
  <c r="C70" i="34" s="1"/>
  <c r="X69" i="34"/>
  <c r="Y69" i="34" s="1"/>
  <c r="X67" i="35"/>
  <c r="Y67" i="35" s="1"/>
  <c r="K67" i="35"/>
  <c r="M67" i="35" s="1"/>
  <c r="R67" i="35" s="1"/>
  <c r="C68" i="35" s="1"/>
  <c r="K68" i="35" l="1"/>
  <c r="M68" i="35" s="1"/>
  <c r="R68" i="35" s="1"/>
  <c r="C69" i="35" s="1"/>
  <c r="X68" i="35"/>
  <c r="Y68" i="35" s="1"/>
  <c r="K70" i="34"/>
  <c r="M70" i="34" s="1"/>
  <c r="R70" i="34" s="1"/>
  <c r="C71" i="34" s="1"/>
  <c r="X70" i="34"/>
  <c r="Y70" i="34" s="1"/>
  <c r="X68" i="33"/>
  <c r="Y68" i="33" s="1"/>
  <c r="K68" i="33"/>
  <c r="M68" i="33" s="1"/>
  <c r="R68" i="33" s="1"/>
  <c r="C69" i="33" s="1"/>
  <c r="K71" i="34" l="1"/>
  <c r="M71" i="34" s="1"/>
  <c r="R71" i="34" s="1"/>
  <c r="C72" i="34" s="1"/>
  <c r="X71" i="34"/>
  <c r="Y71" i="34" s="1"/>
  <c r="X69" i="33"/>
  <c r="Y69" i="33" s="1"/>
  <c r="K69" i="33"/>
  <c r="M69" i="33" s="1"/>
  <c r="R69" i="33" s="1"/>
  <c r="C70" i="33" s="1"/>
  <c r="K69" i="35"/>
  <c r="M69" i="35" s="1"/>
  <c r="R69" i="35" s="1"/>
  <c r="C70" i="35" s="1"/>
  <c r="X69" i="35"/>
  <c r="Y69" i="35" s="1"/>
  <c r="X70" i="35" l="1"/>
  <c r="Y70" i="35" s="1"/>
  <c r="K70" i="35"/>
  <c r="M70" i="35" s="1"/>
  <c r="R70" i="35" s="1"/>
  <c r="C71" i="35" s="1"/>
  <c r="K70" i="33"/>
  <c r="M70" i="33" s="1"/>
  <c r="R70" i="33" s="1"/>
  <c r="C71" i="33" s="1"/>
  <c r="X70" i="33"/>
  <c r="Y70" i="33" s="1"/>
  <c r="K72" i="34"/>
  <c r="M72" i="34" s="1"/>
  <c r="R72" i="34" s="1"/>
  <c r="C73" i="34" s="1"/>
  <c r="X72" i="34"/>
  <c r="Y72" i="34" s="1"/>
  <c r="K73" i="34" l="1"/>
  <c r="M73" i="34" s="1"/>
  <c r="R73" i="34" s="1"/>
  <c r="C74" i="34" s="1"/>
  <c r="X73" i="34"/>
  <c r="Y73" i="34" s="1"/>
  <c r="K71" i="33"/>
  <c r="M71" i="33" s="1"/>
  <c r="R71" i="33" s="1"/>
  <c r="C72" i="33" s="1"/>
  <c r="X71" i="33"/>
  <c r="Y71" i="33" s="1"/>
  <c r="X71" i="35"/>
  <c r="Y71" i="35" s="1"/>
  <c r="K71" i="35"/>
  <c r="M71" i="35" s="1"/>
  <c r="R71" i="35" s="1"/>
  <c r="C72" i="35" s="1"/>
  <c r="K72" i="35" l="1"/>
  <c r="M72" i="35" s="1"/>
  <c r="R72" i="35" s="1"/>
  <c r="C73" i="35" s="1"/>
  <c r="X72" i="35"/>
  <c r="Y72" i="35" s="1"/>
  <c r="K72" i="33"/>
  <c r="M72" i="33" s="1"/>
  <c r="R72" i="33" s="1"/>
  <c r="C73" i="33" s="1"/>
  <c r="X72" i="33"/>
  <c r="Y72" i="33" s="1"/>
  <c r="K74" i="34"/>
  <c r="M74" i="34" s="1"/>
  <c r="R74" i="34" s="1"/>
  <c r="C75" i="34" s="1"/>
  <c r="X74" i="34"/>
  <c r="Y74" i="34" s="1"/>
  <c r="K75" i="34" l="1"/>
  <c r="M75" i="34" s="1"/>
  <c r="R75" i="34" s="1"/>
  <c r="C76" i="34" s="1"/>
  <c r="X75" i="34"/>
  <c r="Y75" i="34" s="1"/>
  <c r="X73" i="33"/>
  <c r="Y73" i="33" s="1"/>
  <c r="K73" i="33"/>
  <c r="M73" i="33" s="1"/>
  <c r="R73" i="33" s="1"/>
  <c r="C74" i="33" s="1"/>
  <c r="K73" i="35"/>
  <c r="M73" i="35" s="1"/>
  <c r="R73" i="35" s="1"/>
  <c r="C74" i="35" s="1"/>
  <c r="X73" i="35"/>
  <c r="Y73" i="35" s="1"/>
  <c r="K74" i="35" l="1"/>
  <c r="M74" i="35" s="1"/>
  <c r="R74" i="35" s="1"/>
  <c r="C75" i="35" s="1"/>
  <c r="X74" i="35"/>
  <c r="Y74" i="35" s="1"/>
  <c r="X74" i="33"/>
  <c r="Y74" i="33" s="1"/>
  <c r="K74" i="33"/>
  <c r="M74" i="33" s="1"/>
  <c r="R74" i="33" s="1"/>
  <c r="C75" i="33" s="1"/>
  <c r="K76" i="34"/>
  <c r="M76" i="34" s="1"/>
  <c r="R76" i="34" s="1"/>
  <c r="C77" i="34" s="1"/>
  <c r="X76" i="34"/>
  <c r="Y76" i="34" s="1"/>
  <c r="X77" i="34" l="1"/>
  <c r="Y77" i="34" s="1"/>
  <c r="K77" i="34"/>
  <c r="M77" i="34" s="1"/>
  <c r="R77" i="34" s="1"/>
  <c r="C78" i="34" s="1"/>
  <c r="X75" i="33"/>
  <c r="Y75" i="33" s="1"/>
  <c r="K75" i="33"/>
  <c r="M75" i="33" s="1"/>
  <c r="R75" i="33" s="1"/>
  <c r="C76" i="33" s="1"/>
  <c r="K75" i="35"/>
  <c r="M75" i="35" s="1"/>
  <c r="R75" i="35" s="1"/>
  <c r="C76" i="35" s="1"/>
  <c r="X75" i="35"/>
  <c r="Y75" i="35" s="1"/>
  <c r="K76" i="35" l="1"/>
  <c r="M76" i="35" s="1"/>
  <c r="R76" i="35" s="1"/>
  <c r="C77" i="35" s="1"/>
  <c r="X76" i="35"/>
  <c r="Y76" i="35" s="1"/>
  <c r="X76" i="33"/>
  <c r="Y76" i="33" s="1"/>
  <c r="K76" i="33"/>
  <c r="M76" i="33" s="1"/>
  <c r="R76" i="33" s="1"/>
  <c r="C77" i="33" s="1"/>
  <c r="X78" i="34"/>
  <c r="Y78" i="34" s="1"/>
  <c r="K78" i="34"/>
  <c r="M78" i="34" s="1"/>
  <c r="R78" i="34" s="1"/>
  <c r="C79" i="34" s="1"/>
  <c r="K79" i="34" l="1"/>
  <c r="M79" i="34" s="1"/>
  <c r="R79" i="34" s="1"/>
  <c r="C80" i="34" s="1"/>
  <c r="X79" i="34"/>
  <c r="Y79" i="34" s="1"/>
  <c r="K77" i="33"/>
  <c r="M77" i="33" s="1"/>
  <c r="R77" i="33" s="1"/>
  <c r="C78" i="33" s="1"/>
  <c r="X77" i="33"/>
  <c r="Y77" i="33" s="1"/>
  <c r="K77" i="35"/>
  <c r="M77" i="35" s="1"/>
  <c r="R77" i="35" s="1"/>
  <c r="C78" i="35" s="1"/>
  <c r="X77" i="35"/>
  <c r="Y77" i="35" s="1"/>
  <c r="K78" i="35" l="1"/>
  <c r="M78" i="35" s="1"/>
  <c r="R78" i="35" s="1"/>
  <c r="C79" i="35" s="1"/>
  <c r="X78" i="35"/>
  <c r="Y78" i="35" s="1"/>
  <c r="K78" i="33"/>
  <c r="M78" i="33" s="1"/>
  <c r="R78" i="33" s="1"/>
  <c r="C79" i="33" s="1"/>
  <c r="X78" i="33"/>
  <c r="Y78" i="33" s="1"/>
  <c r="X80" i="34"/>
  <c r="Y80" i="34" s="1"/>
  <c r="K80" i="34"/>
  <c r="M80" i="34" s="1"/>
  <c r="R80" i="34" s="1"/>
  <c r="C81" i="34" s="1"/>
  <c r="X79" i="33" l="1"/>
  <c r="Y79" i="33" s="1"/>
  <c r="K79" i="33"/>
  <c r="M79" i="33" s="1"/>
  <c r="R79" i="33" s="1"/>
  <c r="C80" i="33" s="1"/>
  <c r="X81" i="34"/>
  <c r="Y81" i="34" s="1"/>
  <c r="K81" i="34"/>
  <c r="M81" i="34" s="1"/>
  <c r="R81" i="34" s="1"/>
  <c r="C82" i="34" s="1"/>
  <c r="K79" i="35"/>
  <c r="M79" i="35" s="1"/>
  <c r="R79" i="35" s="1"/>
  <c r="C80" i="35" s="1"/>
  <c r="X79" i="35"/>
  <c r="Y79" i="35" s="1"/>
  <c r="X80" i="35" l="1"/>
  <c r="Y80" i="35" s="1"/>
  <c r="K80" i="35"/>
  <c r="M80" i="35" s="1"/>
  <c r="R80" i="35" s="1"/>
  <c r="C81" i="35" s="1"/>
  <c r="X80" i="33"/>
  <c r="Y80" i="33" s="1"/>
  <c r="K80" i="33"/>
  <c r="M80" i="33" s="1"/>
  <c r="R80" i="33" s="1"/>
  <c r="C81" i="33" s="1"/>
  <c r="X82" i="34"/>
  <c r="Y82" i="34" s="1"/>
  <c r="K82" i="34"/>
  <c r="M82" i="34" s="1"/>
  <c r="R82" i="34" s="1"/>
  <c r="C83" i="34" s="1"/>
  <c r="X83" i="34" l="1"/>
  <c r="Y83" i="34" s="1"/>
  <c r="K83" i="34"/>
  <c r="M83" i="34" s="1"/>
  <c r="R83" i="34" s="1"/>
  <c r="C84" i="34" s="1"/>
  <c r="X81" i="33"/>
  <c r="Y81" i="33" s="1"/>
  <c r="K81" i="33"/>
  <c r="M81" i="33" s="1"/>
  <c r="R81" i="33" s="1"/>
  <c r="C82" i="33" s="1"/>
  <c r="X81" i="35"/>
  <c r="Y81" i="35" s="1"/>
  <c r="K81" i="35"/>
  <c r="M81" i="35" s="1"/>
  <c r="R81" i="35" s="1"/>
  <c r="C82" i="35" s="1"/>
  <c r="X84" i="34" l="1"/>
  <c r="Y84" i="34" s="1"/>
  <c r="K84" i="34"/>
  <c r="M84" i="34" s="1"/>
  <c r="R84" i="34" s="1"/>
  <c r="C85" i="34" s="1"/>
  <c r="X82" i="35"/>
  <c r="Y82" i="35" s="1"/>
  <c r="K82" i="35"/>
  <c r="M82" i="35" s="1"/>
  <c r="R82" i="35" s="1"/>
  <c r="C83" i="35" s="1"/>
  <c r="X82" i="33"/>
  <c r="Y82" i="33" s="1"/>
  <c r="K82" i="33"/>
  <c r="M82" i="33" s="1"/>
  <c r="R82" i="33" s="1"/>
  <c r="C83" i="33" s="1"/>
  <c r="X83" i="33" l="1"/>
  <c r="Y83" i="33" s="1"/>
  <c r="K83" i="33"/>
  <c r="M83" i="33" s="1"/>
  <c r="R83" i="33" s="1"/>
  <c r="C84" i="33" s="1"/>
  <c r="X83" i="35"/>
  <c r="Y83" i="35" s="1"/>
  <c r="K83" i="35"/>
  <c r="M83" i="35" s="1"/>
  <c r="R83" i="35" s="1"/>
  <c r="C84" i="35" s="1"/>
  <c r="X85" i="34"/>
  <c r="Y85" i="34" s="1"/>
  <c r="K85" i="34"/>
  <c r="M85" i="34" s="1"/>
  <c r="R85" i="34" s="1"/>
  <c r="C86" i="34" s="1"/>
  <c r="X86" i="34" l="1"/>
  <c r="Y86" i="34" s="1"/>
  <c r="K86" i="34"/>
  <c r="M86" i="34" s="1"/>
  <c r="R86" i="34" s="1"/>
  <c r="C87" i="34" s="1"/>
  <c r="X84" i="33"/>
  <c r="Y84" i="33" s="1"/>
  <c r="K84" i="33"/>
  <c r="M84" i="33" s="1"/>
  <c r="R84" i="33" s="1"/>
  <c r="C85" i="33" s="1"/>
  <c r="X84" i="35"/>
  <c r="Y84" i="35" s="1"/>
  <c r="K84" i="35"/>
  <c r="M84" i="35" s="1"/>
  <c r="R84" i="35" s="1"/>
  <c r="C85" i="35" s="1"/>
  <c r="X85" i="35" l="1"/>
  <c r="Y85" i="35" s="1"/>
  <c r="K85" i="35"/>
  <c r="M85" i="35" s="1"/>
  <c r="R85" i="35" s="1"/>
  <c r="C86" i="35" s="1"/>
  <c r="X87" i="34"/>
  <c r="Y87" i="34" s="1"/>
  <c r="K87" i="34"/>
  <c r="M87" i="34" s="1"/>
  <c r="R87" i="34" s="1"/>
  <c r="C88" i="34" s="1"/>
  <c r="X85" i="33"/>
  <c r="Y85" i="33" s="1"/>
  <c r="K85" i="33"/>
  <c r="M85" i="33" s="1"/>
  <c r="R85" i="33" s="1"/>
  <c r="C86" i="33" s="1"/>
  <c r="X86" i="33" l="1"/>
  <c r="Y86" i="33" s="1"/>
  <c r="K86" i="33"/>
  <c r="M86" i="33" s="1"/>
  <c r="R86" i="33" s="1"/>
  <c r="C87" i="33" s="1"/>
  <c r="X88" i="34"/>
  <c r="Y88" i="34" s="1"/>
  <c r="K88" i="34"/>
  <c r="M88" i="34" s="1"/>
  <c r="R88" i="34" s="1"/>
  <c r="C89" i="34" s="1"/>
  <c r="X86" i="35"/>
  <c r="Y86" i="35" s="1"/>
  <c r="K86" i="35"/>
  <c r="M86" i="35" s="1"/>
  <c r="R86" i="35" s="1"/>
  <c r="C87" i="35" s="1"/>
  <c r="X87" i="35" l="1"/>
  <c r="Y87" i="35" s="1"/>
  <c r="K87" i="35"/>
  <c r="M87" i="35" s="1"/>
  <c r="R87" i="35" s="1"/>
  <c r="C88" i="35" s="1"/>
  <c r="X87" i="33"/>
  <c r="Y87" i="33" s="1"/>
  <c r="K87" i="33"/>
  <c r="M87" i="33" s="1"/>
  <c r="R87" i="33" s="1"/>
  <c r="C88" i="33" s="1"/>
  <c r="X89" i="34"/>
  <c r="Y89" i="34" s="1"/>
  <c r="K89" i="34"/>
  <c r="M89" i="34" s="1"/>
  <c r="R89" i="34" s="1"/>
  <c r="C90" i="34" s="1"/>
  <c r="X88" i="33" l="1"/>
  <c r="Y88" i="33" s="1"/>
  <c r="K88" i="33"/>
  <c r="M88" i="33" s="1"/>
  <c r="R88" i="33" s="1"/>
  <c r="C89" i="33" s="1"/>
  <c r="X90" i="34"/>
  <c r="Y90" i="34" s="1"/>
  <c r="K90" i="34"/>
  <c r="M90" i="34" s="1"/>
  <c r="R90" i="34" s="1"/>
  <c r="C91" i="34" s="1"/>
  <c r="X88" i="35"/>
  <c r="Y88" i="35" s="1"/>
  <c r="K88" i="35"/>
  <c r="M88" i="35" s="1"/>
  <c r="R88" i="35" s="1"/>
  <c r="C89" i="35" s="1"/>
  <c r="X91" i="34" l="1"/>
  <c r="Y91" i="34" s="1"/>
  <c r="K91" i="34"/>
  <c r="M91" i="34" s="1"/>
  <c r="R91" i="34" s="1"/>
  <c r="C92" i="34" s="1"/>
  <c r="X89" i="35"/>
  <c r="Y89" i="35" s="1"/>
  <c r="K89" i="35"/>
  <c r="M89" i="35" s="1"/>
  <c r="R89" i="35" s="1"/>
  <c r="C90" i="35" s="1"/>
  <c r="X89" i="33"/>
  <c r="Y89" i="33" s="1"/>
  <c r="K89" i="33"/>
  <c r="M89" i="33" s="1"/>
  <c r="R89" i="33" s="1"/>
  <c r="C90" i="33" s="1"/>
  <c r="X90" i="33" l="1"/>
  <c r="Y90" i="33" s="1"/>
  <c r="K90" i="33"/>
  <c r="M90" i="33" s="1"/>
  <c r="R90" i="33" s="1"/>
  <c r="C91" i="33" s="1"/>
  <c r="X92" i="34"/>
  <c r="Y92" i="34" s="1"/>
  <c r="K92" i="34"/>
  <c r="M92" i="34" s="1"/>
  <c r="R92" i="34" s="1"/>
  <c r="C93" i="34" s="1"/>
  <c r="X90" i="35"/>
  <c r="Y90" i="35" s="1"/>
  <c r="K90" i="35"/>
  <c r="M90" i="35" s="1"/>
  <c r="R90" i="35" s="1"/>
  <c r="C91" i="35" s="1"/>
  <c r="X93" i="34" l="1"/>
  <c r="Y93" i="34" s="1"/>
  <c r="K93" i="34"/>
  <c r="M93" i="34" s="1"/>
  <c r="R93" i="34" s="1"/>
  <c r="C94" i="34" s="1"/>
  <c r="X91" i="35"/>
  <c r="Y91" i="35" s="1"/>
  <c r="K91" i="35"/>
  <c r="M91" i="35" s="1"/>
  <c r="R91" i="35" s="1"/>
  <c r="C92" i="35" s="1"/>
  <c r="X91" i="33"/>
  <c r="Y91" i="33" s="1"/>
  <c r="K91" i="33"/>
  <c r="M91" i="33" s="1"/>
  <c r="R91" i="33" s="1"/>
  <c r="C92" i="33" s="1"/>
  <c r="X92" i="35" l="1"/>
  <c r="Y92" i="35" s="1"/>
  <c r="K92" i="35"/>
  <c r="M92" i="35" s="1"/>
  <c r="R92" i="35" s="1"/>
  <c r="C93" i="35" s="1"/>
  <c r="X92" i="33"/>
  <c r="Y92" i="33" s="1"/>
  <c r="K92" i="33"/>
  <c r="M92" i="33" s="1"/>
  <c r="R92" i="33" s="1"/>
  <c r="C93" i="33" s="1"/>
  <c r="X94" i="34"/>
  <c r="Y94" i="34" s="1"/>
  <c r="K94" i="34"/>
  <c r="M94" i="34" s="1"/>
  <c r="R94" i="34" s="1"/>
  <c r="C95" i="34" s="1"/>
  <c r="X93" i="33" l="1"/>
  <c r="Y93" i="33" s="1"/>
  <c r="K93" i="33"/>
  <c r="M93" i="33" s="1"/>
  <c r="R93" i="33" s="1"/>
  <c r="C94" i="33" s="1"/>
  <c r="X95" i="34"/>
  <c r="Y95" i="34" s="1"/>
  <c r="K95" i="34"/>
  <c r="M95" i="34" s="1"/>
  <c r="R95" i="34" s="1"/>
  <c r="C96" i="34" s="1"/>
  <c r="X93" i="35"/>
  <c r="Y93" i="35" s="1"/>
  <c r="K93" i="35"/>
  <c r="M93" i="35" s="1"/>
  <c r="R93" i="35" s="1"/>
  <c r="C94" i="35" s="1"/>
  <c r="X96" i="34" l="1"/>
  <c r="Y96" i="34" s="1"/>
  <c r="K96" i="34"/>
  <c r="M96" i="34" s="1"/>
  <c r="R96" i="34" s="1"/>
  <c r="C97" i="34" s="1"/>
  <c r="X94" i="35"/>
  <c r="Y94" i="35" s="1"/>
  <c r="K94" i="35"/>
  <c r="M94" i="35" s="1"/>
  <c r="R94" i="35" s="1"/>
  <c r="C95" i="35" s="1"/>
  <c r="X94" i="33"/>
  <c r="Y94" i="33" s="1"/>
  <c r="K94" i="33"/>
  <c r="M94" i="33" s="1"/>
  <c r="R94" i="33" s="1"/>
  <c r="C95" i="33" s="1"/>
  <c r="X95" i="35" l="1"/>
  <c r="Y95" i="35" s="1"/>
  <c r="K95" i="35"/>
  <c r="M95" i="35" s="1"/>
  <c r="R95" i="35" s="1"/>
  <c r="C96" i="35" s="1"/>
  <c r="X95" i="33"/>
  <c r="Y95" i="33" s="1"/>
  <c r="K95" i="33"/>
  <c r="M95" i="33" s="1"/>
  <c r="R95" i="33" s="1"/>
  <c r="C96" i="33" s="1"/>
  <c r="X97" i="34"/>
  <c r="Y97" i="34" s="1"/>
  <c r="K97" i="34"/>
  <c r="M97" i="34" s="1"/>
  <c r="R97" i="34" s="1"/>
  <c r="C98" i="34" s="1"/>
  <c r="X96" i="33" l="1"/>
  <c r="Y96" i="33" s="1"/>
  <c r="K96" i="33"/>
  <c r="M96" i="33" s="1"/>
  <c r="R96" i="33" s="1"/>
  <c r="C97" i="33" s="1"/>
  <c r="X98" i="34"/>
  <c r="Y98" i="34" s="1"/>
  <c r="K98" i="34"/>
  <c r="M98" i="34" s="1"/>
  <c r="R98" i="34" s="1"/>
  <c r="C99" i="34" s="1"/>
  <c r="X96" i="35"/>
  <c r="Y96" i="35" s="1"/>
  <c r="K96" i="35"/>
  <c r="M96" i="35" s="1"/>
  <c r="R96" i="35" s="1"/>
  <c r="C97" i="35" s="1"/>
  <c r="X99" i="34" l="1"/>
  <c r="Y99" i="34" s="1"/>
  <c r="K99" i="34"/>
  <c r="M99" i="34" s="1"/>
  <c r="R99" i="34" s="1"/>
  <c r="C100" i="34" s="1"/>
  <c r="X97" i="35"/>
  <c r="Y97" i="35" s="1"/>
  <c r="K97" i="35"/>
  <c r="M97" i="35" s="1"/>
  <c r="R97" i="35" s="1"/>
  <c r="C98" i="35" s="1"/>
  <c r="X97" i="33"/>
  <c r="Y97" i="33" s="1"/>
  <c r="K97" i="33"/>
  <c r="M97" i="33" s="1"/>
  <c r="R97" i="33" s="1"/>
  <c r="C98" i="33" s="1"/>
  <c r="X98" i="35" l="1"/>
  <c r="Y98" i="35" s="1"/>
  <c r="K98" i="35"/>
  <c r="M98" i="35" s="1"/>
  <c r="R98" i="35" s="1"/>
  <c r="C99" i="35" s="1"/>
  <c r="X98" i="33"/>
  <c r="Y98" i="33" s="1"/>
  <c r="K98" i="33"/>
  <c r="M98" i="33" s="1"/>
  <c r="R98" i="33" s="1"/>
  <c r="C99" i="33" s="1"/>
  <c r="X100" i="34"/>
  <c r="Y100" i="34" s="1"/>
  <c r="K100" i="34"/>
  <c r="M100" i="34" s="1"/>
  <c r="R100" i="34" s="1"/>
  <c r="C101" i="34" s="1"/>
  <c r="X99" i="33" l="1"/>
  <c r="Y99" i="33" s="1"/>
  <c r="K99" i="33"/>
  <c r="M99" i="33" s="1"/>
  <c r="R99" i="33" s="1"/>
  <c r="C100" i="33" s="1"/>
  <c r="X101" i="34"/>
  <c r="Y101" i="34" s="1"/>
  <c r="K101" i="34"/>
  <c r="M101" i="34" s="1"/>
  <c r="R101" i="34" s="1"/>
  <c r="C102" i="34" s="1"/>
  <c r="X99" i="35"/>
  <c r="Y99" i="35" s="1"/>
  <c r="K99" i="35"/>
  <c r="M99" i="35" s="1"/>
  <c r="R99" i="35" s="1"/>
  <c r="C100" i="35" s="1"/>
  <c r="X102" i="34" l="1"/>
  <c r="Y102" i="34" s="1"/>
  <c r="K102" i="34"/>
  <c r="M102" i="34" s="1"/>
  <c r="R102" i="34" s="1"/>
  <c r="C103" i="34" s="1"/>
  <c r="X100" i="35"/>
  <c r="Y100" i="35" s="1"/>
  <c r="K100" i="35"/>
  <c r="M100" i="35" s="1"/>
  <c r="R100" i="35" s="1"/>
  <c r="C101" i="35" s="1"/>
  <c r="X100" i="33"/>
  <c r="Y100" i="33" s="1"/>
  <c r="K100" i="33"/>
  <c r="M100" i="33" s="1"/>
  <c r="R100" i="33" s="1"/>
  <c r="C101" i="33" s="1"/>
  <c r="X101" i="35" l="1"/>
  <c r="Y101" i="35" s="1"/>
  <c r="K101" i="35"/>
  <c r="M101" i="35" s="1"/>
  <c r="R101" i="35" s="1"/>
  <c r="C102" i="35" s="1"/>
  <c r="X101" i="33"/>
  <c r="Y101" i="33" s="1"/>
  <c r="K101" i="33"/>
  <c r="M101" i="33" s="1"/>
  <c r="R101" i="33" s="1"/>
  <c r="C102" i="33" s="1"/>
  <c r="X103" i="34"/>
  <c r="Y103" i="34" s="1"/>
  <c r="K103" i="34"/>
  <c r="M103" i="34" s="1"/>
  <c r="R103" i="34" s="1"/>
  <c r="C104" i="34" s="1"/>
  <c r="X102" i="33" l="1"/>
  <c r="Y102" i="33" s="1"/>
  <c r="K102" i="33"/>
  <c r="M102" i="33" s="1"/>
  <c r="R102" i="33" s="1"/>
  <c r="C103" i="33" s="1"/>
  <c r="X104" i="34"/>
  <c r="Y104" i="34" s="1"/>
  <c r="K104" i="34"/>
  <c r="M104" i="34" s="1"/>
  <c r="R104" i="34" s="1"/>
  <c r="C105" i="34" s="1"/>
  <c r="X102" i="35"/>
  <c r="Y102" i="35" s="1"/>
  <c r="K102" i="35"/>
  <c r="M102" i="35" s="1"/>
  <c r="R102" i="35" s="1"/>
  <c r="C103" i="35" s="1"/>
  <c r="X105" i="34" l="1"/>
  <c r="Y105" i="34" s="1"/>
  <c r="K105" i="34"/>
  <c r="M105" i="34" s="1"/>
  <c r="R105" i="34" s="1"/>
  <c r="C106" i="34" s="1"/>
  <c r="X103" i="35"/>
  <c r="Y103" i="35" s="1"/>
  <c r="K103" i="35"/>
  <c r="M103" i="35" s="1"/>
  <c r="R103" i="35" s="1"/>
  <c r="C104" i="35" s="1"/>
  <c r="X103" i="33"/>
  <c r="Y103" i="33" s="1"/>
  <c r="K103" i="33"/>
  <c r="M103" i="33" s="1"/>
  <c r="R103" i="33" s="1"/>
  <c r="C104" i="33" s="1"/>
  <c r="X104" i="35" l="1"/>
  <c r="Y104" i="35" s="1"/>
  <c r="K104" i="35"/>
  <c r="M104" i="35" s="1"/>
  <c r="R104" i="35" s="1"/>
  <c r="C105" i="35" s="1"/>
  <c r="X104" i="33"/>
  <c r="Y104" i="33" s="1"/>
  <c r="K104" i="33"/>
  <c r="M104" i="33" s="1"/>
  <c r="R104" i="33" s="1"/>
  <c r="C105" i="33" s="1"/>
  <c r="X106" i="34"/>
  <c r="Y106" i="34" s="1"/>
  <c r="K106" i="34"/>
  <c r="M106" i="34" s="1"/>
  <c r="R106" i="34" s="1"/>
  <c r="C107" i="34" s="1"/>
  <c r="X105" i="33" l="1"/>
  <c r="Y105" i="33" s="1"/>
  <c r="K105" i="33"/>
  <c r="M105" i="33" s="1"/>
  <c r="R105" i="33" s="1"/>
  <c r="C106" i="33" s="1"/>
  <c r="X107" i="34"/>
  <c r="Y107" i="34" s="1"/>
  <c r="K107" i="34"/>
  <c r="M107" i="34" s="1"/>
  <c r="R107" i="34" s="1"/>
  <c r="C108" i="34" s="1"/>
  <c r="X105" i="35"/>
  <c r="Y105" i="35" s="1"/>
  <c r="K105" i="35"/>
  <c r="M105" i="35" s="1"/>
  <c r="R105" i="35" s="1"/>
  <c r="C106" i="35" s="1"/>
  <c r="X106" i="35" l="1"/>
  <c r="Y106" i="35" s="1"/>
  <c r="K106" i="35"/>
  <c r="M106" i="35" s="1"/>
  <c r="R106" i="35" s="1"/>
  <c r="C107" i="35" s="1"/>
  <c r="X106" i="33"/>
  <c r="Y106" i="33" s="1"/>
  <c r="K106" i="33"/>
  <c r="M106" i="33" s="1"/>
  <c r="R106" i="33" s="1"/>
  <c r="C107" i="33" s="1"/>
  <c r="X108" i="34"/>
  <c r="Y108" i="34" s="1"/>
  <c r="P4" i="34" s="1"/>
  <c r="K108" i="34"/>
  <c r="M108" i="34" s="1"/>
  <c r="R108" i="34" s="1"/>
  <c r="X107" i="33" l="1"/>
  <c r="Y107" i="33" s="1"/>
  <c r="K107" i="33"/>
  <c r="M107" i="33" s="1"/>
  <c r="R107" i="33" s="1"/>
  <c r="C108" i="33" s="1"/>
  <c r="D4" i="34"/>
  <c r="P2" i="34" s="1"/>
  <c r="G5" i="34"/>
  <c r="C5" i="34"/>
  <c r="E5" i="34"/>
  <c r="X107" i="35"/>
  <c r="Y107" i="35" s="1"/>
  <c r="K107" i="35"/>
  <c r="M107" i="35" s="1"/>
  <c r="R107" i="35" s="1"/>
  <c r="C108" i="35" s="1"/>
  <c r="X108" i="35" l="1"/>
  <c r="Y108" i="35" s="1"/>
  <c r="P4" i="35" s="1"/>
  <c r="K108" i="35"/>
  <c r="M108" i="35" s="1"/>
  <c r="R108" i="35" s="1"/>
  <c r="I5" i="34"/>
  <c r="X108" i="33"/>
  <c r="Y108" i="33" s="1"/>
  <c r="P4" i="33" s="1"/>
  <c r="K108" i="33"/>
  <c r="M108" i="33" s="1"/>
  <c r="R108" i="33" s="1"/>
  <c r="G5" i="35" l="1"/>
  <c r="E5" i="35"/>
  <c r="D4" i="35"/>
  <c r="P2" i="35" s="1"/>
  <c r="C5" i="35"/>
  <c r="I5" i="35" s="1"/>
  <c r="D4" i="33"/>
  <c r="P2" i="33" s="1"/>
  <c r="G5" i="33"/>
  <c r="C5" i="33"/>
  <c r="I5" i="33" s="1"/>
  <c r="E5" i="33"/>
</calcChain>
</file>

<file path=xl/sharedStrings.xml><?xml version="1.0" encoding="utf-8"?>
<sst xmlns="http://schemas.openxmlformats.org/spreadsheetml/2006/main" count="588" uniqueCount="69">
  <si>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</si>
  <si>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</si>
  <si>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</si>
  <si>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</si>
  <si>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</si>
  <si>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</si>
  <si>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</si>
  <si>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</si>
  <si>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</si>
  <si>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</si>
  <si>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</si>
  <si>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</si>
  <si>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</si>
  <si>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</si>
  <si>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</si>
  <si>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</si>
  <si>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</si>
  <si>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</si>
  <si>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</si>
  <si>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</si>
  <si>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</si>
  <si>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</si>
  <si>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</si>
  <si>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</si>
  <si>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</si>
  <si>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</si>
  <si>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</si>
  <si>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</si>
  <si>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</si>
  <si>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</si>
  <si>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</si>
  <si>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</si>
  <si>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</si>
  <si>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</si>
  <si>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</si>
  <si>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</si>
  <si>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</si>
  <si>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</si>
  <si>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</si>
  <si>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</si>
  <si>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</si>
  <si>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</si>
  <si>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</si>
  <si>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</si>
  <si>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</si>
  <si>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</si>
  <si>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</si>
  <si>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</si>
  <si>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</si>
  <si>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</si>
  <si>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</si>
  <si>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</si>
  <si>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</si>
  <si>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</si>
  <si>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</si>
  <si>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</si>
  <si>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</si>
  <si>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</si>
  <si>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</si>
  <si>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</si>
  <si>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</si>
  <si>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</si>
  <si>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rPh sb="6" eb="7">
      <t>マン</t>
    </rPh>
    <rPh sb="7" eb="9">
      <t>ツウカ</t>
    </rPh>
    <rPh sb="15" eb="17">
      <t>ヒョウキ</t>
    </rPh>
    <phoneticPr fontId="2"/>
  </si>
  <si>
    <t>USDJPY</t>
    <phoneticPr fontId="2"/>
  </si>
  <si>
    <t>1時間足</t>
    <rPh sb="1" eb="3">
      <t>ジカン</t>
    </rPh>
    <rPh sb="3" eb="4">
      <t>アシ</t>
    </rPh>
    <phoneticPr fontId="3"/>
  </si>
  <si>
    <t>買</t>
    <phoneticPr fontId="2"/>
  </si>
  <si>
    <t xml:space="preserve"> FIB1.27の勝率が一番いいのに損益が一番少なく、FIB2.0の勝率が4割4分なのに資金が2倍になっているのに驚きました。</t>
    <rPh sb="9" eb="11">
      <t>ショウリツ</t>
    </rPh>
    <rPh sb="12" eb="14">
      <t>イチバン</t>
    </rPh>
    <rPh sb="18" eb="20">
      <t>ソンエキ</t>
    </rPh>
    <rPh sb="21" eb="23">
      <t>イチバン</t>
    </rPh>
    <rPh sb="23" eb="24">
      <t>スク</t>
    </rPh>
    <rPh sb="34" eb="36">
      <t>ショウリツ</t>
    </rPh>
    <rPh sb="38" eb="39">
      <t>ワリ</t>
    </rPh>
    <rPh sb="40" eb="41">
      <t>ブ</t>
    </rPh>
    <rPh sb="44" eb="46">
      <t>シキン</t>
    </rPh>
    <rPh sb="48" eb="49">
      <t>バイ</t>
    </rPh>
    <rPh sb="57" eb="58">
      <t>オドロ</t>
    </rPh>
    <phoneticPr fontId="2"/>
  </si>
  <si>
    <t>　PBが出ても、半分しか勝てないので、PBとほかのテクニカルを組み合わせて勝率を上げることを考えないといけないのではないかと思いました。1時間足だとエントリーの回数も増えてトレードしやすいと思いました。</t>
    <rPh sb="4" eb="5">
      <t>デ</t>
    </rPh>
    <rPh sb="8" eb="10">
      <t>ハンブン</t>
    </rPh>
    <rPh sb="12" eb="13">
      <t>カ</t>
    </rPh>
    <rPh sb="31" eb="32">
      <t>ク</t>
    </rPh>
    <rPh sb="33" eb="34">
      <t>ア</t>
    </rPh>
    <rPh sb="37" eb="39">
      <t>ショウリツ</t>
    </rPh>
    <rPh sb="40" eb="41">
      <t>ア</t>
    </rPh>
    <rPh sb="46" eb="47">
      <t>カンガ</t>
    </rPh>
    <rPh sb="62" eb="63">
      <t>オモ</t>
    </rPh>
    <rPh sb="69" eb="71">
      <t>ジカン</t>
    </rPh>
    <rPh sb="71" eb="72">
      <t>アシ</t>
    </rPh>
    <rPh sb="80" eb="82">
      <t>カイスウ</t>
    </rPh>
    <rPh sb="83" eb="84">
      <t>フ</t>
    </rPh>
    <rPh sb="95" eb="96">
      <t>オモ</t>
    </rPh>
    <phoneticPr fontId="2"/>
  </si>
  <si>
    <t>　次は、EURUSDのPB検証を行いたいと思います。</t>
    <rPh sb="1" eb="2">
      <t>ツギ</t>
    </rPh>
    <rPh sb="13" eb="15">
      <t>ケンショウ</t>
    </rPh>
    <rPh sb="16" eb="17">
      <t>オコナ</t>
    </rPh>
    <rPh sb="21" eb="22">
      <t>オモ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</si>
</sst>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47</v>
      </c>
    </row>
    <row r="3" spans="1:2" x14ac:dyDescent="0.15">
      <c r="A3">
        <v>100000</v>
      </c>
    </row>
    <row r="5" spans="1:2" x14ac:dyDescent="0.15">
      <c r="A5" t="s">
        <v>48</v>
      </c>
    </row>
    <row r="6" spans="1:2" x14ac:dyDescent="0.15">
      <c r="A6" t="s">
        <v>55</v>
      </c>
      <c r="B6">
        <v>90</v>
      </c>
    </row>
    <row r="7" spans="1:2" x14ac:dyDescent="0.15">
      <c r="A7" t="s">
        <v>54</v>
      </c>
      <c r="B7">
        <v>90</v>
      </c>
    </row>
    <row r="8" spans="1:2" x14ac:dyDescent="0.15">
      <c r="A8" t="s">
        <v>52</v>
      </c>
      <c r="B8">
        <v>110</v>
      </c>
    </row>
    <row r="9" spans="1:2" x14ac:dyDescent="0.15">
      <c r="A9" t="s">
        <v>50</v>
      </c>
      <c r="B9">
        <v>120</v>
      </c>
    </row>
    <row r="10" spans="1:2" x14ac:dyDescent="0.15">
      <c r="A10" t="s">
        <v>51</v>
      </c>
      <c r="B10">
        <v>150</v>
      </c>
    </row>
    <row r="11" spans="1:2" x14ac:dyDescent="0.15">
      <c r="A11" t="s">
        <v>56</v>
      </c>
      <c r="B11">
        <v>100</v>
      </c>
    </row>
    <row r="12" spans="1:2" x14ac:dyDescent="0.15">
      <c r="A12" t="s">
        <v>53</v>
      </c>
      <c r="B12">
        <v>80</v>
      </c>
    </row>
    <row r="13" spans="1:2" x14ac:dyDescent="0.15">
      <c r="A13" t="s">
        <v>49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36" activePane="bottomLeft" state="frozen"/>
      <selection pane="bottomLeft" activeCell="P109" sqref="P10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5" t="s">
        <v>5</v>
      </c>
      <c r="C2" s="45"/>
      <c r="D2" s="47" t="s">
        <v>63</v>
      </c>
      <c r="E2" s="47"/>
      <c r="F2" s="45" t="s">
        <v>6</v>
      </c>
      <c r="G2" s="45"/>
      <c r="H2" s="49" t="s">
        <v>64</v>
      </c>
      <c r="I2" s="49"/>
      <c r="J2" s="45" t="s">
        <v>7</v>
      </c>
      <c r="K2" s="45"/>
      <c r="L2" s="46">
        <v>300000</v>
      </c>
      <c r="M2" s="47"/>
      <c r="N2" s="45" t="s">
        <v>8</v>
      </c>
      <c r="O2" s="45"/>
      <c r="P2" s="48">
        <f>SUM(L2,D4)</f>
        <v>454616.60763896001</v>
      </c>
      <c r="Q2" s="49"/>
      <c r="R2" s="1"/>
      <c r="S2" s="1"/>
      <c r="T2" s="1"/>
    </row>
    <row r="3" spans="2:25" ht="57" customHeight="1" x14ac:dyDescent="0.15">
      <c r="B3" s="45" t="s">
        <v>9</v>
      </c>
      <c r="C3" s="45"/>
      <c r="D3" s="50" t="s">
        <v>38</v>
      </c>
      <c r="E3" s="50"/>
      <c r="F3" s="50"/>
      <c r="G3" s="50"/>
      <c r="H3" s="50"/>
      <c r="I3" s="50"/>
      <c r="J3" s="45" t="s">
        <v>10</v>
      </c>
      <c r="K3" s="45"/>
      <c r="L3" s="50" t="s">
        <v>60</v>
      </c>
      <c r="M3" s="51"/>
      <c r="N3" s="51"/>
      <c r="O3" s="51"/>
      <c r="P3" s="51"/>
      <c r="Q3" s="51"/>
      <c r="R3" s="1"/>
      <c r="S3" s="1"/>
    </row>
    <row r="4" spans="2:25" x14ac:dyDescent="0.15">
      <c r="B4" s="45" t="s">
        <v>11</v>
      </c>
      <c r="C4" s="45"/>
      <c r="D4" s="52">
        <f>SUM($R$9:$S$993)</f>
        <v>154616.60763895998</v>
      </c>
      <c r="E4" s="52"/>
      <c r="F4" s="45" t="s">
        <v>12</v>
      </c>
      <c r="G4" s="45"/>
      <c r="H4" s="53">
        <f>SUM($T$9:$U$108)</f>
        <v>254.99999999999972</v>
      </c>
      <c r="I4" s="49"/>
      <c r="J4" s="54"/>
      <c r="K4" s="54"/>
      <c r="L4" s="48"/>
      <c r="M4" s="48"/>
      <c r="N4" s="54" t="s">
        <v>58</v>
      </c>
      <c r="O4" s="54"/>
      <c r="P4" s="55">
        <f>MAX(Y:Y)</f>
        <v>0.20554057150326488</v>
      </c>
      <c r="Q4" s="55"/>
      <c r="R4" s="1"/>
      <c r="S4" s="1"/>
      <c r="T4" s="1"/>
    </row>
    <row r="5" spans="2:25" x14ac:dyDescent="0.15">
      <c r="B5" s="36" t="s">
        <v>15</v>
      </c>
      <c r="C5" s="2">
        <f>COUNTIF($R$9:$R$990,"&gt;0")</f>
        <v>54</v>
      </c>
      <c r="D5" s="35" t="s">
        <v>16</v>
      </c>
      <c r="E5" s="15">
        <f>COUNTIF($R$9:$R$990,"&lt;0")</f>
        <v>46</v>
      </c>
      <c r="F5" s="35" t="s">
        <v>17</v>
      </c>
      <c r="G5" s="2">
        <f>COUNTIF($R$9:$R$990,"=0")</f>
        <v>0</v>
      </c>
      <c r="H5" s="35" t="s">
        <v>18</v>
      </c>
      <c r="I5" s="3">
        <f>C5/SUM(C5,E5,G5)</f>
        <v>0.54</v>
      </c>
      <c r="J5" s="56" t="s">
        <v>19</v>
      </c>
      <c r="K5" s="45"/>
      <c r="L5" s="57">
        <f>MAX(V9:V993)</f>
        <v>3</v>
      </c>
      <c r="M5" s="58"/>
      <c r="N5" s="17" t="s">
        <v>20</v>
      </c>
      <c r="O5" s="9"/>
      <c r="P5" s="57">
        <f>MAX(W9:W993)</f>
        <v>7</v>
      </c>
      <c r="Q5" s="58"/>
      <c r="R5" s="1"/>
      <c r="S5" s="1"/>
      <c r="T5" s="1"/>
    </row>
    <row r="6" spans="2:25" x14ac:dyDescent="0.15">
      <c r="B6" s="11"/>
      <c r="C6" s="13"/>
      <c r="D6" s="14"/>
      <c r="E6" s="10"/>
      <c r="F6" s="11"/>
      <c r="G6" s="10"/>
      <c r="H6" s="11"/>
      <c r="I6" s="16"/>
      <c r="J6" s="11"/>
      <c r="K6" s="11"/>
      <c r="L6" s="10"/>
      <c r="M6" s="43" t="s">
        <v>62</v>
      </c>
      <c r="N6" s="12"/>
      <c r="O6" s="12"/>
      <c r="P6" s="10"/>
      <c r="Q6" s="7"/>
      <c r="R6" s="1"/>
      <c r="S6" s="1"/>
      <c r="T6" s="1"/>
    </row>
    <row r="7" spans="2:25" x14ac:dyDescent="0.1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5"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c r="Y8" t="s">
        <v>57</v>
      </c>
    </row>
    <row r="9" spans="2:25" x14ac:dyDescent="0.15">
      <c r="B9" s="37">
        <v>1</v>
      </c>
      <c r="C9" s="79">
        <f>L2</f>
        <v>300000</v>
      </c>
      <c r="D9" s="79"/>
      <c r="E9" s="37">
        <v>2017</v>
      </c>
      <c r="F9" s="8">
        <v>43474</v>
      </c>
      <c r="G9" s="37" t="s">
        <v>3</v>
      </c>
      <c r="H9" s="80">
        <v>116.97</v>
      </c>
      <c r="I9" s="80"/>
      <c r="J9" s="37">
        <v>20</v>
      </c>
      <c r="K9" s="79">
        <f>IF(J9="","",C9*0.03)</f>
        <v>9000</v>
      </c>
      <c r="L9" s="79"/>
      <c r="M9" s="6">
        <f>IF(J9="","",(K9/J9)/LOOKUP(RIGHT($D$2,3),定数!$A$6:$A$13,定数!$B$6:$B$13))</f>
        <v>4.5</v>
      </c>
      <c r="N9" s="37">
        <v>2017</v>
      </c>
      <c r="O9" s="8">
        <v>43474</v>
      </c>
      <c r="P9" s="80">
        <v>116.73</v>
      </c>
      <c r="Q9" s="80"/>
      <c r="R9" s="81">
        <f>IF(P9="","",T9*M9*LOOKUP(RIGHT($D$2,3),定数!$A$6:$A$13,定数!$B$6:$B$13))</f>
        <v>10799.999999999769</v>
      </c>
      <c r="S9" s="81"/>
      <c r="T9" s="82">
        <f>IF(P9="","",IF(G9="買",(P9-H9),(H9-P9))*IF(RIGHT($D$2,3)="JPY",100,10000))</f>
        <v>23.999999999999488</v>
      </c>
      <c r="U9" s="82"/>
      <c r="V9" s="1">
        <f>IF(T9&lt;&gt;"",IF(T9&gt;0,1+V8,0),"")</f>
        <v>1</v>
      </c>
      <c r="W9">
        <f>IF(T9&lt;&gt;"",IF(T9&lt;0,1+W8,0),"")</f>
        <v>0</v>
      </c>
    </row>
    <row r="10" spans="2:25" x14ac:dyDescent="0.15">
      <c r="B10" s="37">
        <v>2</v>
      </c>
      <c r="C10" s="79">
        <f t="shared" ref="C10:C73" si="0">IF(R9="","",C9+R9)</f>
        <v>310799.99999999977</v>
      </c>
      <c r="D10" s="79"/>
      <c r="E10" s="37">
        <v>2017</v>
      </c>
      <c r="F10" s="8">
        <v>43476</v>
      </c>
      <c r="G10" s="37" t="s">
        <v>4</v>
      </c>
      <c r="H10" s="80">
        <v>115.94</v>
      </c>
      <c r="I10" s="80"/>
      <c r="J10" s="37">
        <v>29</v>
      </c>
      <c r="K10" s="83">
        <f>IF(J10="","",C10*0.03)</f>
        <v>9323.9999999999927</v>
      </c>
      <c r="L10" s="84"/>
      <c r="M10" s="6">
        <f>IF(J10="","",(K10/J10)/LOOKUP(RIGHT($D$2,3),定数!$A$6:$A$13,定数!$B$6:$B$13))</f>
        <v>3.215172413793101</v>
      </c>
      <c r="N10" s="37">
        <v>2017</v>
      </c>
      <c r="O10" s="8">
        <v>43476</v>
      </c>
      <c r="P10" s="80">
        <v>116.32</v>
      </c>
      <c r="Q10" s="80"/>
      <c r="R10" s="81">
        <f>IF(P10="","",T10*M10*LOOKUP(RIGHT($D$2,3),定数!$A$6:$A$13,定数!$B$6:$B$13))</f>
        <v>12217.655172413637</v>
      </c>
      <c r="S10" s="81"/>
      <c r="T10" s="82">
        <f>IF(P10="","",IF(G10="買",(P10-H10),(H10-P10))*IF(RIGHT($D$2,3)="JPY",100,10000))</f>
        <v>37.999999999999545</v>
      </c>
      <c r="U10" s="82"/>
      <c r="V10" s="22">
        <f t="shared" ref="V10:V22" si="1">IF(T10&lt;&gt;"",IF(T10&gt;0,1+V9,0),"")</f>
        <v>2</v>
      </c>
      <c r="W10">
        <f t="shared" ref="W10:W73" si="2">IF(T10&lt;&gt;"",IF(T10&lt;0,1+W9,0),"")</f>
        <v>0</v>
      </c>
      <c r="X10" s="38">
        <f>IF(C10&lt;&gt;"",MAX(C10,C9),"")</f>
        <v>310799.99999999977</v>
      </c>
    </row>
    <row r="11" spans="2:25" x14ac:dyDescent="0.15">
      <c r="B11" s="37">
        <v>3</v>
      </c>
      <c r="C11" s="79">
        <f t="shared" si="0"/>
        <v>323017.65517241339</v>
      </c>
      <c r="D11" s="79"/>
      <c r="E11" s="37">
        <v>2017</v>
      </c>
      <c r="F11" s="8">
        <v>43482</v>
      </c>
      <c r="G11" s="37" t="s">
        <v>3</v>
      </c>
      <c r="H11" s="80">
        <v>113.91</v>
      </c>
      <c r="I11" s="80"/>
      <c r="J11" s="37">
        <v>21</v>
      </c>
      <c r="K11" s="83">
        <f t="shared" ref="K11:K74" si="3">IF(J11="","",C11*0.03)</f>
        <v>9690.5296551724005</v>
      </c>
      <c r="L11" s="84"/>
      <c r="M11" s="6">
        <f>IF(J11="","",(K11/J11)/LOOKUP(RIGHT($D$2,3),定数!$A$6:$A$13,定数!$B$6:$B$13))</f>
        <v>4.6145379310344765</v>
      </c>
      <c r="N11" s="37">
        <v>2017</v>
      </c>
      <c r="O11" s="8">
        <v>43482</v>
      </c>
      <c r="P11" s="80">
        <v>113.66</v>
      </c>
      <c r="Q11" s="80"/>
      <c r="R11" s="81">
        <f>IF(P11="","",T11*M11*LOOKUP(RIGHT($D$2,3),定数!$A$6:$A$13,定数!$B$6:$B$13))</f>
        <v>11536.344827586192</v>
      </c>
      <c r="S11" s="81"/>
      <c r="T11" s="82">
        <f>IF(P11="","",IF(G11="買",(P11-H11),(H11-P11))*IF(RIGHT($D$2,3)="JPY",100,10000))</f>
        <v>25</v>
      </c>
      <c r="U11" s="82"/>
      <c r="V11" s="22">
        <f t="shared" si="1"/>
        <v>3</v>
      </c>
      <c r="W11">
        <f t="shared" si="2"/>
        <v>0</v>
      </c>
      <c r="X11" s="38">
        <f>IF(C11&lt;&gt;"",MAX(X10,C11),"")</f>
        <v>323017.65517241339</v>
      </c>
      <c r="Y11" s="39">
        <f>IF(X11&lt;&gt;"",1-(C11/X11),"")</f>
        <v>0</v>
      </c>
    </row>
    <row r="12" spans="2:25" x14ac:dyDescent="0.15">
      <c r="B12" s="37">
        <v>4</v>
      </c>
      <c r="C12" s="79">
        <f t="shared" si="0"/>
        <v>334553.99999999959</v>
      </c>
      <c r="D12" s="79"/>
      <c r="E12" s="37">
        <v>2017</v>
      </c>
      <c r="F12" s="8">
        <v>43482</v>
      </c>
      <c r="G12" s="37" t="s">
        <v>3</v>
      </c>
      <c r="H12" s="80">
        <v>112.86</v>
      </c>
      <c r="I12" s="80"/>
      <c r="J12" s="37">
        <v>32</v>
      </c>
      <c r="K12" s="83">
        <f t="shared" si="3"/>
        <v>10036.619999999988</v>
      </c>
      <c r="L12" s="84"/>
      <c r="M12" s="6">
        <f>IF(J12="","",(K12/J12)/LOOKUP(RIGHT($D$2,3),定数!$A$6:$A$13,定数!$B$6:$B$13))</f>
        <v>3.1364437499999962</v>
      </c>
      <c r="N12" s="37">
        <v>2017</v>
      </c>
      <c r="O12" s="8">
        <v>43483</v>
      </c>
      <c r="P12" s="80">
        <v>113.19</v>
      </c>
      <c r="Q12" s="80"/>
      <c r="R12" s="81">
        <f>IF(P12="","",T12*M12*LOOKUP(RIGHT($D$2,3),定数!$A$6:$A$13,定数!$B$6:$B$13))</f>
        <v>-10350.264374999933</v>
      </c>
      <c r="S12" s="81"/>
      <c r="T12" s="82">
        <f t="shared" ref="T12:T75" si="4">IF(P12="","",IF(G12="買",(P12-H12),(H12-P12))*IF(RIGHT($D$2,3)="JPY",100,10000))</f>
        <v>-32.999999999999829</v>
      </c>
      <c r="U12" s="82"/>
      <c r="V12" s="22">
        <f t="shared" si="1"/>
        <v>0</v>
      </c>
      <c r="W12">
        <f t="shared" si="2"/>
        <v>1</v>
      </c>
      <c r="X12" s="38">
        <f t="shared" ref="X12:X75" si="5">IF(C12&lt;&gt;"",MAX(X11,C12),"")</f>
        <v>334553.99999999959</v>
      </c>
      <c r="Y12" s="39">
        <f t="shared" ref="Y12:Y75" si="6">IF(X12&lt;&gt;"",1-(C12/X12),"")</f>
        <v>0</v>
      </c>
    </row>
    <row r="13" spans="2:25" x14ac:dyDescent="0.15">
      <c r="B13" s="37">
        <v>5</v>
      </c>
      <c r="C13" s="79">
        <f t="shared" si="0"/>
        <v>324203.73562499968</v>
      </c>
      <c r="D13" s="79"/>
      <c r="E13" s="37">
        <v>2017</v>
      </c>
      <c r="F13" s="8">
        <v>43482</v>
      </c>
      <c r="G13" s="37" t="s">
        <v>3</v>
      </c>
      <c r="H13" s="80">
        <v>112.9</v>
      </c>
      <c r="I13" s="80"/>
      <c r="J13" s="37">
        <v>18</v>
      </c>
      <c r="K13" s="83">
        <f t="shared" si="3"/>
        <v>9726.1120687499897</v>
      </c>
      <c r="L13" s="84"/>
      <c r="M13" s="6">
        <f>IF(J13="","",(K13/J13)/LOOKUP(RIGHT($D$2,3),定数!$A$6:$A$13,定数!$B$6:$B$13))</f>
        <v>5.4033955937499947</v>
      </c>
      <c r="N13" s="37">
        <v>2017</v>
      </c>
      <c r="O13" s="8">
        <v>43482</v>
      </c>
      <c r="P13" s="80">
        <v>112.68</v>
      </c>
      <c r="Q13" s="80"/>
      <c r="R13" s="81">
        <f>IF(P13="","",T13*M13*LOOKUP(RIGHT($D$2,3),定数!$A$6:$A$13,定数!$B$6:$B$13))</f>
        <v>11887.470306249927</v>
      </c>
      <c r="S13" s="81"/>
      <c r="T13" s="82">
        <f t="shared" si="4"/>
        <v>21.999999999999886</v>
      </c>
      <c r="U13" s="82"/>
      <c r="V13" s="22">
        <f t="shared" si="1"/>
        <v>1</v>
      </c>
      <c r="W13">
        <f t="shared" si="2"/>
        <v>0</v>
      </c>
      <c r="X13" s="38">
        <f t="shared" si="5"/>
        <v>334553.99999999959</v>
      </c>
      <c r="Y13" s="39">
        <f t="shared" si="6"/>
        <v>3.0937499999999729E-2</v>
      </c>
    </row>
    <row r="14" spans="2:25" x14ac:dyDescent="0.15">
      <c r="B14" s="37">
        <v>6</v>
      </c>
      <c r="C14" s="79">
        <f t="shared" si="0"/>
        <v>336091.2059312496</v>
      </c>
      <c r="D14" s="79"/>
      <c r="E14" s="37">
        <v>2017</v>
      </c>
      <c r="F14" s="8">
        <v>43483</v>
      </c>
      <c r="G14" s="37" t="s">
        <v>4</v>
      </c>
      <c r="H14" s="80">
        <v>113.11</v>
      </c>
      <c r="I14" s="80"/>
      <c r="J14" s="37">
        <v>17</v>
      </c>
      <c r="K14" s="83">
        <f t="shared" si="3"/>
        <v>10082.736177937488</v>
      </c>
      <c r="L14" s="84"/>
      <c r="M14" s="6">
        <f>IF(J14="","",(K14/J14)/LOOKUP(RIGHT($D$2,3),定数!$A$6:$A$13,定数!$B$6:$B$13))</f>
        <v>5.9310212811396994</v>
      </c>
      <c r="N14" s="37">
        <v>2017</v>
      </c>
      <c r="O14" s="8">
        <v>43483</v>
      </c>
      <c r="P14" s="80">
        <v>113.32</v>
      </c>
      <c r="Q14" s="80"/>
      <c r="R14" s="81">
        <f>IF(P14="","",T14*M14*LOOKUP(RIGHT($D$2,3),定数!$A$6:$A$13,定数!$B$6:$B$13))</f>
        <v>12455.144690392999</v>
      </c>
      <c r="S14" s="81"/>
      <c r="T14" s="82">
        <f t="shared" si="4"/>
        <v>20.999999999999375</v>
      </c>
      <c r="U14" s="82"/>
      <c r="V14" s="22">
        <f t="shared" si="1"/>
        <v>2</v>
      </c>
      <c r="W14">
        <f t="shared" si="2"/>
        <v>0</v>
      </c>
      <c r="X14" s="38">
        <f t="shared" si="5"/>
        <v>336091.2059312496</v>
      </c>
      <c r="Y14" s="39">
        <f t="shared" si="6"/>
        <v>0</v>
      </c>
    </row>
    <row r="15" spans="2:25" x14ac:dyDescent="0.15">
      <c r="B15" s="37">
        <v>7</v>
      </c>
      <c r="C15" s="79">
        <f t="shared" si="0"/>
        <v>348546.3506216426</v>
      </c>
      <c r="D15" s="79"/>
      <c r="E15" s="37">
        <v>2017</v>
      </c>
      <c r="F15" s="8">
        <v>43488</v>
      </c>
      <c r="G15" s="37" t="s">
        <v>3</v>
      </c>
      <c r="H15" s="80">
        <v>113.3</v>
      </c>
      <c r="I15" s="80"/>
      <c r="J15" s="37">
        <v>34</v>
      </c>
      <c r="K15" s="83">
        <f t="shared" si="3"/>
        <v>10456.390518649278</v>
      </c>
      <c r="L15" s="84"/>
      <c r="M15" s="6">
        <f>IF(J15="","",(K15/J15)/LOOKUP(RIGHT($D$2,3),定数!$A$6:$A$13,定数!$B$6:$B$13))</f>
        <v>3.0754089760733172</v>
      </c>
      <c r="N15" s="37">
        <v>2017</v>
      </c>
      <c r="O15" s="8">
        <v>43488</v>
      </c>
      <c r="P15" s="80">
        <v>113.64</v>
      </c>
      <c r="Q15" s="80"/>
      <c r="R15" s="81">
        <f>IF(P15="","",T15*M15*LOOKUP(RIGHT($D$2,3),定数!$A$6:$A$13,定数!$B$6:$B$13))</f>
        <v>-10456.390518649383</v>
      </c>
      <c r="S15" s="81"/>
      <c r="T15" s="82">
        <f t="shared" si="4"/>
        <v>-34.000000000000341</v>
      </c>
      <c r="U15" s="82"/>
      <c r="V15" s="22">
        <f t="shared" si="1"/>
        <v>0</v>
      </c>
      <c r="W15">
        <f t="shared" si="2"/>
        <v>1</v>
      </c>
      <c r="X15" s="38">
        <f t="shared" si="5"/>
        <v>348546.3506216426</v>
      </c>
      <c r="Y15" s="39">
        <f t="shared" si="6"/>
        <v>0</v>
      </c>
    </row>
    <row r="16" spans="2:25" x14ac:dyDescent="0.15">
      <c r="B16" s="37">
        <v>8</v>
      </c>
      <c r="C16" s="79">
        <f t="shared" si="0"/>
        <v>338089.96010299324</v>
      </c>
      <c r="D16" s="79"/>
      <c r="E16" s="37">
        <v>2017</v>
      </c>
      <c r="F16" s="8">
        <v>43490</v>
      </c>
      <c r="G16" s="37" t="s">
        <v>3</v>
      </c>
      <c r="H16" s="80">
        <v>113.52</v>
      </c>
      <c r="I16" s="80"/>
      <c r="J16" s="37">
        <v>16</v>
      </c>
      <c r="K16" s="83">
        <f t="shared" si="3"/>
        <v>10142.698803089797</v>
      </c>
      <c r="L16" s="84"/>
      <c r="M16" s="6">
        <f>IF(J16="","",(K16/J16)/LOOKUP(RIGHT($D$2,3),定数!$A$6:$A$13,定数!$B$6:$B$13))</f>
        <v>6.3391867519311234</v>
      </c>
      <c r="N16" s="37">
        <v>2017</v>
      </c>
      <c r="O16" s="8">
        <v>43490</v>
      </c>
      <c r="P16" s="80">
        <v>113.32</v>
      </c>
      <c r="Q16" s="80"/>
      <c r="R16" s="81">
        <f>IF(P16="","",T16*M16*LOOKUP(RIGHT($D$2,3),定数!$A$6:$A$13,定数!$B$6:$B$13))</f>
        <v>12678.373503862427</v>
      </c>
      <c r="S16" s="81"/>
      <c r="T16" s="82">
        <f t="shared" si="4"/>
        <v>20.000000000000284</v>
      </c>
      <c r="U16" s="82"/>
      <c r="V16" s="22">
        <f t="shared" si="1"/>
        <v>1</v>
      </c>
      <c r="W16">
        <f t="shared" si="2"/>
        <v>0</v>
      </c>
      <c r="X16" s="38">
        <f t="shared" si="5"/>
        <v>348546.3506216426</v>
      </c>
      <c r="Y16" s="39">
        <f t="shared" si="6"/>
        <v>3.0000000000000249E-2</v>
      </c>
    </row>
    <row r="17" spans="2:25" x14ac:dyDescent="0.15">
      <c r="B17" s="37">
        <v>9</v>
      </c>
      <c r="C17" s="79">
        <f t="shared" si="0"/>
        <v>350768.33360685565</v>
      </c>
      <c r="D17" s="79"/>
      <c r="E17" s="37">
        <v>2017</v>
      </c>
      <c r="F17" s="8">
        <v>43492</v>
      </c>
      <c r="G17" s="37" t="s">
        <v>4</v>
      </c>
      <c r="H17" s="80">
        <v>115.1</v>
      </c>
      <c r="I17" s="80"/>
      <c r="J17" s="37">
        <v>16</v>
      </c>
      <c r="K17" s="83">
        <f t="shared" si="3"/>
        <v>10523.05000820567</v>
      </c>
      <c r="L17" s="84"/>
      <c r="M17" s="6">
        <f>IF(J17="","",(K17/J17)/LOOKUP(RIGHT($D$2,3),定数!$A$6:$A$13,定数!$B$6:$B$13))</f>
        <v>6.5769062551285433</v>
      </c>
      <c r="N17" s="37">
        <v>2017</v>
      </c>
      <c r="O17" s="8">
        <v>43492</v>
      </c>
      <c r="P17" s="80">
        <v>115.3</v>
      </c>
      <c r="Q17" s="80"/>
      <c r="R17" s="81">
        <f>IF(P17="","",T17*M17*LOOKUP(RIGHT($D$2,3),定数!$A$6:$A$13,定数!$B$6:$B$13))</f>
        <v>13153.812510257274</v>
      </c>
      <c r="S17" s="81"/>
      <c r="T17" s="82">
        <f t="shared" si="4"/>
        <v>20.000000000000284</v>
      </c>
      <c r="U17" s="82"/>
      <c r="V17" s="22">
        <f t="shared" si="1"/>
        <v>2</v>
      </c>
      <c r="W17">
        <f t="shared" si="2"/>
        <v>0</v>
      </c>
      <c r="X17" s="38">
        <f t="shared" si="5"/>
        <v>350768.33360685565</v>
      </c>
      <c r="Y17" s="39">
        <f t="shared" si="6"/>
        <v>0</v>
      </c>
    </row>
    <row r="18" spans="2:25" x14ac:dyDescent="0.15">
      <c r="B18" s="37">
        <v>10</v>
      </c>
      <c r="C18" s="79">
        <f t="shared" si="0"/>
        <v>363922.14611711295</v>
      </c>
      <c r="D18" s="79"/>
      <c r="E18" s="37">
        <v>2017</v>
      </c>
      <c r="F18" s="8">
        <v>43497</v>
      </c>
      <c r="G18" s="37" t="s">
        <v>4</v>
      </c>
      <c r="H18" s="80">
        <v>113.53</v>
      </c>
      <c r="I18" s="80"/>
      <c r="J18" s="37">
        <v>19</v>
      </c>
      <c r="K18" s="83">
        <f t="shared" si="3"/>
        <v>10917.664383513387</v>
      </c>
      <c r="L18" s="84"/>
      <c r="M18" s="6">
        <f>IF(J18="","",(K18/J18)/LOOKUP(RIGHT($D$2,3),定数!$A$6:$A$13,定数!$B$6:$B$13))</f>
        <v>5.746139149217572</v>
      </c>
      <c r="N18" s="37">
        <v>2017</v>
      </c>
      <c r="O18" s="8">
        <v>43497</v>
      </c>
      <c r="P18" s="80">
        <v>113.33</v>
      </c>
      <c r="Q18" s="80"/>
      <c r="R18" s="81">
        <f>IF(P18="","",T18*M18*LOOKUP(RIGHT($D$2,3),定数!$A$6:$A$13,定数!$B$6:$B$13))</f>
        <v>-11492.278298435307</v>
      </c>
      <c r="S18" s="81"/>
      <c r="T18" s="82">
        <f t="shared" si="4"/>
        <v>-20.000000000000284</v>
      </c>
      <c r="U18" s="82"/>
      <c r="V18" s="22">
        <f t="shared" si="1"/>
        <v>0</v>
      </c>
      <c r="W18">
        <f t="shared" si="2"/>
        <v>1</v>
      </c>
      <c r="X18" s="38">
        <f t="shared" si="5"/>
        <v>363922.14611711295</v>
      </c>
      <c r="Y18" s="39">
        <f t="shared" si="6"/>
        <v>0</v>
      </c>
    </row>
    <row r="19" spans="2:25" x14ac:dyDescent="0.15">
      <c r="B19" s="37">
        <v>11</v>
      </c>
      <c r="C19" s="79">
        <f t="shared" si="0"/>
        <v>352429.86781867762</v>
      </c>
      <c r="D19" s="79"/>
      <c r="E19" s="37">
        <v>2017</v>
      </c>
      <c r="F19" s="8">
        <v>43502</v>
      </c>
      <c r="G19" s="37" t="s">
        <v>3</v>
      </c>
      <c r="H19" s="80">
        <v>112.29</v>
      </c>
      <c r="I19" s="80"/>
      <c r="J19" s="37">
        <v>27</v>
      </c>
      <c r="K19" s="83">
        <f t="shared" si="3"/>
        <v>10572.896034560328</v>
      </c>
      <c r="L19" s="84"/>
      <c r="M19" s="6">
        <f>IF(J19="","",(K19/J19)/LOOKUP(RIGHT($D$2,3),定数!$A$6:$A$13,定数!$B$6:$B$13))</f>
        <v>3.9158874202075289</v>
      </c>
      <c r="N19" s="37">
        <v>2017</v>
      </c>
      <c r="O19" s="8">
        <v>43502</v>
      </c>
      <c r="P19" s="80">
        <v>112</v>
      </c>
      <c r="Q19" s="80"/>
      <c r="R19" s="81">
        <f>IF(P19="","",T19*M19*LOOKUP(RIGHT($D$2,3),定数!$A$6:$A$13,定数!$B$6:$B$13))</f>
        <v>11356.073518602079</v>
      </c>
      <c r="S19" s="81"/>
      <c r="T19" s="82">
        <f t="shared" si="4"/>
        <v>29.000000000000625</v>
      </c>
      <c r="U19" s="82"/>
      <c r="V19" s="22">
        <f t="shared" si="1"/>
        <v>1</v>
      </c>
      <c r="W19">
        <f t="shared" si="2"/>
        <v>0</v>
      </c>
      <c r="X19" s="38">
        <f t="shared" si="5"/>
        <v>363922.14611711295</v>
      </c>
      <c r="Y19" s="39">
        <f t="shared" si="6"/>
        <v>3.1578947368421595E-2</v>
      </c>
    </row>
    <row r="20" spans="2:25" x14ac:dyDescent="0.15">
      <c r="B20" s="37">
        <v>12</v>
      </c>
      <c r="C20" s="79">
        <f t="shared" si="0"/>
        <v>363785.94133727968</v>
      </c>
      <c r="D20" s="79"/>
      <c r="E20" s="37">
        <v>2017</v>
      </c>
      <c r="F20" s="8">
        <v>43510</v>
      </c>
      <c r="G20" s="37" t="s">
        <v>4</v>
      </c>
      <c r="H20" s="80">
        <v>113.71</v>
      </c>
      <c r="I20" s="80"/>
      <c r="J20" s="37">
        <v>18</v>
      </c>
      <c r="K20" s="83">
        <f t="shared" si="3"/>
        <v>10913.57824011839</v>
      </c>
      <c r="L20" s="84"/>
      <c r="M20" s="6">
        <f>IF(J20="","",(K20/J20)/LOOKUP(RIGHT($D$2,3),定数!$A$6:$A$13,定数!$B$6:$B$13))</f>
        <v>6.0630990222879939</v>
      </c>
      <c r="N20" s="37">
        <v>2017</v>
      </c>
      <c r="O20" s="8">
        <v>43510</v>
      </c>
      <c r="P20" s="80">
        <v>113.53</v>
      </c>
      <c r="Q20" s="80"/>
      <c r="R20" s="81">
        <f>IF(P20="","",T20*M20*LOOKUP(RIGHT($D$2,3),定数!$A$6:$A$13,定数!$B$6:$B$13))</f>
        <v>-10913.57824011794</v>
      </c>
      <c r="S20" s="81"/>
      <c r="T20" s="82">
        <f t="shared" si="4"/>
        <v>-17.999999999999261</v>
      </c>
      <c r="U20" s="82"/>
      <c r="V20" s="22">
        <f t="shared" si="1"/>
        <v>0</v>
      </c>
      <c r="W20">
        <f t="shared" si="2"/>
        <v>1</v>
      </c>
      <c r="X20" s="38">
        <f t="shared" si="5"/>
        <v>363922.14611711295</v>
      </c>
      <c r="Y20" s="39">
        <f t="shared" si="6"/>
        <v>3.7426900584780487E-4</v>
      </c>
    </row>
    <row r="21" spans="2:25" x14ac:dyDescent="0.15">
      <c r="B21" s="37">
        <v>13</v>
      </c>
      <c r="C21" s="79">
        <f t="shared" si="0"/>
        <v>352872.36309716175</v>
      </c>
      <c r="D21" s="79"/>
      <c r="E21" s="37">
        <v>2017</v>
      </c>
      <c r="F21" s="8">
        <v>43510</v>
      </c>
      <c r="G21" s="37" t="s">
        <v>3</v>
      </c>
      <c r="H21" s="80">
        <v>113.35</v>
      </c>
      <c r="I21" s="80"/>
      <c r="J21" s="37">
        <v>11</v>
      </c>
      <c r="K21" s="83">
        <f t="shared" si="3"/>
        <v>10586.170892914852</v>
      </c>
      <c r="L21" s="84"/>
      <c r="M21" s="6">
        <f>IF(J21="","",(K21/J21)/LOOKUP(RIGHT($D$2,3),定数!$A$6:$A$13,定数!$B$6:$B$13))</f>
        <v>9.623791720831683</v>
      </c>
      <c r="N21" s="37">
        <v>2017</v>
      </c>
      <c r="O21" s="8">
        <v>43510</v>
      </c>
      <c r="P21" s="80">
        <v>113.47</v>
      </c>
      <c r="Q21" s="80"/>
      <c r="R21" s="81">
        <f>IF(P21="","",T21*M21*LOOKUP(RIGHT($D$2,3),定数!$A$6:$A$13,定数!$B$6:$B$13))</f>
        <v>-11548.550064998457</v>
      </c>
      <c r="S21" s="81"/>
      <c r="T21" s="82">
        <f t="shared" si="4"/>
        <v>-12.000000000000455</v>
      </c>
      <c r="U21" s="82"/>
      <c r="V21" s="22">
        <f t="shared" si="1"/>
        <v>0</v>
      </c>
      <c r="W21">
        <f t="shared" si="2"/>
        <v>2</v>
      </c>
      <c r="X21" s="38">
        <f t="shared" si="5"/>
        <v>363922.14611711295</v>
      </c>
      <c r="Y21" s="39">
        <f t="shared" si="6"/>
        <v>3.0363040935671104E-2</v>
      </c>
    </row>
    <row r="22" spans="2:25" x14ac:dyDescent="0.15">
      <c r="B22" s="37">
        <v>14</v>
      </c>
      <c r="C22" s="79">
        <f t="shared" si="0"/>
        <v>341323.81303216331</v>
      </c>
      <c r="D22" s="79"/>
      <c r="E22" s="37">
        <v>2017</v>
      </c>
      <c r="F22" s="8">
        <v>43511</v>
      </c>
      <c r="G22" s="37" t="s">
        <v>3</v>
      </c>
      <c r="H22" s="80">
        <v>114.29</v>
      </c>
      <c r="I22" s="80"/>
      <c r="J22" s="37">
        <v>12</v>
      </c>
      <c r="K22" s="83">
        <f t="shared" si="3"/>
        <v>10239.714390964898</v>
      </c>
      <c r="L22" s="84"/>
      <c r="M22" s="6">
        <f>IF(J22="","",(K22/J22)/LOOKUP(RIGHT($D$2,3),定数!$A$6:$A$13,定数!$B$6:$B$13))</f>
        <v>8.5330953258040818</v>
      </c>
      <c r="N22" s="37">
        <v>2017</v>
      </c>
      <c r="O22" s="8">
        <v>43511</v>
      </c>
      <c r="P22" s="80">
        <v>114.42</v>
      </c>
      <c r="Q22" s="80"/>
      <c r="R22" s="81">
        <f>IF(P22="","",T22*M22*LOOKUP(RIGHT($D$2,3),定数!$A$6:$A$13,定数!$B$6:$B$13))</f>
        <v>-11093.023923544917</v>
      </c>
      <c r="S22" s="81"/>
      <c r="T22" s="82">
        <f t="shared" si="4"/>
        <v>-12.999999999999545</v>
      </c>
      <c r="U22" s="82"/>
      <c r="V22" s="22">
        <f t="shared" si="1"/>
        <v>0</v>
      </c>
      <c r="W22">
        <f t="shared" si="2"/>
        <v>3</v>
      </c>
      <c r="X22" s="38">
        <f t="shared" si="5"/>
        <v>363922.14611711295</v>
      </c>
      <c r="Y22" s="39">
        <f t="shared" si="6"/>
        <v>6.2096614141413986E-2</v>
      </c>
    </row>
    <row r="23" spans="2:25" x14ac:dyDescent="0.15">
      <c r="B23" s="37">
        <v>15</v>
      </c>
      <c r="C23" s="79">
        <f t="shared" si="0"/>
        <v>330230.7891086184</v>
      </c>
      <c r="D23" s="79"/>
      <c r="E23" s="37">
        <v>2017</v>
      </c>
      <c r="F23" s="8">
        <v>43517</v>
      </c>
      <c r="G23" s="37" t="s">
        <v>4</v>
      </c>
      <c r="H23" s="80">
        <v>113.58</v>
      </c>
      <c r="I23" s="80"/>
      <c r="J23" s="37">
        <v>16</v>
      </c>
      <c r="K23" s="83">
        <f t="shared" si="3"/>
        <v>9906.9236732585523</v>
      </c>
      <c r="L23" s="84"/>
      <c r="M23" s="6">
        <f>IF(J23="","",(K23/J23)/LOOKUP(RIGHT($D$2,3),定数!$A$6:$A$13,定数!$B$6:$B$13))</f>
        <v>6.1918272957865952</v>
      </c>
      <c r="N23" s="37">
        <v>2017</v>
      </c>
      <c r="O23" s="8">
        <v>43517</v>
      </c>
      <c r="P23" s="80">
        <v>113.42</v>
      </c>
      <c r="Q23" s="80"/>
      <c r="R23" s="81">
        <f>IF(P23="","",T23*M23*LOOKUP(RIGHT($D$2,3),定数!$A$6:$A$13,定数!$B$6:$B$13))</f>
        <v>-9906.9236732583413</v>
      </c>
      <c r="S23" s="81"/>
      <c r="T23" s="82">
        <f t="shared" si="4"/>
        <v>-15.999999999999659</v>
      </c>
      <c r="U23" s="82"/>
      <c r="V23" t="str">
        <f t="shared" ref="V23:W74" si="7">IF(S23&lt;&gt;"",IF(S23&lt;0,1+V22,0),"")</f>
        <v/>
      </c>
      <c r="W23">
        <f t="shared" si="2"/>
        <v>4</v>
      </c>
      <c r="X23" s="38">
        <f t="shared" si="5"/>
        <v>363922.14611711295</v>
      </c>
      <c r="Y23" s="39">
        <f t="shared" si="6"/>
        <v>9.2578474181816972E-2</v>
      </c>
    </row>
    <row r="24" spans="2:25" x14ac:dyDescent="0.15">
      <c r="B24" s="37">
        <v>16</v>
      </c>
      <c r="C24" s="79">
        <f t="shared" si="0"/>
        <v>320323.86543536006</v>
      </c>
      <c r="D24" s="79"/>
      <c r="E24" s="37">
        <v>2017</v>
      </c>
      <c r="F24" s="8">
        <v>43518</v>
      </c>
      <c r="G24" s="37" t="s">
        <v>3</v>
      </c>
      <c r="H24" s="80">
        <v>113.39</v>
      </c>
      <c r="I24" s="80"/>
      <c r="J24" s="37">
        <v>17</v>
      </c>
      <c r="K24" s="83">
        <f t="shared" si="3"/>
        <v>9609.7159630608021</v>
      </c>
      <c r="L24" s="84"/>
      <c r="M24" s="6">
        <f>IF(J24="","",(K24/J24)/LOOKUP(RIGHT($D$2,3),定数!$A$6:$A$13,定数!$B$6:$B$13))</f>
        <v>5.6527740959181187</v>
      </c>
      <c r="N24" s="37">
        <v>2017</v>
      </c>
      <c r="O24" s="8">
        <v>43518</v>
      </c>
      <c r="P24" s="80">
        <v>113.18</v>
      </c>
      <c r="Q24" s="80"/>
      <c r="R24" s="81">
        <f>IF(P24="","",T24*M24*LOOKUP(RIGHT($D$2,3),定数!$A$6:$A$13,定数!$B$6:$B$13))</f>
        <v>11870.825601427696</v>
      </c>
      <c r="S24" s="81"/>
      <c r="T24" s="82">
        <f t="shared" si="4"/>
        <v>20.999999999999375</v>
      </c>
      <c r="U24" s="82"/>
      <c r="V24" t="str">
        <f t="shared" si="7"/>
        <v/>
      </c>
      <c r="W24">
        <f t="shared" si="2"/>
        <v>0</v>
      </c>
      <c r="X24" s="38">
        <f t="shared" si="5"/>
        <v>363922.14611711295</v>
      </c>
      <c r="Y24" s="39">
        <f t="shared" si="6"/>
        <v>0.11980111995636189</v>
      </c>
    </row>
    <row r="25" spans="2:25" x14ac:dyDescent="0.15">
      <c r="B25" s="37">
        <v>17</v>
      </c>
      <c r="C25" s="79">
        <f t="shared" si="0"/>
        <v>332194.69103678776</v>
      </c>
      <c r="D25" s="79"/>
      <c r="E25" s="37">
        <v>2017</v>
      </c>
      <c r="F25" s="8">
        <v>43520</v>
      </c>
      <c r="G25" s="37" t="s">
        <v>3</v>
      </c>
      <c r="H25" s="80">
        <v>112.76</v>
      </c>
      <c r="I25" s="80"/>
      <c r="J25" s="37">
        <v>13</v>
      </c>
      <c r="K25" s="83">
        <f t="shared" si="3"/>
        <v>9965.8407311036317</v>
      </c>
      <c r="L25" s="84"/>
      <c r="M25" s="6">
        <f>IF(J25="","",(K25/J25)/LOOKUP(RIGHT($D$2,3),定数!$A$6:$A$13,定数!$B$6:$B$13))</f>
        <v>7.6660313316181785</v>
      </c>
      <c r="N25" s="37">
        <v>2017</v>
      </c>
      <c r="O25" s="8">
        <v>43520</v>
      </c>
      <c r="P25" s="80">
        <v>112.6</v>
      </c>
      <c r="Q25" s="80"/>
      <c r="R25" s="81">
        <f>IF(P25="","",T25*M25*LOOKUP(RIGHT($D$2,3),定数!$A$6:$A$13,定数!$B$6:$B$13))</f>
        <v>12265.650130589915</v>
      </c>
      <c r="S25" s="81"/>
      <c r="T25" s="82">
        <f t="shared" si="4"/>
        <v>16.00000000000108</v>
      </c>
      <c r="U25" s="82"/>
      <c r="V25" t="str">
        <f t="shared" si="7"/>
        <v/>
      </c>
      <c r="W25">
        <f t="shared" si="2"/>
        <v>0</v>
      </c>
      <c r="X25" s="38">
        <f t="shared" si="5"/>
        <v>363922.14611711295</v>
      </c>
      <c r="Y25" s="39">
        <f t="shared" si="6"/>
        <v>8.7181984990039707E-2</v>
      </c>
    </row>
    <row r="26" spans="2:25" x14ac:dyDescent="0.15">
      <c r="B26" s="37">
        <v>18</v>
      </c>
      <c r="C26" s="79">
        <f t="shared" si="0"/>
        <v>344460.34116737766</v>
      </c>
      <c r="D26" s="79"/>
      <c r="E26" s="37">
        <v>2017</v>
      </c>
      <c r="F26" s="8">
        <v>43523</v>
      </c>
      <c r="G26" s="37" t="s">
        <v>4</v>
      </c>
      <c r="H26" s="80">
        <v>112.28</v>
      </c>
      <c r="I26" s="80"/>
      <c r="J26" s="37">
        <v>9</v>
      </c>
      <c r="K26" s="83">
        <f t="shared" si="3"/>
        <v>10333.810235021328</v>
      </c>
      <c r="L26" s="84"/>
      <c r="M26" s="6">
        <f>IF(J26="","",(K26/J26)/LOOKUP(RIGHT($D$2,3),定数!$A$6:$A$13,定数!$B$6:$B$13))</f>
        <v>11.482011372245919</v>
      </c>
      <c r="N26" s="37">
        <v>2017</v>
      </c>
      <c r="O26" s="8">
        <v>43523</v>
      </c>
      <c r="P26" s="80">
        <v>112.3</v>
      </c>
      <c r="Q26" s="80"/>
      <c r="R26" s="81">
        <f>IF(P26="","",T26*M26*LOOKUP(RIGHT($D$2,3),定数!$A$6:$A$13,定数!$B$6:$B$13))</f>
        <v>2296.402274448727</v>
      </c>
      <c r="S26" s="81"/>
      <c r="T26" s="82">
        <f t="shared" si="4"/>
        <v>1.9999999999996021</v>
      </c>
      <c r="U26" s="82"/>
      <c r="V26" t="str">
        <f t="shared" si="7"/>
        <v/>
      </c>
      <c r="W26">
        <f t="shared" si="2"/>
        <v>0</v>
      </c>
      <c r="X26" s="38">
        <f t="shared" si="5"/>
        <v>363922.14611711295</v>
      </c>
      <c r="Y26" s="39">
        <f t="shared" si="6"/>
        <v>5.3477935205054394E-2</v>
      </c>
    </row>
    <row r="27" spans="2:25" x14ac:dyDescent="0.15">
      <c r="B27" s="37">
        <v>19</v>
      </c>
      <c r="C27" s="79">
        <f t="shared" si="0"/>
        <v>346756.74344182637</v>
      </c>
      <c r="D27" s="79"/>
      <c r="E27" s="37">
        <v>2017</v>
      </c>
      <c r="F27" s="8">
        <v>43523</v>
      </c>
      <c r="G27" s="37" t="s">
        <v>4</v>
      </c>
      <c r="H27" s="80">
        <v>112.39</v>
      </c>
      <c r="I27" s="80"/>
      <c r="J27" s="37">
        <v>32</v>
      </c>
      <c r="K27" s="83">
        <f t="shared" si="3"/>
        <v>10402.702303254791</v>
      </c>
      <c r="L27" s="84"/>
      <c r="M27" s="6">
        <f>IF(J27="","",(K27/J27)/LOOKUP(RIGHT($D$2,3),定数!$A$6:$A$13,定数!$B$6:$B$13))</f>
        <v>3.2508444697671224</v>
      </c>
      <c r="N27" s="37">
        <v>2017</v>
      </c>
      <c r="O27" s="8">
        <v>43523</v>
      </c>
      <c r="P27" s="80">
        <v>112.08</v>
      </c>
      <c r="Q27" s="80"/>
      <c r="R27" s="81">
        <f>IF(P27="","",T27*M27*LOOKUP(RIGHT($D$2,3),定数!$A$6:$A$13,定数!$B$6:$B$13))</f>
        <v>-10077.617856278153</v>
      </c>
      <c r="S27" s="81"/>
      <c r="T27" s="82">
        <f t="shared" si="4"/>
        <v>-31.000000000000227</v>
      </c>
      <c r="U27" s="82"/>
      <c r="V27" t="str">
        <f t="shared" si="7"/>
        <v/>
      </c>
      <c r="W27">
        <f t="shared" si="2"/>
        <v>1</v>
      </c>
      <c r="X27" s="38">
        <f t="shared" si="5"/>
        <v>363922.14611711295</v>
      </c>
      <c r="Y27" s="39">
        <f t="shared" si="6"/>
        <v>4.7167788106422637E-2</v>
      </c>
    </row>
    <row r="28" spans="2:25" x14ac:dyDescent="0.15">
      <c r="B28" s="37">
        <v>20</v>
      </c>
      <c r="C28" s="79">
        <f t="shared" si="0"/>
        <v>336679.12558554823</v>
      </c>
      <c r="D28" s="79"/>
      <c r="E28" s="37">
        <v>2017</v>
      </c>
      <c r="F28" s="8">
        <v>43526</v>
      </c>
      <c r="G28" s="37" t="s">
        <v>4</v>
      </c>
      <c r="H28" s="80">
        <v>114.48</v>
      </c>
      <c r="I28" s="80"/>
      <c r="J28" s="37">
        <v>25</v>
      </c>
      <c r="K28" s="83">
        <f t="shared" si="3"/>
        <v>10100.373767566447</v>
      </c>
      <c r="L28" s="84"/>
      <c r="M28" s="6">
        <f>IF(J28="","",(K28/J28)/LOOKUP(RIGHT($D$2,3),定数!$A$6:$A$13,定数!$B$6:$B$13))</f>
        <v>4.0401495070265785</v>
      </c>
      <c r="N28" s="37">
        <v>2017</v>
      </c>
      <c r="O28" s="8">
        <v>43527</v>
      </c>
      <c r="P28" s="80">
        <v>114.23</v>
      </c>
      <c r="Q28" s="80"/>
      <c r="R28" s="81">
        <f>IF(P28="","",T28*M28*LOOKUP(RIGHT($D$2,3),定数!$A$6:$A$13,定数!$B$6:$B$13))</f>
        <v>-10100.373767566447</v>
      </c>
      <c r="S28" s="81"/>
      <c r="T28" s="82">
        <f t="shared" si="4"/>
        <v>-25</v>
      </c>
      <c r="U28" s="82"/>
      <c r="V28" t="str">
        <f t="shared" si="7"/>
        <v/>
      </c>
      <c r="W28">
        <f t="shared" si="2"/>
        <v>2</v>
      </c>
      <c r="X28" s="38">
        <f t="shared" si="5"/>
        <v>363922.14611711295</v>
      </c>
      <c r="Y28" s="39">
        <f t="shared" si="6"/>
        <v>7.485947426457995E-2</v>
      </c>
    </row>
    <row r="29" spans="2:25" x14ac:dyDescent="0.15">
      <c r="B29" s="37">
        <v>21</v>
      </c>
      <c r="C29" s="79">
        <f t="shared" si="0"/>
        <v>326578.75181798177</v>
      </c>
      <c r="D29" s="79"/>
      <c r="E29" s="37">
        <v>2017</v>
      </c>
      <c r="F29" s="8">
        <v>43530</v>
      </c>
      <c r="G29" s="37" t="s">
        <v>4</v>
      </c>
      <c r="H29" s="80">
        <v>113.9</v>
      </c>
      <c r="I29" s="80"/>
      <c r="J29" s="37">
        <v>8</v>
      </c>
      <c r="K29" s="83">
        <f t="shared" si="3"/>
        <v>9797.3625545394534</v>
      </c>
      <c r="L29" s="84"/>
      <c r="M29" s="6">
        <f>IF(J29="","",(K29/J29)/LOOKUP(RIGHT($D$2,3),定数!$A$6:$A$13,定数!$B$6:$B$13))</f>
        <v>12.246703193174318</v>
      </c>
      <c r="N29" s="37">
        <v>2017</v>
      </c>
      <c r="O29" s="8">
        <v>43531</v>
      </c>
      <c r="P29" s="80">
        <v>114.01</v>
      </c>
      <c r="Q29" s="80"/>
      <c r="R29" s="81">
        <f>IF(P29="","",T29*M29*LOOKUP(RIGHT($D$2,3),定数!$A$6:$A$13,定数!$B$6:$B$13))</f>
        <v>13471.37351249168</v>
      </c>
      <c r="S29" s="81"/>
      <c r="T29" s="82">
        <f t="shared" si="4"/>
        <v>10.999999999999943</v>
      </c>
      <c r="U29" s="82"/>
      <c r="V29" t="str">
        <f t="shared" si="7"/>
        <v/>
      </c>
      <c r="W29">
        <f t="shared" si="2"/>
        <v>0</v>
      </c>
      <c r="X29" s="38">
        <f t="shared" si="5"/>
        <v>363922.14611711295</v>
      </c>
      <c r="Y29" s="39">
        <f t="shared" si="6"/>
        <v>0.10261369003664256</v>
      </c>
    </row>
    <row r="30" spans="2:25" x14ac:dyDescent="0.15">
      <c r="B30" s="37">
        <v>22</v>
      </c>
      <c r="C30" s="79">
        <f t="shared" si="0"/>
        <v>340050.12533047347</v>
      </c>
      <c r="D30" s="79"/>
      <c r="E30" s="37">
        <v>2017</v>
      </c>
      <c r="F30" s="8">
        <v>43539</v>
      </c>
      <c r="G30" s="37" t="s">
        <v>4</v>
      </c>
      <c r="H30" s="80">
        <v>114.84</v>
      </c>
      <c r="I30" s="80"/>
      <c r="J30" s="37">
        <v>6</v>
      </c>
      <c r="K30" s="83">
        <f t="shared" si="3"/>
        <v>10201.503759914203</v>
      </c>
      <c r="L30" s="84"/>
      <c r="M30" s="6">
        <f>IF(J30="","",(K30/J30)/LOOKUP(RIGHT($D$2,3),定数!$A$6:$A$13,定数!$B$6:$B$13))</f>
        <v>17.002506266523671</v>
      </c>
      <c r="N30" s="37">
        <v>2017</v>
      </c>
      <c r="O30" s="8">
        <v>43539</v>
      </c>
      <c r="P30" s="80">
        <v>114.77</v>
      </c>
      <c r="Q30" s="80"/>
      <c r="R30" s="81">
        <f>IF(P30="","",T30*M30*LOOKUP(RIGHT($D$2,3),定数!$A$6:$A$13,定数!$B$6:$B$13))</f>
        <v>-11901.754386567827</v>
      </c>
      <c r="S30" s="81"/>
      <c r="T30" s="82">
        <f t="shared" si="4"/>
        <v>-7.000000000000739</v>
      </c>
      <c r="U30" s="82"/>
      <c r="V30" t="str">
        <f t="shared" si="7"/>
        <v/>
      </c>
      <c r="W30">
        <f t="shared" si="2"/>
        <v>1</v>
      </c>
      <c r="X30" s="38">
        <f t="shared" si="5"/>
        <v>363922.14611711295</v>
      </c>
      <c r="Y30" s="39">
        <f t="shared" si="6"/>
        <v>6.5596504750654261E-2</v>
      </c>
    </row>
    <row r="31" spans="2:25" x14ac:dyDescent="0.15">
      <c r="B31" s="37">
        <v>23</v>
      </c>
      <c r="C31" s="79">
        <f t="shared" si="0"/>
        <v>328148.37094390567</v>
      </c>
      <c r="D31" s="79"/>
      <c r="E31" s="37">
        <v>2017</v>
      </c>
      <c r="F31" s="8">
        <v>43540</v>
      </c>
      <c r="G31" s="37" t="s">
        <v>4</v>
      </c>
      <c r="H31" s="80">
        <v>113.34</v>
      </c>
      <c r="I31" s="80"/>
      <c r="J31" s="37">
        <v>45</v>
      </c>
      <c r="K31" s="83">
        <f t="shared" si="3"/>
        <v>9844.4511283171705</v>
      </c>
      <c r="L31" s="84"/>
      <c r="M31" s="6">
        <f>IF(J31="","",(K31/J31)/LOOKUP(RIGHT($D$2,3),定数!$A$6:$A$13,定数!$B$6:$B$13))</f>
        <v>2.1876558062927045</v>
      </c>
      <c r="N31" s="37">
        <v>2017</v>
      </c>
      <c r="O31" s="8">
        <v>43541</v>
      </c>
      <c r="P31" s="80">
        <v>112.9</v>
      </c>
      <c r="Q31" s="80"/>
      <c r="R31" s="81">
        <f>IF(P31="","",T31*M31*LOOKUP(RIGHT($D$2,3),定数!$A$6:$A$13,定数!$B$6:$B$13))</f>
        <v>-9625.68554768785</v>
      </c>
      <c r="S31" s="81"/>
      <c r="T31" s="82">
        <f t="shared" si="4"/>
        <v>-43.999999999999773</v>
      </c>
      <c r="U31" s="82"/>
      <c r="V31" t="str">
        <f t="shared" si="7"/>
        <v/>
      </c>
      <c r="W31">
        <f t="shared" si="2"/>
        <v>2</v>
      </c>
      <c r="X31" s="38">
        <f t="shared" si="5"/>
        <v>363922.14611711295</v>
      </c>
      <c r="Y31" s="39">
        <f t="shared" si="6"/>
        <v>9.8300627084384695E-2</v>
      </c>
    </row>
    <row r="32" spans="2:25" x14ac:dyDescent="0.15">
      <c r="B32" s="37">
        <v>24</v>
      </c>
      <c r="C32" s="79">
        <f t="shared" si="0"/>
        <v>318522.6853962178</v>
      </c>
      <c r="D32" s="79"/>
      <c r="E32" s="37">
        <v>2017</v>
      </c>
      <c r="F32" s="8">
        <v>43541</v>
      </c>
      <c r="G32" s="37" t="s">
        <v>4</v>
      </c>
      <c r="H32" s="80">
        <v>113.39</v>
      </c>
      <c r="I32" s="80"/>
      <c r="J32" s="37">
        <v>11</v>
      </c>
      <c r="K32" s="83">
        <f t="shared" si="3"/>
        <v>9555.6805618865328</v>
      </c>
      <c r="L32" s="84"/>
      <c r="M32" s="6">
        <f>IF(J32="","",(K32/J32)/LOOKUP(RIGHT($D$2,3),定数!$A$6:$A$13,定数!$B$6:$B$13))</f>
        <v>8.6869823289877566</v>
      </c>
      <c r="N32" s="37">
        <v>2017</v>
      </c>
      <c r="O32" s="8">
        <v>43541</v>
      </c>
      <c r="P32" s="80">
        <v>113.28</v>
      </c>
      <c r="Q32" s="80"/>
      <c r="R32" s="81">
        <f>IF(P32="","",T32*M32*LOOKUP(RIGHT($D$2,3),定数!$A$6:$A$13,定数!$B$6:$B$13))</f>
        <v>-9555.6805618864837</v>
      </c>
      <c r="S32" s="81"/>
      <c r="T32" s="82">
        <f t="shared" si="4"/>
        <v>-10.999999999999943</v>
      </c>
      <c r="U32" s="82"/>
      <c r="V32" t="str">
        <f t="shared" si="7"/>
        <v/>
      </c>
      <c r="W32">
        <f t="shared" si="2"/>
        <v>3</v>
      </c>
      <c r="X32" s="38">
        <f t="shared" si="5"/>
        <v>363922.14611711295</v>
      </c>
      <c r="Y32" s="39">
        <f t="shared" si="6"/>
        <v>0.12475047535657602</v>
      </c>
    </row>
    <row r="33" spans="2:25" x14ac:dyDescent="0.15">
      <c r="B33" s="37">
        <v>25</v>
      </c>
      <c r="C33" s="79">
        <f t="shared" si="0"/>
        <v>308967.00483433134</v>
      </c>
      <c r="D33" s="79"/>
      <c r="E33" s="37">
        <v>2017</v>
      </c>
      <c r="F33" s="8">
        <v>43541</v>
      </c>
      <c r="G33" s="37" t="s">
        <v>3</v>
      </c>
      <c r="H33" s="80">
        <v>113.34</v>
      </c>
      <c r="I33" s="80"/>
      <c r="J33" s="37">
        <v>9</v>
      </c>
      <c r="K33" s="83">
        <f t="shared" si="3"/>
        <v>9269.0101450299389</v>
      </c>
      <c r="L33" s="84"/>
      <c r="M33" s="6">
        <f>IF(J33="","",(K33/J33)/LOOKUP(RIGHT($D$2,3),定数!$A$6:$A$13,定数!$B$6:$B$13))</f>
        <v>10.298900161144378</v>
      </c>
      <c r="N33" s="37">
        <v>2017</v>
      </c>
      <c r="O33" s="8">
        <v>43541</v>
      </c>
      <c r="P33" s="80">
        <v>113.24</v>
      </c>
      <c r="Q33" s="80"/>
      <c r="R33" s="81">
        <f>IF(P33="","",T33*M33*LOOKUP(RIGHT($D$2,3),定数!$A$6:$A$13,定数!$B$6:$B$13))</f>
        <v>10298.900161145255</v>
      </c>
      <c r="S33" s="81"/>
      <c r="T33" s="82">
        <f t="shared" si="4"/>
        <v>10.000000000000853</v>
      </c>
      <c r="U33" s="82"/>
      <c r="V33" t="str">
        <f t="shared" si="7"/>
        <v/>
      </c>
      <c r="W33">
        <f t="shared" si="2"/>
        <v>0</v>
      </c>
      <c r="X33" s="38">
        <f t="shared" si="5"/>
        <v>363922.14611711295</v>
      </c>
      <c r="Y33" s="39">
        <f t="shared" si="6"/>
        <v>0.15100796109587855</v>
      </c>
    </row>
    <row r="34" spans="2:25" x14ac:dyDescent="0.15">
      <c r="B34" s="37">
        <v>26</v>
      </c>
      <c r="C34" s="79">
        <f t="shared" si="0"/>
        <v>319265.90499547659</v>
      </c>
      <c r="D34" s="79"/>
      <c r="E34" s="37">
        <v>2017</v>
      </c>
      <c r="F34" s="8">
        <v>43545</v>
      </c>
      <c r="G34" s="37" t="s">
        <v>3</v>
      </c>
      <c r="H34" s="80">
        <v>112.52</v>
      </c>
      <c r="I34" s="80"/>
      <c r="J34" s="37">
        <v>15</v>
      </c>
      <c r="K34" s="83">
        <f t="shared" si="3"/>
        <v>9577.9771498642967</v>
      </c>
      <c r="L34" s="84"/>
      <c r="M34" s="6">
        <f>IF(J34="","",(K34/J34)/LOOKUP(RIGHT($D$2,3),定数!$A$6:$A$13,定数!$B$6:$B$13))</f>
        <v>6.3853180999095311</v>
      </c>
      <c r="N34" s="37">
        <v>2017</v>
      </c>
      <c r="O34" s="8">
        <v>43545</v>
      </c>
      <c r="P34" s="80">
        <v>112.35</v>
      </c>
      <c r="Q34" s="80"/>
      <c r="R34" s="81">
        <f>IF(P34="","",T34*M34*LOOKUP(RIGHT($D$2,3),定数!$A$6:$A$13,定数!$B$6:$B$13))</f>
        <v>10855.040769846311</v>
      </c>
      <c r="S34" s="81"/>
      <c r="T34" s="82">
        <f t="shared" si="4"/>
        <v>17.000000000000171</v>
      </c>
      <c r="U34" s="82"/>
      <c r="V34" t="str">
        <f t="shared" si="7"/>
        <v/>
      </c>
      <c r="W34">
        <f t="shared" si="2"/>
        <v>0</v>
      </c>
      <c r="X34" s="38">
        <f t="shared" si="5"/>
        <v>363922.14611711295</v>
      </c>
      <c r="Y34" s="39">
        <f t="shared" si="6"/>
        <v>0.12270822646573876</v>
      </c>
    </row>
    <row r="35" spans="2:25" x14ac:dyDescent="0.15">
      <c r="B35" s="37">
        <v>27</v>
      </c>
      <c r="C35" s="79">
        <f t="shared" si="0"/>
        <v>330120.94576532289</v>
      </c>
      <c r="D35" s="79"/>
      <c r="E35" s="37">
        <v>2017</v>
      </c>
      <c r="F35" s="8">
        <v>43546</v>
      </c>
      <c r="G35" s="37" t="s">
        <v>3</v>
      </c>
      <c r="H35" s="80">
        <v>111.6</v>
      </c>
      <c r="I35" s="80"/>
      <c r="J35" s="37">
        <v>11</v>
      </c>
      <c r="K35" s="83">
        <f t="shared" si="3"/>
        <v>9903.6283729596871</v>
      </c>
      <c r="L35" s="84"/>
      <c r="M35" s="6">
        <f>IF(J35="","",(K35/J35)/LOOKUP(RIGHT($D$2,3),定数!$A$6:$A$13,定数!$B$6:$B$13))</f>
        <v>9.003298520872443</v>
      </c>
      <c r="N35" s="37">
        <v>2017</v>
      </c>
      <c r="O35" s="8">
        <v>43546</v>
      </c>
      <c r="P35" s="80">
        <v>111.47</v>
      </c>
      <c r="Q35" s="80"/>
      <c r="R35" s="81">
        <f>IF(P35="","",T35*M35*LOOKUP(RIGHT($D$2,3),定数!$A$6:$A$13,定数!$B$6:$B$13))</f>
        <v>11704.288077133766</v>
      </c>
      <c r="S35" s="81"/>
      <c r="T35" s="82">
        <f t="shared" si="4"/>
        <v>12.999999999999545</v>
      </c>
      <c r="U35" s="82"/>
      <c r="V35" t="str">
        <f t="shared" si="7"/>
        <v/>
      </c>
      <c r="W35">
        <f t="shared" si="2"/>
        <v>0</v>
      </c>
      <c r="X35" s="38">
        <f t="shared" si="5"/>
        <v>363922.14611711295</v>
      </c>
      <c r="Y35" s="39">
        <f t="shared" si="6"/>
        <v>9.2880306165573634E-2</v>
      </c>
    </row>
    <row r="36" spans="2:25" x14ac:dyDescent="0.15">
      <c r="B36" s="37">
        <v>28</v>
      </c>
      <c r="C36" s="79">
        <f t="shared" si="0"/>
        <v>341825.23384245666</v>
      </c>
      <c r="D36" s="79"/>
      <c r="E36" s="37">
        <v>2017</v>
      </c>
      <c r="F36" s="8">
        <v>43546</v>
      </c>
      <c r="G36" s="37" t="s">
        <v>3</v>
      </c>
      <c r="H36" s="80">
        <v>111.36</v>
      </c>
      <c r="I36" s="80"/>
      <c r="J36" s="37">
        <v>27</v>
      </c>
      <c r="K36" s="83">
        <f t="shared" si="3"/>
        <v>10254.757015273699</v>
      </c>
      <c r="L36" s="84"/>
      <c r="M36" s="6">
        <f>IF(J36="","",(K36/J36)/LOOKUP(RIGHT($D$2,3),定数!$A$6:$A$13,定数!$B$6:$B$13))</f>
        <v>3.7980581538050733</v>
      </c>
      <c r="N36" s="37">
        <v>2017</v>
      </c>
      <c r="O36" s="8">
        <v>43546</v>
      </c>
      <c r="P36" s="80">
        <v>111.03</v>
      </c>
      <c r="Q36" s="80"/>
      <c r="R36" s="81">
        <f>IF(P36="","",T36*M36*LOOKUP(RIGHT($D$2,3),定数!$A$6:$A$13,定数!$B$6:$B$13))</f>
        <v>12533.591907556676</v>
      </c>
      <c r="S36" s="81"/>
      <c r="T36" s="82">
        <f t="shared" si="4"/>
        <v>32.999999999999829</v>
      </c>
      <c r="U36" s="82"/>
      <c r="V36" t="str">
        <f t="shared" si="7"/>
        <v/>
      </c>
      <c r="W36">
        <f t="shared" si="2"/>
        <v>0</v>
      </c>
      <c r="X36" s="38">
        <f t="shared" si="5"/>
        <v>363922.14611711295</v>
      </c>
      <c r="Y36" s="39">
        <f t="shared" si="6"/>
        <v>6.0718789747808644E-2</v>
      </c>
    </row>
    <row r="37" spans="2:25" x14ac:dyDescent="0.15">
      <c r="B37" s="37">
        <v>29</v>
      </c>
      <c r="C37" s="79">
        <f t="shared" si="0"/>
        <v>354358.82575001335</v>
      </c>
      <c r="D37" s="79"/>
      <c r="E37" s="37">
        <v>2017</v>
      </c>
      <c r="F37" s="8">
        <v>43551</v>
      </c>
      <c r="G37" s="37" t="s">
        <v>3</v>
      </c>
      <c r="H37" s="80">
        <v>110.85</v>
      </c>
      <c r="I37" s="80"/>
      <c r="J37" s="37">
        <v>18</v>
      </c>
      <c r="K37" s="83">
        <f t="shared" si="3"/>
        <v>10630.764772500401</v>
      </c>
      <c r="L37" s="84"/>
      <c r="M37" s="6">
        <f>IF(J37="","",(K37/J37)/LOOKUP(RIGHT($D$2,3),定数!$A$6:$A$13,定数!$B$6:$B$13))</f>
        <v>5.9059804291668891</v>
      </c>
      <c r="N37" s="37">
        <v>2017</v>
      </c>
      <c r="O37" s="8">
        <v>43551</v>
      </c>
      <c r="P37" s="80">
        <v>110.64</v>
      </c>
      <c r="Q37" s="80"/>
      <c r="R37" s="81">
        <f>IF(P37="","",T37*M37*LOOKUP(RIGHT($D$2,3),定数!$A$6:$A$13,定数!$B$6:$B$13))</f>
        <v>12402.558901250097</v>
      </c>
      <c r="S37" s="81"/>
      <c r="T37" s="82">
        <f t="shared" si="4"/>
        <v>20.999999999999375</v>
      </c>
      <c r="U37" s="82"/>
      <c r="V37" t="str">
        <f t="shared" si="7"/>
        <v/>
      </c>
      <c r="W37">
        <f t="shared" si="2"/>
        <v>0</v>
      </c>
      <c r="X37" s="38">
        <f t="shared" si="5"/>
        <v>363922.14611711295</v>
      </c>
      <c r="Y37" s="39">
        <f t="shared" si="6"/>
        <v>2.6278478705228481E-2</v>
      </c>
    </row>
    <row r="38" spans="2:25" x14ac:dyDescent="0.15">
      <c r="B38" s="37">
        <v>30</v>
      </c>
      <c r="C38" s="79">
        <f t="shared" si="0"/>
        <v>366761.38465126342</v>
      </c>
      <c r="D38" s="79"/>
      <c r="E38" s="37">
        <v>2017</v>
      </c>
      <c r="F38" s="8">
        <v>43551</v>
      </c>
      <c r="G38" s="37" t="s">
        <v>3</v>
      </c>
      <c r="H38" s="80">
        <v>110.25</v>
      </c>
      <c r="I38" s="80"/>
      <c r="J38" s="37">
        <v>13</v>
      </c>
      <c r="K38" s="83">
        <f t="shared" si="3"/>
        <v>11002.841539537902</v>
      </c>
      <c r="L38" s="84"/>
      <c r="M38" s="6">
        <f>IF(J38="","",(K38/J38)/LOOKUP(RIGHT($D$2,3),定数!$A$6:$A$13,定数!$B$6:$B$13))</f>
        <v>8.4637242611830015</v>
      </c>
      <c r="N38" s="37">
        <v>2017</v>
      </c>
      <c r="O38" s="8">
        <v>43551</v>
      </c>
      <c r="P38" s="80">
        <v>110.14</v>
      </c>
      <c r="Q38" s="80"/>
      <c r="R38" s="81">
        <f>IF(P38="","",T38*M38*LOOKUP(RIGHT($D$2,3),定数!$A$6:$A$13,定数!$B$6:$B$13))</f>
        <v>9310.096687301253</v>
      </c>
      <c r="S38" s="81"/>
      <c r="T38" s="82">
        <f t="shared" si="4"/>
        <v>10.999999999999943</v>
      </c>
      <c r="U38" s="82"/>
      <c r="V38" t="str">
        <f t="shared" si="7"/>
        <v/>
      </c>
      <c r="W38">
        <f t="shared" si="2"/>
        <v>0</v>
      </c>
      <c r="X38" s="38">
        <f t="shared" si="5"/>
        <v>366761.38465126342</v>
      </c>
      <c r="Y38" s="39">
        <f t="shared" si="6"/>
        <v>0</v>
      </c>
    </row>
    <row r="39" spans="2:25" x14ac:dyDescent="0.15">
      <c r="B39" s="37">
        <v>31</v>
      </c>
      <c r="C39" s="79">
        <f t="shared" si="0"/>
        <v>376071.48133856466</v>
      </c>
      <c r="D39" s="79"/>
      <c r="E39" s="37">
        <v>2017</v>
      </c>
      <c r="F39" s="8">
        <v>43554</v>
      </c>
      <c r="G39" s="37" t="s">
        <v>4</v>
      </c>
      <c r="H39" s="80">
        <v>111.1</v>
      </c>
      <c r="I39" s="80"/>
      <c r="J39" s="37">
        <v>17</v>
      </c>
      <c r="K39" s="83">
        <f t="shared" si="3"/>
        <v>11282.144440156939</v>
      </c>
      <c r="L39" s="84"/>
      <c r="M39" s="6">
        <f>IF(J39="","",(K39/J39)/LOOKUP(RIGHT($D$2,3),定数!$A$6:$A$13,定数!$B$6:$B$13))</f>
        <v>6.6365555530334941</v>
      </c>
      <c r="N39" s="37">
        <v>2017</v>
      </c>
      <c r="O39" s="8">
        <v>43554</v>
      </c>
      <c r="P39" s="80">
        <v>111.31</v>
      </c>
      <c r="Q39" s="80"/>
      <c r="R39" s="81">
        <f>IF(P39="","",T39*M39*LOOKUP(RIGHT($D$2,3),定数!$A$6:$A$13,定数!$B$6:$B$13))</f>
        <v>13936.766661370864</v>
      </c>
      <c r="S39" s="81"/>
      <c r="T39" s="82">
        <f t="shared" si="4"/>
        <v>21.000000000000796</v>
      </c>
      <c r="U39" s="82"/>
      <c r="V39" t="str">
        <f t="shared" si="7"/>
        <v/>
      </c>
      <c r="W39">
        <f t="shared" si="2"/>
        <v>0</v>
      </c>
      <c r="X39" s="38">
        <f t="shared" si="5"/>
        <v>376071.48133856466</v>
      </c>
      <c r="Y39" s="39">
        <f t="shared" si="6"/>
        <v>0</v>
      </c>
    </row>
    <row r="40" spans="2:25" x14ac:dyDescent="0.15">
      <c r="B40" s="37">
        <v>32</v>
      </c>
      <c r="C40" s="79">
        <f t="shared" si="0"/>
        <v>390008.24799993553</v>
      </c>
      <c r="D40" s="79"/>
      <c r="E40" s="37">
        <v>2017</v>
      </c>
      <c r="F40" s="8">
        <v>43554</v>
      </c>
      <c r="G40" s="37" t="s">
        <v>4</v>
      </c>
      <c r="H40" s="80">
        <v>111.41</v>
      </c>
      <c r="I40" s="80"/>
      <c r="J40" s="37">
        <v>20</v>
      </c>
      <c r="K40" s="83">
        <f t="shared" si="3"/>
        <v>11700.247439998066</v>
      </c>
      <c r="L40" s="84"/>
      <c r="M40" s="6">
        <f>IF(J40="","",(K40/J40)/LOOKUP(RIGHT($D$2,3),定数!$A$6:$A$13,定数!$B$6:$B$13))</f>
        <v>5.8501237199990328</v>
      </c>
      <c r="N40" s="37">
        <v>2017</v>
      </c>
      <c r="O40" s="8">
        <v>43554</v>
      </c>
      <c r="P40" s="80">
        <v>111.66</v>
      </c>
      <c r="Q40" s="80"/>
      <c r="R40" s="81">
        <f>IF(P40="","",T40*M40*LOOKUP(RIGHT($D$2,3),定数!$A$6:$A$13,定数!$B$6:$B$13))</f>
        <v>14625.309299997582</v>
      </c>
      <c r="S40" s="81"/>
      <c r="T40" s="82">
        <f t="shared" si="4"/>
        <v>25</v>
      </c>
      <c r="U40" s="82"/>
      <c r="V40" t="str">
        <f t="shared" si="7"/>
        <v/>
      </c>
      <c r="W40">
        <f t="shared" si="2"/>
        <v>0</v>
      </c>
      <c r="X40" s="38">
        <f t="shared" si="5"/>
        <v>390008.24799993553</v>
      </c>
      <c r="Y40" s="39">
        <f t="shared" si="6"/>
        <v>0</v>
      </c>
    </row>
    <row r="41" spans="2:25" x14ac:dyDescent="0.15">
      <c r="B41" s="37">
        <v>33</v>
      </c>
      <c r="C41" s="79">
        <f t="shared" si="0"/>
        <v>404633.55729993311</v>
      </c>
      <c r="D41" s="79"/>
      <c r="E41" s="37">
        <v>2017</v>
      </c>
      <c r="F41" s="8">
        <v>43558</v>
      </c>
      <c r="G41" s="37" t="s">
        <v>3</v>
      </c>
      <c r="H41" s="80">
        <v>111.22</v>
      </c>
      <c r="I41" s="80"/>
      <c r="J41" s="37">
        <v>13</v>
      </c>
      <c r="K41" s="83">
        <f t="shared" si="3"/>
        <v>12139.006718997993</v>
      </c>
      <c r="L41" s="84"/>
      <c r="M41" s="6">
        <f>IF(J41="","",(K41/J41)/LOOKUP(RIGHT($D$2,3),定数!$A$6:$A$13,定数!$B$6:$B$13))</f>
        <v>9.3376974761523019</v>
      </c>
      <c r="N41" s="37">
        <v>2017</v>
      </c>
      <c r="O41" s="8">
        <v>43558</v>
      </c>
      <c r="P41" s="80">
        <v>111.14</v>
      </c>
      <c r="Q41" s="80"/>
      <c r="R41" s="81">
        <f>IF(P41="","",T41*M41*LOOKUP(RIGHT($D$2,3),定数!$A$6:$A$13,定数!$B$6:$B$13))</f>
        <v>7470.1579809216828</v>
      </c>
      <c r="S41" s="81"/>
      <c r="T41" s="82">
        <f t="shared" si="4"/>
        <v>7.9999999999998295</v>
      </c>
      <c r="U41" s="82"/>
      <c r="V41" t="str">
        <f t="shared" si="7"/>
        <v/>
      </c>
      <c r="W41">
        <f t="shared" si="2"/>
        <v>0</v>
      </c>
      <c r="X41" s="38">
        <f t="shared" si="5"/>
        <v>404633.55729993311</v>
      </c>
      <c r="Y41" s="39">
        <f t="shared" si="6"/>
        <v>0</v>
      </c>
    </row>
    <row r="42" spans="2:25" x14ac:dyDescent="0.15">
      <c r="B42" s="37">
        <v>34</v>
      </c>
      <c r="C42" s="79">
        <f t="shared" si="0"/>
        <v>412103.71528085478</v>
      </c>
      <c r="D42" s="79"/>
      <c r="E42" s="37">
        <v>2017</v>
      </c>
      <c r="F42" s="8">
        <v>43561</v>
      </c>
      <c r="G42" s="37" t="s">
        <v>65</v>
      </c>
      <c r="H42" s="80">
        <v>111.86</v>
      </c>
      <c r="I42" s="80"/>
      <c r="J42" s="37">
        <v>21</v>
      </c>
      <c r="K42" s="83">
        <f t="shared" si="3"/>
        <v>12363.111458425643</v>
      </c>
      <c r="L42" s="84"/>
      <c r="M42" s="6">
        <f>IF(J42="","",(K42/J42)/LOOKUP(RIGHT($D$2,3),定数!$A$6:$A$13,定数!$B$6:$B$13))</f>
        <v>5.8871959325836398</v>
      </c>
      <c r="N42" s="37">
        <v>2017</v>
      </c>
      <c r="O42" s="8">
        <v>43561</v>
      </c>
      <c r="P42" s="80">
        <v>111.13</v>
      </c>
      <c r="Q42" s="80"/>
      <c r="R42" s="81">
        <f>IF(P42="","",T42*M42*LOOKUP(RIGHT($D$2,3),定数!$A$6:$A$13,定数!$B$6:$B$13))</f>
        <v>-42976.530307860805</v>
      </c>
      <c r="S42" s="81"/>
      <c r="T42" s="82">
        <f t="shared" si="4"/>
        <v>-73.000000000000398</v>
      </c>
      <c r="U42" s="82"/>
      <c r="V42" t="str">
        <f t="shared" si="7"/>
        <v/>
      </c>
      <c r="W42">
        <f t="shared" si="2"/>
        <v>1</v>
      </c>
      <c r="X42" s="38">
        <f t="shared" si="5"/>
        <v>412103.71528085478</v>
      </c>
      <c r="Y42" s="39">
        <f t="shared" si="6"/>
        <v>0</v>
      </c>
    </row>
    <row r="43" spans="2:25" x14ac:dyDescent="0.15">
      <c r="B43" s="37">
        <v>35</v>
      </c>
      <c r="C43" s="79">
        <f t="shared" si="0"/>
        <v>369127.18497299397</v>
      </c>
      <c r="D43" s="79"/>
      <c r="E43" s="37">
        <v>2017</v>
      </c>
      <c r="F43" s="8">
        <v>43565</v>
      </c>
      <c r="G43" s="37" t="s">
        <v>3</v>
      </c>
      <c r="H43" s="80">
        <v>110.83</v>
      </c>
      <c r="I43" s="80"/>
      <c r="J43" s="37">
        <v>26</v>
      </c>
      <c r="K43" s="83">
        <f t="shared" si="3"/>
        <v>11073.815549189818</v>
      </c>
      <c r="L43" s="84"/>
      <c r="M43" s="6">
        <f>IF(J43="","",(K43/J43)/LOOKUP(RIGHT($D$2,3),定数!$A$6:$A$13,定数!$B$6:$B$13))</f>
        <v>4.2591598266114685</v>
      </c>
      <c r="N43" s="37">
        <v>2017</v>
      </c>
      <c r="O43" s="8">
        <v>43566</v>
      </c>
      <c r="P43" s="80">
        <v>110.53</v>
      </c>
      <c r="Q43" s="80"/>
      <c r="R43" s="81">
        <f>IF(P43="","",T43*M43*LOOKUP(RIGHT($D$2,3),定数!$A$6:$A$13,定数!$B$6:$B$13))</f>
        <v>12777.479479834285</v>
      </c>
      <c r="S43" s="81"/>
      <c r="T43" s="82">
        <f t="shared" si="4"/>
        <v>29.999999999999716</v>
      </c>
      <c r="U43" s="82"/>
      <c r="V43" t="str">
        <f t="shared" si="7"/>
        <v/>
      </c>
      <c r="W43">
        <f t="shared" si="2"/>
        <v>0</v>
      </c>
      <c r="X43" s="38">
        <f t="shared" si="5"/>
        <v>412103.71528085478</v>
      </c>
      <c r="Y43" s="39">
        <f t="shared" si="6"/>
        <v>0.10428571428571487</v>
      </c>
    </row>
    <row r="44" spans="2:25" x14ac:dyDescent="0.15">
      <c r="B44" s="37">
        <v>36</v>
      </c>
      <c r="C44" s="79">
        <f t="shared" si="0"/>
        <v>381904.66445282823</v>
      </c>
      <c r="D44" s="79"/>
      <c r="E44" s="37">
        <v>2017</v>
      </c>
      <c r="F44" s="8">
        <v>43566</v>
      </c>
      <c r="G44" s="37" t="s">
        <v>3</v>
      </c>
      <c r="H44" s="80">
        <v>110.74</v>
      </c>
      <c r="I44" s="80"/>
      <c r="J44" s="37">
        <v>10</v>
      </c>
      <c r="K44" s="83">
        <f t="shared" si="3"/>
        <v>11457.139933584847</v>
      </c>
      <c r="L44" s="84"/>
      <c r="M44" s="6">
        <f>IF(J44="","",(K44/J44)/LOOKUP(RIGHT($D$2,3),定数!$A$6:$A$13,定数!$B$6:$B$13))</f>
        <v>11.457139933584847</v>
      </c>
      <c r="N44" s="37">
        <v>2017</v>
      </c>
      <c r="O44" s="8">
        <v>43566</v>
      </c>
      <c r="P44" s="80">
        <v>110.6</v>
      </c>
      <c r="Q44" s="80"/>
      <c r="R44" s="81">
        <f>IF(P44="","",T44*M44*LOOKUP(RIGHT($D$2,3),定数!$A$6:$A$13,定数!$B$6:$B$13))</f>
        <v>16039.995907018852</v>
      </c>
      <c r="S44" s="81"/>
      <c r="T44" s="82">
        <f t="shared" si="4"/>
        <v>14.000000000000057</v>
      </c>
      <c r="U44" s="82"/>
      <c r="V44" t="str">
        <f t="shared" si="7"/>
        <v/>
      </c>
      <c r="W44">
        <f t="shared" si="2"/>
        <v>0</v>
      </c>
      <c r="X44" s="38">
        <f t="shared" si="5"/>
        <v>412103.71528085478</v>
      </c>
      <c r="Y44" s="39">
        <f t="shared" si="6"/>
        <v>7.3280219780220701E-2</v>
      </c>
    </row>
    <row r="45" spans="2:25" x14ac:dyDescent="0.15">
      <c r="B45" s="37">
        <v>37</v>
      </c>
      <c r="C45" s="79">
        <f t="shared" si="0"/>
        <v>397944.66035984707</v>
      </c>
      <c r="D45" s="79"/>
      <c r="E45" s="37">
        <v>2017</v>
      </c>
      <c r="F45" s="8">
        <v>43566</v>
      </c>
      <c r="G45" s="37" t="s">
        <v>3</v>
      </c>
      <c r="H45" s="80">
        <v>110.59</v>
      </c>
      <c r="I45" s="80"/>
      <c r="J45" s="37">
        <v>11</v>
      </c>
      <c r="K45" s="83">
        <f t="shared" si="3"/>
        <v>11938.339810795411</v>
      </c>
      <c r="L45" s="84"/>
      <c r="M45" s="6">
        <f>IF(J45="","",(K45/J45)/LOOKUP(RIGHT($D$2,3),定数!$A$6:$A$13,定数!$B$6:$B$13))</f>
        <v>10.85303619163219</v>
      </c>
      <c r="N45" s="37">
        <v>2017</v>
      </c>
      <c r="O45" s="8">
        <v>43566</v>
      </c>
      <c r="P45" s="80">
        <v>110.47</v>
      </c>
      <c r="Q45" s="80"/>
      <c r="R45" s="81">
        <f>IF(P45="","",T45*M45*LOOKUP(RIGHT($D$2,3),定数!$A$6:$A$13,定数!$B$6:$B$13))</f>
        <v>13023.643429959122</v>
      </c>
      <c r="S45" s="81"/>
      <c r="T45" s="82">
        <f t="shared" si="4"/>
        <v>12.000000000000455</v>
      </c>
      <c r="U45" s="82"/>
      <c r="V45" t="str">
        <f t="shared" si="7"/>
        <v/>
      </c>
      <c r="W45">
        <f t="shared" si="2"/>
        <v>0</v>
      </c>
      <c r="X45" s="38">
        <f t="shared" si="5"/>
        <v>412103.71528085478</v>
      </c>
      <c r="Y45" s="39">
        <f t="shared" si="6"/>
        <v>3.4357989010989853E-2</v>
      </c>
    </row>
    <row r="46" spans="2:25" x14ac:dyDescent="0.15">
      <c r="B46" s="37">
        <v>38</v>
      </c>
      <c r="C46" s="79">
        <f t="shared" si="0"/>
        <v>410968.3037898062</v>
      </c>
      <c r="D46" s="79"/>
      <c r="E46" s="37">
        <v>2017</v>
      </c>
      <c r="F46" s="8">
        <v>43567</v>
      </c>
      <c r="G46" s="37" t="s">
        <v>3</v>
      </c>
      <c r="H46" s="80">
        <v>109.57</v>
      </c>
      <c r="I46" s="80"/>
      <c r="J46" s="37">
        <v>11</v>
      </c>
      <c r="K46" s="83">
        <f t="shared" si="3"/>
        <v>12329.049113694186</v>
      </c>
      <c r="L46" s="84"/>
      <c r="M46" s="6">
        <f>IF(J46="","",(K46/J46)/LOOKUP(RIGHT($D$2,3),定数!$A$6:$A$13,定数!$B$6:$B$13))</f>
        <v>11.208226466994713</v>
      </c>
      <c r="N46" s="37">
        <v>2017</v>
      </c>
      <c r="O46" s="8">
        <v>43567</v>
      </c>
      <c r="P46" s="80">
        <v>109.69</v>
      </c>
      <c r="Q46" s="80"/>
      <c r="R46" s="81">
        <f>IF(P46="","",T46*M46*LOOKUP(RIGHT($D$2,3),定数!$A$6:$A$13,定数!$B$6:$B$13))</f>
        <v>-13449.871760394166</v>
      </c>
      <c r="S46" s="81"/>
      <c r="T46" s="82">
        <f t="shared" si="4"/>
        <v>-12.000000000000455</v>
      </c>
      <c r="U46" s="82"/>
      <c r="V46" t="str">
        <f t="shared" si="7"/>
        <v/>
      </c>
      <c r="W46">
        <f t="shared" si="2"/>
        <v>1</v>
      </c>
      <c r="X46" s="38">
        <f t="shared" si="5"/>
        <v>412103.71528085478</v>
      </c>
      <c r="Y46" s="39">
        <f t="shared" si="6"/>
        <v>2.7551595604392576E-3</v>
      </c>
    </row>
    <row r="47" spans="2:25" x14ac:dyDescent="0.15">
      <c r="B47" s="37">
        <v>39</v>
      </c>
      <c r="C47" s="79">
        <f t="shared" si="0"/>
        <v>397518.43202941201</v>
      </c>
      <c r="D47" s="79"/>
      <c r="E47" s="37">
        <v>2017</v>
      </c>
      <c r="F47" s="8">
        <v>43572</v>
      </c>
      <c r="G47" s="37" t="s">
        <v>3</v>
      </c>
      <c r="H47" s="80">
        <v>108.3</v>
      </c>
      <c r="I47" s="80"/>
      <c r="J47" s="37">
        <v>11</v>
      </c>
      <c r="K47" s="83">
        <f t="shared" si="3"/>
        <v>11925.55296088236</v>
      </c>
      <c r="L47" s="84"/>
      <c r="M47" s="6">
        <f>IF(J47="","",(K47/J47)/LOOKUP(RIGHT($D$2,3),定数!$A$6:$A$13,定数!$B$6:$B$13))</f>
        <v>10.841411782620328</v>
      </c>
      <c r="N47" s="37">
        <v>2017</v>
      </c>
      <c r="O47" s="8">
        <v>43572</v>
      </c>
      <c r="P47" s="80">
        <v>108.42</v>
      </c>
      <c r="Q47" s="80"/>
      <c r="R47" s="81">
        <f>IF(P47="","",T47*M47*LOOKUP(RIGHT($D$2,3),定数!$A$6:$A$13,定数!$B$6:$B$13))</f>
        <v>-13009.694139144887</v>
      </c>
      <c r="S47" s="81"/>
      <c r="T47" s="82">
        <f t="shared" si="4"/>
        <v>-12.000000000000455</v>
      </c>
      <c r="U47" s="82"/>
      <c r="V47" t="str">
        <f t="shared" si="7"/>
        <v/>
      </c>
      <c r="W47">
        <f t="shared" si="2"/>
        <v>2</v>
      </c>
      <c r="X47" s="38">
        <f t="shared" si="5"/>
        <v>412103.71528085478</v>
      </c>
      <c r="Y47" s="39">
        <f t="shared" si="6"/>
        <v>3.5392263429371629E-2</v>
      </c>
    </row>
    <row r="48" spans="2:25" x14ac:dyDescent="0.15">
      <c r="B48" s="37">
        <v>40</v>
      </c>
      <c r="C48" s="79">
        <f t="shared" si="0"/>
        <v>384508.7378902671</v>
      </c>
      <c r="D48" s="79"/>
      <c r="E48" s="37">
        <v>2017</v>
      </c>
      <c r="F48" s="8">
        <v>43573</v>
      </c>
      <c r="G48" s="37" t="s">
        <v>3</v>
      </c>
      <c r="H48" s="80">
        <v>108.75</v>
      </c>
      <c r="I48" s="80"/>
      <c r="J48" s="37">
        <v>22</v>
      </c>
      <c r="K48" s="83">
        <f t="shared" si="3"/>
        <v>11535.262136708012</v>
      </c>
      <c r="L48" s="84"/>
      <c r="M48" s="6">
        <f>IF(J48="","",(K48/J48)/LOOKUP(RIGHT($D$2,3),定数!$A$6:$A$13,定数!$B$6:$B$13))</f>
        <v>5.2433009712309149</v>
      </c>
      <c r="N48" s="37">
        <v>2017</v>
      </c>
      <c r="O48" s="8">
        <v>43573</v>
      </c>
      <c r="P48" s="80">
        <v>108.48</v>
      </c>
      <c r="Q48" s="80"/>
      <c r="R48" s="81">
        <f>IF(P48="","",T48*M48*LOOKUP(RIGHT($D$2,3),定数!$A$6:$A$13,定数!$B$6:$B$13))</f>
        <v>14156.912622323262</v>
      </c>
      <c r="S48" s="81"/>
      <c r="T48" s="82">
        <f t="shared" si="4"/>
        <v>26.999999999999602</v>
      </c>
      <c r="U48" s="82"/>
      <c r="V48" t="str">
        <f t="shared" si="7"/>
        <v/>
      </c>
      <c r="W48">
        <f t="shared" si="2"/>
        <v>0</v>
      </c>
      <c r="X48" s="38">
        <f t="shared" si="5"/>
        <v>412103.71528085478</v>
      </c>
      <c r="Y48" s="39">
        <f t="shared" si="6"/>
        <v>6.6961243898957079E-2</v>
      </c>
    </row>
    <row r="49" spans="2:25" x14ac:dyDescent="0.15">
      <c r="B49" s="37">
        <v>41</v>
      </c>
      <c r="C49" s="79">
        <f t="shared" si="0"/>
        <v>398665.65051259036</v>
      </c>
      <c r="D49" s="79"/>
      <c r="E49" s="37">
        <v>2017</v>
      </c>
      <c r="F49" s="8">
        <v>43574</v>
      </c>
      <c r="G49" s="37" t="s">
        <v>4</v>
      </c>
      <c r="H49" s="80">
        <v>108.63</v>
      </c>
      <c r="I49" s="80"/>
      <c r="J49" s="37">
        <v>10</v>
      </c>
      <c r="K49" s="83">
        <f t="shared" si="3"/>
        <v>11959.96951537771</v>
      </c>
      <c r="L49" s="84"/>
      <c r="M49" s="6">
        <f>IF(J49="","",(K49/J49)/LOOKUP(RIGHT($D$2,3),定数!$A$6:$A$13,定数!$B$6:$B$13))</f>
        <v>11.959969515377711</v>
      </c>
      <c r="N49" s="37">
        <v>2017</v>
      </c>
      <c r="O49" s="8">
        <v>43574</v>
      </c>
      <c r="P49" s="80">
        <v>108.75</v>
      </c>
      <c r="Q49" s="80"/>
      <c r="R49" s="81">
        <f>IF(P49="","",T49*M49*LOOKUP(RIGHT($D$2,3),定数!$A$6:$A$13,定数!$B$6:$B$13))</f>
        <v>14351.963418453797</v>
      </c>
      <c r="S49" s="81"/>
      <c r="T49" s="82">
        <f t="shared" si="4"/>
        <v>12.000000000000455</v>
      </c>
      <c r="U49" s="82"/>
      <c r="V49" t="str">
        <f t="shared" si="7"/>
        <v/>
      </c>
      <c r="W49">
        <f t="shared" si="2"/>
        <v>0</v>
      </c>
      <c r="X49" s="38">
        <f t="shared" si="5"/>
        <v>412103.71528085478</v>
      </c>
      <c r="Y49" s="39">
        <f t="shared" si="6"/>
        <v>3.2608453333419218E-2</v>
      </c>
    </row>
    <row r="50" spans="2:25" x14ac:dyDescent="0.15">
      <c r="B50" s="37">
        <v>42</v>
      </c>
      <c r="C50" s="79">
        <f t="shared" si="0"/>
        <v>413017.61393104418</v>
      </c>
      <c r="D50" s="79"/>
      <c r="E50" s="37">
        <v>2017</v>
      </c>
      <c r="F50" s="8">
        <v>43583</v>
      </c>
      <c r="G50" s="37" t="s">
        <v>3</v>
      </c>
      <c r="H50" s="80">
        <v>111.09</v>
      </c>
      <c r="I50" s="80"/>
      <c r="J50" s="37">
        <v>12</v>
      </c>
      <c r="K50" s="83">
        <f t="shared" si="3"/>
        <v>12390.528417931326</v>
      </c>
      <c r="L50" s="84"/>
      <c r="M50" s="6">
        <f>IF(J50="","",(K50/J50)/LOOKUP(RIGHT($D$2,3),定数!$A$6:$A$13,定数!$B$6:$B$13))</f>
        <v>10.325440348276103</v>
      </c>
      <c r="N50" s="37">
        <v>2017</v>
      </c>
      <c r="O50" s="8">
        <v>43583</v>
      </c>
      <c r="P50" s="80">
        <v>111.22</v>
      </c>
      <c r="Q50" s="80"/>
      <c r="R50" s="81">
        <f>IF(P50="","",T50*M50*LOOKUP(RIGHT($D$2,3),定数!$A$6:$A$13,定数!$B$6:$B$13))</f>
        <v>-13423.072452758464</v>
      </c>
      <c r="S50" s="81"/>
      <c r="T50" s="82">
        <f t="shared" si="4"/>
        <v>-12.999999999999545</v>
      </c>
      <c r="U50" s="82"/>
      <c r="V50" t="str">
        <f t="shared" si="7"/>
        <v/>
      </c>
      <c r="W50">
        <f t="shared" si="2"/>
        <v>1</v>
      </c>
      <c r="X50" s="38">
        <f t="shared" si="5"/>
        <v>413017.61393104418</v>
      </c>
      <c r="Y50" s="39">
        <f t="shared" si="6"/>
        <v>0</v>
      </c>
    </row>
    <row r="51" spans="2:25" x14ac:dyDescent="0.15">
      <c r="B51" s="37">
        <v>43</v>
      </c>
      <c r="C51" s="79">
        <f t="shared" si="0"/>
        <v>399594.54147828574</v>
      </c>
      <c r="D51" s="79"/>
      <c r="E51" s="37">
        <v>2017</v>
      </c>
      <c r="F51" s="8">
        <v>43583</v>
      </c>
      <c r="G51" s="37" t="s">
        <v>3</v>
      </c>
      <c r="H51" s="80">
        <v>111.36</v>
      </c>
      <c r="I51" s="80"/>
      <c r="J51" s="37">
        <v>17</v>
      </c>
      <c r="K51" s="83">
        <f t="shared" si="3"/>
        <v>11987.836244348571</v>
      </c>
      <c r="L51" s="84"/>
      <c r="M51" s="6">
        <f>IF(J51="","",(K51/J51)/LOOKUP(RIGHT($D$2,3),定数!$A$6:$A$13,定数!$B$6:$B$13))</f>
        <v>7.0516683790285706</v>
      </c>
      <c r="N51" s="37">
        <v>2017</v>
      </c>
      <c r="O51" s="8">
        <v>43583</v>
      </c>
      <c r="P51" s="80">
        <v>111.54</v>
      </c>
      <c r="Q51" s="80"/>
      <c r="R51" s="81">
        <f>IF(P51="","",T51*M51*LOOKUP(RIGHT($D$2,3),定数!$A$6:$A$13,定数!$B$6:$B$13))</f>
        <v>-12693.003082251909</v>
      </c>
      <c r="S51" s="81"/>
      <c r="T51" s="82">
        <f t="shared" si="4"/>
        <v>-18.000000000000682</v>
      </c>
      <c r="U51" s="82"/>
      <c r="V51" t="str">
        <f t="shared" si="7"/>
        <v/>
      </c>
      <c r="W51">
        <f t="shared" si="2"/>
        <v>2</v>
      </c>
      <c r="X51" s="38">
        <f t="shared" si="5"/>
        <v>413017.61393104418</v>
      </c>
      <c r="Y51" s="39">
        <f t="shared" si="6"/>
        <v>3.2499999999998752E-2</v>
      </c>
    </row>
    <row r="52" spans="2:25" x14ac:dyDescent="0.15">
      <c r="B52" s="37">
        <v>44</v>
      </c>
      <c r="C52" s="79">
        <f t="shared" si="0"/>
        <v>386901.53839603381</v>
      </c>
      <c r="D52" s="79"/>
      <c r="E52" s="37">
        <v>2017</v>
      </c>
      <c r="F52" s="8">
        <v>43589</v>
      </c>
      <c r="G52" s="37" t="s">
        <v>3</v>
      </c>
      <c r="H52" s="80">
        <v>112.79</v>
      </c>
      <c r="I52" s="80"/>
      <c r="J52" s="37">
        <v>24</v>
      </c>
      <c r="K52" s="83">
        <f t="shared" si="3"/>
        <v>11607.046151881013</v>
      </c>
      <c r="L52" s="84"/>
      <c r="M52" s="6">
        <f>IF(J52="","",(K52/J52)/LOOKUP(RIGHT($D$2,3),定数!$A$6:$A$13,定数!$B$6:$B$13))</f>
        <v>4.836269229950422</v>
      </c>
      <c r="N52" s="37">
        <v>2017</v>
      </c>
      <c r="O52" s="8">
        <v>43589</v>
      </c>
      <c r="P52" s="80">
        <v>112.51</v>
      </c>
      <c r="Q52" s="80"/>
      <c r="R52" s="81">
        <f>IF(P52="","",T52*M52*LOOKUP(RIGHT($D$2,3),定数!$A$6:$A$13,定数!$B$6:$B$13))</f>
        <v>13541.553843861237</v>
      </c>
      <c r="S52" s="81"/>
      <c r="T52" s="82">
        <f t="shared" si="4"/>
        <v>28.000000000000114</v>
      </c>
      <c r="U52" s="82"/>
      <c r="V52" t="str">
        <f t="shared" si="7"/>
        <v/>
      </c>
      <c r="W52">
        <f t="shared" si="2"/>
        <v>0</v>
      </c>
      <c r="X52" s="38">
        <f t="shared" si="5"/>
        <v>413017.61393104418</v>
      </c>
      <c r="Y52" s="39">
        <f t="shared" si="6"/>
        <v>6.3232352941176573E-2</v>
      </c>
    </row>
    <row r="53" spans="2:25" x14ac:dyDescent="0.15">
      <c r="B53" s="37">
        <v>45</v>
      </c>
      <c r="C53" s="79">
        <f t="shared" si="0"/>
        <v>400443.09223989502</v>
      </c>
      <c r="D53" s="79"/>
      <c r="E53" s="37">
        <v>2017</v>
      </c>
      <c r="F53" s="8">
        <v>43593</v>
      </c>
      <c r="G53" s="37" t="s">
        <v>4</v>
      </c>
      <c r="H53" s="80">
        <v>112.8</v>
      </c>
      <c r="I53" s="80"/>
      <c r="J53" s="37">
        <v>12</v>
      </c>
      <c r="K53" s="83">
        <f t="shared" si="3"/>
        <v>12013.29276719685</v>
      </c>
      <c r="L53" s="84"/>
      <c r="M53" s="6">
        <f>IF(J53="","",(K53/J53)/LOOKUP(RIGHT($D$2,3),定数!$A$6:$A$13,定数!$B$6:$B$13))</f>
        <v>10.011077305997375</v>
      </c>
      <c r="N53" s="37">
        <v>2017</v>
      </c>
      <c r="O53" s="8">
        <v>43593</v>
      </c>
      <c r="P53" s="80">
        <v>112.67</v>
      </c>
      <c r="Q53" s="80"/>
      <c r="R53" s="81">
        <f>IF(P53="","",T53*M53*LOOKUP(RIGHT($D$2,3),定数!$A$6:$A$13,定数!$B$6:$B$13))</f>
        <v>-13014.400497796132</v>
      </c>
      <c r="S53" s="81"/>
      <c r="T53" s="82">
        <f t="shared" si="4"/>
        <v>-12.999999999999545</v>
      </c>
      <c r="U53" s="82"/>
      <c r="V53" t="str">
        <f t="shared" si="7"/>
        <v/>
      </c>
      <c r="W53">
        <f t="shared" si="2"/>
        <v>1</v>
      </c>
      <c r="X53" s="38">
        <f t="shared" si="5"/>
        <v>413017.61393104418</v>
      </c>
      <c r="Y53" s="39">
        <f t="shared" si="6"/>
        <v>3.0445485294117614E-2</v>
      </c>
    </row>
    <row r="54" spans="2:25" x14ac:dyDescent="0.15">
      <c r="B54" s="37">
        <v>46</v>
      </c>
      <c r="C54" s="79">
        <f t="shared" si="0"/>
        <v>387428.69174209889</v>
      </c>
      <c r="D54" s="79"/>
      <c r="E54" s="37">
        <v>2017</v>
      </c>
      <c r="F54" s="8">
        <v>43595</v>
      </c>
      <c r="G54" s="37" t="s">
        <v>4</v>
      </c>
      <c r="H54" s="80">
        <v>113.83</v>
      </c>
      <c r="I54" s="80"/>
      <c r="J54" s="37">
        <v>19</v>
      </c>
      <c r="K54" s="83">
        <f t="shared" si="3"/>
        <v>11622.860752262966</v>
      </c>
      <c r="L54" s="84"/>
      <c r="M54" s="6">
        <f>IF(J54="","",(K54/J54)/LOOKUP(RIGHT($D$2,3),定数!$A$6:$A$13,定数!$B$6:$B$13))</f>
        <v>6.117295132769982</v>
      </c>
      <c r="N54" s="37">
        <v>2017</v>
      </c>
      <c r="O54" s="8">
        <v>43595</v>
      </c>
      <c r="P54" s="80">
        <v>114.07</v>
      </c>
      <c r="Q54" s="80"/>
      <c r="R54" s="81">
        <f>IF(P54="","",T54*M54*LOOKUP(RIGHT($D$2,3),定数!$A$6:$A$13,定数!$B$6:$B$13))</f>
        <v>14681.508318647644</v>
      </c>
      <c r="S54" s="81"/>
      <c r="T54" s="82">
        <f t="shared" si="4"/>
        <v>23.999999999999488</v>
      </c>
      <c r="U54" s="82"/>
      <c r="V54" t="str">
        <f t="shared" si="7"/>
        <v/>
      </c>
      <c r="W54">
        <f t="shared" si="2"/>
        <v>0</v>
      </c>
      <c r="X54" s="38">
        <f t="shared" si="5"/>
        <v>413017.61393104418</v>
      </c>
      <c r="Y54" s="39">
        <f t="shared" si="6"/>
        <v>6.1956007022057724E-2</v>
      </c>
    </row>
    <row r="55" spans="2:25" x14ac:dyDescent="0.15">
      <c r="B55" s="37">
        <v>47</v>
      </c>
      <c r="C55" s="79">
        <f t="shared" si="0"/>
        <v>402110.20006074652</v>
      </c>
      <c r="D55" s="79"/>
      <c r="E55" s="37">
        <v>2017</v>
      </c>
      <c r="F55" s="8">
        <v>43595</v>
      </c>
      <c r="G55" s="37" t="s">
        <v>3</v>
      </c>
      <c r="H55" s="80">
        <v>113.76</v>
      </c>
      <c r="I55" s="80"/>
      <c r="J55" s="37">
        <v>18</v>
      </c>
      <c r="K55" s="83">
        <f t="shared" si="3"/>
        <v>12063.306001822395</v>
      </c>
      <c r="L55" s="84"/>
      <c r="M55" s="6">
        <f>IF(J55="","",(K55/J55)/LOOKUP(RIGHT($D$2,3),定数!$A$6:$A$13,定数!$B$6:$B$13))</f>
        <v>6.7018366676791086</v>
      </c>
      <c r="N55" s="37">
        <v>2017</v>
      </c>
      <c r="O55" s="8">
        <v>43595</v>
      </c>
      <c r="P55" s="80">
        <v>113.95</v>
      </c>
      <c r="Q55" s="80"/>
      <c r="R55" s="81">
        <f>IF(P55="","",T55*M55*LOOKUP(RIGHT($D$2,3),定数!$A$6:$A$13,定数!$B$6:$B$13))</f>
        <v>-12733.489668590155</v>
      </c>
      <c r="S55" s="81"/>
      <c r="T55" s="82">
        <f t="shared" si="4"/>
        <v>-18.999999999999773</v>
      </c>
      <c r="U55" s="82"/>
      <c r="V55" t="str">
        <f t="shared" si="7"/>
        <v/>
      </c>
      <c r="W55">
        <f t="shared" si="2"/>
        <v>1</v>
      </c>
      <c r="X55" s="38">
        <f t="shared" si="5"/>
        <v>413017.61393104418</v>
      </c>
      <c r="Y55" s="39">
        <f t="shared" si="6"/>
        <v>2.6409076761841788E-2</v>
      </c>
    </row>
    <row r="56" spans="2:25" x14ac:dyDescent="0.15">
      <c r="B56" s="37">
        <v>48</v>
      </c>
      <c r="C56" s="79">
        <f t="shared" si="0"/>
        <v>389376.71039215638</v>
      </c>
      <c r="D56" s="79"/>
      <c r="E56" s="37">
        <v>2017</v>
      </c>
      <c r="F56" s="8">
        <v>43597</v>
      </c>
      <c r="G56" s="37" t="s">
        <v>3</v>
      </c>
      <c r="H56" s="80">
        <v>113.55</v>
      </c>
      <c r="I56" s="80"/>
      <c r="J56" s="37">
        <v>16</v>
      </c>
      <c r="K56" s="83">
        <f t="shared" si="3"/>
        <v>11681.301311764691</v>
      </c>
      <c r="L56" s="84"/>
      <c r="M56" s="6">
        <f>IF(J56="","",(K56/J56)/LOOKUP(RIGHT($D$2,3),定数!$A$6:$A$13,定数!$B$6:$B$13))</f>
        <v>7.3008133198529324</v>
      </c>
      <c r="N56" s="37">
        <v>2017</v>
      </c>
      <c r="O56" s="8">
        <v>43597</v>
      </c>
      <c r="P56" s="80">
        <v>113.72</v>
      </c>
      <c r="Q56" s="80"/>
      <c r="R56" s="81">
        <f>IF(P56="","",T56*M56*LOOKUP(RIGHT($D$2,3),定数!$A$6:$A$13,定数!$B$6:$B$13))</f>
        <v>-12411.382643750108</v>
      </c>
      <c r="S56" s="81"/>
      <c r="T56" s="82">
        <f t="shared" si="4"/>
        <v>-17.000000000000171</v>
      </c>
      <c r="U56" s="82"/>
      <c r="V56" t="str">
        <f t="shared" si="7"/>
        <v/>
      </c>
      <c r="W56">
        <f t="shared" si="2"/>
        <v>2</v>
      </c>
      <c r="X56" s="38">
        <f t="shared" si="5"/>
        <v>413017.61393104418</v>
      </c>
      <c r="Y56" s="39">
        <f t="shared" si="6"/>
        <v>5.7239455997716293E-2</v>
      </c>
    </row>
    <row r="57" spans="2:25" x14ac:dyDescent="0.15">
      <c r="B57" s="37">
        <v>49</v>
      </c>
      <c r="C57" s="79">
        <f t="shared" si="0"/>
        <v>376965.32774840627</v>
      </c>
      <c r="D57" s="79"/>
      <c r="E57" s="37">
        <v>2017</v>
      </c>
      <c r="F57" s="8">
        <v>43603</v>
      </c>
      <c r="G57" s="37" t="s">
        <v>4</v>
      </c>
      <c r="H57" s="80">
        <v>110.88</v>
      </c>
      <c r="I57" s="80"/>
      <c r="J57" s="37">
        <v>42</v>
      </c>
      <c r="K57" s="83">
        <f t="shared" si="3"/>
        <v>11308.959832452188</v>
      </c>
      <c r="L57" s="84"/>
      <c r="M57" s="6">
        <f>IF(J57="","",(K57/J57)/LOOKUP(RIGHT($D$2,3),定数!$A$6:$A$13,定数!$B$6:$B$13))</f>
        <v>2.6926094839171877</v>
      </c>
      <c r="N57" s="37">
        <v>2017</v>
      </c>
      <c r="O57" s="8">
        <v>43603</v>
      </c>
      <c r="P57" s="80">
        <v>111.41</v>
      </c>
      <c r="Q57" s="80"/>
      <c r="R57" s="81">
        <f>IF(P57="","",T57*M57*LOOKUP(RIGHT($D$2,3),定数!$A$6:$A$13,定数!$B$6:$B$13))</f>
        <v>14270.830264761125</v>
      </c>
      <c r="S57" s="81"/>
      <c r="T57" s="82">
        <f t="shared" si="4"/>
        <v>53.000000000000114</v>
      </c>
      <c r="U57" s="82"/>
      <c r="V57" t="str">
        <f t="shared" si="7"/>
        <v/>
      </c>
      <c r="W57">
        <f t="shared" si="2"/>
        <v>0</v>
      </c>
      <c r="X57" s="38">
        <f t="shared" si="5"/>
        <v>413017.61393104418</v>
      </c>
      <c r="Y57" s="39">
        <f t="shared" si="6"/>
        <v>8.7289948337789469E-2</v>
      </c>
    </row>
    <row r="58" spans="2:25" x14ac:dyDescent="0.15">
      <c r="B58" s="37">
        <v>50</v>
      </c>
      <c r="C58" s="79">
        <f t="shared" si="0"/>
        <v>391236.15801316738</v>
      </c>
      <c r="D58" s="79"/>
      <c r="E58" s="37">
        <v>2017</v>
      </c>
      <c r="F58" s="8">
        <v>43607</v>
      </c>
      <c r="G58" s="37" t="s">
        <v>4</v>
      </c>
      <c r="H58" s="80">
        <v>111.33</v>
      </c>
      <c r="I58" s="80"/>
      <c r="J58" s="37">
        <v>18</v>
      </c>
      <c r="K58" s="83">
        <f t="shared" si="3"/>
        <v>11737.084740395021</v>
      </c>
      <c r="L58" s="84"/>
      <c r="M58" s="6">
        <f>IF(J58="","",(K58/J58)/LOOKUP(RIGHT($D$2,3),定数!$A$6:$A$13,定数!$B$6:$B$13))</f>
        <v>6.5206026335527891</v>
      </c>
      <c r="N58" s="37">
        <v>2017</v>
      </c>
      <c r="O58" s="8">
        <v>43607</v>
      </c>
      <c r="P58" s="80">
        <v>111.55</v>
      </c>
      <c r="Q58" s="80"/>
      <c r="R58" s="81">
        <f>IF(P58="","",T58*M58*LOOKUP(RIGHT($D$2,3),定数!$A$6:$A$13,定数!$B$6:$B$13))</f>
        <v>14345.325793816062</v>
      </c>
      <c r="S58" s="81"/>
      <c r="T58" s="82">
        <f t="shared" si="4"/>
        <v>21.999999999999886</v>
      </c>
      <c r="U58" s="82"/>
      <c r="V58" t="str">
        <f t="shared" si="7"/>
        <v/>
      </c>
      <c r="W58">
        <f t="shared" si="2"/>
        <v>0</v>
      </c>
      <c r="X58" s="38">
        <f t="shared" si="5"/>
        <v>413017.61393104418</v>
      </c>
      <c r="Y58" s="39">
        <f t="shared" si="6"/>
        <v>5.2737353524862862E-2</v>
      </c>
    </row>
    <row r="59" spans="2:25" x14ac:dyDescent="0.15">
      <c r="B59" s="37">
        <v>51</v>
      </c>
      <c r="C59" s="79">
        <f t="shared" si="0"/>
        <v>405581.48380698345</v>
      </c>
      <c r="D59" s="79"/>
      <c r="E59" s="37">
        <v>2017</v>
      </c>
      <c r="F59" s="8">
        <v>43609</v>
      </c>
      <c r="G59" s="37" t="s">
        <v>3</v>
      </c>
      <c r="H59" s="80">
        <v>111.74</v>
      </c>
      <c r="I59" s="80"/>
      <c r="J59" s="37">
        <v>8</v>
      </c>
      <c r="K59" s="83">
        <f t="shared" si="3"/>
        <v>12167.444514209503</v>
      </c>
      <c r="L59" s="84"/>
      <c r="M59" s="6">
        <f>IF(J59="","",(K59/J59)/LOOKUP(RIGHT($D$2,3),定数!$A$6:$A$13,定数!$B$6:$B$13))</f>
        <v>15.209305642761878</v>
      </c>
      <c r="N59" s="37">
        <v>2017</v>
      </c>
      <c r="O59" s="8">
        <v>43609</v>
      </c>
      <c r="P59" s="80">
        <v>111.83</v>
      </c>
      <c r="Q59" s="80"/>
      <c r="R59" s="81">
        <f>IF(P59="","",T59*M59*LOOKUP(RIGHT($D$2,3),定数!$A$6:$A$13,定数!$B$6:$B$13))</f>
        <v>-13688.37507848621</v>
      </c>
      <c r="S59" s="81"/>
      <c r="T59" s="82">
        <f t="shared" si="4"/>
        <v>-9.0000000000003411</v>
      </c>
      <c r="U59" s="82"/>
      <c r="V59" t="str">
        <f t="shared" si="7"/>
        <v/>
      </c>
      <c r="W59">
        <f t="shared" si="2"/>
        <v>1</v>
      </c>
      <c r="X59" s="38">
        <f t="shared" si="5"/>
        <v>413017.61393104418</v>
      </c>
      <c r="Y59" s="39">
        <f t="shared" si="6"/>
        <v>1.800438982077468E-2</v>
      </c>
    </row>
    <row r="60" spans="2:25" x14ac:dyDescent="0.15">
      <c r="B60" s="37">
        <v>52</v>
      </c>
      <c r="C60" s="79">
        <f t="shared" si="0"/>
        <v>391893.10872849723</v>
      </c>
      <c r="D60" s="79"/>
      <c r="E60" s="37">
        <v>2017</v>
      </c>
      <c r="F60" s="8">
        <v>43610</v>
      </c>
      <c r="G60" s="37" t="s">
        <v>4</v>
      </c>
      <c r="H60" s="80">
        <v>111.82</v>
      </c>
      <c r="I60" s="80"/>
      <c r="J60" s="37">
        <v>15</v>
      </c>
      <c r="K60" s="83">
        <f t="shared" si="3"/>
        <v>11756.793261854917</v>
      </c>
      <c r="L60" s="84"/>
      <c r="M60" s="6">
        <f>IF(J60="","",(K60/J60)/LOOKUP(RIGHT($D$2,3),定数!$A$6:$A$13,定数!$B$6:$B$13))</f>
        <v>7.8378621745699446</v>
      </c>
      <c r="N60" s="37">
        <v>2017</v>
      </c>
      <c r="O60" s="8">
        <v>43610</v>
      </c>
      <c r="P60" s="80">
        <v>111.67</v>
      </c>
      <c r="Q60" s="80"/>
      <c r="R60" s="81">
        <f>IF(P60="","",T60*M60*LOOKUP(RIGHT($D$2,3),定数!$A$6:$A$13,定数!$B$6:$B$13))</f>
        <v>-11756.793261854249</v>
      </c>
      <c r="S60" s="81"/>
      <c r="T60" s="82">
        <f t="shared" si="4"/>
        <v>-14.999999999999147</v>
      </c>
      <c r="U60" s="82"/>
      <c r="V60" t="str">
        <f t="shared" si="7"/>
        <v/>
      </c>
      <c r="W60">
        <f t="shared" si="2"/>
        <v>2</v>
      </c>
      <c r="X60" s="38">
        <f t="shared" si="5"/>
        <v>413017.61393104418</v>
      </c>
      <c r="Y60" s="39">
        <f t="shared" si="6"/>
        <v>5.1146741664324757E-2</v>
      </c>
    </row>
    <row r="61" spans="2:25" x14ac:dyDescent="0.15">
      <c r="B61" s="37">
        <v>53</v>
      </c>
      <c r="C61" s="79">
        <f t="shared" si="0"/>
        <v>380136.31546664296</v>
      </c>
      <c r="D61" s="79"/>
      <c r="E61" s="37">
        <v>2017</v>
      </c>
      <c r="F61" s="8">
        <v>43610</v>
      </c>
      <c r="G61" s="37" t="s">
        <v>4</v>
      </c>
      <c r="H61" s="80">
        <v>111.84</v>
      </c>
      <c r="I61" s="80"/>
      <c r="J61" s="37">
        <v>16</v>
      </c>
      <c r="K61" s="83">
        <f t="shared" si="3"/>
        <v>11404.089463999288</v>
      </c>
      <c r="L61" s="84"/>
      <c r="M61" s="6">
        <f>IF(J61="","",(K61/J61)/LOOKUP(RIGHT($D$2,3),定数!$A$6:$A$13,定数!$B$6:$B$13))</f>
        <v>7.1275559149995544</v>
      </c>
      <c r="N61" s="37">
        <v>2017</v>
      </c>
      <c r="O61" s="8">
        <v>43610</v>
      </c>
      <c r="P61" s="80">
        <v>111.75</v>
      </c>
      <c r="Q61" s="80"/>
      <c r="R61" s="81">
        <f>IF(P61="","",T61*M61*LOOKUP(RIGHT($D$2,3),定数!$A$6:$A$13,定数!$B$6:$B$13))</f>
        <v>-6414.8003234998423</v>
      </c>
      <c r="S61" s="81"/>
      <c r="T61" s="82">
        <f t="shared" si="4"/>
        <v>-9.0000000000003411</v>
      </c>
      <c r="U61" s="82"/>
      <c r="V61" t="str">
        <f t="shared" si="7"/>
        <v/>
      </c>
      <c r="W61">
        <f t="shared" si="2"/>
        <v>3</v>
      </c>
      <c r="X61" s="38">
        <f t="shared" si="5"/>
        <v>413017.61393104418</v>
      </c>
      <c r="Y61" s="39">
        <f t="shared" si="6"/>
        <v>7.9612339414393496E-2</v>
      </c>
    </row>
    <row r="62" spans="2:25" x14ac:dyDescent="0.15">
      <c r="B62" s="37">
        <v>54</v>
      </c>
      <c r="C62" s="79">
        <f t="shared" si="0"/>
        <v>373721.51514314313</v>
      </c>
      <c r="D62" s="79"/>
      <c r="E62" s="37">
        <v>2017</v>
      </c>
      <c r="F62" s="8">
        <v>43614</v>
      </c>
      <c r="G62" s="37" t="s">
        <v>3</v>
      </c>
      <c r="H62" s="80">
        <v>111.3</v>
      </c>
      <c r="I62" s="80"/>
      <c r="J62" s="37">
        <v>7</v>
      </c>
      <c r="K62" s="83">
        <f t="shared" si="3"/>
        <v>11211.645454294294</v>
      </c>
      <c r="L62" s="84"/>
      <c r="M62" s="6">
        <f>IF(J62="","",(K62/J62)/LOOKUP(RIGHT($D$2,3),定数!$A$6:$A$13,定数!$B$6:$B$13))</f>
        <v>16.016636363277563</v>
      </c>
      <c r="N62" s="37">
        <v>2017</v>
      </c>
      <c r="O62" s="8">
        <v>43615</v>
      </c>
      <c r="P62" s="80">
        <v>111.23</v>
      </c>
      <c r="Q62" s="80"/>
      <c r="R62" s="81">
        <f>IF(P62="","",T62*M62*LOOKUP(RIGHT($D$2,3),定数!$A$6:$A$13,定数!$B$6:$B$13))</f>
        <v>11211.645454293202</v>
      </c>
      <c r="S62" s="81"/>
      <c r="T62" s="82">
        <f t="shared" si="4"/>
        <v>6.9999999999993179</v>
      </c>
      <c r="U62" s="82"/>
      <c r="V62" t="str">
        <f t="shared" si="7"/>
        <v/>
      </c>
      <c r="W62">
        <f t="shared" si="2"/>
        <v>0</v>
      </c>
      <c r="X62" s="38">
        <f t="shared" si="5"/>
        <v>413017.61393104418</v>
      </c>
      <c r="Y62" s="39">
        <f t="shared" si="6"/>
        <v>9.5143881186776191E-2</v>
      </c>
    </row>
    <row r="63" spans="2:25" x14ac:dyDescent="0.15">
      <c r="B63" s="37">
        <v>55</v>
      </c>
      <c r="C63" s="79">
        <f t="shared" si="0"/>
        <v>384933.1605974363</v>
      </c>
      <c r="D63" s="79"/>
      <c r="E63" s="37">
        <v>2017</v>
      </c>
      <c r="F63" s="8">
        <v>43614</v>
      </c>
      <c r="G63" s="37" t="s">
        <v>4</v>
      </c>
      <c r="H63" s="80">
        <v>111.34</v>
      </c>
      <c r="I63" s="80"/>
      <c r="J63" s="37">
        <v>5</v>
      </c>
      <c r="K63" s="83">
        <f t="shared" si="3"/>
        <v>11547.994817923089</v>
      </c>
      <c r="L63" s="84"/>
      <c r="M63" s="6">
        <f>IF(J63="","",(K63/J63)/LOOKUP(RIGHT($D$2,3),定数!$A$6:$A$13,定数!$B$6:$B$13))</f>
        <v>23.095989635846177</v>
      </c>
      <c r="N63" s="37">
        <v>2017</v>
      </c>
      <c r="O63" s="8">
        <v>43614</v>
      </c>
      <c r="P63" s="80">
        <v>111.29</v>
      </c>
      <c r="Q63" s="80"/>
      <c r="R63" s="81">
        <f>IF(P63="","",T63*M63*LOOKUP(RIGHT($D$2,3),定数!$A$6:$A$13,定数!$B$6:$B$13))</f>
        <v>-11547.994817922432</v>
      </c>
      <c r="S63" s="81"/>
      <c r="T63" s="82">
        <f t="shared" si="4"/>
        <v>-4.9999999999997158</v>
      </c>
      <c r="U63" s="82"/>
      <c r="V63" t="str">
        <f t="shared" si="7"/>
        <v/>
      </c>
      <c r="W63">
        <f t="shared" si="2"/>
        <v>1</v>
      </c>
      <c r="X63" s="38">
        <f t="shared" si="5"/>
        <v>413017.61393104418</v>
      </c>
      <c r="Y63" s="39">
        <f t="shared" si="6"/>
        <v>6.7998197622382128E-2</v>
      </c>
    </row>
    <row r="64" spans="2:25" x14ac:dyDescent="0.15">
      <c r="B64" s="37">
        <v>56</v>
      </c>
      <c r="C64" s="79">
        <f t="shared" si="0"/>
        <v>373385.16577951389</v>
      </c>
      <c r="D64" s="79"/>
      <c r="E64" s="37">
        <v>2017</v>
      </c>
      <c r="F64" s="8">
        <v>43614</v>
      </c>
      <c r="G64" s="37" t="s">
        <v>3</v>
      </c>
      <c r="H64" s="80">
        <v>111.27</v>
      </c>
      <c r="I64" s="80"/>
      <c r="J64" s="37">
        <v>3</v>
      </c>
      <c r="K64" s="83">
        <f t="shared" si="3"/>
        <v>11201.554973385417</v>
      </c>
      <c r="L64" s="84"/>
      <c r="M64" s="6">
        <f>IF(J64="","",(K64/J64)/LOOKUP(RIGHT($D$2,3),定数!$A$6:$A$13,定数!$B$6:$B$13))</f>
        <v>37.338516577951388</v>
      </c>
      <c r="N64" s="37">
        <v>2017</v>
      </c>
      <c r="O64" s="8">
        <v>43614</v>
      </c>
      <c r="P64" s="80">
        <v>111.3</v>
      </c>
      <c r="Q64" s="80"/>
      <c r="R64" s="81">
        <f>IF(P64="","",T64*M64*LOOKUP(RIGHT($D$2,3),定数!$A$6:$A$13,定数!$B$6:$B$13))</f>
        <v>-11201.554973385841</v>
      </c>
      <c r="S64" s="81"/>
      <c r="T64" s="82">
        <f t="shared" si="4"/>
        <v>-3.0000000000001137</v>
      </c>
      <c r="U64" s="82"/>
      <c r="V64" t="str">
        <f t="shared" si="7"/>
        <v/>
      </c>
      <c r="W64">
        <f t="shared" si="2"/>
        <v>2</v>
      </c>
      <c r="X64" s="38">
        <f t="shared" si="5"/>
        <v>413017.61393104418</v>
      </c>
      <c r="Y64" s="39">
        <f t="shared" si="6"/>
        <v>9.5958251693709085E-2</v>
      </c>
    </row>
    <row r="65" spans="2:25" x14ac:dyDescent="0.15">
      <c r="B65" s="37">
        <v>57</v>
      </c>
      <c r="C65" s="79">
        <f t="shared" si="0"/>
        <v>362183.61080612807</v>
      </c>
      <c r="D65" s="79"/>
      <c r="E65" s="37">
        <v>2017</v>
      </c>
      <c r="F65" s="8">
        <v>43614</v>
      </c>
      <c r="G65" s="37" t="s">
        <v>3</v>
      </c>
      <c r="H65" s="80">
        <v>111.27</v>
      </c>
      <c r="I65" s="80"/>
      <c r="J65" s="37">
        <v>6</v>
      </c>
      <c r="K65" s="83">
        <f t="shared" si="3"/>
        <v>10865.508324183842</v>
      </c>
      <c r="L65" s="84"/>
      <c r="M65" s="6">
        <f>IF(J65="","",(K65/J65)/LOOKUP(RIGHT($D$2,3),定数!$A$6:$A$13,定数!$B$6:$B$13))</f>
        <v>18.109180540306404</v>
      </c>
      <c r="N65" s="37">
        <v>2017</v>
      </c>
      <c r="O65" s="8">
        <v>43614</v>
      </c>
      <c r="P65" s="80">
        <v>111.33</v>
      </c>
      <c r="Q65" s="80"/>
      <c r="R65" s="81">
        <f>IF(P65="","",T65*M65*LOOKUP(RIGHT($D$2,3),定数!$A$6:$A$13,定数!$B$6:$B$13))</f>
        <v>-10865.508324184255</v>
      </c>
      <c r="S65" s="81"/>
      <c r="T65" s="82">
        <f t="shared" si="4"/>
        <v>-6.0000000000002274</v>
      </c>
      <c r="U65" s="82"/>
      <c r="V65" t="str">
        <f t="shared" si="7"/>
        <v/>
      </c>
      <c r="W65">
        <f t="shared" si="2"/>
        <v>3</v>
      </c>
      <c r="X65" s="38">
        <f t="shared" si="5"/>
        <v>413017.61393104418</v>
      </c>
      <c r="Y65" s="39">
        <f t="shared" si="6"/>
        <v>0.12307950414289881</v>
      </c>
    </row>
    <row r="66" spans="2:25" x14ac:dyDescent="0.15">
      <c r="B66" s="37">
        <v>58</v>
      </c>
      <c r="C66" s="79">
        <f t="shared" si="0"/>
        <v>351318.10248194379</v>
      </c>
      <c r="D66" s="79"/>
      <c r="E66" s="37">
        <v>2017</v>
      </c>
      <c r="F66" s="8">
        <v>43616</v>
      </c>
      <c r="G66" s="37" t="s">
        <v>4</v>
      </c>
      <c r="H66" s="80">
        <v>110.99</v>
      </c>
      <c r="I66" s="80"/>
      <c r="J66" s="37">
        <v>11</v>
      </c>
      <c r="K66" s="83">
        <f t="shared" si="3"/>
        <v>10539.543074458314</v>
      </c>
      <c r="L66" s="84"/>
      <c r="M66" s="6">
        <f>IF(J66="","",(K66/J66)/LOOKUP(RIGHT($D$2,3),定数!$A$6:$A$13,定数!$B$6:$B$13))</f>
        <v>9.5814027949621039</v>
      </c>
      <c r="N66" s="37">
        <v>2017</v>
      </c>
      <c r="O66" s="8">
        <v>43616</v>
      </c>
      <c r="P66" s="80">
        <v>111.13</v>
      </c>
      <c r="Q66" s="80"/>
      <c r="R66" s="81">
        <f>IF(P66="","",T66*M66*LOOKUP(RIGHT($D$2,3),定数!$A$6:$A$13,定数!$B$6:$B$13))</f>
        <v>13413.963912947</v>
      </c>
      <c r="S66" s="81"/>
      <c r="T66" s="82">
        <f t="shared" si="4"/>
        <v>14.000000000000057</v>
      </c>
      <c r="U66" s="82"/>
      <c r="V66" t="str">
        <f t="shared" si="7"/>
        <v/>
      </c>
      <c r="W66">
        <f t="shared" si="2"/>
        <v>0</v>
      </c>
      <c r="X66" s="38">
        <f t="shared" si="5"/>
        <v>413017.61393104418</v>
      </c>
      <c r="Y66" s="39">
        <f t="shared" si="6"/>
        <v>0.1493871190186129</v>
      </c>
    </row>
    <row r="67" spans="2:25" x14ac:dyDescent="0.15">
      <c r="B67" s="37">
        <v>59</v>
      </c>
      <c r="C67" s="79">
        <f t="shared" si="0"/>
        <v>364732.06639489077</v>
      </c>
      <c r="D67" s="79"/>
      <c r="E67" s="37">
        <v>2017</v>
      </c>
      <c r="F67" s="8">
        <v>43617</v>
      </c>
      <c r="G67" s="37" t="s">
        <v>4</v>
      </c>
      <c r="H67" s="80">
        <v>111.3</v>
      </c>
      <c r="I67" s="80"/>
      <c r="J67" s="37">
        <v>14</v>
      </c>
      <c r="K67" s="83">
        <f t="shared" si="3"/>
        <v>10941.961991846723</v>
      </c>
      <c r="L67" s="84"/>
      <c r="M67" s="6">
        <f>IF(J67="","",(K67/J67)/LOOKUP(RIGHT($D$2,3),定数!$A$6:$A$13,定数!$B$6:$B$13))</f>
        <v>7.8156871370333736</v>
      </c>
      <c r="N67" s="37">
        <v>2017</v>
      </c>
      <c r="O67" s="8">
        <v>43618</v>
      </c>
      <c r="P67" s="80">
        <v>111.47</v>
      </c>
      <c r="Q67" s="80"/>
      <c r="R67" s="81">
        <f>IF(P67="","",T67*M67*LOOKUP(RIGHT($D$2,3),定数!$A$6:$A$13,定数!$B$6:$B$13))</f>
        <v>13286.668132956867</v>
      </c>
      <c r="S67" s="81"/>
      <c r="T67" s="82">
        <f t="shared" si="4"/>
        <v>17.000000000000171</v>
      </c>
      <c r="U67" s="82"/>
      <c r="V67" t="str">
        <f t="shared" si="7"/>
        <v/>
      </c>
      <c r="W67">
        <f t="shared" si="2"/>
        <v>0</v>
      </c>
      <c r="X67" s="38">
        <f t="shared" si="5"/>
        <v>413017.61393104418</v>
      </c>
      <c r="Y67" s="39">
        <f t="shared" si="6"/>
        <v>0.11690917265386891</v>
      </c>
    </row>
    <row r="68" spans="2:25" x14ac:dyDescent="0.15">
      <c r="B68" s="37">
        <v>60</v>
      </c>
      <c r="C68" s="79">
        <f t="shared" si="0"/>
        <v>378018.73452784761</v>
      </c>
      <c r="D68" s="79"/>
      <c r="E68" s="37">
        <v>2017</v>
      </c>
      <c r="F68" s="8">
        <v>43618</v>
      </c>
      <c r="G68" s="37" t="s">
        <v>4</v>
      </c>
      <c r="H68" s="80">
        <v>111.4</v>
      </c>
      <c r="I68" s="80"/>
      <c r="J68" s="37">
        <v>9</v>
      </c>
      <c r="K68" s="83">
        <f t="shared" si="3"/>
        <v>11340.562035835428</v>
      </c>
      <c r="L68" s="84"/>
      <c r="M68" s="6">
        <f>IF(J68="","",(K68/J68)/LOOKUP(RIGHT($D$2,3),定数!$A$6:$A$13,定数!$B$6:$B$13))</f>
        <v>12.600624484261587</v>
      </c>
      <c r="N68" s="37">
        <v>2017</v>
      </c>
      <c r="O68" s="8">
        <v>43618</v>
      </c>
      <c r="P68" s="80">
        <v>111.52</v>
      </c>
      <c r="Q68" s="80"/>
      <c r="R68" s="81">
        <f>IF(P68="","",T68*M68*LOOKUP(RIGHT($D$2,3),定数!$A$6:$A$13,定数!$B$6:$B$13))</f>
        <v>15120.749381112688</v>
      </c>
      <c r="S68" s="81"/>
      <c r="T68" s="82">
        <f t="shared" si="4"/>
        <v>11.999999999999034</v>
      </c>
      <c r="U68" s="82"/>
      <c r="V68" t="str">
        <f t="shared" si="7"/>
        <v/>
      </c>
      <c r="W68">
        <f t="shared" si="2"/>
        <v>0</v>
      </c>
      <c r="X68" s="38">
        <f t="shared" si="5"/>
        <v>413017.61393104418</v>
      </c>
      <c r="Y68" s="39">
        <f t="shared" si="6"/>
        <v>8.4739435371973815E-2</v>
      </c>
    </row>
    <row r="69" spans="2:25" x14ac:dyDescent="0.15">
      <c r="B69" s="37">
        <v>61</v>
      </c>
      <c r="C69" s="79">
        <f t="shared" si="0"/>
        <v>393139.4839089603</v>
      </c>
      <c r="D69" s="79"/>
      <c r="E69" s="37">
        <v>2017</v>
      </c>
      <c r="F69" s="8">
        <v>43621</v>
      </c>
      <c r="G69" s="37" t="s">
        <v>4</v>
      </c>
      <c r="H69" s="80">
        <v>110.52</v>
      </c>
      <c r="I69" s="80"/>
      <c r="J69" s="37">
        <v>22</v>
      </c>
      <c r="K69" s="83">
        <f t="shared" si="3"/>
        <v>11794.184517268808</v>
      </c>
      <c r="L69" s="84"/>
      <c r="M69" s="6">
        <f>IF(J69="","",(K69/J69)/LOOKUP(RIGHT($D$2,3),定数!$A$6:$A$13,定数!$B$6:$B$13))</f>
        <v>5.3609929623949135</v>
      </c>
      <c r="N69" s="37">
        <v>2017</v>
      </c>
      <c r="O69" s="8">
        <v>43622</v>
      </c>
      <c r="P69" s="80">
        <v>110.3</v>
      </c>
      <c r="Q69" s="80"/>
      <c r="R69" s="81">
        <f>IF(P69="","",T69*M69*LOOKUP(RIGHT($D$2,3),定数!$A$6:$A$13,定数!$B$6:$B$13))</f>
        <v>-11794.18451726875</v>
      </c>
      <c r="S69" s="81"/>
      <c r="T69" s="82">
        <f t="shared" si="4"/>
        <v>-21.999999999999886</v>
      </c>
      <c r="U69" s="82"/>
      <c r="V69" t="str">
        <f t="shared" si="7"/>
        <v/>
      </c>
      <c r="W69">
        <f t="shared" si="2"/>
        <v>1</v>
      </c>
      <c r="X69" s="38">
        <f t="shared" si="5"/>
        <v>413017.61393104418</v>
      </c>
      <c r="Y69" s="39">
        <f t="shared" si="6"/>
        <v>4.8129012786855774E-2</v>
      </c>
    </row>
    <row r="70" spans="2:25" x14ac:dyDescent="0.15">
      <c r="B70" s="37">
        <v>62</v>
      </c>
      <c r="C70" s="79">
        <f t="shared" si="0"/>
        <v>381345.29939169157</v>
      </c>
      <c r="D70" s="79"/>
      <c r="E70" s="37">
        <v>2017</v>
      </c>
      <c r="F70" s="8">
        <v>43621</v>
      </c>
      <c r="G70" s="37" t="s">
        <v>3</v>
      </c>
      <c r="H70" s="80">
        <v>110.57</v>
      </c>
      <c r="I70" s="80"/>
      <c r="J70" s="37">
        <v>14</v>
      </c>
      <c r="K70" s="83">
        <f t="shared" si="3"/>
        <v>11440.358981750747</v>
      </c>
      <c r="L70" s="84"/>
      <c r="M70" s="6">
        <f>IF(J70="","",(K70/J70)/LOOKUP(RIGHT($D$2,3),定数!$A$6:$A$13,定数!$B$6:$B$13))</f>
        <v>8.17168498696482</v>
      </c>
      <c r="N70" s="37">
        <v>2017</v>
      </c>
      <c r="O70" s="8">
        <v>43621</v>
      </c>
      <c r="P70" s="80">
        <v>110.41</v>
      </c>
      <c r="Q70" s="80"/>
      <c r="R70" s="81">
        <f>IF(P70="","",T70*M70*LOOKUP(RIGHT($D$2,3),定数!$A$6:$A$13,定数!$B$6:$B$13))</f>
        <v>13074.695979143433</v>
      </c>
      <c r="S70" s="81"/>
      <c r="T70" s="82">
        <f t="shared" si="4"/>
        <v>15.999999999999659</v>
      </c>
      <c r="U70" s="82"/>
      <c r="V70" t="str">
        <f t="shared" si="7"/>
        <v/>
      </c>
      <c r="W70">
        <f t="shared" si="2"/>
        <v>0</v>
      </c>
      <c r="X70" s="38">
        <f t="shared" si="5"/>
        <v>413017.61393104418</v>
      </c>
      <c r="Y70" s="39">
        <f t="shared" si="6"/>
        <v>7.6685142403249862E-2</v>
      </c>
    </row>
    <row r="71" spans="2:25" x14ac:dyDescent="0.15">
      <c r="B71" s="37">
        <v>63</v>
      </c>
      <c r="C71" s="79">
        <f t="shared" si="0"/>
        <v>394419.99537083501</v>
      </c>
      <c r="D71" s="79"/>
      <c r="E71" s="37">
        <v>2017</v>
      </c>
      <c r="F71" s="8">
        <v>43623</v>
      </c>
      <c r="G71" s="37" t="s">
        <v>4</v>
      </c>
      <c r="H71" s="80">
        <v>109.47</v>
      </c>
      <c r="I71" s="80"/>
      <c r="J71" s="37">
        <v>11</v>
      </c>
      <c r="K71" s="83">
        <f t="shared" si="3"/>
        <v>11832.599861125051</v>
      </c>
      <c r="L71" s="84"/>
      <c r="M71" s="6">
        <f>IF(J71="","",(K71/J71)/LOOKUP(RIGHT($D$2,3),定数!$A$6:$A$13,定数!$B$6:$B$13))</f>
        <v>10.756908964659138</v>
      </c>
      <c r="N71" s="37">
        <v>2017</v>
      </c>
      <c r="O71" s="8">
        <v>43623</v>
      </c>
      <c r="P71" s="80">
        <v>109.36</v>
      </c>
      <c r="Q71" s="80"/>
      <c r="R71" s="81">
        <f>IF(P71="","",T71*M71*LOOKUP(RIGHT($D$2,3),定数!$A$6:$A$13,定数!$B$6:$B$13))</f>
        <v>-11832.599861124991</v>
      </c>
      <c r="S71" s="81"/>
      <c r="T71" s="82">
        <f t="shared" si="4"/>
        <v>-10.999999999999943</v>
      </c>
      <c r="U71" s="82"/>
      <c r="V71" t="str">
        <f t="shared" si="7"/>
        <v/>
      </c>
      <c r="W71">
        <f t="shared" si="2"/>
        <v>1</v>
      </c>
      <c r="X71" s="38">
        <f t="shared" si="5"/>
        <v>413017.61393104418</v>
      </c>
      <c r="Y71" s="39">
        <f t="shared" si="6"/>
        <v>4.5028632999933427E-2</v>
      </c>
    </row>
    <row r="72" spans="2:25" x14ac:dyDescent="0.15">
      <c r="B72" s="37">
        <v>64</v>
      </c>
      <c r="C72" s="79">
        <f t="shared" si="0"/>
        <v>382587.39550971001</v>
      </c>
      <c r="D72" s="79"/>
      <c r="E72" s="37">
        <v>2017</v>
      </c>
      <c r="F72" s="8">
        <v>43624</v>
      </c>
      <c r="G72" s="37" t="s">
        <v>4</v>
      </c>
      <c r="H72" s="80">
        <v>110.16</v>
      </c>
      <c r="I72" s="80"/>
      <c r="J72" s="37">
        <v>18</v>
      </c>
      <c r="K72" s="83">
        <f t="shared" si="3"/>
        <v>11477.621865291299</v>
      </c>
      <c r="L72" s="84"/>
      <c r="M72" s="6">
        <f>IF(J72="","",(K72/J72)/LOOKUP(RIGHT($D$2,3),定数!$A$6:$A$13,定数!$B$6:$B$13))</f>
        <v>6.3764565918284992</v>
      </c>
      <c r="N72" s="37">
        <v>2017</v>
      </c>
      <c r="O72" s="8">
        <v>43624</v>
      </c>
      <c r="P72" s="80">
        <v>109.98</v>
      </c>
      <c r="Q72" s="80"/>
      <c r="R72" s="81">
        <f>IF(P72="","",T72*M72*LOOKUP(RIGHT($D$2,3),定数!$A$6:$A$13,定数!$B$6:$B$13))</f>
        <v>-11477.621865290826</v>
      </c>
      <c r="S72" s="81"/>
      <c r="T72" s="82">
        <f t="shared" si="4"/>
        <v>-17.999999999999261</v>
      </c>
      <c r="U72" s="82"/>
      <c r="V72" t="str">
        <f t="shared" si="7"/>
        <v/>
      </c>
      <c r="W72">
        <f t="shared" si="2"/>
        <v>2</v>
      </c>
      <c r="X72" s="38">
        <f t="shared" si="5"/>
        <v>413017.61393104418</v>
      </c>
      <c r="Y72" s="39">
        <f t="shared" si="6"/>
        <v>7.3677774009935249E-2</v>
      </c>
    </row>
    <row r="73" spans="2:25" x14ac:dyDescent="0.15">
      <c r="B73" s="37">
        <v>65</v>
      </c>
      <c r="C73" s="79">
        <f t="shared" si="0"/>
        <v>371109.77364441921</v>
      </c>
      <c r="D73" s="79"/>
      <c r="E73" s="37">
        <v>2017</v>
      </c>
      <c r="F73" s="8">
        <v>43624</v>
      </c>
      <c r="G73" s="37" t="s">
        <v>3</v>
      </c>
      <c r="H73" s="80">
        <v>110.06</v>
      </c>
      <c r="I73" s="80"/>
      <c r="J73" s="37">
        <v>15</v>
      </c>
      <c r="K73" s="83">
        <f t="shared" si="3"/>
        <v>11133.293209332576</v>
      </c>
      <c r="L73" s="84"/>
      <c r="M73" s="6">
        <f>IF(J73="","",(K73/J73)/LOOKUP(RIGHT($D$2,3),定数!$A$6:$A$13,定数!$B$6:$B$13))</f>
        <v>7.4221954728883839</v>
      </c>
      <c r="N73" s="37">
        <v>2017</v>
      </c>
      <c r="O73" s="8">
        <v>43624</v>
      </c>
      <c r="P73" s="80">
        <v>109.87</v>
      </c>
      <c r="Q73" s="80"/>
      <c r="R73" s="81">
        <f>IF(P73="","",T73*M73*LOOKUP(RIGHT($D$2,3),定数!$A$6:$A$13,定数!$B$6:$B$13))</f>
        <v>14102.171398487761</v>
      </c>
      <c r="S73" s="81"/>
      <c r="T73" s="82">
        <f t="shared" si="4"/>
        <v>18.999999999999773</v>
      </c>
      <c r="U73" s="82"/>
      <c r="V73" t="str">
        <f t="shared" si="7"/>
        <v/>
      </c>
      <c r="W73">
        <f t="shared" si="2"/>
        <v>0</v>
      </c>
      <c r="X73" s="38">
        <f t="shared" si="5"/>
        <v>413017.61393104418</v>
      </c>
      <c r="Y73" s="39">
        <f t="shared" si="6"/>
        <v>0.10146744078963599</v>
      </c>
    </row>
    <row r="74" spans="2:25" x14ac:dyDescent="0.15">
      <c r="B74" s="37">
        <v>66</v>
      </c>
      <c r="C74" s="79">
        <f t="shared" ref="C74:C108" si="8">IF(R73="","",C73+R73)</f>
        <v>385211.94504290697</v>
      </c>
      <c r="D74" s="79"/>
      <c r="E74" s="37">
        <v>2017</v>
      </c>
      <c r="F74" s="8">
        <v>43625</v>
      </c>
      <c r="G74" s="37" t="s">
        <v>4</v>
      </c>
      <c r="H74" s="80">
        <v>110.25</v>
      </c>
      <c r="I74" s="80"/>
      <c r="J74" s="37">
        <v>17</v>
      </c>
      <c r="K74" s="83">
        <f t="shared" si="3"/>
        <v>11556.358351287208</v>
      </c>
      <c r="L74" s="84"/>
      <c r="M74" s="6">
        <f>IF(J74="","",(K74/J74)/LOOKUP(RIGHT($D$2,3),定数!$A$6:$A$13,定数!$B$6:$B$13))</f>
        <v>6.7978578536983578</v>
      </c>
      <c r="N74" s="37">
        <v>2017</v>
      </c>
      <c r="O74" s="8">
        <v>43625</v>
      </c>
      <c r="P74" s="80">
        <v>110.46</v>
      </c>
      <c r="Q74" s="80"/>
      <c r="R74" s="81">
        <f>IF(P74="","",T74*M74*LOOKUP(RIGHT($D$2,3),定数!$A$6:$A$13,定数!$B$6:$B$13))</f>
        <v>14275.501492766125</v>
      </c>
      <c r="S74" s="81"/>
      <c r="T74" s="82">
        <f t="shared" si="4"/>
        <v>20.999999999999375</v>
      </c>
      <c r="U74" s="82"/>
      <c r="V74" t="str">
        <f t="shared" si="7"/>
        <v/>
      </c>
      <c r="W74">
        <f t="shared" si="7"/>
        <v>0</v>
      </c>
      <c r="X74" s="38">
        <f t="shared" si="5"/>
        <v>413017.61393104418</v>
      </c>
      <c r="Y74" s="39">
        <f t="shared" si="6"/>
        <v>6.7323203539642607E-2</v>
      </c>
    </row>
    <row r="75" spans="2:25" x14ac:dyDescent="0.15">
      <c r="B75" s="37">
        <v>67</v>
      </c>
      <c r="C75" s="79">
        <f t="shared" si="8"/>
        <v>399487.44653567311</v>
      </c>
      <c r="D75" s="79"/>
      <c r="E75" s="37">
        <v>2017</v>
      </c>
      <c r="F75" s="8">
        <v>43628</v>
      </c>
      <c r="G75" s="37" t="s">
        <v>3</v>
      </c>
      <c r="H75" s="80">
        <v>110.23</v>
      </c>
      <c r="I75" s="80"/>
      <c r="J75" s="37">
        <v>7</v>
      </c>
      <c r="K75" s="83">
        <f t="shared" ref="K75:K108" si="9">IF(J75="","",C75*0.03)</f>
        <v>11984.623396070192</v>
      </c>
      <c r="L75" s="84"/>
      <c r="M75" s="6">
        <f>IF(J75="","",(K75/J75)/LOOKUP(RIGHT($D$2,3),定数!$A$6:$A$13,定数!$B$6:$B$13))</f>
        <v>17.120890565814559</v>
      </c>
      <c r="N75" s="37">
        <v>2017</v>
      </c>
      <c r="O75" s="8">
        <v>43628</v>
      </c>
      <c r="P75" s="80">
        <v>110.16</v>
      </c>
      <c r="Q75" s="80"/>
      <c r="R75" s="81">
        <f>IF(P75="","",T75*M75*LOOKUP(RIGHT($D$2,3),定数!$A$6:$A$13,定数!$B$6:$B$13))</f>
        <v>11984.623396071456</v>
      </c>
      <c r="S75" s="81"/>
      <c r="T75" s="82">
        <f t="shared" si="4"/>
        <v>7.000000000000739</v>
      </c>
      <c r="U75" s="82"/>
      <c r="V75" t="str">
        <f t="shared" ref="V75:W90" si="10">IF(S75&lt;&gt;"",IF(S75&lt;0,1+V74,0),"")</f>
        <v/>
      </c>
      <c r="W75">
        <f t="shared" si="10"/>
        <v>0</v>
      </c>
      <c r="X75" s="38">
        <f t="shared" si="5"/>
        <v>413017.61393104418</v>
      </c>
      <c r="Y75" s="39">
        <f t="shared" si="6"/>
        <v>3.2759298729642117E-2</v>
      </c>
    </row>
    <row r="76" spans="2:25" x14ac:dyDescent="0.15">
      <c r="B76" s="37">
        <v>68</v>
      </c>
      <c r="C76" s="79">
        <f t="shared" si="8"/>
        <v>411472.06993174454</v>
      </c>
      <c r="D76" s="79"/>
      <c r="E76" s="37">
        <v>2017</v>
      </c>
      <c r="F76" s="8">
        <v>43628</v>
      </c>
      <c r="G76" s="37" t="s">
        <v>3</v>
      </c>
      <c r="H76" s="80">
        <v>110.15</v>
      </c>
      <c r="I76" s="80"/>
      <c r="J76" s="37">
        <v>14</v>
      </c>
      <c r="K76" s="83">
        <f t="shared" si="9"/>
        <v>12344.162097952336</v>
      </c>
      <c r="L76" s="84"/>
      <c r="M76" s="6">
        <f>IF(J76="","",(K76/J76)/LOOKUP(RIGHT($D$2,3),定数!$A$6:$A$13,定数!$B$6:$B$13))</f>
        <v>8.8172586413945258</v>
      </c>
      <c r="N76" s="37">
        <v>2017</v>
      </c>
      <c r="O76" s="8">
        <v>43628</v>
      </c>
      <c r="P76" s="80">
        <v>109.98</v>
      </c>
      <c r="Q76" s="80"/>
      <c r="R76" s="81">
        <f>IF(P76="","",T76*M76*LOOKUP(RIGHT($D$2,3),定数!$A$6:$A$13,定数!$B$6:$B$13))</f>
        <v>14989.339690370844</v>
      </c>
      <c r="S76" s="81"/>
      <c r="T76" s="82">
        <f t="shared" ref="T76:T108" si="11">IF(P76="","",IF(G76="買",(P76-H76),(H76-P76))*IF(RIGHT($D$2,3)="JPY",100,10000))</f>
        <v>17.000000000000171</v>
      </c>
      <c r="U76" s="82"/>
      <c r="V76" t="str">
        <f t="shared" si="10"/>
        <v/>
      </c>
      <c r="W76">
        <f t="shared" si="10"/>
        <v>0</v>
      </c>
      <c r="X76" s="38">
        <f t="shared" ref="X76:X108" si="12">IF(C76&lt;&gt;"",MAX(X75,C76),"")</f>
        <v>413017.61393104418</v>
      </c>
      <c r="Y76" s="39">
        <f t="shared" ref="Y76:Y108" si="13">IF(X76&lt;&gt;"",1-(C76/X76),"")</f>
        <v>3.7420776915283449E-3</v>
      </c>
    </row>
    <row r="77" spans="2:25" x14ac:dyDescent="0.15">
      <c r="B77" s="37">
        <v>69</v>
      </c>
      <c r="C77" s="79">
        <f t="shared" si="8"/>
        <v>426461.40962211537</v>
      </c>
      <c r="D77" s="79"/>
      <c r="E77" s="37">
        <v>2017</v>
      </c>
      <c r="F77" s="8">
        <v>43629</v>
      </c>
      <c r="G77" s="37" t="s">
        <v>4</v>
      </c>
      <c r="H77" s="80">
        <v>110.07</v>
      </c>
      <c r="I77" s="80"/>
      <c r="J77" s="37">
        <v>10</v>
      </c>
      <c r="K77" s="83">
        <f t="shared" si="9"/>
        <v>12793.84228866346</v>
      </c>
      <c r="L77" s="84"/>
      <c r="M77" s="6">
        <f>IF(J77="","",(K77/J77)/LOOKUP(RIGHT($D$2,3),定数!$A$6:$A$13,定数!$B$6:$B$13))</f>
        <v>12.793842288663459</v>
      </c>
      <c r="N77" s="37">
        <v>2017</v>
      </c>
      <c r="O77" s="8">
        <v>43629</v>
      </c>
      <c r="P77" s="80">
        <v>110.19</v>
      </c>
      <c r="Q77" s="80"/>
      <c r="R77" s="81">
        <f>IF(P77="","",T77*M77*LOOKUP(RIGHT($D$2,3),定数!$A$6:$A$13,定数!$B$6:$B$13))</f>
        <v>15352.610746396733</v>
      </c>
      <c r="S77" s="81"/>
      <c r="T77" s="82">
        <f t="shared" si="11"/>
        <v>12.000000000000455</v>
      </c>
      <c r="U77" s="82"/>
      <c r="V77" t="str">
        <f t="shared" si="10"/>
        <v/>
      </c>
      <c r="W77">
        <f t="shared" si="10"/>
        <v>0</v>
      </c>
      <c r="X77" s="38">
        <f t="shared" si="12"/>
        <v>426461.40962211537</v>
      </c>
      <c r="Y77" s="39">
        <f t="shared" si="13"/>
        <v>0</v>
      </c>
    </row>
    <row r="78" spans="2:25" x14ac:dyDescent="0.15">
      <c r="B78" s="37">
        <v>70</v>
      </c>
      <c r="C78" s="79">
        <f t="shared" si="8"/>
        <v>441814.02036851208</v>
      </c>
      <c r="D78" s="79"/>
      <c r="E78" s="37">
        <v>2017</v>
      </c>
      <c r="F78" s="8">
        <v>43636</v>
      </c>
      <c r="G78" s="37" t="s">
        <v>3</v>
      </c>
      <c r="H78" s="80">
        <v>111.64</v>
      </c>
      <c r="I78" s="80"/>
      <c r="J78" s="37">
        <v>21</v>
      </c>
      <c r="K78" s="83">
        <f t="shared" si="9"/>
        <v>13254.420611055362</v>
      </c>
      <c r="L78" s="84"/>
      <c r="M78" s="6">
        <f>IF(J78="","",(K78/J78)/LOOKUP(RIGHT($D$2,3),定数!$A$6:$A$13,定数!$B$6:$B$13))</f>
        <v>6.3116288624073151</v>
      </c>
      <c r="N78" s="37">
        <v>2017</v>
      </c>
      <c r="O78" s="8">
        <v>43636</v>
      </c>
      <c r="P78" s="80">
        <v>111.31</v>
      </c>
      <c r="Q78" s="80"/>
      <c r="R78" s="81">
        <f>IF(P78="","",T78*M78*LOOKUP(RIGHT($D$2,3),定数!$A$6:$A$13,定数!$B$6:$B$13))</f>
        <v>20828.375245944033</v>
      </c>
      <c r="S78" s="81"/>
      <c r="T78" s="82">
        <f t="shared" si="11"/>
        <v>32.999999999999829</v>
      </c>
      <c r="U78" s="82"/>
      <c r="V78" t="str">
        <f t="shared" si="10"/>
        <v/>
      </c>
      <c r="W78">
        <f t="shared" si="10"/>
        <v>0</v>
      </c>
      <c r="X78" s="38">
        <f t="shared" si="12"/>
        <v>441814.02036851208</v>
      </c>
      <c r="Y78" s="39">
        <f t="shared" si="13"/>
        <v>0</v>
      </c>
    </row>
    <row r="79" spans="2:25" x14ac:dyDescent="0.15">
      <c r="B79" s="37">
        <v>71</v>
      </c>
      <c r="C79" s="79">
        <f t="shared" si="8"/>
        <v>462642.39561445609</v>
      </c>
      <c r="D79" s="79"/>
      <c r="E79" s="37">
        <v>2017</v>
      </c>
      <c r="F79" s="8">
        <v>43636</v>
      </c>
      <c r="G79" s="37" t="s">
        <v>4</v>
      </c>
      <c r="H79" s="80">
        <v>111.67</v>
      </c>
      <c r="I79" s="80"/>
      <c r="J79" s="37">
        <v>20</v>
      </c>
      <c r="K79" s="83">
        <f t="shared" si="9"/>
        <v>13879.271868433681</v>
      </c>
      <c r="L79" s="84"/>
      <c r="M79" s="6">
        <f>IF(J79="","",(K79/J79)/LOOKUP(RIGHT($D$2,3),定数!$A$6:$A$13,定数!$B$6:$B$13))</f>
        <v>6.9396359342168408</v>
      </c>
      <c r="N79" s="37">
        <v>2017</v>
      </c>
      <c r="O79" s="8">
        <v>43636</v>
      </c>
      <c r="P79" s="80">
        <v>111.47</v>
      </c>
      <c r="Q79" s="80"/>
      <c r="R79" s="81">
        <f>IF(P79="","",T79*M79*LOOKUP(RIGHT($D$2,3),定数!$A$6:$A$13,定数!$B$6:$B$13))</f>
        <v>-13879.271868433878</v>
      </c>
      <c r="S79" s="81"/>
      <c r="T79" s="82">
        <f t="shared" si="11"/>
        <v>-20.000000000000284</v>
      </c>
      <c r="U79" s="82"/>
      <c r="V79" t="str">
        <f t="shared" si="10"/>
        <v/>
      </c>
      <c r="W79">
        <f t="shared" si="10"/>
        <v>1</v>
      </c>
      <c r="X79" s="38">
        <f t="shared" si="12"/>
        <v>462642.39561445609</v>
      </c>
      <c r="Y79" s="39">
        <f t="shared" si="13"/>
        <v>0</v>
      </c>
    </row>
    <row r="80" spans="2:25" x14ac:dyDescent="0.15">
      <c r="B80" s="37">
        <v>72</v>
      </c>
      <c r="C80" s="79">
        <f t="shared" si="8"/>
        <v>448763.12374602223</v>
      </c>
      <c r="D80" s="79"/>
      <c r="E80" s="37">
        <v>2017</v>
      </c>
      <c r="F80" s="8">
        <v>43636</v>
      </c>
      <c r="G80" s="37" t="s">
        <v>3</v>
      </c>
      <c r="H80" s="80">
        <v>111.43</v>
      </c>
      <c r="I80" s="80"/>
      <c r="J80" s="37">
        <v>12</v>
      </c>
      <c r="K80" s="83">
        <f t="shared" si="9"/>
        <v>13462.893712380666</v>
      </c>
      <c r="L80" s="84"/>
      <c r="M80" s="6">
        <f>IF(J80="","",(K80/J80)/LOOKUP(RIGHT($D$2,3),定数!$A$6:$A$13,定数!$B$6:$B$13))</f>
        <v>11.219078093650555</v>
      </c>
      <c r="N80" s="37">
        <v>2017</v>
      </c>
      <c r="O80" s="8">
        <v>43637</v>
      </c>
      <c r="P80" s="80">
        <v>111.56</v>
      </c>
      <c r="Q80" s="80"/>
      <c r="R80" s="81">
        <f>IF(P80="","",T80*M80*LOOKUP(RIGHT($D$2,3),定数!$A$6:$A$13,定数!$B$6:$B$13))</f>
        <v>-14584.801521745212</v>
      </c>
      <c r="S80" s="81"/>
      <c r="T80" s="82">
        <f t="shared" si="11"/>
        <v>-12.999999999999545</v>
      </c>
      <c r="U80" s="82"/>
      <c r="V80" t="str">
        <f t="shared" si="10"/>
        <v/>
      </c>
      <c r="W80">
        <f t="shared" si="10"/>
        <v>2</v>
      </c>
      <c r="X80" s="38">
        <f t="shared" si="12"/>
        <v>462642.39561445609</v>
      </c>
      <c r="Y80" s="39">
        <f t="shared" si="13"/>
        <v>3.000000000000036E-2</v>
      </c>
    </row>
    <row r="81" spans="2:25" x14ac:dyDescent="0.15">
      <c r="B81" s="37">
        <v>73</v>
      </c>
      <c r="C81" s="79">
        <f t="shared" si="8"/>
        <v>434178.32222427701</v>
      </c>
      <c r="D81" s="79"/>
      <c r="E81" s="37">
        <v>2017</v>
      </c>
      <c r="F81" s="8">
        <v>43637</v>
      </c>
      <c r="G81" s="37" t="s">
        <v>3</v>
      </c>
      <c r="H81" s="80">
        <v>111.4</v>
      </c>
      <c r="I81" s="80"/>
      <c r="J81" s="37">
        <v>36</v>
      </c>
      <c r="K81" s="83">
        <f t="shared" si="9"/>
        <v>13025.349666728311</v>
      </c>
      <c r="L81" s="84"/>
      <c r="M81" s="6">
        <f>IF(J81="","",(K81/J81)/LOOKUP(RIGHT($D$2,3),定数!$A$6:$A$13,定数!$B$6:$B$13))</f>
        <v>3.6181526852023085</v>
      </c>
      <c r="N81" s="37">
        <v>2017</v>
      </c>
      <c r="O81" s="8">
        <v>43637</v>
      </c>
      <c r="P81" s="80">
        <v>111.77</v>
      </c>
      <c r="Q81" s="80"/>
      <c r="R81" s="81">
        <f>IF(P81="","",T81*M81*LOOKUP(RIGHT($D$2,3),定数!$A$6:$A$13,定数!$B$6:$B$13))</f>
        <v>-13387.164935248191</v>
      </c>
      <c r="S81" s="81"/>
      <c r="T81" s="82">
        <f t="shared" si="11"/>
        <v>-36.999999999999034</v>
      </c>
      <c r="U81" s="82"/>
      <c r="V81" t="str">
        <f t="shared" si="10"/>
        <v/>
      </c>
      <c r="W81">
        <f t="shared" si="10"/>
        <v>3</v>
      </c>
      <c r="X81" s="38">
        <f t="shared" si="12"/>
        <v>462642.39561445609</v>
      </c>
      <c r="Y81" s="39">
        <f t="shared" si="13"/>
        <v>6.1524999999999275E-2</v>
      </c>
    </row>
    <row r="82" spans="2:25" x14ac:dyDescent="0.15">
      <c r="B82" s="37">
        <v>74</v>
      </c>
      <c r="C82" s="79">
        <f t="shared" si="8"/>
        <v>420791.15728902881</v>
      </c>
      <c r="D82" s="79"/>
      <c r="E82" s="37">
        <v>2017</v>
      </c>
      <c r="F82" s="8">
        <v>43639</v>
      </c>
      <c r="G82" s="37" t="s">
        <v>4</v>
      </c>
      <c r="H82" s="80">
        <v>111.31</v>
      </c>
      <c r="I82" s="80"/>
      <c r="J82" s="37">
        <v>10</v>
      </c>
      <c r="K82" s="83">
        <f t="shared" si="9"/>
        <v>12623.734718670863</v>
      </c>
      <c r="L82" s="84"/>
      <c r="M82" s="6">
        <f>IF(J82="","",(K82/J82)/LOOKUP(RIGHT($D$2,3),定数!$A$6:$A$13,定数!$B$6:$B$13))</f>
        <v>12.623734718670862</v>
      </c>
      <c r="N82" s="37">
        <v>2017</v>
      </c>
      <c r="O82" s="8">
        <v>43639</v>
      </c>
      <c r="P82" s="80">
        <v>111.2</v>
      </c>
      <c r="Q82" s="80"/>
      <c r="R82" s="81">
        <f>IF(P82="","",T82*M82*LOOKUP(RIGHT($D$2,3),定数!$A$6:$A$13,定数!$B$6:$B$13))</f>
        <v>-13886.108190537876</v>
      </c>
      <c r="S82" s="81"/>
      <c r="T82" s="82">
        <f t="shared" si="11"/>
        <v>-10.999999999999943</v>
      </c>
      <c r="U82" s="82"/>
      <c r="V82" t="str">
        <f t="shared" si="10"/>
        <v/>
      </c>
      <c r="W82">
        <f t="shared" si="10"/>
        <v>4</v>
      </c>
      <c r="X82" s="38">
        <f t="shared" si="12"/>
        <v>462642.39561445609</v>
      </c>
      <c r="Y82" s="39">
        <f t="shared" si="13"/>
        <v>9.0461312499998559E-2</v>
      </c>
    </row>
    <row r="83" spans="2:25" x14ac:dyDescent="0.15">
      <c r="B83" s="37">
        <v>75</v>
      </c>
      <c r="C83" s="79">
        <f t="shared" si="8"/>
        <v>406905.04909849091</v>
      </c>
      <c r="D83" s="79"/>
      <c r="E83" s="37">
        <v>2017</v>
      </c>
      <c r="F83" s="8">
        <v>43639</v>
      </c>
      <c r="G83" s="37" t="s">
        <v>3</v>
      </c>
      <c r="H83" s="80">
        <v>111.23</v>
      </c>
      <c r="I83" s="80"/>
      <c r="J83" s="37">
        <v>11</v>
      </c>
      <c r="K83" s="83">
        <f t="shared" si="9"/>
        <v>12207.151472954727</v>
      </c>
      <c r="L83" s="84"/>
      <c r="M83" s="6">
        <f>IF(J83="","",(K83/J83)/LOOKUP(RIGHT($D$2,3),定数!$A$6:$A$13,定数!$B$6:$B$13))</f>
        <v>11.097410429958844</v>
      </c>
      <c r="N83" s="37">
        <v>2017</v>
      </c>
      <c r="O83" s="8">
        <v>43642</v>
      </c>
      <c r="P83" s="80">
        <v>111.35</v>
      </c>
      <c r="Q83" s="80"/>
      <c r="R83" s="81">
        <f>IF(P83="","",T83*M83*LOOKUP(RIGHT($D$2,3),定数!$A$6:$A$13,定数!$B$6:$B$13))</f>
        <v>-13316.892515949539</v>
      </c>
      <c r="S83" s="81"/>
      <c r="T83" s="82">
        <f t="shared" si="11"/>
        <v>-11.999999999999034</v>
      </c>
      <c r="U83" s="82"/>
      <c r="V83" t="str">
        <f t="shared" si="10"/>
        <v/>
      </c>
      <c r="W83">
        <f t="shared" si="10"/>
        <v>5</v>
      </c>
      <c r="X83" s="38">
        <f t="shared" si="12"/>
        <v>462642.39561445609</v>
      </c>
      <c r="Y83" s="39">
        <f t="shared" si="13"/>
        <v>0.12047608918749853</v>
      </c>
    </row>
    <row r="84" spans="2:25" x14ac:dyDescent="0.15">
      <c r="B84" s="37">
        <v>76</v>
      </c>
      <c r="C84" s="79">
        <f t="shared" si="8"/>
        <v>393588.15658254136</v>
      </c>
      <c r="D84" s="79"/>
      <c r="E84" s="37">
        <v>2017</v>
      </c>
      <c r="F84" s="8">
        <v>43639</v>
      </c>
      <c r="G84" s="37" t="s">
        <v>3</v>
      </c>
      <c r="H84" s="80">
        <v>111.17</v>
      </c>
      <c r="I84" s="80"/>
      <c r="J84" s="37">
        <v>10</v>
      </c>
      <c r="K84" s="83">
        <f t="shared" si="9"/>
        <v>11807.64469747624</v>
      </c>
      <c r="L84" s="84"/>
      <c r="M84" s="6">
        <f>IF(J84="","",(K84/J84)/LOOKUP(RIGHT($D$2,3),定数!$A$6:$A$13,定数!$B$6:$B$13))</f>
        <v>11.80764469747624</v>
      </c>
      <c r="N84" s="37">
        <v>2017</v>
      </c>
      <c r="O84" s="8">
        <v>43639</v>
      </c>
      <c r="P84" s="80">
        <v>111.28</v>
      </c>
      <c r="Q84" s="80"/>
      <c r="R84" s="81">
        <f>IF(P84="","",T84*M84*LOOKUP(RIGHT($D$2,3),定数!$A$6:$A$13,定数!$B$6:$B$13))</f>
        <v>-12988.409167223796</v>
      </c>
      <c r="S84" s="81"/>
      <c r="T84" s="82">
        <f t="shared" si="11"/>
        <v>-10.999999999999943</v>
      </c>
      <c r="U84" s="82"/>
      <c r="V84" t="str">
        <f t="shared" si="10"/>
        <v/>
      </c>
      <c r="W84">
        <f t="shared" si="10"/>
        <v>6</v>
      </c>
      <c r="X84" s="38">
        <f t="shared" si="12"/>
        <v>462642.39561445609</v>
      </c>
      <c r="Y84" s="39">
        <f t="shared" si="13"/>
        <v>0.14926050808681446</v>
      </c>
    </row>
    <row r="85" spans="2:25" x14ac:dyDescent="0.15">
      <c r="B85" s="37">
        <v>77</v>
      </c>
      <c r="C85" s="79">
        <f t="shared" si="8"/>
        <v>380599.74741531757</v>
      </c>
      <c r="D85" s="79"/>
      <c r="E85" s="37">
        <v>2017</v>
      </c>
      <c r="F85" s="8">
        <v>43639</v>
      </c>
      <c r="G85" s="37" t="s">
        <v>4</v>
      </c>
      <c r="H85" s="80">
        <v>111.26</v>
      </c>
      <c r="I85" s="80"/>
      <c r="J85" s="37">
        <v>7</v>
      </c>
      <c r="K85" s="83">
        <f t="shared" si="9"/>
        <v>11417.992422459527</v>
      </c>
      <c r="L85" s="84"/>
      <c r="M85" s="6">
        <f>IF(J85="","",(K85/J85)/LOOKUP(RIGHT($D$2,3),定数!$A$6:$A$13,定数!$B$6:$B$13))</f>
        <v>16.311417746370754</v>
      </c>
      <c r="N85" s="37">
        <v>2017</v>
      </c>
      <c r="O85" s="8">
        <v>43642</v>
      </c>
      <c r="P85" s="80">
        <v>111.18</v>
      </c>
      <c r="Q85" s="80"/>
      <c r="R85" s="81">
        <f>IF(P85="","",T85*M85*LOOKUP(RIGHT($D$2,3),定数!$A$6:$A$13,定数!$B$6:$B$13))</f>
        <v>-13049.134197096324</v>
      </c>
      <c r="S85" s="81"/>
      <c r="T85" s="82">
        <f t="shared" si="11"/>
        <v>-7.9999999999998295</v>
      </c>
      <c r="U85" s="82"/>
      <c r="V85" t="str">
        <f t="shared" si="10"/>
        <v/>
      </c>
      <c r="W85">
        <f t="shared" si="10"/>
        <v>7</v>
      </c>
      <c r="X85" s="38">
        <f t="shared" si="12"/>
        <v>462642.39561445609</v>
      </c>
      <c r="Y85" s="39">
        <f t="shared" si="13"/>
        <v>0.17733491131994938</v>
      </c>
    </row>
    <row r="86" spans="2:25" x14ac:dyDescent="0.15">
      <c r="B86" s="37">
        <v>78</v>
      </c>
      <c r="C86" s="79">
        <f t="shared" si="8"/>
        <v>367550.61321822123</v>
      </c>
      <c r="D86" s="79"/>
      <c r="E86" s="37">
        <v>2017</v>
      </c>
      <c r="F86" s="8">
        <v>43643</v>
      </c>
      <c r="G86" s="37" t="s">
        <v>4</v>
      </c>
      <c r="H86" s="80">
        <v>111.97</v>
      </c>
      <c r="I86" s="80"/>
      <c r="J86" s="37">
        <v>15</v>
      </c>
      <c r="K86" s="83">
        <f t="shared" si="9"/>
        <v>11026.518396546637</v>
      </c>
      <c r="L86" s="84"/>
      <c r="M86" s="6">
        <f>IF(J86="","",(K86/J86)/LOOKUP(RIGHT($D$2,3),定数!$A$6:$A$13,定数!$B$6:$B$13))</f>
        <v>7.3510122643644245</v>
      </c>
      <c r="N86" s="37">
        <v>2017</v>
      </c>
      <c r="O86" s="8">
        <v>43643</v>
      </c>
      <c r="P86" s="80">
        <v>112.16</v>
      </c>
      <c r="Q86" s="80"/>
      <c r="R86" s="81">
        <f>IF(P86="","",T86*M86*LOOKUP(RIGHT($D$2,3),定数!$A$6:$A$13,定数!$B$6:$B$13))</f>
        <v>13966.923302292238</v>
      </c>
      <c r="S86" s="81"/>
      <c r="T86" s="82">
        <f t="shared" si="11"/>
        <v>18.999999999999773</v>
      </c>
      <c r="U86" s="82"/>
      <c r="V86" t="str">
        <f t="shared" si="10"/>
        <v/>
      </c>
      <c r="W86">
        <f t="shared" si="10"/>
        <v>0</v>
      </c>
      <c r="X86" s="38">
        <f t="shared" si="12"/>
        <v>462642.39561445609</v>
      </c>
      <c r="Y86" s="39">
        <f t="shared" si="13"/>
        <v>0.20554057150326488</v>
      </c>
    </row>
    <row r="87" spans="2:25" x14ac:dyDescent="0.15">
      <c r="B87" s="37">
        <v>79</v>
      </c>
      <c r="C87" s="79">
        <f t="shared" si="8"/>
        <v>381517.53652051347</v>
      </c>
      <c r="D87" s="79"/>
      <c r="E87" s="37">
        <v>2017</v>
      </c>
      <c r="F87" s="8">
        <v>43643</v>
      </c>
      <c r="G87" s="37" t="s">
        <v>4</v>
      </c>
      <c r="H87" s="80">
        <v>112.15</v>
      </c>
      <c r="I87" s="80"/>
      <c r="J87" s="37">
        <v>8</v>
      </c>
      <c r="K87" s="83">
        <f t="shared" si="9"/>
        <v>11445.526095615403</v>
      </c>
      <c r="L87" s="84"/>
      <c r="M87" s="6">
        <f>IF(J87="","",(K87/J87)/LOOKUP(RIGHT($D$2,3),定数!$A$6:$A$13,定数!$B$6:$B$13))</f>
        <v>14.306907619519254</v>
      </c>
      <c r="N87" s="37">
        <v>2017</v>
      </c>
      <c r="O87" s="8">
        <v>43640</v>
      </c>
      <c r="P87" s="80">
        <v>112.25</v>
      </c>
      <c r="Q87" s="80"/>
      <c r="R87" s="81">
        <f>IF(P87="","",T87*M87*LOOKUP(RIGHT($D$2,3),定数!$A$6:$A$13,定数!$B$6:$B$13))</f>
        <v>14306.907619518441</v>
      </c>
      <c r="S87" s="81"/>
      <c r="T87" s="82">
        <f t="shared" si="11"/>
        <v>9.9999999999994316</v>
      </c>
      <c r="U87" s="82"/>
      <c r="V87" t="str">
        <f t="shared" si="10"/>
        <v/>
      </c>
      <c r="W87">
        <f t="shared" si="10"/>
        <v>0</v>
      </c>
      <c r="X87" s="38">
        <f t="shared" si="12"/>
        <v>462642.39561445609</v>
      </c>
      <c r="Y87" s="39">
        <f t="shared" si="13"/>
        <v>0.17535111322038932</v>
      </c>
    </row>
    <row r="88" spans="2:25" x14ac:dyDescent="0.15">
      <c r="B88" s="37">
        <v>80</v>
      </c>
      <c r="C88" s="79">
        <f t="shared" si="8"/>
        <v>395824.44414003193</v>
      </c>
      <c r="D88" s="79"/>
      <c r="E88" s="37">
        <v>2017</v>
      </c>
      <c r="F88" s="8">
        <v>43643</v>
      </c>
      <c r="G88" s="37" t="s">
        <v>4</v>
      </c>
      <c r="H88" s="80">
        <v>112.15</v>
      </c>
      <c r="I88" s="80"/>
      <c r="J88" s="37">
        <v>23</v>
      </c>
      <c r="K88" s="83">
        <f t="shared" si="9"/>
        <v>11874.733324200957</v>
      </c>
      <c r="L88" s="84"/>
      <c r="M88" s="6">
        <f>IF(J88="","",(K88/J88)/LOOKUP(RIGHT($D$2,3),定数!$A$6:$A$13,定数!$B$6:$B$13))</f>
        <v>5.1629275322612855</v>
      </c>
      <c r="N88" s="37">
        <v>2017</v>
      </c>
      <c r="O88" s="8">
        <v>43645</v>
      </c>
      <c r="P88" s="80">
        <v>112.43</v>
      </c>
      <c r="Q88" s="80"/>
      <c r="R88" s="81">
        <f>IF(P88="","",T88*M88*LOOKUP(RIGHT($D$2,3),定数!$A$6:$A$13,定数!$B$6:$B$13))</f>
        <v>14456.19709033166</v>
      </c>
      <c r="S88" s="81"/>
      <c r="T88" s="82">
        <f t="shared" si="11"/>
        <v>28.000000000000114</v>
      </c>
      <c r="U88" s="82"/>
      <c r="V88" t="str">
        <f t="shared" si="10"/>
        <v/>
      </c>
      <c r="W88">
        <f t="shared" si="10"/>
        <v>0</v>
      </c>
      <c r="X88" s="38">
        <f t="shared" si="12"/>
        <v>462642.39561445609</v>
      </c>
      <c r="Y88" s="39">
        <f t="shared" si="13"/>
        <v>0.14442677996615561</v>
      </c>
    </row>
    <row r="89" spans="2:25" x14ac:dyDescent="0.15">
      <c r="B89" s="37">
        <v>81</v>
      </c>
      <c r="C89" s="79">
        <f t="shared" si="8"/>
        <v>410280.64123036357</v>
      </c>
      <c r="D89" s="79"/>
      <c r="E89" s="37">
        <v>2017</v>
      </c>
      <c r="F89" s="8">
        <v>43644</v>
      </c>
      <c r="G89" s="37" t="s">
        <v>3</v>
      </c>
      <c r="H89" s="80">
        <v>112</v>
      </c>
      <c r="I89" s="80"/>
      <c r="J89" s="37">
        <v>29</v>
      </c>
      <c r="K89" s="83">
        <f t="shared" si="9"/>
        <v>12308.419236910906</v>
      </c>
      <c r="L89" s="84"/>
      <c r="M89" s="6">
        <f>IF(J89="","",(K89/J89)/LOOKUP(RIGHT($D$2,3),定数!$A$6:$A$13,定数!$B$6:$B$13))</f>
        <v>4.2442824954865195</v>
      </c>
      <c r="N89" s="37">
        <v>2017</v>
      </c>
      <c r="O89" s="8">
        <v>43644</v>
      </c>
      <c r="P89" s="80">
        <v>112.3</v>
      </c>
      <c r="Q89" s="80"/>
      <c r="R89" s="81">
        <f>IF(P89="","",T89*M89*LOOKUP(RIGHT($D$2,3),定数!$A$6:$A$13,定数!$B$6:$B$13))</f>
        <v>-12732.847486459439</v>
      </c>
      <c r="S89" s="81"/>
      <c r="T89" s="82">
        <f t="shared" si="11"/>
        <v>-29.999999999999716</v>
      </c>
      <c r="U89" s="82"/>
      <c r="V89" t="str">
        <f t="shared" si="10"/>
        <v/>
      </c>
      <c r="W89">
        <f t="shared" si="10"/>
        <v>1</v>
      </c>
      <c r="X89" s="38">
        <f t="shared" si="12"/>
        <v>462642.39561445609</v>
      </c>
      <c r="Y89" s="39">
        <f t="shared" si="13"/>
        <v>0.11317975801709335</v>
      </c>
    </row>
    <row r="90" spans="2:25" x14ac:dyDescent="0.15">
      <c r="B90" s="37">
        <v>82</v>
      </c>
      <c r="C90" s="79">
        <f t="shared" si="8"/>
        <v>397547.79374390416</v>
      </c>
      <c r="D90" s="79"/>
      <c r="E90" s="37">
        <v>2017</v>
      </c>
      <c r="F90" s="8">
        <v>43646</v>
      </c>
      <c r="G90" s="37" t="s">
        <v>3</v>
      </c>
      <c r="H90" s="80">
        <v>111.88</v>
      </c>
      <c r="I90" s="80"/>
      <c r="J90" s="37">
        <v>24</v>
      </c>
      <c r="K90" s="83">
        <f t="shared" si="9"/>
        <v>11926.433812317124</v>
      </c>
      <c r="L90" s="84"/>
      <c r="M90" s="6">
        <f>IF(J90="","",(K90/J90)/LOOKUP(RIGHT($D$2,3),定数!$A$6:$A$13,定数!$B$6:$B$13))</f>
        <v>4.9693474217988021</v>
      </c>
      <c r="N90" s="37">
        <v>2017</v>
      </c>
      <c r="O90" s="8">
        <v>43646</v>
      </c>
      <c r="P90" s="80">
        <v>112.12</v>
      </c>
      <c r="Q90" s="80"/>
      <c r="R90" s="81">
        <f>IF(P90="","",T90*M90*LOOKUP(RIGHT($D$2,3),定数!$A$6:$A$13,定数!$B$6:$B$13))</f>
        <v>-11926.433812317577</v>
      </c>
      <c r="S90" s="81"/>
      <c r="T90" s="82">
        <f t="shared" si="11"/>
        <v>-24.000000000000909</v>
      </c>
      <c r="U90" s="82"/>
      <c r="V90" t="str">
        <f t="shared" si="10"/>
        <v/>
      </c>
      <c r="W90">
        <f t="shared" si="10"/>
        <v>2</v>
      </c>
      <c r="X90" s="38">
        <f t="shared" si="12"/>
        <v>462642.39561445609</v>
      </c>
      <c r="Y90" s="39">
        <f t="shared" si="13"/>
        <v>0.14070176552690739</v>
      </c>
    </row>
    <row r="91" spans="2:25" x14ac:dyDescent="0.15">
      <c r="B91" s="37">
        <v>83</v>
      </c>
      <c r="C91" s="79">
        <f t="shared" si="8"/>
        <v>385621.3599315866</v>
      </c>
      <c r="D91" s="79"/>
      <c r="E91" s="37">
        <v>2017</v>
      </c>
      <c r="F91" s="8">
        <v>43653</v>
      </c>
      <c r="G91" s="37" t="s">
        <v>4</v>
      </c>
      <c r="H91" s="80">
        <v>113.45</v>
      </c>
      <c r="I91" s="80"/>
      <c r="J91" s="37">
        <v>22</v>
      </c>
      <c r="K91" s="83">
        <f t="shared" si="9"/>
        <v>11568.640797947597</v>
      </c>
      <c r="L91" s="84"/>
      <c r="M91" s="6">
        <f>IF(J91="","",(K91/J91)/LOOKUP(RIGHT($D$2,3),定数!$A$6:$A$13,定数!$B$6:$B$13))</f>
        <v>5.2584730899761807</v>
      </c>
      <c r="N91" s="37">
        <v>2017</v>
      </c>
      <c r="O91" s="8">
        <v>43656</v>
      </c>
      <c r="P91" s="80">
        <v>114.22</v>
      </c>
      <c r="Q91" s="80"/>
      <c r="R91" s="81">
        <f>IF(P91="","",T91*M91*LOOKUP(RIGHT($D$2,3),定数!$A$6:$A$13,定数!$B$6:$B$13))</f>
        <v>40490.242792816382</v>
      </c>
      <c r="S91" s="81"/>
      <c r="T91" s="82">
        <f t="shared" si="11"/>
        <v>76.999999999999602</v>
      </c>
      <c r="U91" s="82"/>
      <c r="V91" t="str">
        <f t="shared" ref="V91:W106" si="14">IF(S91&lt;&gt;"",IF(S91&lt;0,1+V90,0),"")</f>
        <v/>
      </c>
      <c r="W91">
        <f t="shared" si="14"/>
        <v>0</v>
      </c>
      <c r="X91" s="38">
        <f t="shared" si="12"/>
        <v>462642.39561445609</v>
      </c>
      <c r="Y91" s="39">
        <f t="shared" si="13"/>
        <v>0.16648071256110109</v>
      </c>
    </row>
    <row r="92" spans="2:25" x14ac:dyDescent="0.15">
      <c r="B92" s="37">
        <v>84</v>
      </c>
      <c r="C92" s="79">
        <f t="shared" si="8"/>
        <v>426111.60272440297</v>
      </c>
      <c r="D92" s="79"/>
      <c r="E92" s="37">
        <v>2017</v>
      </c>
      <c r="F92" s="8">
        <v>43656</v>
      </c>
      <c r="G92" s="37" t="s">
        <v>4</v>
      </c>
      <c r="H92" s="80">
        <v>114.21</v>
      </c>
      <c r="I92" s="80"/>
      <c r="J92" s="37">
        <v>16</v>
      </c>
      <c r="K92" s="83">
        <f t="shared" si="9"/>
        <v>12783.348081732089</v>
      </c>
      <c r="L92" s="84"/>
      <c r="M92" s="6">
        <f>IF(J92="","",(K92/J92)/LOOKUP(RIGHT($D$2,3),定数!$A$6:$A$13,定数!$B$6:$B$13))</f>
        <v>7.9895925510825556</v>
      </c>
      <c r="N92" s="37">
        <v>2017</v>
      </c>
      <c r="O92" s="8">
        <v>43656</v>
      </c>
      <c r="P92" s="80">
        <v>114.05</v>
      </c>
      <c r="Q92" s="80"/>
      <c r="R92" s="81">
        <f>IF(P92="","",T92*M92*LOOKUP(RIGHT($D$2,3),定数!$A$6:$A$13,定数!$B$6:$B$13))</f>
        <v>-12783.348081731816</v>
      </c>
      <c r="S92" s="81"/>
      <c r="T92" s="82">
        <f t="shared" si="11"/>
        <v>-15.999999999999659</v>
      </c>
      <c r="U92" s="82"/>
      <c r="V92" t="str">
        <f t="shared" si="14"/>
        <v/>
      </c>
      <c r="W92">
        <f t="shared" si="14"/>
        <v>1</v>
      </c>
      <c r="X92" s="38">
        <f t="shared" si="12"/>
        <v>462642.39561445609</v>
      </c>
      <c r="Y92" s="39">
        <f t="shared" si="13"/>
        <v>7.8961187380017228E-2</v>
      </c>
    </row>
    <row r="93" spans="2:25" x14ac:dyDescent="0.15">
      <c r="B93" s="37">
        <v>85</v>
      </c>
      <c r="C93" s="79">
        <f t="shared" si="8"/>
        <v>413328.25464267115</v>
      </c>
      <c r="D93" s="79"/>
      <c r="E93" s="37">
        <v>2017</v>
      </c>
      <c r="F93" s="8">
        <v>43665</v>
      </c>
      <c r="G93" s="37" t="s">
        <v>4</v>
      </c>
      <c r="H93" s="80">
        <v>112.02</v>
      </c>
      <c r="I93" s="80"/>
      <c r="J93" s="37">
        <v>14</v>
      </c>
      <c r="K93" s="83">
        <f t="shared" si="9"/>
        <v>12399.847639280135</v>
      </c>
      <c r="L93" s="84"/>
      <c r="M93" s="6">
        <f>IF(J93="","",(K93/J93)/LOOKUP(RIGHT($D$2,3),定数!$A$6:$A$13,定数!$B$6:$B$13))</f>
        <v>8.8570340280572388</v>
      </c>
      <c r="N93" s="37">
        <v>2017</v>
      </c>
      <c r="O93" s="8">
        <v>43665</v>
      </c>
      <c r="P93" s="80">
        <v>112.19</v>
      </c>
      <c r="Q93" s="80"/>
      <c r="R93" s="81">
        <f>IF(P93="","",T93*M93*LOOKUP(RIGHT($D$2,3),定数!$A$6:$A$13,定数!$B$6:$B$13))</f>
        <v>15056.957847697458</v>
      </c>
      <c r="S93" s="81"/>
      <c r="T93" s="82">
        <f t="shared" si="11"/>
        <v>17.000000000000171</v>
      </c>
      <c r="U93" s="82"/>
      <c r="V93" t="str">
        <f t="shared" si="14"/>
        <v/>
      </c>
      <c r="W93">
        <f t="shared" si="14"/>
        <v>0</v>
      </c>
      <c r="X93" s="38">
        <f t="shared" si="12"/>
        <v>462642.39561445609</v>
      </c>
      <c r="Y93" s="39">
        <f t="shared" si="13"/>
        <v>0.10659235175861614</v>
      </c>
    </row>
    <row r="94" spans="2:25" x14ac:dyDescent="0.15">
      <c r="B94" s="37">
        <v>86</v>
      </c>
      <c r="C94" s="79">
        <f t="shared" si="8"/>
        <v>428385.21249036863</v>
      </c>
      <c r="D94" s="79"/>
      <c r="E94" s="37">
        <v>2017</v>
      </c>
      <c r="F94" s="8">
        <v>43665</v>
      </c>
      <c r="G94" s="37" t="s">
        <v>4</v>
      </c>
      <c r="H94" s="80">
        <v>112.08</v>
      </c>
      <c r="I94" s="80"/>
      <c r="J94" s="37">
        <v>11</v>
      </c>
      <c r="K94" s="83">
        <f t="shared" si="9"/>
        <v>12851.556374711059</v>
      </c>
      <c r="L94" s="84"/>
      <c r="M94" s="6">
        <f>IF(J94="","",(K94/J94)/LOOKUP(RIGHT($D$2,3),定数!$A$6:$A$13,定数!$B$6:$B$13))</f>
        <v>11.683233067919145</v>
      </c>
      <c r="N94" s="37">
        <v>2017</v>
      </c>
      <c r="O94" s="8">
        <v>43665</v>
      </c>
      <c r="P94" s="80">
        <v>112.2</v>
      </c>
      <c r="Q94" s="80"/>
      <c r="R94" s="81">
        <f>IF(P94="","",T94*M94*LOOKUP(RIGHT($D$2,3),定数!$A$6:$A$13,定数!$B$6:$B$13))</f>
        <v>14019.879681503506</v>
      </c>
      <c r="S94" s="81"/>
      <c r="T94" s="82">
        <f t="shared" si="11"/>
        <v>12.000000000000455</v>
      </c>
      <c r="U94" s="82"/>
      <c r="V94" t="str">
        <f t="shared" si="14"/>
        <v/>
      </c>
      <c r="W94">
        <f t="shared" si="14"/>
        <v>0</v>
      </c>
      <c r="X94" s="38">
        <f t="shared" si="12"/>
        <v>462642.39561445609</v>
      </c>
      <c r="Y94" s="39">
        <f t="shared" si="13"/>
        <v>7.4046787429822514E-2</v>
      </c>
    </row>
    <row r="95" spans="2:25" x14ac:dyDescent="0.15">
      <c r="B95" s="37">
        <v>87</v>
      </c>
      <c r="C95" s="79">
        <f t="shared" si="8"/>
        <v>442405.09217187215</v>
      </c>
      <c r="D95" s="79"/>
      <c r="E95" s="37">
        <v>2017</v>
      </c>
      <c r="F95" s="8">
        <v>43666</v>
      </c>
      <c r="G95" s="37" t="s">
        <v>3</v>
      </c>
      <c r="H95" s="80">
        <v>112.12</v>
      </c>
      <c r="I95" s="80"/>
      <c r="J95" s="37">
        <v>19</v>
      </c>
      <c r="K95" s="83">
        <f t="shared" si="9"/>
        <v>13272.152765156165</v>
      </c>
      <c r="L95" s="84"/>
      <c r="M95" s="6">
        <f>IF(J95="","",(K95/J95)/LOOKUP(RIGHT($D$2,3),定数!$A$6:$A$13,定数!$B$6:$B$13))</f>
        <v>6.9853435606085075</v>
      </c>
      <c r="N95" s="37">
        <v>2017</v>
      </c>
      <c r="O95" s="8">
        <v>43666</v>
      </c>
      <c r="P95" s="80">
        <v>111.89</v>
      </c>
      <c r="Q95" s="80"/>
      <c r="R95" s="81">
        <f>IF(P95="","",T95*M95*LOOKUP(RIGHT($D$2,3),定数!$A$6:$A$13,定数!$B$6:$B$13))</f>
        <v>16066.290189399846</v>
      </c>
      <c r="S95" s="81"/>
      <c r="T95" s="82">
        <f t="shared" si="11"/>
        <v>23.000000000000398</v>
      </c>
      <c r="U95" s="82"/>
      <c r="V95" t="str">
        <f t="shared" si="14"/>
        <v/>
      </c>
      <c r="W95">
        <f t="shared" si="14"/>
        <v>0</v>
      </c>
      <c r="X95" s="38">
        <f t="shared" si="12"/>
        <v>462642.39561445609</v>
      </c>
      <c r="Y95" s="39">
        <f t="shared" si="13"/>
        <v>4.3742864109342805E-2</v>
      </c>
    </row>
    <row r="96" spans="2:25" x14ac:dyDescent="0.15">
      <c r="B96" s="37">
        <v>88</v>
      </c>
      <c r="C96" s="79">
        <f t="shared" si="8"/>
        <v>458471.382361272</v>
      </c>
      <c r="D96" s="79"/>
      <c r="E96" s="37">
        <v>2017</v>
      </c>
      <c r="F96" s="8">
        <v>43671</v>
      </c>
      <c r="G96" s="37" t="s">
        <v>3</v>
      </c>
      <c r="H96" s="80">
        <v>110.96</v>
      </c>
      <c r="I96" s="80"/>
      <c r="J96" s="37">
        <v>12</v>
      </c>
      <c r="K96" s="83">
        <f t="shared" si="9"/>
        <v>13754.14147083816</v>
      </c>
      <c r="L96" s="84"/>
      <c r="M96" s="6">
        <f>IF(J96="","",(K96/J96)/LOOKUP(RIGHT($D$2,3),定数!$A$6:$A$13,定数!$B$6:$B$13))</f>
        <v>11.4617845590318</v>
      </c>
      <c r="N96" s="37">
        <v>2017</v>
      </c>
      <c r="O96" s="8">
        <v>43671</v>
      </c>
      <c r="P96" s="80">
        <v>110.82</v>
      </c>
      <c r="Q96" s="80"/>
      <c r="R96" s="81">
        <f>IF(P96="","",T96*M96*LOOKUP(RIGHT($D$2,3),定数!$A$6:$A$13,定数!$B$6:$B$13))</f>
        <v>16046.498382644586</v>
      </c>
      <c r="S96" s="81"/>
      <c r="T96" s="82">
        <f t="shared" si="11"/>
        <v>14.000000000000057</v>
      </c>
      <c r="U96" s="82"/>
      <c r="V96" t="str">
        <f t="shared" si="14"/>
        <v/>
      </c>
      <c r="W96">
        <f t="shared" si="14"/>
        <v>0</v>
      </c>
      <c r="X96" s="38">
        <f t="shared" si="12"/>
        <v>462642.39561445609</v>
      </c>
      <c r="Y96" s="39">
        <f t="shared" si="13"/>
        <v>9.0156312796287885E-3</v>
      </c>
    </row>
    <row r="97" spans="2:25" x14ac:dyDescent="0.15">
      <c r="B97" s="37">
        <v>89</v>
      </c>
      <c r="C97" s="79">
        <f t="shared" si="8"/>
        <v>474517.88074391661</v>
      </c>
      <c r="D97" s="79"/>
      <c r="E97" s="37">
        <v>2017</v>
      </c>
      <c r="F97" s="8">
        <v>43674</v>
      </c>
      <c r="G97" s="37" t="s">
        <v>4</v>
      </c>
      <c r="H97" s="80">
        <v>111.25</v>
      </c>
      <c r="I97" s="80"/>
      <c r="J97" s="37">
        <v>13</v>
      </c>
      <c r="K97" s="83">
        <f t="shared" si="9"/>
        <v>14235.536422317498</v>
      </c>
      <c r="L97" s="84"/>
      <c r="M97" s="6">
        <f>IF(J97="","",(K97/J97)/LOOKUP(RIGHT($D$2,3),定数!$A$6:$A$13,定数!$B$6:$B$13))</f>
        <v>10.950412632551922</v>
      </c>
      <c r="N97" s="37">
        <v>2017</v>
      </c>
      <c r="O97" s="8">
        <v>43674</v>
      </c>
      <c r="P97" s="80">
        <v>111.12</v>
      </c>
      <c r="Q97" s="80"/>
      <c r="R97" s="81">
        <f>IF(P97="","",T97*M97*LOOKUP(RIGHT($D$2,3),定数!$A$6:$A$13,定数!$B$6:$B$13))</f>
        <v>-14235.536422317</v>
      </c>
      <c r="S97" s="81"/>
      <c r="T97" s="82">
        <f t="shared" si="11"/>
        <v>-12.999999999999545</v>
      </c>
      <c r="U97" s="82"/>
      <c r="V97" t="str">
        <f t="shared" si="14"/>
        <v/>
      </c>
      <c r="W97">
        <f t="shared" si="14"/>
        <v>1</v>
      </c>
      <c r="X97" s="38">
        <f t="shared" si="12"/>
        <v>474517.88074391661</v>
      </c>
      <c r="Y97" s="39">
        <f t="shared" si="13"/>
        <v>0</v>
      </c>
    </row>
    <row r="98" spans="2:25" x14ac:dyDescent="0.15">
      <c r="B98" s="37">
        <v>90</v>
      </c>
      <c r="C98" s="79">
        <f t="shared" si="8"/>
        <v>460282.34432159964</v>
      </c>
      <c r="D98" s="79"/>
      <c r="E98" s="37">
        <v>2017</v>
      </c>
      <c r="F98" s="8">
        <v>43677</v>
      </c>
      <c r="G98" s="37" t="s">
        <v>4</v>
      </c>
      <c r="H98" s="80">
        <v>110.54</v>
      </c>
      <c r="I98" s="80"/>
      <c r="J98" s="37">
        <v>9</v>
      </c>
      <c r="K98" s="83">
        <f t="shared" si="9"/>
        <v>13808.470329647989</v>
      </c>
      <c r="L98" s="84"/>
      <c r="M98" s="6">
        <f>IF(J98="","",(K98/J98)/LOOKUP(RIGHT($D$2,3),定数!$A$6:$A$13,定数!$B$6:$B$13))</f>
        <v>15.342744810719987</v>
      </c>
      <c r="N98" s="37">
        <v>2017</v>
      </c>
      <c r="O98" s="8">
        <v>43677</v>
      </c>
      <c r="P98" s="80">
        <v>110.65</v>
      </c>
      <c r="Q98" s="80"/>
      <c r="R98" s="81">
        <f>IF(P98="","",T98*M98*LOOKUP(RIGHT($D$2,3),定数!$A$6:$A$13,定数!$B$6:$B$13))</f>
        <v>16877.019291791898</v>
      </c>
      <c r="S98" s="81"/>
      <c r="T98" s="82">
        <f t="shared" si="11"/>
        <v>10.999999999999943</v>
      </c>
      <c r="U98" s="82"/>
      <c r="V98" t="str">
        <f t="shared" si="14"/>
        <v/>
      </c>
      <c r="W98">
        <f t="shared" si="14"/>
        <v>0</v>
      </c>
      <c r="X98" s="38">
        <f t="shared" si="12"/>
        <v>474517.88074391661</v>
      </c>
      <c r="Y98" s="39">
        <f t="shared" si="13"/>
        <v>2.9999999999998916E-2</v>
      </c>
    </row>
    <row r="99" spans="2:25" x14ac:dyDescent="0.15">
      <c r="B99" s="37">
        <v>91</v>
      </c>
      <c r="C99" s="79">
        <f t="shared" si="8"/>
        <v>477159.36361339153</v>
      </c>
      <c r="D99" s="79"/>
      <c r="E99" s="37">
        <v>2017</v>
      </c>
      <c r="F99" s="8">
        <v>43677</v>
      </c>
      <c r="G99" s="37" t="s">
        <v>3</v>
      </c>
      <c r="H99" s="80">
        <v>110.48</v>
      </c>
      <c r="I99" s="80"/>
      <c r="J99" s="37">
        <v>15</v>
      </c>
      <c r="K99" s="83">
        <f t="shared" si="9"/>
        <v>14314.780908401744</v>
      </c>
      <c r="L99" s="84"/>
      <c r="M99" s="6">
        <f>IF(J99="","",(K99/J99)/LOOKUP(RIGHT($D$2,3),定数!$A$6:$A$13,定数!$B$6:$B$13))</f>
        <v>9.5431872722678293</v>
      </c>
      <c r="N99" s="37">
        <v>2017</v>
      </c>
      <c r="O99" s="8">
        <v>43677</v>
      </c>
      <c r="P99" s="80">
        <v>110.31</v>
      </c>
      <c r="Q99" s="80"/>
      <c r="R99" s="81">
        <f>IF(P99="","",T99*M99*LOOKUP(RIGHT($D$2,3),定数!$A$6:$A$13,定数!$B$6:$B$13))</f>
        <v>16223.418362855471</v>
      </c>
      <c r="S99" s="81"/>
      <c r="T99" s="82">
        <f t="shared" si="11"/>
        <v>17.000000000000171</v>
      </c>
      <c r="U99" s="82"/>
      <c r="V99" t="str">
        <f t="shared" si="14"/>
        <v/>
      </c>
      <c r="W99">
        <f t="shared" si="14"/>
        <v>0</v>
      </c>
      <c r="X99" s="38">
        <f t="shared" si="12"/>
        <v>477159.36361339153</v>
      </c>
      <c r="Y99" s="39">
        <f t="shared" si="13"/>
        <v>0</v>
      </c>
    </row>
    <row r="100" spans="2:25" x14ac:dyDescent="0.15">
      <c r="B100" s="37">
        <v>92</v>
      </c>
      <c r="C100" s="79">
        <f t="shared" si="8"/>
        <v>493382.78197624697</v>
      </c>
      <c r="D100" s="79"/>
      <c r="E100" s="37">
        <v>2017</v>
      </c>
      <c r="F100" s="8">
        <v>43678</v>
      </c>
      <c r="G100" s="37" t="s">
        <v>3</v>
      </c>
      <c r="H100" s="80">
        <v>110.24</v>
      </c>
      <c r="I100" s="80"/>
      <c r="J100" s="37">
        <v>14</v>
      </c>
      <c r="K100" s="83">
        <f t="shared" si="9"/>
        <v>14801.483459287409</v>
      </c>
      <c r="L100" s="84"/>
      <c r="M100" s="6">
        <f>IF(J100="","",(K100/J100)/LOOKUP(RIGHT($D$2,3),定数!$A$6:$A$13,定数!$B$6:$B$13))</f>
        <v>10.572488185205291</v>
      </c>
      <c r="N100" s="37">
        <v>2017</v>
      </c>
      <c r="O100" s="8">
        <v>43678</v>
      </c>
      <c r="P100" s="80">
        <v>110.07</v>
      </c>
      <c r="Q100" s="80"/>
      <c r="R100" s="81">
        <f>IF(P100="","",T100*M100*LOOKUP(RIGHT($D$2,3),定数!$A$6:$A$13,定数!$B$6:$B$13))</f>
        <v>17973.229914849177</v>
      </c>
      <c r="S100" s="81"/>
      <c r="T100" s="82">
        <f t="shared" si="11"/>
        <v>17.000000000000171</v>
      </c>
      <c r="U100" s="82"/>
      <c r="V100" t="str">
        <f t="shared" si="14"/>
        <v/>
      </c>
      <c r="W100">
        <f t="shared" si="14"/>
        <v>0</v>
      </c>
      <c r="X100" s="38">
        <f t="shared" si="12"/>
        <v>493382.78197624697</v>
      </c>
      <c r="Y100" s="39">
        <f t="shared" si="13"/>
        <v>0</v>
      </c>
    </row>
    <row r="101" spans="2:25" x14ac:dyDescent="0.15">
      <c r="B101" s="37">
        <v>93</v>
      </c>
      <c r="C101" s="79">
        <f t="shared" si="8"/>
        <v>511356.01189109613</v>
      </c>
      <c r="D101" s="79"/>
      <c r="E101" s="37">
        <v>2017</v>
      </c>
      <c r="F101" s="8">
        <v>43679</v>
      </c>
      <c r="G101" s="37" t="s">
        <v>4</v>
      </c>
      <c r="H101" s="80">
        <v>110.4</v>
      </c>
      <c r="I101" s="80"/>
      <c r="J101" s="37">
        <v>10</v>
      </c>
      <c r="K101" s="83">
        <f t="shared" si="9"/>
        <v>15340.680356732883</v>
      </c>
      <c r="L101" s="84"/>
      <c r="M101" s="6">
        <f>IF(J101="","",(K101/J101)/LOOKUP(RIGHT($D$2,3),定数!$A$6:$A$13,定数!$B$6:$B$13))</f>
        <v>15.340680356732882</v>
      </c>
      <c r="N101" s="37">
        <v>2017</v>
      </c>
      <c r="O101" s="8">
        <v>43679</v>
      </c>
      <c r="P101" s="80">
        <v>110.53</v>
      </c>
      <c r="Q101" s="80"/>
      <c r="R101" s="81">
        <f>IF(P101="","",T101*M101*LOOKUP(RIGHT($D$2,3),定数!$A$6:$A$13,定数!$B$6:$B$13))</f>
        <v>19942.884463752049</v>
      </c>
      <c r="S101" s="81"/>
      <c r="T101" s="82">
        <f t="shared" si="11"/>
        <v>12.999999999999545</v>
      </c>
      <c r="U101" s="82"/>
      <c r="V101" t="str">
        <f t="shared" si="14"/>
        <v/>
      </c>
      <c r="W101">
        <f t="shared" si="14"/>
        <v>0</v>
      </c>
      <c r="X101" s="38">
        <f t="shared" si="12"/>
        <v>511356.01189109613</v>
      </c>
      <c r="Y101" s="39">
        <f t="shared" si="13"/>
        <v>0</v>
      </c>
    </row>
    <row r="102" spans="2:25" x14ac:dyDescent="0.15">
      <c r="B102" s="37">
        <v>94</v>
      </c>
      <c r="C102" s="79">
        <f t="shared" si="8"/>
        <v>531298.89635484817</v>
      </c>
      <c r="D102" s="79"/>
      <c r="E102" s="37">
        <v>2017</v>
      </c>
      <c r="F102" s="8">
        <v>43679</v>
      </c>
      <c r="G102" s="37" t="s">
        <v>3</v>
      </c>
      <c r="H102" s="80">
        <v>110.69</v>
      </c>
      <c r="I102" s="80"/>
      <c r="J102" s="37">
        <v>9</v>
      </c>
      <c r="K102" s="83">
        <f t="shared" si="9"/>
        <v>15938.966890645444</v>
      </c>
      <c r="L102" s="84"/>
      <c r="M102" s="6">
        <f>IF(J102="","",(K102/J102)/LOOKUP(RIGHT($D$2,3),定数!$A$6:$A$13,定数!$B$6:$B$13))</f>
        <v>17.709963211828271</v>
      </c>
      <c r="N102" s="37">
        <v>2017</v>
      </c>
      <c r="O102" s="8">
        <v>43679</v>
      </c>
      <c r="P102" s="80">
        <v>110.78</v>
      </c>
      <c r="Q102" s="80"/>
      <c r="R102" s="81">
        <f>IF(P102="","",T102*M102*LOOKUP(RIGHT($D$2,3),定数!$A$6:$A$13,定数!$B$6:$B$13))</f>
        <v>-15938.966890646048</v>
      </c>
      <c r="S102" s="81"/>
      <c r="T102" s="82">
        <f t="shared" si="11"/>
        <v>-9.0000000000003411</v>
      </c>
      <c r="U102" s="82"/>
      <c r="V102" t="str">
        <f t="shared" si="14"/>
        <v/>
      </c>
      <c r="W102">
        <f t="shared" si="14"/>
        <v>1</v>
      </c>
      <c r="X102" s="38">
        <f t="shared" si="12"/>
        <v>531298.89635484817</v>
      </c>
      <c r="Y102" s="39">
        <f t="shared" si="13"/>
        <v>0</v>
      </c>
    </row>
    <row r="103" spans="2:25" x14ac:dyDescent="0.15">
      <c r="B103" s="37">
        <v>95</v>
      </c>
      <c r="C103" s="79">
        <f t="shared" si="8"/>
        <v>515359.92946420214</v>
      </c>
      <c r="D103" s="79"/>
      <c r="E103" s="37">
        <v>2017</v>
      </c>
      <c r="F103" s="8">
        <v>43684</v>
      </c>
      <c r="G103" s="37" t="s">
        <v>4</v>
      </c>
      <c r="H103" s="80">
        <v>110.8</v>
      </c>
      <c r="I103" s="80"/>
      <c r="J103" s="37">
        <v>9</v>
      </c>
      <c r="K103" s="83">
        <f t="shared" si="9"/>
        <v>15460.797883926063</v>
      </c>
      <c r="L103" s="84"/>
      <c r="M103" s="6">
        <f>IF(J103="","",(K103/J103)/LOOKUP(RIGHT($D$2,3),定数!$A$6:$A$13,定数!$B$6:$B$13))</f>
        <v>17.178664315473405</v>
      </c>
      <c r="N103" s="37">
        <v>2017</v>
      </c>
      <c r="O103" s="8">
        <v>43684</v>
      </c>
      <c r="P103" s="80">
        <v>110.71</v>
      </c>
      <c r="Q103" s="80"/>
      <c r="R103" s="81">
        <f>IF(P103="","",T103*M103*LOOKUP(RIGHT($D$2,3),定数!$A$6:$A$13,定数!$B$6:$B$13))</f>
        <v>-15460.797883926651</v>
      </c>
      <c r="S103" s="81"/>
      <c r="T103" s="82">
        <f t="shared" si="11"/>
        <v>-9.0000000000003411</v>
      </c>
      <c r="U103" s="82"/>
      <c r="V103" t="str">
        <f t="shared" si="14"/>
        <v/>
      </c>
      <c r="W103">
        <f t="shared" si="14"/>
        <v>2</v>
      </c>
      <c r="X103" s="38">
        <f t="shared" si="12"/>
        <v>531298.89635484817</v>
      </c>
      <c r="Y103" s="39">
        <f t="shared" si="13"/>
        <v>3.0000000000001137E-2</v>
      </c>
    </row>
    <row r="104" spans="2:25" x14ac:dyDescent="0.15">
      <c r="B104" s="37">
        <v>96</v>
      </c>
      <c r="C104" s="79">
        <f t="shared" si="8"/>
        <v>499899.13158027548</v>
      </c>
      <c r="D104" s="79"/>
      <c r="E104" s="37">
        <v>2017</v>
      </c>
      <c r="F104" s="8">
        <v>43684</v>
      </c>
      <c r="G104" s="37" t="s">
        <v>4</v>
      </c>
      <c r="H104" s="80">
        <v>110.87</v>
      </c>
      <c r="I104" s="80"/>
      <c r="J104" s="37">
        <v>15</v>
      </c>
      <c r="K104" s="83">
        <f t="shared" si="9"/>
        <v>14996.973947408263</v>
      </c>
      <c r="L104" s="84"/>
      <c r="M104" s="6">
        <f>IF(J104="","",(K104/J104)/LOOKUP(RIGHT($D$2,3),定数!$A$6:$A$13,定数!$B$6:$B$13))</f>
        <v>9.9979826316055078</v>
      </c>
      <c r="N104" s="37">
        <v>2017</v>
      </c>
      <c r="O104" s="8">
        <v>43684</v>
      </c>
      <c r="P104" s="80">
        <v>110.71</v>
      </c>
      <c r="Q104" s="80"/>
      <c r="R104" s="81">
        <f>IF(P104="","",T104*M104*LOOKUP(RIGHT($D$2,3),定数!$A$6:$A$13,定数!$B$6:$B$13))</f>
        <v>-15996.772210569892</v>
      </c>
      <c r="S104" s="81"/>
      <c r="T104" s="82">
        <f t="shared" si="11"/>
        <v>-16.00000000000108</v>
      </c>
      <c r="U104" s="82"/>
      <c r="V104" t="str">
        <f t="shared" si="14"/>
        <v/>
      </c>
      <c r="W104">
        <f t="shared" si="14"/>
        <v>3</v>
      </c>
      <c r="X104" s="38">
        <f t="shared" si="12"/>
        <v>531298.89635484817</v>
      </c>
      <c r="Y104" s="39">
        <f t="shared" si="13"/>
        <v>5.9100000000002151E-2</v>
      </c>
    </row>
    <row r="105" spans="2:25" x14ac:dyDescent="0.15">
      <c r="B105" s="37">
        <v>97</v>
      </c>
      <c r="C105" s="79">
        <f t="shared" si="8"/>
        <v>483902.35936970561</v>
      </c>
      <c r="D105" s="79"/>
      <c r="E105" s="37">
        <v>2017</v>
      </c>
      <c r="F105" s="8">
        <v>43684</v>
      </c>
      <c r="G105" s="37" t="s">
        <v>3</v>
      </c>
      <c r="H105" s="80">
        <v>110.7</v>
      </c>
      <c r="I105" s="80"/>
      <c r="J105" s="37">
        <v>11</v>
      </c>
      <c r="K105" s="83">
        <f t="shared" si="9"/>
        <v>14517.070781091168</v>
      </c>
      <c r="L105" s="84"/>
      <c r="M105" s="6">
        <f>IF(J105="","",(K105/J105)/LOOKUP(RIGHT($D$2,3),定数!$A$6:$A$13,定数!$B$6:$B$13))</f>
        <v>13.197337073719243</v>
      </c>
      <c r="N105" s="37">
        <v>2017</v>
      </c>
      <c r="O105" s="8">
        <v>43685</v>
      </c>
      <c r="P105" s="80">
        <v>110.58</v>
      </c>
      <c r="Q105" s="80"/>
      <c r="R105" s="81">
        <f>IF(P105="","",T105*M105*LOOKUP(RIGHT($D$2,3),定数!$A$6:$A$13,定数!$B$6:$B$13))</f>
        <v>15836.804488463693</v>
      </c>
      <c r="S105" s="81"/>
      <c r="T105" s="82">
        <f t="shared" si="11"/>
        <v>12.000000000000455</v>
      </c>
      <c r="U105" s="82"/>
      <c r="V105" t="str">
        <f t="shared" si="14"/>
        <v/>
      </c>
      <c r="W105">
        <f t="shared" si="14"/>
        <v>0</v>
      </c>
      <c r="X105" s="38">
        <f t="shared" si="12"/>
        <v>531298.89635484817</v>
      </c>
      <c r="Y105" s="39">
        <f t="shared" si="13"/>
        <v>8.9208800000004085E-2</v>
      </c>
    </row>
    <row r="106" spans="2:25" x14ac:dyDescent="0.15">
      <c r="B106" s="37">
        <v>98</v>
      </c>
      <c r="C106" s="79">
        <f t="shared" si="8"/>
        <v>499739.16385816928</v>
      </c>
      <c r="D106" s="79"/>
      <c r="E106" s="37">
        <v>2017</v>
      </c>
      <c r="F106" s="8">
        <v>43686</v>
      </c>
      <c r="G106" s="37" t="s">
        <v>3</v>
      </c>
      <c r="H106" s="80">
        <v>109.89</v>
      </c>
      <c r="I106" s="80"/>
      <c r="J106" s="37">
        <v>26</v>
      </c>
      <c r="K106" s="83">
        <f t="shared" si="9"/>
        <v>14992.174915745078</v>
      </c>
      <c r="L106" s="84"/>
      <c r="M106" s="6">
        <f>IF(J106="","",(K106/J106)/LOOKUP(RIGHT($D$2,3),定数!$A$6:$A$13,定数!$B$6:$B$13))</f>
        <v>5.7662211214404149</v>
      </c>
      <c r="N106" s="37">
        <v>2017</v>
      </c>
      <c r="O106" s="8">
        <v>43687</v>
      </c>
      <c r="P106" s="80">
        <v>110.16</v>
      </c>
      <c r="Q106" s="80"/>
      <c r="R106" s="81">
        <f>IF(P106="","",T106*M106*LOOKUP(RIGHT($D$2,3),定数!$A$6:$A$13,定数!$B$6:$B$13))</f>
        <v>-15568.797027888892</v>
      </c>
      <c r="S106" s="81"/>
      <c r="T106" s="82">
        <f t="shared" si="11"/>
        <v>-26.999999999999602</v>
      </c>
      <c r="U106" s="82"/>
      <c r="V106" t="str">
        <f t="shared" si="14"/>
        <v/>
      </c>
      <c r="W106">
        <f t="shared" si="14"/>
        <v>1</v>
      </c>
      <c r="X106" s="38">
        <f t="shared" si="12"/>
        <v>531298.89635484817</v>
      </c>
      <c r="Y106" s="39">
        <f t="shared" si="13"/>
        <v>5.9401088000003099E-2</v>
      </c>
    </row>
    <row r="107" spans="2:25" x14ac:dyDescent="0.15">
      <c r="B107" s="37">
        <v>99</v>
      </c>
      <c r="C107" s="79">
        <f t="shared" si="8"/>
        <v>484170.3668302804</v>
      </c>
      <c r="D107" s="79"/>
      <c r="E107" s="37">
        <v>2017</v>
      </c>
      <c r="F107" s="8">
        <v>43691</v>
      </c>
      <c r="G107" s="37" t="s">
        <v>4</v>
      </c>
      <c r="H107" s="80">
        <v>109.65</v>
      </c>
      <c r="I107" s="80"/>
      <c r="J107" s="37">
        <v>9</v>
      </c>
      <c r="K107" s="83">
        <f t="shared" si="9"/>
        <v>14525.111004908411</v>
      </c>
      <c r="L107" s="84"/>
      <c r="M107" s="6">
        <f>IF(J107="","",(K107/J107)/LOOKUP(RIGHT($D$2,3),定数!$A$6:$A$13,定数!$B$6:$B$13))</f>
        <v>16.139012227676012</v>
      </c>
      <c r="N107" s="37">
        <v>2017</v>
      </c>
      <c r="O107" s="8">
        <v>43691</v>
      </c>
      <c r="P107" s="80">
        <v>109.56</v>
      </c>
      <c r="Q107" s="80"/>
      <c r="R107" s="81">
        <f>IF(P107="","",T107*M107*LOOKUP(RIGHT($D$2,3),定数!$A$6:$A$13,定数!$B$6:$B$13))</f>
        <v>-14525.111004908962</v>
      </c>
      <c r="S107" s="81"/>
      <c r="T107" s="82">
        <f t="shared" si="11"/>
        <v>-9.0000000000003411</v>
      </c>
      <c r="U107" s="82"/>
      <c r="V107" t="str">
        <f>IF(S107&lt;&gt;"",IF(S107&lt;0,1+V106,0),"")</f>
        <v/>
      </c>
      <c r="W107">
        <f>IF(T107&lt;&gt;"",IF(T107&lt;0,1+W106,0),"")</f>
        <v>2</v>
      </c>
      <c r="X107" s="38">
        <f t="shared" si="12"/>
        <v>531298.89635484817</v>
      </c>
      <c r="Y107" s="39">
        <f t="shared" si="13"/>
        <v>8.8704361796925646E-2</v>
      </c>
    </row>
    <row r="108" spans="2:25" x14ac:dyDescent="0.15">
      <c r="B108" s="37">
        <v>100</v>
      </c>
      <c r="C108" s="79">
        <f t="shared" si="8"/>
        <v>469645.25582537142</v>
      </c>
      <c r="D108" s="79"/>
      <c r="E108" s="37">
        <v>2017</v>
      </c>
      <c r="F108" s="8">
        <v>43693</v>
      </c>
      <c r="G108" s="37" t="s">
        <v>4</v>
      </c>
      <c r="H108" s="80">
        <v>110.84</v>
      </c>
      <c r="I108" s="80"/>
      <c r="J108" s="37">
        <v>15</v>
      </c>
      <c r="K108" s="83">
        <f t="shared" si="9"/>
        <v>14089.357674761142</v>
      </c>
      <c r="L108" s="84"/>
      <c r="M108" s="6">
        <f>IF(J108="","",(K108/J108)/LOOKUP(RIGHT($D$2,3),定数!$A$6:$A$13,定数!$B$6:$B$13))</f>
        <v>9.3929051165074284</v>
      </c>
      <c r="N108" s="37">
        <v>2017</v>
      </c>
      <c r="O108" s="8">
        <v>43693</v>
      </c>
      <c r="P108" s="80">
        <v>110.68</v>
      </c>
      <c r="Q108" s="80"/>
      <c r="R108" s="81">
        <f>IF(P108="","",T108*M108*LOOKUP(RIGHT($D$2,3),定数!$A$6:$A$13,定数!$B$6:$B$13))</f>
        <v>-15028.648186411565</v>
      </c>
      <c r="S108" s="81"/>
      <c r="T108" s="82">
        <f t="shared" si="11"/>
        <v>-15.999999999999659</v>
      </c>
      <c r="U108" s="82"/>
      <c r="V108" t="str">
        <f>IF(S108&lt;&gt;"",IF(S108&lt;0,1+V107,0),"")</f>
        <v/>
      </c>
      <c r="W108">
        <f>IF(T108&lt;&gt;"",IF(T108&lt;0,1+W107,0),"")</f>
        <v>3</v>
      </c>
      <c r="X108" s="38">
        <f t="shared" si="12"/>
        <v>531298.89635484817</v>
      </c>
      <c r="Y108" s="39">
        <f t="shared" si="13"/>
        <v>0.11604323094301894</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P109" sqref="P10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5" t="s">
        <v>5</v>
      </c>
      <c r="C2" s="45"/>
      <c r="D2" s="47" t="s">
        <v>63</v>
      </c>
      <c r="E2" s="47"/>
      <c r="F2" s="45" t="s">
        <v>6</v>
      </c>
      <c r="G2" s="45"/>
      <c r="H2" s="49" t="s">
        <v>64</v>
      </c>
      <c r="I2" s="49"/>
      <c r="J2" s="45" t="s">
        <v>7</v>
      </c>
      <c r="K2" s="45"/>
      <c r="L2" s="46">
        <v>300000</v>
      </c>
      <c r="M2" s="47"/>
      <c r="N2" s="45" t="s">
        <v>8</v>
      </c>
      <c r="O2" s="45"/>
      <c r="P2" s="48">
        <f>SUM(L2,D4)</f>
        <v>485518.20845685317</v>
      </c>
      <c r="Q2" s="49"/>
      <c r="R2" s="1"/>
      <c r="S2" s="1"/>
      <c r="T2" s="1"/>
    </row>
    <row r="3" spans="2:25" ht="57" customHeight="1" x14ac:dyDescent="0.15">
      <c r="B3" s="45" t="s">
        <v>9</v>
      </c>
      <c r="C3" s="45"/>
      <c r="D3" s="50" t="s">
        <v>38</v>
      </c>
      <c r="E3" s="50"/>
      <c r="F3" s="50"/>
      <c r="G3" s="50"/>
      <c r="H3" s="50"/>
      <c r="I3" s="50"/>
      <c r="J3" s="45" t="s">
        <v>10</v>
      </c>
      <c r="K3" s="45"/>
      <c r="L3" s="50" t="s">
        <v>59</v>
      </c>
      <c r="M3" s="51"/>
      <c r="N3" s="51"/>
      <c r="O3" s="51"/>
      <c r="P3" s="51"/>
      <c r="Q3" s="51"/>
      <c r="R3" s="1"/>
      <c r="S3" s="1"/>
    </row>
    <row r="4" spans="2:25" x14ac:dyDescent="0.15">
      <c r="B4" s="45" t="s">
        <v>11</v>
      </c>
      <c r="C4" s="45"/>
      <c r="D4" s="52">
        <f>SUM($R$9:$S$993)</f>
        <v>185518.20845685317</v>
      </c>
      <c r="E4" s="52"/>
      <c r="F4" s="45" t="s">
        <v>12</v>
      </c>
      <c r="G4" s="45"/>
      <c r="H4" s="53">
        <f>SUM($T$9:$U$108)</f>
        <v>297.00000000000415</v>
      </c>
      <c r="I4" s="49"/>
      <c r="J4" s="54"/>
      <c r="K4" s="54"/>
      <c r="L4" s="48"/>
      <c r="M4" s="48"/>
      <c r="N4" s="54" t="s">
        <v>58</v>
      </c>
      <c r="O4" s="54"/>
      <c r="P4" s="55">
        <f>MAX(Y:Y)</f>
        <v>0.22142976007319948</v>
      </c>
      <c r="Q4" s="55"/>
      <c r="R4" s="1"/>
      <c r="S4" s="1"/>
      <c r="T4" s="1"/>
    </row>
    <row r="5" spans="2:25" x14ac:dyDescent="0.15">
      <c r="B5" s="41" t="s">
        <v>15</v>
      </c>
      <c r="C5" s="2">
        <f>COUNTIF($R$9:$R$990,"&gt;0")</f>
        <v>51</v>
      </c>
      <c r="D5" s="42" t="s">
        <v>16</v>
      </c>
      <c r="E5" s="15">
        <f>COUNTIF($R$9:$R$990,"&lt;0")</f>
        <v>49</v>
      </c>
      <c r="F5" s="42" t="s">
        <v>17</v>
      </c>
      <c r="G5" s="2">
        <f>COUNTIF($R$9:$R$990,"=0")</f>
        <v>0</v>
      </c>
      <c r="H5" s="42" t="s">
        <v>18</v>
      </c>
      <c r="I5" s="3">
        <f>C5/SUM(C5,E5,G5)</f>
        <v>0.51</v>
      </c>
      <c r="J5" s="56" t="s">
        <v>19</v>
      </c>
      <c r="K5" s="45"/>
      <c r="L5" s="57">
        <f>MAX(V9:V993)</f>
        <v>3</v>
      </c>
      <c r="M5" s="58"/>
      <c r="N5" s="17" t="s">
        <v>20</v>
      </c>
      <c r="O5" s="9"/>
      <c r="P5" s="57">
        <f>MAX(W9:W993)</f>
        <v>8</v>
      </c>
      <c r="Q5" s="58"/>
      <c r="R5" s="1"/>
      <c r="S5" s="1"/>
      <c r="T5" s="1"/>
    </row>
    <row r="6" spans="2:25" x14ac:dyDescent="0.15">
      <c r="B6" s="11"/>
      <c r="C6" s="13"/>
      <c r="D6" s="14"/>
      <c r="E6" s="10"/>
      <c r="F6" s="11"/>
      <c r="G6" s="10"/>
      <c r="H6" s="11"/>
      <c r="I6" s="16"/>
      <c r="J6" s="11"/>
      <c r="K6" s="11"/>
      <c r="L6" s="10"/>
      <c r="M6" s="43" t="s">
        <v>62</v>
      </c>
      <c r="N6" s="12"/>
      <c r="O6" s="12"/>
      <c r="P6" s="10"/>
      <c r="Q6" s="7"/>
      <c r="R6" s="1"/>
      <c r="S6" s="1"/>
      <c r="T6" s="1"/>
    </row>
    <row r="7" spans="2:25" x14ac:dyDescent="0.1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5"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c r="Y8" t="s">
        <v>57</v>
      </c>
    </row>
    <row r="9" spans="2:25" x14ac:dyDescent="0.15">
      <c r="B9" s="40">
        <v>1</v>
      </c>
      <c r="C9" s="79">
        <f>L2</f>
        <v>300000</v>
      </c>
      <c r="D9" s="79"/>
      <c r="E9" s="40">
        <v>2017</v>
      </c>
      <c r="F9" s="8">
        <v>43474</v>
      </c>
      <c r="G9" s="40" t="s">
        <v>3</v>
      </c>
      <c r="H9" s="80">
        <v>116.97</v>
      </c>
      <c r="I9" s="80"/>
      <c r="J9" s="40">
        <v>20</v>
      </c>
      <c r="K9" s="79">
        <f>IF(J9="","",C9*0.03)</f>
        <v>9000</v>
      </c>
      <c r="L9" s="79"/>
      <c r="M9" s="6">
        <f>IF(J9="","",(K9/J9)/LOOKUP(RIGHT($D$2,3),定数!$A$6:$A$13,定数!$B$6:$B$13))</f>
        <v>4.5</v>
      </c>
      <c r="N9" s="40">
        <v>2017</v>
      </c>
      <c r="O9" s="8">
        <v>43474</v>
      </c>
      <c r="P9" s="80">
        <v>116.69</v>
      </c>
      <c r="Q9" s="80"/>
      <c r="R9" s="81">
        <f>IF(P9="","",T9*M9*LOOKUP(RIGHT($D$2,3),定数!$A$6:$A$13,定数!$B$6:$B$13))</f>
        <v>12600.000000000051</v>
      </c>
      <c r="S9" s="81"/>
      <c r="T9" s="82">
        <f>IF(P9="","",IF(G9="買",(P9-H9),(H9-P9))*IF(RIGHT($D$2,3)="JPY",100,10000))</f>
        <v>28.000000000000114</v>
      </c>
      <c r="U9" s="82"/>
      <c r="V9" s="1">
        <f>IF(T9&lt;&gt;"",IF(T9&gt;0,1+V8,0),"")</f>
        <v>1</v>
      </c>
      <c r="W9">
        <f>IF(T9&lt;&gt;"",IF(T9&lt;0,1+W8,0),"")</f>
        <v>0</v>
      </c>
    </row>
    <row r="10" spans="2:25" x14ac:dyDescent="0.15">
      <c r="B10" s="40">
        <v>2</v>
      </c>
      <c r="C10" s="79">
        <f t="shared" ref="C10:C73" si="0">IF(R9="","",C9+R9)</f>
        <v>312600.00000000006</v>
      </c>
      <c r="D10" s="79"/>
      <c r="E10" s="40">
        <v>2017</v>
      </c>
      <c r="F10" s="8">
        <v>43476</v>
      </c>
      <c r="G10" s="40" t="s">
        <v>4</v>
      </c>
      <c r="H10" s="80">
        <v>115.94</v>
      </c>
      <c r="I10" s="80"/>
      <c r="J10" s="40">
        <v>29</v>
      </c>
      <c r="K10" s="83">
        <f>IF(J10="","",C10*0.03)</f>
        <v>9378.0000000000018</v>
      </c>
      <c r="L10" s="84"/>
      <c r="M10" s="6">
        <f>IF(J10="","",(K10/J10)/LOOKUP(RIGHT($D$2,3),定数!$A$6:$A$13,定数!$B$6:$B$13))</f>
        <v>3.2337931034482765</v>
      </c>
      <c r="N10" s="40">
        <v>2017</v>
      </c>
      <c r="O10" s="8">
        <v>43476</v>
      </c>
      <c r="P10" s="80">
        <v>116.38</v>
      </c>
      <c r="Q10" s="80"/>
      <c r="R10" s="81">
        <f>IF(P10="","",T10*M10*LOOKUP(RIGHT($D$2,3),定数!$A$6:$A$13,定数!$B$6:$B$13))</f>
        <v>14228.689655172344</v>
      </c>
      <c r="S10" s="81"/>
      <c r="T10" s="82">
        <f>IF(P10="","",IF(G10="買",(P10-H10),(H10-P10))*IF(RIGHT($D$2,3)="JPY",100,10000))</f>
        <v>43.999999999999773</v>
      </c>
      <c r="U10" s="82"/>
      <c r="V10" s="22">
        <f t="shared" ref="V10:V22" si="1">IF(T10&lt;&gt;"",IF(T10&gt;0,1+V9,0),"")</f>
        <v>2</v>
      </c>
      <c r="W10">
        <f t="shared" ref="W10:W73" si="2">IF(T10&lt;&gt;"",IF(T10&lt;0,1+W9,0),"")</f>
        <v>0</v>
      </c>
      <c r="X10" s="38">
        <f>IF(C10&lt;&gt;"",MAX(C10,C9),"")</f>
        <v>312600.00000000006</v>
      </c>
    </row>
    <row r="11" spans="2:25" x14ac:dyDescent="0.15">
      <c r="B11" s="40">
        <v>3</v>
      </c>
      <c r="C11" s="79">
        <f t="shared" si="0"/>
        <v>326828.68965517241</v>
      </c>
      <c r="D11" s="79"/>
      <c r="E11" s="40">
        <v>2017</v>
      </c>
      <c r="F11" s="8">
        <v>43482</v>
      </c>
      <c r="G11" s="40" t="s">
        <v>3</v>
      </c>
      <c r="H11" s="80">
        <v>113.91</v>
      </c>
      <c r="I11" s="80"/>
      <c r="J11" s="40">
        <v>21</v>
      </c>
      <c r="K11" s="83">
        <f t="shared" ref="K11:K74" si="3">IF(J11="","",C11*0.03)</f>
        <v>9804.8606896551719</v>
      </c>
      <c r="L11" s="84"/>
      <c r="M11" s="6">
        <f>IF(J11="","",(K11/J11)/LOOKUP(RIGHT($D$2,3),定数!$A$6:$A$13,定数!$B$6:$B$13))</f>
        <v>4.6689812807881772</v>
      </c>
      <c r="N11" s="40">
        <v>2017</v>
      </c>
      <c r="O11" s="8">
        <v>43482</v>
      </c>
      <c r="P11" s="80">
        <v>113.61</v>
      </c>
      <c r="Q11" s="80"/>
      <c r="R11" s="81">
        <f>IF(P11="","",T11*M11*LOOKUP(RIGHT($D$2,3),定数!$A$6:$A$13,定数!$B$6:$B$13))</f>
        <v>14006.943842364399</v>
      </c>
      <c r="S11" s="81"/>
      <c r="T11" s="82">
        <f>IF(P11="","",IF(G11="買",(P11-H11),(H11-P11))*IF(RIGHT($D$2,3)="JPY",100,10000))</f>
        <v>29.999999999999716</v>
      </c>
      <c r="U11" s="82"/>
      <c r="V11" s="22">
        <f t="shared" si="1"/>
        <v>3</v>
      </c>
      <c r="W11">
        <f t="shared" si="2"/>
        <v>0</v>
      </c>
      <c r="X11" s="38">
        <f>IF(C11&lt;&gt;"",MAX(X10,C11),"")</f>
        <v>326828.68965517241</v>
      </c>
      <c r="Y11" s="39">
        <f>IF(X11&lt;&gt;"",1-(C11/X11),"")</f>
        <v>0</v>
      </c>
    </row>
    <row r="12" spans="2:25" x14ac:dyDescent="0.15">
      <c r="B12" s="40">
        <v>4</v>
      </c>
      <c r="C12" s="79">
        <f t="shared" si="0"/>
        <v>340835.63349753682</v>
      </c>
      <c r="D12" s="79"/>
      <c r="E12" s="40">
        <v>2017</v>
      </c>
      <c r="F12" s="8">
        <v>43482</v>
      </c>
      <c r="G12" s="40" t="s">
        <v>3</v>
      </c>
      <c r="H12" s="80">
        <v>112.86</v>
      </c>
      <c r="I12" s="80"/>
      <c r="J12" s="40">
        <v>32</v>
      </c>
      <c r="K12" s="83">
        <f t="shared" si="3"/>
        <v>10225.069004926105</v>
      </c>
      <c r="L12" s="84"/>
      <c r="M12" s="6">
        <f>IF(J12="","",(K12/J12)/LOOKUP(RIGHT($D$2,3),定数!$A$6:$A$13,定数!$B$6:$B$13))</f>
        <v>3.1953340640394079</v>
      </c>
      <c r="N12" s="40">
        <v>2017</v>
      </c>
      <c r="O12" s="8">
        <v>43483</v>
      </c>
      <c r="P12" s="80">
        <v>113.19</v>
      </c>
      <c r="Q12" s="80"/>
      <c r="R12" s="81">
        <f>IF(P12="","",T12*M12*LOOKUP(RIGHT($D$2,3),定数!$A$6:$A$13,定数!$B$6:$B$13))</f>
        <v>-10544.602411329992</v>
      </c>
      <c r="S12" s="81"/>
      <c r="T12" s="82">
        <f t="shared" ref="T12:T75" si="4">IF(P12="","",IF(G12="買",(P12-H12),(H12-P12))*IF(RIGHT($D$2,3)="JPY",100,10000))</f>
        <v>-32.999999999999829</v>
      </c>
      <c r="U12" s="82"/>
      <c r="V12" s="22">
        <f t="shared" si="1"/>
        <v>0</v>
      </c>
      <c r="W12">
        <f t="shared" si="2"/>
        <v>1</v>
      </c>
      <c r="X12" s="38">
        <f t="shared" ref="X12:X75" si="5">IF(C12&lt;&gt;"",MAX(X11,C12),"")</f>
        <v>340835.63349753682</v>
      </c>
      <c r="Y12" s="39">
        <f t="shared" ref="Y12:Y75" si="6">IF(X12&lt;&gt;"",1-(C12/X12),"")</f>
        <v>0</v>
      </c>
    </row>
    <row r="13" spans="2:25" x14ac:dyDescent="0.15">
      <c r="B13" s="40">
        <v>5</v>
      </c>
      <c r="C13" s="79">
        <f t="shared" si="0"/>
        <v>330291.03108620684</v>
      </c>
      <c r="D13" s="79"/>
      <c r="E13" s="40">
        <v>2017</v>
      </c>
      <c r="F13" s="8">
        <v>43482</v>
      </c>
      <c r="G13" s="40" t="s">
        <v>3</v>
      </c>
      <c r="H13" s="80">
        <v>112.9</v>
      </c>
      <c r="I13" s="80"/>
      <c r="J13" s="40">
        <v>18</v>
      </c>
      <c r="K13" s="83">
        <f t="shared" si="3"/>
        <v>9908.7309325862043</v>
      </c>
      <c r="L13" s="84"/>
      <c r="M13" s="6">
        <f>IF(J13="","",(K13/J13)/LOOKUP(RIGHT($D$2,3),定数!$A$6:$A$13,定数!$B$6:$B$13))</f>
        <v>5.5048505181034466</v>
      </c>
      <c r="N13" s="40">
        <v>2017</v>
      </c>
      <c r="O13" s="8">
        <v>43482</v>
      </c>
      <c r="P13" s="80">
        <v>112.64</v>
      </c>
      <c r="Q13" s="80"/>
      <c r="R13" s="81">
        <f>IF(P13="","",T13*M13*LOOKUP(RIGHT($D$2,3),定数!$A$6:$A$13,定数!$B$6:$B$13))</f>
        <v>14312.611347069242</v>
      </c>
      <c r="S13" s="81"/>
      <c r="T13" s="82">
        <f t="shared" si="4"/>
        <v>26.000000000000512</v>
      </c>
      <c r="U13" s="82"/>
      <c r="V13" s="22">
        <f t="shared" si="1"/>
        <v>1</v>
      </c>
      <c r="W13">
        <f t="shared" si="2"/>
        <v>0</v>
      </c>
      <c r="X13" s="38">
        <f t="shared" si="5"/>
        <v>340835.63349753682</v>
      </c>
      <c r="Y13" s="39">
        <f t="shared" si="6"/>
        <v>3.093749999999984E-2</v>
      </c>
    </row>
    <row r="14" spans="2:25" x14ac:dyDescent="0.15">
      <c r="B14" s="40">
        <v>6</v>
      </c>
      <c r="C14" s="79">
        <f t="shared" si="0"/>
        <v>344603.64243327611</v>
      </c>
      <c r="D14" s="79"/>
      <c r="E14" s="40">
        <v>2017</v>
      </c>
      <c r="F14" s="8">
        <v>43483</v>
      </c>
      <c r="G14" s="40" t="s">
        <v>4</v>
      </c>
      <c r="H14" s="80">
        <v>113.11</v>
      </c>
      <c r="I14" s="80"/>
      <c r="J14" s="40">
        <v>17</v>
      </c>
      <c r="K14" s="83">
        <f t="shared" si="3"/>
        <v>10338.109272998283</v>
      </c>
      <c r="L14" s="84"/>
      <c r="M14" s="6">
        <f>IF(J14="","",(K14/J14)/LOOKUP(RIGHT($D$2,3),定数!$A$6:$A$13,定数!$B$6:$B$13))</f>
        <v>6.0812407488225197</v>
      </c>
      <c r="N14" s="40">
        <v>2017</v>
      </c>
      <c r="O14" s="8">
        <v>43483</v>
      </c>
      <c r="P14" s="80">
        <v>113.36</v>
      </c>
      <c r="Q14" s="80"/>
      <c r="R14" s="81">
        <f>IF(P14="","",T14*M14*LOOKUP(RIGHT($D$2,3),定数!$A$6:$A$13,定数!$B$6:$B$13))</f>
        <v>15203.101872056301</v>
      </c>
      <c r="S14" s="81"/>
      <c r="T14" s="82">
        <f t="shared" si="4"/>
        <v>25</v>
      </c>
      <c r="U14" s="82"/>
      <c r="V14" s="22">
        <f t="shared" si="1"/>
        <v>2</v>
      </c>
      <c r="W14">
        <f t="shared" si="2"/>
        <v>0</v>
      </c>
      <c r="X14" s="38">
        <f t="shared" si="5"/>
        <v>344603.64243327611</v>
      </c>
      <c r="Y14" s="39">
        <f t="shared" si="6"/>
        <v>0</v>
      </c>
    </row>
    <row r="15" spans="2:25" x14ac:dyDescent="0.15">
      <c r="B15" s="40">
        <v>7</v>
      </c>
      <c r="C15" s="79">
        <f t="shared" si="0"/>
        <v>359806.74430533242</v>
      </c>
      <c r="D15" s="79"/>
      <c r="E15" s="40">
        <v>2017</v>
      </c>
      <c r="F15" s="8">
        <v>43488</v>
      </c>
      <c r="G15" s="40" t="s">
        <v>3</v>
      </c>
      <c r="H15" s="80">
        <v>113.3</v>
      </c>
      <c r="I15" s="80"/>
      <c r="J15" s="40">
        <v>34</v>
      </c>
      <c r="K15" s="83">
        <f t="shared" si="3"/>
        <v>10794.202329159973</v>
      </c>
      <c r="L15" s="84"/>
      <c r="M15" s="6">
        <f>IF(J15="","",(K15/J15)/LOOKUP(RIGHT($D$2,3),定数!$A$6:$A$13,定数!$B$6:$B$13))</f>
        <v>3.1747653909294034</v>
      </c>
      <c r="N15" s="40">
        <v>2017</v>
      </c>
      <c r="O15" s="8">
        <v>43488</v>
      </c>
      <c r="P15" s="80">
        <v>113.64</v>
      </c>
      <c r="Q15" s="80"/>
      <c r="R15" s="81">
        <f>IF(P15="","",T15*M15*LOOKUP(RIGHT($D$2,3),定数!$A$6:$A$13,定数!$B$6:$B$13))</f>
        <v>-10794.20232916008</v>
      </c>
      <c r="S15" s="81"/>
      <c r="T15" s="82">
        <f t="shared" si="4"/>
        <v>-34.000000000000341</v>
      </c>
      <c r="U15" s="82"/>
      <c r="V15" s="22">
        <f t="shared" si="1"/>
        <v>0</v>
      </c>
      <c r="W15">
        <f t="shared" si="2"/>
        <v>1</v>
      </c>
      <c r="X15" s="38">
        <f t="shared" si="5"/>
        <v>359806.74430533242</v>
      </c>
      <c r="Y15" s="39">
        <f t="shared" si="6"/>
        <v>0</v>
      </c>
    </row>
    <row r="16" spans="2:25" x14ac:dyDescent="0.15">
      <c r="B16" s="40">
        <v>8</v>
      </c>
      <c r="C16" s="79">
        <f t="shared" si="0"/>
        <v>349012.54197617236</v>
      </c>
      <c r="D16" s="79"/>
      <c r="E16" s="40">
        <v>2017</v>
      </c>
      <c r="F16" s="8">
        <v>43490</v>
      </c>
      <c r="G16" s="40" t="s">
        <v>3</v>
      </c>
      <c r="H16" s="80">
        <v>113.52</v>
      </c>
      <c r="I16" s="80"/>
      <c r="J16" s="40">
        <v>16</v>
      </c>
      <c r="K16" s="83">
        <f t="shared" si="3"/>
        <v>10470.376259285171</v>
      </c>
      <c r="L16" s="84"/>
      <c r="M16" s="6">
        <f>IF(J16="","",(K16/J16)/LOOKUP(RIGHT($D$2,3),定数!$A$6:$A$13,定数!$B$6:$B$13))</f>
        <v>6.5439851620532314</v>
      </c>
      <c r="N16" s="40">
        <v>2017</v>
      </c>
      <c r="O16" s="8">
        <v>43490</v>
      </c>
      <c r="P16" s="80">
        <v>113.28</v>
      </c>
      <c r="Q16" s="80"/>
      <c r="R16" s="81">
        <f>IF(P16="","",T16*M16*LOOKUP(RIGHT($D$2,3),定数!$A$6:$A$13,定数!$B$6:$B$13))</f>
        <v>15705.56438892742</v>
      </c>
      <c r="S16" s="81"/>
      <c r="T16" s="82">
        <f t="shared" si="4"/>
        <v>23.999999999999488</v>
      </c>
      <c r="U16" s="82"/>
      <c r="V16" s="22">
        <f t="shared" si="1"/>
        <v>1</v>
      </c>
      <c r="W16">
        <f t="shared" si="2"/>
        <v>0</v>
      </c>
      <c r="X16" s="38">
        <f t="shared" si="5"/>
        <v>359806.74430533242</v>
      </c>
      <c r="Y16" s="39">
        <f t="shared" si="6"/>
        <v>3.0000000000000249E-2</v>
      </c>
    </row>
    <row r="17" spans="2:25" x14ac:dyDescent="0.15">
      <c r="B17" s="40">
        <v>9</v>
      </c>
      <c r="C17" s="79">
        <f t="shared" si="0"/>
        <v>364718.10636509978</v>
      </c>
      <c r="D17" s="79"/>
      <c r="E17" s="40">
        <v>2017</v>
      </c>
      <c r="F17" s="8">
        <v>43492</v>
      </c>
      <c r="G17" s="40" t="s">
        <v>4</v>
      </c>
      <c r="H17" s="80">
        <v>115.1</v>
      </c>
      <c r="I17" s="80"/>
      <c r="J17" s="40">
        <v>16</v>
      </c>
      <c r="K17" s="83">
        <f t="shared" si="3"/>
        <v>10941.543190952993</v>
      </c>
      <c r="L17" s="84"/>
      <c r="M17" s="6">
        <f>IF(J17="","",(K17/J17)/LOOKUP(RIGHT($D$2,3),定数!$A$6:$A$13,定数!$B$6:$B$13))</f>
        <v>6.8384644943456205</v>
      </c>
      <c r="N17" s="40">
        <v>2017</v>
      </c>
      <c r="O17" s="8">
        <v>43492</v>
      </c>
      <c r="P17" s="80">
        <v>115.34</v>
      </c>
      <c r="Q17" s="80"/>
      <c r="R17" s="81">
        <f>IF(P17="","",T17*M17*LOOKUP(RIGHT($D$2,3),定数!$A$6:$A$13,定数!$B$6:$B$13))</f>
        <v>16412.31478643011</v>
      </c>
      <c r="S17" s="81"/>
      <c r="T17" s="82">
        <f t="shared" si="4"/>
        <v>24.000000000000909</v>
      </c>
      <c r="U17" s="82"/>
      <c r="V17" s="22">
        <f t="shared" si="1"/>
        <v>2</v>
      </c>
      <c r="W17">
        <f t="shared" si="2"/>
        <v>0</v>
      </c>
      <c r="X17" s="38">
        <f t="shared" si="5"/>
        <v>364718.10636509978</v>
      </c>
      <c r="Y17" s="39">
        <f t="shared" si="6"/>
        <v>0</v>
      </c>
    </row>
    <row r="18" spans="2:25" x14ac:dyDescent="0.15">
      <c r="B18" s="40">
        <v>10</v>
      </c>
      <c r="C18" s="79">
        <f t="shared" si="0"/>
        <v>381130.42115152988</v>
      </c>
      <c r="D18" s="79"/>
      <c r="E18" s="40">
        <v>2017</v>
      </c>
      <c r="F18" s="8">
        <v>43497</v>
      </c>
      <c r="G18" s="40" t="s">
        <v>4</v>
      </c>
      <c r="H18" s="80">
        <v>113.53</v>
      </c>
      <c r="I18" s="80"/>
      <c r="J18" s="40">
        <v>19</v>
      </c>
      <c r="K18" s="83">
        <f t="shared" si="3"/>
        <v>11433.912634545895</v>
      </c>
      <c r="L18" s="84"/>
      <c r="M18" s="6">
        <f>IF(J18="","",(K18/J18)/LOOKUP(RIGHT($D$2,3),定数!$A$6:$A$13,定数!$B$6:$B$13))</f>
        <v>6.0178487550241551</v>
      </c>
      <c r="N18" s="40">
        <v>2017</v>
      </c>
      <c r="O18" s="8">
        <v>43497</v>
      </c>
      <c r="P18" s="80">
        <v>113.33</v>
      </c>
      <c r="Q18" s="80"/>
      <c r="R18" s="81">
        <f>IF(P18="","",T18*M18*LOOKUP(RIGHT($D$2,3),定数!$A$6:$A$13,定数!$B$6:$B$13))</f>
        <v>-12035.697510048481</v>
      </c>
      <c r="S18" s="81"/>
      <c r="T18" s="82">
        <f t="shared" si="4"/>
        <v>-20.000000000000284</v>
      </c>
      <c r="U18" s="82"/>
      <c r="V18" s="22">
        <f t="shared" si="1"/>
        <v>0</v>
      </c>
      <c r="W18">
        <f t="shared" si="2"/>
        <v>1</v>
      </c>
      <c r="X18" s="38">
        <f t="shared" si="5"/>
        <v>381130.42115152988</v>
      </c>
      <c r="Y18" s="39">
        <f t="shared" si="6"/>
        <v>0</v>
      </c>
    </row>
    <row r="19" spans="2:25" x14ac:dyDescent="0.15">
      <c r="B19" s="40">
        <v>11</v>
      </c>
      <c r="C19" s="79">
        <f t="shared" si="0"/>
        <v>369094.72364148143</v>
      </c>
      <c r="D19" s="79"/>
      <c r="E19" s="40">
        <v>2017</v>
      </c>
      <c r="F19" s="8">
        <v>43502</v>
      </c>
      <c r="G19" s="40" t="s">
        <v>3</v>
      </c>
      <c r="H19" s="80">
        <v>112.29</v>
      </c>
      <c r="I19" s="80"/>
      <c r="J19" s="40">
        <v>27</v>
      </c>
      <c r="K19" s="83">
        <f t="shared" si="3"/>
        <v>11072.841709244442</v>
      </c>
      <c r="L19" s="84"/>
      <c r="M19" s="6">
        <f>IF(J19="","",(K19/J19)/LOOKUP(RIGHT($D$2,3),定数!$A$6:$A$13,定数!$B$6:$B$13))</f>
        <v>4.1010524849053489</v>
      </c>
      <c r="N19" s="40">
        <v>2017</v>
      </c>
      <c r="O19" s="8">
        <v>43502</v>
      </c>
      <c r="P19" s="80">
        <v>111.94</v>
      </c>
      <c r="Q19" s="80"/>
      <c r="R19" s="81">
        <f>IF(P19="","",T19*M19*LOOKUP(RIGHT($D$2,3),定数!$A$6:$A$13,定数!$B$6:$B$13))</f>
        <v>14353.683697169072</v>
      </c>
      <c r="S19" s="81"/>
      <c r="T19" s="82">
        <f t="shared" si="4"/>
        <v>35.000000000000853</v>
      </c>
      <c r="U19" s="82"/>
      <c r="V19" s="22">
        <f t="shared" si="1"/>
        <v>1</v>
      </c>
      <c r="W19">
        <f t="shared" si="2"/>
        <v>0</v>
      </c>
      <c r="X19" s="38">
        <f t="shared" si="5"/>
        <v>381130.42115152988</v>
      </c>
      <c r="Y19" s="39">
        <f t="shared" si="6"/>
        <v>3.1578947368421484E-2</v>
      </c>
    </row>
    <row r="20" spans="2:25" x14ac:dyDescent="0.15">
      <c r="B20" s="40">
        <v>12</v>
      </c>
      <c r="C20" s="79">
        <f t="shared" si="0"/>
        <v>383448.40733865049</v>
      </c>
      <c r="D20" s="79"/>
      <c r="E20" s="40">
        <v>2017</v>
      </c>
      <c r="F20" s="8">
        <v>43510</v>
      </c>
      <c r="G20" s="40" t="s">
        <v>4</v>
      </c>
      <c r="H20" s="80">
        <v>113.71</v>
      </c>
      <c r="I20" s="80"/>
      <c r="J20" s="40">
        <v>18</v>
      </c>
      <c r="K20" s="83">
        <f t="shared" si="3"/>
        <v>11503.452220159514</v>
      </c>
      <c r="L20" s="84"/>
      <c r="M20" s="6">
        <f>IF(J20="","",(K20/J20)/LOOKUP(RIGHT($D$2,3),定数!$A$6:$A$13,定数!$B$6:$B$13))</f>
        <v>6.3908067889775078</v>
      </c>
      <c r="N20" s="40">
        <v>2017</v>
      </c>
      <c r="O20" s="8">
        <v>43510</v>
      </c>
      <c r="P20" s="80">
        <v>113.53</v>
      </c>
      <c r="Q20" s="80"/>
      <c r="R20" s="81">
        <f>IF(P20="","",T20*M20*LOOKUP(RIGHT($D$2,3),定数!$A$6:$A$13,定数!$B$6:$B$13))</f>
        <v>-11503.452220159043</v>
      </c>
      <c r="S20" s="81"/>
      <c r="T20" s="82">
        <f t="shared" si="4"/>
        <v>-17.999999999999261</v>
      </c>
      <c r="U20" s="82"/>
      <c r="V20" s="22">
        <f t="shared" si="1"/>
        <v>0</v>
      </c>
      <c r="W20">
        <f t="shared" si="2"/>
        <v>1</v>
      </c>
      <c r="X20" s="38">
        <f t="shared" si="5"/>
        <v>383448.40733865049</v>
      </c>
      <c r="Y20" s="39">
        <f t="shared" si="6"/>
        <v>0</v>
      </c>
    </row>
    <row r="21" spans="2:25" x14ac:dyDescent="0.15">
      <c r="B21" s="40">
        <v>13</v>
      </c>
      <c r="C21" s="79">
        <f t="shared" si="0"/>
        <v>371944.95511849143</v>
      </c>
      <c r="D21" s="79"/>
      <c r="E21" s="40">
        <v>2017</v>
      </c>
      <c r="F21" s="8">
        <v>43510</v>
      </c>
      <c r="G21" s="40" t="s">
        <v>3</v>
      </c>
      <c r="H21" s="80">
        <v>113.35</v>
      </c>
      <c r="I21" s="80"/>
      <c r="J21" s="40">
        <v>11</v>
      </c>
      <c r="K21" s="83">
        <f t="shared" si="3"/>
        <v>11158.348653554742</v>
      </c>
      <c r="L21" s="84"/>
      <c r="M21" s="6">
        <f>IF(J21="","",(K21/J21)/LOOKUP(RIGHT($D$2,3),定数!$A$6:$A$13,定数!$B$6:$B$13))</f>
        <v>10.143953321413402</v>
      </c>
      <c r="N21" s="40">
        <v>2017</v>
      </c>
      <c r="O21" s="8">
        <v>43510</v>
      </c>
      <c r="P21" s="80">
        <v>113.47</v>
      </c>
      <c r="Q21" s="80"/>
      <c r="R21" s="81">
        <f>IF(P21="","",T21*M21*LOOKUP(RIGHT($D$2,3),定数!$A$6:$A$13,定数!$B$6:$B$13))</f>
        <v>-12172.743985696545</v>
      </c>
      <c r="S21" s="81"/>
      <c r="T21" s="82">
        <f t="shared" si="4"/>
        <v>-12.000000000000455</v>
      </c>
      <c r="U21" s="82"/>
      <c r="V21" s="22">
        <f t="shared" si="1"/>
        <v>0</v>
      </c>
      <c r="W21">
        <f t="shared" si="2"/>
        <v>2</v>
      </c>
      <c r="X21" s="38">
        <f t="shared" si="5"/>
        <v>383448.40733865049</v>
      </c>
      <c r="Y21" s="39">
        <f t="shared" si="6"/>
        <v>2.9999999999998805E-2</v>
      </c>
    </row>
    <row r="22" spans="2:25" x14ac:dyDescent="0.15">
      <c r="B22" s="40">
        <v>14</v>
      </c>
      <c r="C22" s="79">
        <f t="shared" si="0"/>
        <v>359772.21113279491</v>
      </c>
      <c r="D22" s="79"/>
      <c r="E22" s="40">
        <v>2017</v>
      </c>
      <c r="F22" s="8">
        <v>43511</v>
      </c>
      <c r="G22" s="40" t="s">
        <v>3</v>
      </c>
      <c r="H22" s="80">
        <v>114.29</v>
      </c>
      <c r="I22" s="80"/>
      <c r="J22" s="40">
        <v>12</v>
      </c>
      <c r="K22" s="83">
        <f t="shared" si="3"/>
        <v>10793.166333983847</v>
      </c>
      <c r="L22" s="84"/>
      <c r="M22" s="6">
        <f>IF(J22="","",(K22/J22)/LOOKUP(RIGHT($D$2,3),定数!$A$6:$A$13,定数!$B$6:$B$13))</f>
        <v>8.9943052783198727</v>
      </c>
      <c r="N22" s="40">
        <v>2017</v>
      </c>
      <c r="O22" s="8">
        <v>43511</v>
      </c>
      <c r="P22" s="80">
        <v>114.42</v>
      </c>
      <c r="Q22" s="80"/>
      <c r="R22" s="81">
        <f>IF(P22="","",T22*M22*LOOKUP(RIGHT($D$2,3),定数!$A$6:$A$13,定数!$B$6:$B$13))</f>
        <v>-11692.596861815426</v>
      </c>
      <c r="S22" s="81"/>
      <c r="T22" s="82">
        <f t="shared" si="4"/>
        <v>-12.999999999999545</v>
      </c>
      <c r="U22" s="82"/>
      <c r="V22" s="22">
        <f t="shared" si="1"/>
        <v>0</v>
      </c>
      <c r="W22">
        <f t="shared" si="2"/>
        <v>3</v>
      </c>
      <c r="X22" s="38">
        <f t="shared" si="5"/>
        <v>383448.40733865049</v>
      </c>
      <c r="Y22" s="39">
        <f t="shared" si="6"/>
        <v>6.1745454545454548E-2</v>
      </c>
    </row>
    <row r="23" spans="2:25" x14ac:dyDescent="0.15">
      <c r="B23" s="40">
        <v>15</v>
      </c>
      <c r="C23" s="79">
        <f t="shared" si="0"/>
        <v>348079.61427097948</v>
      </c>
      <c r="D23" s="79"/>
      <c r="E23" s="40">
        <v>2017</v>
      </c>
      <c r="F23" s="8">
        <v>43517</v>
      </c>
      <c r="G23" s="40" t="s">
        <v>4</v>
      </c>
      <c r="H23" s="80">
        <v>113.58</v>
      </c>
      <c r="I23" s="80"/>
      <c r="J23" s="40">
        <v>16</v>
      </c>
      <c r="K23" s="83">
        <f t="shared" si="3"/>
        <v>10442.388428129385</v>
      </c>
      <c r="L23" s="84"/>
      <c r="M23" s="6">
        <f>IF(J23="","",(K23/J23)/LOOKUP(RIGHT($D$2,3),定数!$A$6:$A$13,定数!$B$6:$B$13))</f>
        <v>6.5264927675808657</v>
      </c>
      <c r="N23" s="40">
        <v>2017</v>
      </c>
      <c r="O23" s="8">
        <v>43517</v>
      </c>
      <c r="P23" s="80">
        <v>113.42</v>
      </c>
      <c r="Q23" s="80"/>
      <c r="R23" s="81">
        <f>IF(P23="","",T23*M23*LOOKUP(RIGHT($D$2,3),定数!$A$6:$A$13,定数!$B$6:$B$13))</f>
        <v>-10442.388428129161</v>
      </c>
      <c r="S23" s="81"/>
      <c r="T23" s="82">
        <f t="shared" si="4"/>
        <v>-15.999999999999659</v>
      </c>
      <c r="U23" s="82"/>
      <c r="V23" t="str">
        <f t="shared" ref="V23:W74" si="7">IF(S23&lt;&gt;"",IF(S23&lt;0,1+V22,0),"")</f>
        <v/>
      </c>
      <c r="W23">
        <f t="shared" si="2"/>
        <v>4</v>
      </c>
      <c r="X23" s="38">
        <f t="shared" si="5"/>
        <v>383448.40733865049</v>
      </c>
      <c r="Y23" s="39">
        <f t="shared" si="6"/>
        <v>9.2238727272726195E-2</v>
      </c>
    </row>
    <row r="24" spans="2:25" x14ac:dyDescent="0.15">
      <c r="B24" s="40">
        <v>16</v>
      </c>
      <c r="C24" s="79">
        <f t="shared" si="0"/>
        <v>337637.22584285034</v>
      </c>
      <c r="D24" s="79"/>
      <c r="E24" s="40">
        <v>2017</v>
      </c>
      <c r="F24" s="8">
        <v>43518</v>
      </c>
      <c r="G24" s="40" t="s">
        <v>3</v>
      </c>
      <c r="H24" s="80">
        <v>113.39</v>
      </c>
      <c r="I24" s="80"/>
      <c r="J24" s="40">
        <v>17</v>
      </c>
      <c r="K24" s="83">
        <f t="shared" si="3"/>
        <v>10129.116775285509</v>
      </c>
      <c r="L24" s="84"/>
      <c r="M24" s="6">
        <f>IF(J24="","",(K24/J24)/LOOKUP(RIGHT($D$2,3),定数!$A$6:$A$13,定数!$B$6:$B$13))</f>
        <v>5.9583039854620639</v>
      </c>
      <c r="N24" s="40">
        <v>2017</v>
      </c>
      <c r="O24" s="8">
        <v>43518</v>
      </c>
      <c r="P24" s="80">
        <v>113.14</v>
      </c>
      <c r="Q24" s="80"/>
      <c r="R24" s="81">
        <f>IF(P24="","",T24*M24*LOOKUP(RIGHT($D$2,3),定数!$A$6:$A$13,定数!$B$6:$B$13))</f>
        <v>14895.75996365516</v>
      </c>
      <c r="S24" s="81"/>
      <c r="T24" s="82">
        <f t="shared" si="4"/>
        <v>25</v>
      </c>
      <c r="U24" s="82"/>
      <c r="V24" t="str">
        <f t="shared" si="7"/>
        <v/>
      </c>
      <c r="W24">
        <f t="shared" si="2"/>
        <v>0</v>
      </c>
      <c r="X24" s="38">
        <f t="shared" si="5"/>
        <v>383448.40733865049</v>
      </c>
      <c r="Y24" s="39">
        <f t="shared" si="6"/>
        <v>0.11947156545454374</v>
      </c>
    </row>
    <row r="25" spans="2:25" x14ac:dyDescent="0.15">
      <c r="B25" s="40">
        <v>17</v>
      </c>
      <c r="C25" s="79">
        <f t="shared" si="0"/>
        <v>352532.98580650549</v>
      </c>
      <c r="D25" s="79"/>
      <c r="E25" s="40">
        <v>2017</v>
      </c>
      <c r="F25" s="8">
        <v>43520</v>
      </c>
      <c r="G25" s="40" t="s">
        <v>3</v>
      </c>
      <c r="H25" s="80">
        <v>112.76</v>
      </c>
      <c r="I25" s="80"/>
      <c r="J25" s="40">
        <v>13</v>
      </c>
      <c r="K25" s="83">
        <f t="shared" si="3"/>
        <v>10575.989574195164</v>
      </c>
      <c r="L25" s="84"/>
      <c r="M25" s="6">
        <f>IF(J25="","",(K25/J25)/LOOKUP(RIGHT($D$2,3),定数!$A$6:$A$13,定数!$B$6:$B$13))</f>
        <v>8.1353765955347423</v>
      </c>
      <c r="N25" s="40">
        <v>2017</v>
      </c>
      <c r="O25" s="8">
        <v>43518</v>
      </c>
      <c r="P25" s="80">
        <v>112.57</v>
      </c>
      <c r="Q25" s="80"/>
      <c r="R25" s="81">
        <f>IF(P25="","",T25*M25*LOOKUP(RIGHT($D$2,3),定数!$A$6:$A$13,定数!$B$6:$B$13))</f>
        <v>15457.215531516982</v>
      </c>
      <c r="S25" s="81"/>
      <c r="T25" s="82">
        <f t="shared" si="4"/>
        <v>19.000000000001194</v>
      </c>
      <c r="U25" s="82"/>
      <c r="V25" t="str">
        <f t="shared" si="7"/>
        <v/>
      </c>
      <c r="W25">
        <f t="shared" si="2"/>
        <v>0</v>
      </c>
      <c r="X25" s="38">
        <f t="shared" si="5"/>
        <v>383448.40733865049</v>
      </c>
      <c r="Y25" s="39">
        <f t="shared" si="6"/>
        <v>8.0624722754009004E-2</v>
      </c>
    </row>
    <row r="26" spans="2:25" x14ac:dyDescent="0.15">
      <c r="B26" s="40">
        <v>18</v>
      </c>
      <c r="C26" s="79">
        <f t="shared" si="0"/>
        <v>367990.20133802248</v>
      </c>
      <c r="D26" s="79"/>
      <c r="E26" s="40">
        <v>2017</v>
      </c>
      <c r="F26" s="8">
        <v>43523</v>
      </c>
      <c r="G26" s="40" t="s">
        <v>4</v>
      </c>
      <c r="H26" s="80">
        <v>112.28</v>
      </c>
      <c r="I26" s="80"/>
      <c r="J26" s="40">
        <v>9</v>
      </c>
      <c r="K26" s="83">
        <f t="shared" si="3"/>
        <v>11039.706040140674</v>
      </c>
      <c r="L26" s="84"/>
      <c r="M26" s="6">
        <f>IF(J26="","",(K26/J26)/LOOKUP(RIGHT($D$2,3),定数!$A$6:$A$13,定数!$B$6:$B$13))</f>
        <v>12.266340044600749</v>
      </c>
      <c r="N26" s="40">
        <v>2017</v>
      </c>
      <c r="O26" s="8">
        <v>43523</v>
      </c>
      <c r="P26" s="80">
        <v>112.32</v>
      </c>
      <c r="Q26" s="80"/>
      <c r="R26" s="81">
        <f>IF(P26="","",T26*M26*LOOKUP(RIGHT($D$2,3),定数!$A$6:$A$13,定数!$B$6:$B$13))</f>
        <v>4906.5360178393239</v>
      </c>
      <c r="S26" s="81"/>
      <c r="T26" s="82">
        <f t="shared" si="4"/>
        <v>3.9999999999992042</v>
      </c>
      <c r="U26" s="82"/>
      <c r="V26" t="str">
        <f t="shared" si="7"/>
        <v/>
      </c>
      <c r="W26">
        <f t="shared" si="2"/>
        <v>0</v>
      </c>
      <c r="X26" s="38">
        <f t="shared" si="5"/>
        <v>383448.40733865049</v>
      </c>
      <c r="Y26" s="39">
        <f t="shared" si="6"/>
        <v>4.0313652905528352E-2</v>
      </c>
    </row>
    <row r="27" spans="2:25" x14ac:dyDescent="0.15">
      <c r="B27" s="40">
        <v>19</v>
      </c>
      <c r="C27" s="79">
        <f t="shared" si="0"/>
        <v>372896.73735586181</v>
      </c>
      <c r="D27" s="79"/>
      <c r="E27" s="40">
        <v>2017</v>
      </c>
      <c r="F27" s="8">
        <v>43523</v>
      </c>
      <c r="G27" s="40" t="s">
        <v>4</v>
      </c>
      <c r="H27" s="80">
        <v>112.39</v>
      </c>
      <c r="I27" s="80"/>
      <c r="J27" s="40">
        <v>32</v>
      </c>
      <c r="K27" s="83">
        <f t="shared" si="3"/>
        <v>11186.902120675853</v>
      </c>
      <c r="L27" s="84"/>
      <c r="M27" s="6">
        <f>IF(J27="","",(K27/J27)/LOOKUP(RIGHT($D$2,3),定数!$A$6:$A$13,定数!$B$6:$B$13))</f>
        <v>3.4959069127112041</v>
      </c>
      <c r="N27" s="40">
        <v>2017</v>
      </c>
      <c r="O27" s="8">
        <v>43523</v>
      </c>
      <c r="P27" s="80">
        <v>112.08</v>
      </c>
      <c r="Q27" s="80"/>
      <c r="R27" s="81">
        <f>IF(P27="","",T27*M27*LOOKUP(RIGHT($D$2,3),定数!$A$6:$A$13,定数!$B$6:$B$13))</f>
        <v>-10837.311429404812</v>
      </c>
      <c r="S27" s="81"/>
      <c r="T27" s="82">
        <f t="shared" si="4"/>
        <v>-31.000000000000227</v>
      </c>
      <c r="U27" s="82"/>
      <c r="V27" t="str">
        <f t="shared" si="7"/>
        <v/>
      </c>
      <c r="W27">
        <f t="shared" si="2"/>
        <v>1</v>
      </c>
      <c r="X27" s="38">
        <f t="shared" si="5"/>
        <v>383448.40733865049</v>
      </c>
      <c r="Y27" s="39">
        <f t="shared" si="6"/>
        <v>2.7517834944271291E-2</v>
      </c>
    </row>
    <row r="28" spans="2:25" x14ac:dyDescent="0.15">
      <c r="B28" s="40">
        <v>20</v>
      </c>
      <c r="C28" s="79">
        <f t="shared" si="0"/>
        <v>362059.42592645698</v>
      </c>
      <c r="D28" s="79"/>
      <c r="E28" s="40">
        <v>2017</v>
      </c>
      <c r="F28" s="8">
        <v>43526</v>
      </c>
      <c r="G28" s="40" t="s">
        <v>4</v>
      </c>
      <c r="H28" s="80">
        <v>114.48</v>
      </c>
      <c r="I28" s="80"/>
      <c r="J28" s="40">
        <v>25</v>
      </c>
      <c r="K28" s="83">
        <f t="shared" si="3"/>
        <v>10861.782777793709</v>
      </c>
      <c r="L28" s="84"/>
      <c r="M28" s="6">
        <f>IF(J28="","",(K28/J28)/LOOKUP(RIGHT($D$2,3),定数!$A$6:$A$13,定数!$B$6:$B$13))</f>
        <v>4.3447131111174837</v>
      </c>
      <c r="N28" s="40">
        <v>2017</v>
      </c>
      <c r="O28" s="8">
        <v>43527</v>
      </c>
      <c r="P28" s="80">
        <v>114.23</v>
      </c>
      <c r="Q28" s="80"/>
      <c r="R28" s="81">
        <f>IF(P28="","",T28*M28*LOOKUP(RIGHT($D$2,3),定数!$A$6:$A$13,定数!$B$6:$B$13))</f>
        <v>-10861.782777793709</v>
      </c>
      <c r="S28" s="81"/>
      <c r="T28" s="82">
        <f t="shared" si="4"/>
        <v>-25</v>
      </c>
      <c r="U28" s="82"/>
      <c r="V28" t="str">
        <f t="shared" si="7"/>
        <v/>
      </c>
      <c r="W28">
        <f t="shared" si="2"/>
        <v>2</v>
      </c>
      <c r="X28" s="38">
        <f t="shared" si="5"/>
        <v>383448.40733865049</v>
      </c>
      <c r="Y28" s="39">
        <f t="shared" si="6"/>
        <v>5.5780597866203596E-2</v>
      </c>
    </row>
    <row r="29" spans="2:25" x14ac:dyDescent="0.15">
      <c r="B29" s="40">
        <v>21</v>
      </c>
      <c r="C29" s="79">
        <f t="shared" si="0"/>
        <v>351197.64314866328</v>
      </c>
      <c r="D29" s="79"/>
      <c r="E29" s="40">
        <v>2017</v>
      </c>
      <c r="F29" s="8">
        <v>43530</v>
      </c>
      <c r="G29" s="40" t="s">
        <v>4</v>
      </c>
      <c r="H29" s="80">
        <v>113.9</v>
      </c>
      <c r="I29" s="80"/>
      <c r="J29" s="40">
        <v>8</v>
      </c>
      <c r="K29" s="83">
        <f t="shared" si="3"/>
        <v>10535.929294459898</v>
      </c>
      <c r="L29" s="84"/>
      <c r="M29" s="6">
        <f>IF(J29="","",(K29/J29)/LOOKUP(RIGHT($D$2,3),定数!$A$6:$A$13,定数!$B$6:$B$13))</f>
        <v>13.169911618074872</v>
      </c>
      <c r="N29" s="40">
        <v>2017</v>
      </c>
      <c r="O29" s="8">
        <v>43531</v>
      </c>
      <c r="P29" s="80">
        <v>114.02</v>
      </c>
      <c r="Q29" s="80"/>
      <c r="R29" s="81">
        <f>IF(P29="","",T29*M29*LOOKUP(RIGHT($D$2,3),定数!$A$6:$A$13,定数!$B$6:$B$13))</f>
        <v>15803.893941688573</v>
      </c>
      <c r="S29" s="81"/>
      <c r="T29" s="82">
        <f t="shared" si="4"/>
        <v>11.999999999999034</v>
      </c>
      <c r="U29" s="82"/>
      <c r="V29" t="str">
        <f t="shared" si="7"/>
        <v/>
      </c>
      <c r="W29">
        <f t="shared" si="2"/>
        <v>0</v>
      </c>
      <c r="X29" s="38">
        <f t="shared" si="5"/>
        <v>383448.40733865049</v>
      </c>
      <c r="Y29" s="39">
        <f t="shared" si="6"/>
        <v>8.4107179930217546E-2</v>
      </c>
    </row>
    <row r="30" spans="2:25" x14ac:dyDescent="0.15">
      <c r="B30" s="40">
        <v>22</v>
      </c>
      <c r="C30" s="79">
        <f t="shared" si="0"/>
        <v>367001.53709035186</v>
      </c>
      <c r="D30" s="79"/>
      <c r="E30" s="40">
        <v>2017</v>
      </c>
      <c r="F30" s="8">
        <v>43539</v>
      </c>
      <c r="G30" s="40" t="s">
        <v>4</v>
      </c>
      <c r="H30" s="80">
        <v>114.84</v>
      </c>
      <c r="I30" s="80"/>
      <c r="J30" s="40">
        <v>6</v>
      </c>
      <c r="K30" s="83">
        <f t="shared" si="3"/>
        <v>11010.046112710555</v>
      </c>
      <c r="L30" s="84"/>
      <c r="M30" s="6">
        <f>IF(J30="","",(K30/J30)/LOOKUP(RIGHT($D$2,3),定数!$A$6:$A$13,定数!$B$6:$B$13))</f>
        <v>18.350076854517592</v>
      </c>
      <c r="N30" s="40">
        <v>2017</v>
      </c>
      <c r="O30" s="8">
        <v>43539</v>
      </c>
      <c r="P30" s="80">
        <v>114.77</v>
      </c>
      <c r="Q30" s="80"/>
      <c r="R30" s="81">
        <f>IF(P30="","",T30*M30*LOOKUP(RIGHT($D$2,3),定数!$A$6:$A$13,定数!$B$6:$B$13))</f>
        <v>-12845.05379816367</v>
      </c>
      <c r="S30" s="81"/>
      <c r="T30" s="82">
        <f t="shared" si="4"/>
        <v>-7.000000000000739</v>
      </c>
      <c r="U30" s="82"/>
      <c r="V30" t="str">
        <f t="shared" si="7"/>
        <v/>
      </c>
      <c r="W30">
        <f t="shared" si="2"/>
        <v>1</v>
      </c>
      <c r="X30" s="38">
        <f t="shared" si="5"/>
        <v>383448.40733865049</v>
      </c>
      <c r="Y30" s="39">
        <f t="shared" si="6"/>
        <v>4.2892003027080627E-2</v>
      </c>
    </row>
    <row r="31" spans="2:25" x14ac:dyDescent="0.15">
      <c r="B31" s="40">
        <v>23</v>
      </c>
      <c r="C31" s="79">
        <f t="shared" si="0"/>
        <v>354156.4832921882</v>
      </c>
      <c r="D31" s="79"/>
      <c r="E31" s="40">
        <v>2017</v>
      </c>
      <c r="F31" s="8">
        <v>43540</v>
      </c>
      <c r="G31" s="40" t="s">
        <v>4</v>
      </c>
      <c r="H31" s="80">
        <v>113.34</v>
      </c>
      <c r="I31" s="80"/>
      <c r="J31" s="40">
        <v>45</v>
      </c>
      <c r="K31" s="83">
        <f t="shared" si="3"/>
        <v>10624.694498765646</v>
      </c>
      <c r="L31" s="84"/>
      <c r="M31" s="6">
        <f>IF(J31="","",(K31/J31)/LOOKUP(RIGHT($D$2,3),定数!$A$6:$A$13,定数!$B$6:$B$13))</f>
        <v>2.3610432219479214</v>
      </c>
      <c r="N31" s="40">
        <v>2017</v>
      </c>
      <c r="O31" s="8">
        <v>43541</v>
      </c>
      <c r="P31" s="80">
        <v>112.9</v>
      </c>
      <c r="Q31" s="80"/>
      <c r="R31" s="81">
        <f>IF(P31="","",T31*M31*LOOKUP(RIGHT($D$2,3),定数!$A$6:$A$13,定数!$B$6:$B$13))</f>
        <v>-10388.5901765708</v>
      </c>
      <c r="S31" s="81"/>
      <c r="T31" s="82">
        <f t="shared" si="4"/>
        <v>-43.999999999999773</v>
      </c>
      <c r="U31" s="82"/>
      <c r="V31" t="str">
        <f t="shared" si="7"/>
        <v/>
      </c>
      <c r="W31">
        <f t="shared" si="2"/>
        <v>2</v>
      </c>
      <c r="X31" s="38">
        <f t="shared" si="5"/>
        <v>383448.40733865049</v>
      </c>
      <c r="Y31" s="39">
        <f t="shared" si="6"/>
        <v>7.6390782921136324E-2</v>
      </c>
    </row>
    <row r="32" spans="2:25" x14ac:dyDescent="0.15">
      <c r="B32" s="40">
        <v>24</v>
      </c>
      <c r="C32" s="79">
        <f t="shared" si="0"/>
        <v>343767.89311561739</v>
      </c>
      <c r="D32" s="79"/>
      <c r="E32" s="40">
        <v>2017</v>
      </c>
      <c r="F32" s="8">
        <v>43541</v>
      </c>
      <c r="G32" s="40" t="s">
        <v>4</v>
      </c>
      <c r="H32" s="80">
        <v>113.39</v>
      </c>
      <c r="I32" s="80"/>
      <c r="J32" s="40">
        <v>11</v>
      </c>
      <c r="K32" s="83">
        <f t="shared" si="3"/>
        <v>10313.036793468522</v>
      </c>
      <c r="L32" s="84"/>
      <c r="M32" s="6">
        <f>IF(J32="","",(K32/J32)/LOOKUP(RIGHT($D$2,3),定数!$A$6:$A$13,定数!$B$6:$B$13))</f>
        <v>9.3754879940622917</v>
      </c>
      <c r="N32" s="40">
        <v>2017</v>
      </c>
      <c r="O32" s="8">
        <v>43541</v>
      </c>
      <c r="P32" s="80">
        <v>113.28</v>
      </c>
      <c r="Q32" s="80"/>
      <c r="R32" s="81">
        <f>IF(P32="","",T32*M32*LOOKUP(RIGHT($D$2,3),定数!$A$6:$A$13,定数!$B$6:$B$13))</f>
        <v>-10313.036793468467</v>
      </c>
      <c r="S32" s="81"/>
      <c r="T32" s="82">
        <f t="shared" si="4"/>
        <v>-10.999999999999943</v>
      </c>
      <c r="U32" s="82"/>
      <c r="V32" t="str">
        <f t="shared" si="7"/>
        <v/>
      </c>
      <c r="W32">
        <f t="shared" si="2"/>
        <v>3</v>
      </c>
      <c r="X32" s="38">
        <f t="shared" si="5"/>
        <v>383448.40733865049</v>
      </c>
      <c r="Y32" s="39">
        <f t="shared" si="6"/>
        <v>0.10348331995544946</v>
      </c>
    </row>
    <row r="33" spans="2:25" x14ac:dyDescent="0.15">
      <c r="B33" s="40">
        <v>25</v>
      </c>
      <c r="C33" s="79">
        <f t="shared" si="0"/>
        <v>333454.85632214893</v>
      </c>
      <c r="D33" s="79"/>
      <c r="E33" s="40">
        <v>2017</v>
      </c>
      <c r="F33" s="8">
        <v>43541</v>
      </c>
      <c r="G33" s="40" t="s">
        <v>3</v>
      </c>
      <c r="H33" s="80">
        <v>113.34</v>
      </c>
      <c r="I33" s="80"/>
      <c r="J33" s="40">
        <v>9</v>
      </c>
      <c r="K33" s="83">
        <f t="shared" si="3"/>
        <v>10003.645689664467</v>
      </c>
      <c r="L33" s="84"/>
      <c r="M33" s="6">
        <f>IF(J33="","",(K33/J33)/LOOKUP(RIGHT($D$2,3),定数!$A$6:$A$13,定数!$B$6:$B$13))</f>
        <v>11.115161877404962</v>
      </c>
      <c r="N33" s="40">
        <v>2017</v>
      </c>
      <c r="O33" s="8">
        <v>43541</v>
      </c>
      <c r="P33" s="80">
        <v>113.22</v>
      </c>
      <c r="Q33" s="80"/>
      <c r="R33" s="81">
        <f>IF(P33="","",T33*M33*LOOKUP(RIGHT($D$2,3),定数!$A$6:$A$13,定数!$B$6:$B$13))</f>
        <v>13338.194252886458</v>
      </c>
      <c r="S33" s="81"/>
      <c r="T33" s="82">
        <f t="shared" si="4"/>
        <v>12.000000000000455</v>
      </c>
      <c r="U33" s="82"/>
      <c r="V33" t="str">
        <f t="shared" si="7"/>
        <v/>
      </c>
      <c r="W33">
        <f t="shared" si="2"/>
        <v>0</v>
      </c>
      <c r="X33" s="38">
        <f t="shared" si="5"/>
        <v>383448.40733865049</v>
      </c>
      <c r="Y33" s="39">
        <f t="shared" si="6"/>
        <v>0.13037882035678583</v>
      </c>
    </row>
    <row r="34" spans="2:25" x14ac:dyDescent="0.15">
      <c r="B34" s="40">
        <v>26</v>
      </c>
      <c r="C34" s="79">
        <f t="shared" si="0"/>
        <v>346793.05057503539</v>
      </c>
      <c r="D34" s="79"/>
      <c r="E34" s="40">
        <v>2017</v>
      </c>
      <c r="F34" s="8">
        <v>43545</v>
      </c>
      <c r="G34" s="40" t="s">
        <v>3</v>
      </c>
      <c r="H34" s="80">
        <v>112.52</v>
      </c>
      <c r="I34" s="80"/>
      <c r="J34" s="40">
        <v>15</v>
      </c>
      <c r="K34" s="83">
        <f t="shared" si="3"/>
        <v>10403.791517251062</v>
      </c>
      <c r="L34" s="84"/>
      <c r="M34" s="6">
        <f>IF(J34="","",(K34/J34)/LOOKUP(RIGHT($D$2,3),定数!$A$6:$A$13,定数!$B$6:$B$13))</f>
        <v>6.935861011500708</v>
      </c>
      <c r="N34" s="40">
        <v>2017</v>
      </c>
      <c r="O34" s="8">
        <v>43545</v>
      </c>
      <c r="P34" s="80">
        <v>112.32</v>
      </c>
      <c r="Q34" s="80"/>
      <c r="R34" s="81">
        <f>IF(P34="","",T34*M34*LOOKUP(RIGHT($D$2,3),定数!$A$6:$A$13,定数!$B$6:$B$13))</f>
        <v>13871.722023001612</v>
      </c>
      <c r="S34" s="81"/>
      <c r="T34" s="82">
        <f t="shared" si="4"/>
        <v>20.000000000000284</v>
      </c>
      <c r="U34" s="82"/>
      <c r="V34" t="str">
        <f t="shared" si="7"/>
        <v/>
      </c>
      <c r="W34">
        <f t="shared" si="2"/>
        <v>0</v>
      </c>
      <c r="X34" s="38">
        <f t="shared" si="5"/>
        <v>383448.40733865049</v>
      </c>
      <c r="Y34" s="39">
        <f t="shared" si="6"/>
        <v>9.5593973171056001E-2</v>
      </c>
    </row>
    <row r="35" spans="2:25" x14ac:dyDescent="0.15">
      <c r="B35" s="40">
        <v>27</v>
      </c>
      <c r="C35" s="79">
        <f t="shared" si="0"/>
        <v>360664.77259803703</v>
      </c>
      <c r="D35" s="79"/>
      <c r="E35" s="40">
        <v>2017</v>
      </c>
      <c r="F35" s="8">
        <v>43546</v>
      </c>
      <c r="G35" s="40" t="s">
        <v>3</v>
      </c>
      <c r="H35" s="80">
        <v>111.6</v>
      </c>
      <c r="I35" s="80"/>
      <c r="J35" s="40">
        <v>11</v>
      </c>
      <c r="K35" s="83">
        <f t="shared" si="3"/>
        <v>10819.94317794111</v>
      </c>
      <c r="L35" s="84"/>
      <c r="M35" s="6">
        <f>IF(J35="","",(K35/J35)/LOOKUP(RIGHT($D$2,3),定数!$A$6:$A$13,定数!$B$6:$B$13))</f>
        <v>9.8363119799464638</v>
      </c>
      <c r="N35" s="40">
        <v>2017</v>
      </c>
      <c r="O35" s="8">
        <v>43546</v>
      </c>
      <c r="P35" s="80">
        <v>111.44</v>
      </c>
      <c r="Q35" s="80"/>
      <c r="R35" s="81">
        <f>IF(P35="","",T35*M35*LOOKUP(RIGHT($D$2,3),定数!$A$6:$A$13,定数!$B$6:$B$13))</f>
        <v>15738.099167914006</v>
      </c>
      <c r="S35" s="81"/>
      <c r="T35" s="82">
        <f t="shared" si="4"/>
        <v>15.999999999999659</v>
      </c>
      <c r="U35" s="82"/>
      <c r="V35" t="str">
        <f t="shared" si="7"/>
        <v/>
      </c>
      <c r="W35">
        <f t="shared" si="2"/>
        <v>0</v>
      </c>
      <c r="X35" s="38">
        <f t="shared" si="5"/>
        <v>383448.40733865049</v>
      </c>
      <c r="Y35" s="39">
        <f t="shared" si="6"/>
        <v>5.941773209789758E-2</v>
      </c>
    </row>
    <row r="36" spans="2:25" x14ac:dyDescent="0.15">
      <c r="B36" s="40">
        <v>28</v>
      </c>
      <c r="C36" s="79">
        <f t="shared" si="0"/>
        <v>376402.87176595104</v>
      </c>
      <c r="D36" s="79"/>
      <c r="E36" s="40">
        <v>2017</v>
      </c>
      <c r="F36" s="8">
        <v>43546</v>
      </c>
      <c r="G36" s="40" t="s">
        <v>3</v>
      </c>
      <c r="H36" s="80">
        <v>111.36</v>
      </c>
      <c r="I36" s="80"/>
      <c r="J36" s="40">
        <v>27</v>
      </c>
      <c r="K36" s="83">
        <f t="shared" si="3"/>
        <v>11292.086152978531</v>
      </c>
      <c r="L36" s="84"/>
      <c r="M36" s="6">
        <f>IF(J36="","",(K36/J36)/LOOKUP(RIGHT($D$2,3),定数!$A$6:$A$13,定数!$B$6:$B$13))</f>
        <v>4.1822541307327894</v>
      </c>
      <c r="N36" s="40">
        <v>2017</v>
      </c>
      <c r="O36" s="8">
        <v>43546</v>
      </c>
      <c r="P36" s="80">
        <v>110.96</v>
      </c>
      <c r="Q36" s="80"/>
      <c r="R36" s="81">
        <f>IF(P36="","",T36*M36*LOOKUP(RIGHT($D$2,3),定数!$A$6:$A$13,定数!$B$6:$B$13))</f>
        <v>16729.016522931393</v>
      </c>
      <c r="S36" s="81"/>
      <c r="T36" s="82">
        <f t="shared" si="4"/>
        <v>40.000000000000568</v>
      </c>
      <c r="U36" s="82"/>
      <c r="V36" t="str">
        <f t="shared" si="7"/>
        <v/>
      </c>
      <c r="W36">
        <f t="shared" si="2"/>
        <v>0</v>
      </c>
      <c r="X36" s="38">
        <f t="shared" si="5"/>
        <v>383448.40733865049</v>
      </c>
      <c r="Y36" s="39">
        <f t="shared" si="6"/>
        <v>1.83741422258068E-2</v>
      </c>
    </row>
    <row r="37" spans="2:25" x14ac:dyDescent="0.15">
      <c r="B37" s="40">
        <v>29</v>
      </c>
      <c r="C37" s="79">
        <f t="shared" si="0"/>
        <v>393131.88828888244</v>
      </c>
      <c r="D37" s="79"/>
      <c r="E37" s="40">
        <v>2017</v>
      </c>
      <c r="F37" s="8">
        <v>43551</v>
      </c>
      <c r="G37" s="40" t="s">
        <v>3</v>
      </c>
      <c r="H37" s="80">
        <v>110.85</v>
      </c>
      <c r="I37" s="80"/>
      <c r="J37" s="40">
        <v>18</v>
      </c>
      <c r="K37" s="83">
        <f t="shared" si="3"/>
        <v>11793.956648666473</v>
      </c>
      <c r="L37" s="84"/>
      <c r="M37" s="6">
        <f>IF(J37="","",(K37/J37)/LOOKUP(RIGHT($D$2,3),定数!$A$6:$A$13,定数!$B$6:$B$13))</f>
        <v>6.5521981381480403</v>
      </c>
      <c r="N37" s="40">
        <v>2017</v>
      </c>
      <c r="O37" s="8">
        <v>43551</v>
      </c>
      <c r="P37" s="80">
        <v>110.6</v>
      </c>
      <c r="Q37" s="80"/>
      <c r="R37" s="81">
        <f>IF(P37="","",T37*M37*LOOKUP(RIGHT($D$2,3),定数!$A$6:$A$13,定数!$B$6:$B$13))</f>
        <v>16380.495345370102</v>
      </c>
      <c r="S37" s="81"/>
      <c r="T37" s="82">
        <f t="shared" si="4"/>
        <v>25</v>
      </c>
      <c r="U37" s="82"/>
      <c r="V37" t="str">
        <f t="shared" si="7"/>
        <v/>
      </c>
      <c r="W37">
        <f t="shared" si="2"/>
        <v>0</v>
      </c>
      <c r="X37" s="38">
        <f t="shared" si="5"/>
        <v>393131.88828888244</v>
      </c>
      <c r="Y37" s="39">
        <f t="shared" si="6"/>
        <v>0</v>
      </c>
    </row>
    <row r="38" spans="2:25" x14ac:dyDescent="0.15">
      <c r="B38" s="40">
        <v>30</v>
      </c>
      <c r="C38" s="79">
        <f t="shared" si="0"/>
        <v>409512.38363425253</v>
      </c>
      <c r="D38" s="79"/>
      <c r="E38" s="40">
        <v>2017</v>
      </c>
      <c r="F38" s="8">
        <v>43551</v>
      </c>
      <c r="G38" s="40" t="s">
        <v>3</v>
      </c>
      <c r="H38" s="80">
        <v>110.25</v>
      </c>
      <c r="I38" s="80"/>
      <c r="J38" s="40">
        <v>13</v>
      </c>
      <c r="K38" s="83">
        <f t="shared" si="3"/>
        <v>12285.371509027576</v>
      </c>
      <c r="L38" s="84"/>
      <c r="M38" s="6">
        <f>IF(J38="","",(K38/J38)/LOOKUP(RIGHT($D$2,3),定数!$A$6:$A$13,定数!$B$6:$B$13))</f>
        <v>9.4502857761750594</v>
      </c>
      <c r="N38" s="40">
        <v>2017</v>
      </c>
      <c r="O38" s="8">
        <v>43551</v>
      </c>
      <c r="P38" s="80">
        <v>110.11</v>
      </c>
      <c r="Q38" s="80"/>
      <c r="R38" s="81">
        <f>IF(P38="","",T38*M38*LOOKUP(RIGHT($D$2,3),定数!$A$6:$A$13,定数!$B$6:$B$13))</f>
        <v>13230.400086645135</v>
      </c>
      <c r="S38" s="81"/>
      <c r="T38" s="82">
        <f t="shared" si="4"/>
        <v>14.000000000000057</v>
      </c>
      <c r="U38" s="82"/>
      <c r="V38" t="str">
        <f t="shared" si="7"/>
        <v/>
      </c>
      <c r="W38">
        <f t="shared" si="2"/>
        <v>0</v>
      </c>
      <c r="X38" s="38">
        <f t="shared" si="5"/>
        <v>409512.38363425253</v>
      </c>
      <c r="Y38" s="39">
        <f t="shared" si="6"/>
        <v>0</v>
      </c>
    </row>
    <row r="39" spans="2:25" x14ac:dyDescent="0.15">
      <c r="B39" s="40">
        <v>31</v>
      </c>
      <c r="C39" s="79">
        <f t="shared" si="0"/>
        <v>422742.78372089769</v>
      </c>
      <c r="D39" s="79"/>
      <c r="E39" s="40">
        <v>2017</v>
      </c>
      <c r="F39" s="8">
        <v>43554</v>
      </c>
      <c r="G39" s="40" t="s">
        <v>4</v>
      </c>
      <c r="H39" s="80">
        <v>111.1</v>
      </c>
      <c r="I39" s="80"/>
      <c r="J39" s="40">
        <v>17</v>
      </c>
      <c r="K39" s="83">
        <f t="shared" si="3"/>
        <v>12682.283511626931</v>
      </c>
      <c r="L39" s="84"/>
      <c r="M39" s="6">
        <f>IF(J39="","",(K39/J39)/LOOKUP(RIGHT($D$2,3),定数!$A$6:$A$13,定数!$B$6:$B$13))</f>
        <v>7.4601667715452535</v>
      </c>
      <c r="N39" s="40">
        <v>2017</v>
      </c>
      <c r="O39" s="8">
        <v>43554</v>
      </c>
      <c r="P39" s="80">
        <v>111.35</v>
      </c>
      <c r="Q39" s="80"/>
      <c r="R39" s="81">
        <f>IF(P39="","",T39*M39*LOOKUP(RIGHT($D$2,3),定数!$A$6:$A$13,定数!$B$6:$B$13))</f>
        <v>18650.416928863135</v>
      </c>
      <c r="S39" s="81"/>
      <c r="T39" s="82">
        <f t="shared" si="4"/>
        <v>25</v>
      </c>
      <c r="U39" s="82"/>
      <c r="V39" t="str">
        <f t="shared" si="7"/>
        <v/>
      </c>
      <c r="W39">
        <f t="shared" si="2"/>
        <v>0</v>
      </c>
      <c r="X39" s="38">
        <f t="shared" si="5"/>
        <v>422742.78372089769</v>
      </c>
      <c r="Y39" s="39">
        <f t="shared" si="6"/>
        <v>0</v>
      </c>
    </row>
    <row r="40" spans="2:25" x14ac:dyDescent="0.15">
      <c r="B40" s="40">
        <v>32</v>
      </c>
      <c r="C40" s="79">
        <f t="shared" si="0"/>
        <v>441393.20064976084</v>
      </c>
      <c r="D40" s="79"/>
      <c r="E40" s="40">
        <v>2017</v>
      </c>
      <c r="F40" s="8">
        <v>43554</v>
      </c>
      <c r="G40" s="40" t="s">
        <v>4</v>
      </c>
      <c r="H40" s="80">
        <v>111.41</v>
      </c>
      <c r="I40" s="80"/>
      <c r="J40" s="40">
        <v>20</v>
      </c>
      <c r="K40" s="83">
        <f t="shared" si="3"/>
        <v>13241.796019492826</v>
      </c>
      <c r="L40" s="84"/>
      <c r="M40" s="6">
        <f>IF(J40="","",(K40/J40)/LOOKUP(RIGHT($D$2,3),定数!$A$6:$A$13,定数!$B$6:$B$13))</f>
        <v>6.620898009746413</v>
      </c>
      <c r="N40" s="40">
        <v>2017</v>
      </c>
      <c r="O40" s="8">
        <v>43554</v>
      </c>
      <c r="P40" s="80">
        <v>111.7</v>
      </c>
      <c r="Q40" s="80"/>
      <c r="R40" s="81">
        <f>IF(P40="","",T40*M40*LOOKUP(RIGHT($D$2,3),定数!$A$6:$A$13,定数!$B$6:$B$13))</f>
        <v>19200.604228265012</v>
      </c>
      <c r="S40" s="81"/>
      <c r="T40" s="82">
        <f t="shared" si="4"/>
        <v>29.000000000000625</v>
      </c>
      <c r="U40" s="82"/>
      <c r="V40" t="str">
        <f t="shared" si="7"/>
        <v/>
      </c>
      <c r="W40">
        <f t="shared" si="2"/>
        <v>0</v>
      </c>
      <c r="X40" s="38">
        <f t="shared" si="5"/>
        <v>441393.20064976084</v>
      </c>
      <c r="Y40" s="39">
        <f t="shared" si="6"/>
        <v>0</v>
      </c>
    </row>
    <row r="41" spans="2:25" x14ac:dyDescent="0.15">
      <c r="B41" s="40">
        <v>33</v>
      </c>
      <c r="C41" s="79">
        <f t="shared" si="0"/>
        <v>460593.80487802584</v>
      </c>
      <c r="D41" s="79"/>
      <c r="E41" s="40">
        <v>2017</v>
      </c>
      <c r="F41" s="8">
        <v>43558</v>
      </c>
      <c r="G41" s="40" t="s">
        <v>3</v>
      </c>
      <c r="H41" s="80">
        <v>111.22</v>
      </c>
      <c r="I41" s="80"/>
      <c r="J41" s="40">
        <v>13</v>
      </c>
      <c r="K41" s="83">
        <f t="shared" si="3"/>
        <v>13817.814146340776</v>
      </c>
      <c r="L41" s="84"/>
      <c r="M41" s="6">
        <f>IF(J41="","",(K41/J41)/LOOKUP(RIGHT($D$2,3),定数!$A$6:$A$13,定数!$B$6:$B$13))</f>
        <v>10.629087804877519</v>
      </c>
      <c r="N41" s="40">
        <v>2017</v>
      </c>
      <c r="O41" s="8">
        <v>43585</v>
      </c>
      <c r="P41" s="80">
        <v>111.11</v>
      </c>
      <c r="Q41" s="80"/>
      <c r="R41" s="81">
        <f>IF(P41="","",T41*M41*LOOKUP(RIGHT($D$2,3),定数!$A$6:$A$13,定数!$B$6:$B$13))</f>
        <v>11691.996585365212</v>
      </c>
      <c r="S41" s="81"/>
      <c r="T41" s="82">
        <f t="shared" si="4"/>
        <v>10.999999999999943</v>
      </c>
      <c r="U41" s="82"/>
      <c r="V41" t="str">
        <f t="shared" si="7"/>
        <v/>
      </c>
      <c r="W41">
        <f t="shared" si="2"/>
        <v>0</v>
      </c>
      <c r="X41" s="38">
        <f t="shared" si="5"/>
        <v>460593.80487802584</v>
      </c>
      <c r="Y41" s="39">
        <f t="shared" si="6"/>
        <v>0</v>
      </c>
    </row>
    <row r="42" spans="2:25" x14ac:dyDescent="0.15">
      <c r="B42" s="40">
        <v>34</v>
      </c>
      <c r="C42" s="79">
        <f t="shared" si="0"/>
        <v>472285.80146339105</v>
      </c>
      <c r="D42" s="79"/>
      <c r="E42" s="40">
        <v>2017</v>
      </c>
      <c r="F42" s="8">
        <v>43561</v>
      </c>
      <c r="G42" s="40" t="s">
        <v>4</v>
      </c>
      <c r="H42" s="80">
        <v>111.86</v>
      </c>
      <c r="I42" s="80"/>
      <c r="J42" s="40">
        <v>21</v>
      </c>
      <c r="K42" s="83">
        <f t="shared" si="3"/>
        <v>14168.574043901732</v>
      </c>
      <c r="L42" s="84"/>
      <c r="M42" s="6">
        <f>IF(J42="","",(K42/J42)/LOOKUP(RIGHT($D$2,3),定数!$A$6:$A$13,定数!$B$6:$B$13))</f>
        <v>6.746940020905587</v>
      </c>
      <c r="N42" s="40">
        <v>2017</v>
      </c>
      <c r="O42" s="8">
        <v>43562</v>
      </c>
      <c r="P42" s="80">
        <v>110.65</v>
      </c>
      <c r="Q42" s="80"/>
      <c r="R42" s="81">
        <f>IF(P42="","",T42*M42*LOOKUP(RIGHT($D$2,3),定数!$A$6:$A$13,定数!$B$6:$B$13))</f>
        <v>-81637.974252957181</v>
      </c>
      <c r="S42" s="81"/>
      <c r="T42" s="82">
        <f t="shared" si="4"/>
        <v>-120.99999999999937</v>
      </c>
      <c r="U42" s="82"/>
      <c r="V42" t="str">
        <f t="shared" si="7"/>
        <v/>
      </c>
      <c r="W42">
        <f t="shared" si="2"/>
        <v>1</v>
      </c>
      <c r="X42" s="38">
        <f t="shared" si="5"/>
        <v>472285.80146339105</v>
      </c>
      <c r="Y42" s="39">
        <f t="shared" si="6"/>
        <v>0</v>
      </c>
    </row>
    <row r="43" spans="2:25" x14ac:dyDescent="0.15">
      <c r="B43" s="40">
        <v>35</v>
      </c>
      <c r="C43" s="79">
        <f t="shared" si="0"/>
        <v>390647.8272104339</v>
      </c>
      <c r="D43" s="79"/>
      <c r="E43" s="40">
        <v>2017</v>
      </c>
      <c r="F43" s="8">
        <v>43565</v>
      </c>
      <c r="G43" s="40" t="s">
        <v>3</v>
      </c>
      <c r="H43" s="80">
        <v>110.83</v>
      </c>
      <c r="I43" s="80"/>
      <c r="J43" s="40">
        <v>26</v>
      </c>
      <c r="K43" s="83">
        <f t="shared" si="3"/>
        <v>11719.434816313016</v>
      </c>
      <c r="L43" s="84"/>
      <c r="M43" s="6">
        <f>IF(J43="","",(K43/J43)/LOOKUP(RIGHT($D$2,3),定数!$A$6:$A$13,定数!$B$6:$B$13))</f>
        <v>4.5074749293511598</v>
      </c>
      <c r="N43" s="40">
        <v>2017</v>
      </c>
      <c r="O43" s="8">
        <v>43566</v>
      </c>
      <c r="P43" s="80">
        <v>110.47</v>
      </c>
      <c r="Q43" s="80"/>
      <c r="R43" s="81">
        <f>IF(P43="","",T43*M43*LOOKUP(RIGHT($D$2,3),定数!$A$6:$A$13,定数!$B$6:$B$13))</f>
        <v>16226.90974566415</v>
      </c>
      <c r="S43" s="81"/>
      <c r="T43" s="82">
        <f t="shared" si="4"/>
        <v>35.999999999999943</v>
      </c>
      <c r="U43" s="82"/>
      <c r="V43" t="str">
        <f t="shared" si="7"/>
        <v/>
      </c>
      <c r="W43">
        <f t="shared" si="2"/>
        <v>0</v>
      </c>
      <c r="X43" s="38">
        <f t="shared" si="5"/>
        <v>472285.80146339105</v>
      </c>
      <c r="Y43" s="39">
        <f t="shared" si="6"/>
        <v>0.17285714285714193</v>
      </c>
    </row>
    <row r="44" spans="2:25" x14ac:dyDescent="0.15">
      <c r="B44" s="40">
        <v>36</v>
      </c>
      <c r="C44" s="79">
        <f t="shared" si="0"/>
        <v>406874.73695609806</v>
      </c>
      <c r="D44" s="79"/>
      <c r="E44" s="40">
        <v>2017</v>
      </c>
      <c r="F44" s="8">
        <v>43566</v>
      </c>
      <c r="G44" s="40" t="s">
        <v>3</v>
      </c>
      <c r="H44" s="80">
        <v>110.74</v>
      </c>
      <c r="I44" s="80"/>
      <c r="J44" s="40">
        <v>10</v>
      </c>
      <c r="K44" s="83">
        <f t="shared" si="3"/>
        <v>12206.242108682942</v>
      </c>
      <c r="L44" s="84"/>
      <c r="M44" s="6">
        <f>IF(J44="","",(K44/J44)/LOOKUP(RIGHT($D$2,3),定数!$A$6:$A$13,定数!$B$6:$B$13))</f>
        <v>12.206242108682941</v>
      </c>
      <c r="N44" s="40">
        <v>2017</v>
      </c>
      <c r="O44" s="8">
        <v>43566</v>
      </c>
      <c r="P44" s="80">
        <v>110.58</v>
      </c>
      <c r="Q44" s="80"/>
      <c r="R44" s="81">
        <f>IF(P44="","",T44*M44*LOOKUP(RIGHT($D$2,3),定数!$A$6:$A$13,定数!$B$6:$B$13))</f>
        <v>19529.987373892291</v>
      </c>
      <c r="S44" s="81"/>
      <c r="T44" s="82">
        <f t="shared" si="4"/>
        <v>15.999999999999659</v>
      </c>
      <c r="U44" s="82"/>
      <c r="V44" t="str">
        <f t="shared" si="7"/>
        <v/>
      </c>
      <c r="W44">
        <f t="shared" si="2"/>
        <v>0</v>
      </c>
      <c r="X44" s="38">
        <f t="shared" si="5"/>
        <v>472285.80146339105</v>
      </c>
      <c r="Y44" s="39">
        <f t="shared" si="6"/>
        <v>0.13849890109890017</v>
      </c>
    </row>
    <row r="45" spans="2:25" x14ac:dyDescent="0.15">
      <c r="B45" s="40">
        <v>37</v>
      </c>
      <c r="C45" s="79">
        <f t="shared" si="0"/>
        <v>426404.72432999033</v>
      </c>
      <c r="D45" s="79"/>
      <c r="E45" s="40">
        <v>2017</v>
      </c>
      <c r="F45" s="8">
        <v>43566</v>
      </c>
      <c r="G45" s="40" t="s">
        <v>3</v>
      </c>
      <c r="H45" s="80">
        <v>110.59</v>
      </c>
      <c r="I45" s="80"/>
      <c r="J45" s="40">
        <v>11</v>
      </c>
      <c r="K45" s="83">
        <f t="shared" si="3"/>
        <v>12792.141729899709</v>
      </c>
      <c r="L45" s="84"/>
      <c r="M45" s="6">
        <f>IF(J45="","",(K45/J45)/LOOKUP(RIGHT($D$2,3),定数!$A$6:$A$13,定数!$B$6:$B$13))</f>
        <v>11.629219754454281</v>
      </c>
      <c r="N45" s="40">
        <v>2017</v>
      </c>
      <c r="O45" s="8">
        <v>43566</v>
      </c>
      <c r="P45" s="80">
        <v>110.45</v>
      </c>
      <c r="Q45" s="80"/>
      <c r="R45" s="81">
        <f>IF(P45="","",T45*M45*LOOKUP(RIGHT($D$2,3),定数!$A$6:$A$13,定数!$B$6:$B$13))</f>
        <v>16280.907656236059</v>
      </c>
      <c r="S45" s="81"/>
      <c r="T45" s="82">
        <f t="shared" si="4"/>
        <v>14.000000000000057</v>
      </c>
      <c r="U45" s="82"/>
      <c r="V45" t="str">
        <f t="shared" si="7"/>
        <v/>
      </c>
      <c r="W45">
        <f t="shared" si="2"/>
        <v>0</v>
      </c>
      <c r="X45" s="38">
        <f t="shared" si="5"/>
        <v>472285.80146339105</v>
      </c>
      <c r="Y45" s="39">
        <f t="shared" si="6"/>
        <v>9.7146848351648329E-2</v>
      </c>
    </row>
    <row r="46" spans="2:25" x14ac:dyDescent="0.15">
      <c r="B46" s="40">
        <v>38</v>
      </c>
      <c r="C46" s="79">
        <f t="shared" si="0"/>
        <v>442685.63198622642</v>
      </c>
      <c r="D46" s="79"/>
      <c r="E46" s="40">
        <v>2017</v>
      </c>
      <c r="F46" s="8">
        <v>43567</v>
      </c>
      <c r="G46" s="40" t="s">
        <v>3</v>
      </c>
      <c r="H46" s="80">
        <v>109.57</v>
      </c>
      <c r="I46" s="80"/>
      <c r="J46" s="40">
        <v>11</v>
      </c>
      <c r="K46" s="83">
        <f t="shared" si="3"/>
        <v>13280.568959586792</v>
      </c>
      <c r="L46" s="84"/>
      <c r="M46" s="6">
        <f>IF(J46="","",(K46/J46)/LOOKUP(RIGHT($D$2,3),定数!$A$6:$A$13,定数!$B$6:$B$13))</f>
        <v>12.073244508715266</v>
      </c>
      <c r="N46" s="40">
        <v>2017</v>
      </c>
      <c r="O46" s="8">
        <v>43567</v>
      </c>
      <c r="P46" s="80">
        <v>109.69</v>
      </c>
      <c r="Q46" s="80"/>
      <c r="R46" s="81">
        <f>IF(P46="","",T46*M46*LOOKUP(RIGHT($D$2,3),定数!$A$6:$A$13,定数!$B$6:$B$13))</f>
        <v>-14487.89341045887</v>
      </c>
      <c r="S46" s="81"/>
      <c r="T46" s="82">
        <f t="shared" si="4"/>
        <v>-12.000000000000455</v>
      </c>
      <c r="U46" s="82"/>
      <c r="V46" t="str">
        <f t="shared" si="7"/>
        <v/>
      </c>
      <c r="W46">
        <f t="shared" si="2"/>
        <v>1</v>
      </c>
      <c r="X46" s="38">
        <f t="shared" si="5"/>
        <v>472285.80146339105</v>
      </c>
      <c r="Y46" s="39">
        <f t="shared" si="6"/>
        <v>6.2674273470529229E-2</v>
      </c>
    </row>
    <row r="47" spans="2:25" x14ac:dyDescent="0.15">
      <c r="B47" s="40">
        <v>39</v>
      </c>
      <c r="C47" s="79">
        <f t="shared" si="0"/>
        <v>428197.73857576755</v>
      </c>
      <c r="D47" s="79"/>
      <c r="E47" s="40">
        <v>2017</v>
      </c>
      <c r="F47" s="8">
        <v>43572</v>
      </c>
      <c r="G47" s="40" t="s">
        <v>3</v>
      </c>
      <c r="H47" s="80">
        <v>108.3</v>
      </c>
      <c r="I47" s="80"/>
      <c r="J47" s="40">
        <v>11</v>
      </c>
      <c r="K47" s="83">
        <f t="shared" si="3"/>
        <v>12845.932157273026</v>
      </c>
      <c r="L47" s="84"/>
      <c r="M47" s="6">
        <f>IF(J47="","",(K47/J47)/LOOKUP(RIGHT($D$2,3),定数!$A$6:$A$13,定数!$B$6:$B$13))</f>
        <v>11.678120142975478</v>
      </c>
      <c r="N47" s="40">
        <v>2017</v>
      </c>
      <c r="O47" s="8">
        <v>43572</v>
      </c>
      <c r="P47" s="80">
        <v>108.42</v>
      </c>
      <c r="Q47" s="80"/>
      <c r="R47" s="81">
        <f>IF(P47="","",T47*M47*LOOKUP(RIGHT($D$2,3),定数!$A$6:$A$13,定数!$B$6:$B$13))</f>
        <v>-14013.744171571105</v>
      </c>
      <c r="S47" s="81"/>
      <c r="T47" s="82">
        <f t="shared" si="4"/>
        <v>-12.000000000000455</v>
      </c>
      <c r="U47" s="82"/>
      <c r="V47" t="str">
        <f t="shared" si="7"/>
        <v/>
      </c>
      <c r="W47">
        <f t="shared" si="2"/>
        <v>2</v>
      </c>
      <c r="X47" s="38">
        <f t="shared" si="5"/>
        <v>472285.80146339105</v>
      </c>
      <c r="Y47" s="39">
        <f t="shared" si="6"/>
        <v>9.3350388156949404E-2</v>
      </c>
    </row>
    <row r="48" spans="2:25" x14ac:dyDescent="0.15">
      <c r="B48" s="40">
        <v>40</v>
      </c>
      <c r="C48" s="79">
        <f t="shared" si="0"/>
        <v>414183.99440419645</v>
      </c>
      <c r="D48" s="79"/>
      <c r="E48" s="40">
        <v>2017</v>
      </c>
      <c r="F48" s="8">
        <v>43573</v>
      </c>
      <c r="G48" s="40" t="s">
        <v>3</v>
      </c>
      <c r="H48" s="80">
        <v>108.75</v>
      </c>
      <c r="I48" s="80"/>
      <c r="J48" s="40">
        <v>22</v>
      </c>
      <c r="K48" s="83">
        <f t="shared" si="3"/>
        <v>12425.519832125892</v>
      </c>
      <c r="L48" s="84"/>
      <c r="M48" s="6">
        <f>IF(J48="","",(K48/J48)/LOOKUP(RIGHT($D$2,3),定数!$A$6:$A$13,定数!$B$6:$B$13))</f>
        <v>5.6479635600572236</v>
      </c>
      <c r="N48" s="40">
        <v>2017</v>
      </c>
      <c r="O48" s="8">
        <v>43573</v>
      </c>
      <c r="P48" s="80">
        <v>108.43</v>
      </c>
      <c r="Q48" s="80"/>
      <c r="R48" s="81">
        <f>IF(P48="","",T48*M48*LOOKUP(RIGHT($D$2,3),定数!$A$6:$A$13,定数!$B$6:$B$13))</f>
        <v>18073.48339218273</v>
      </c>
      <c r="S48" s="81"/>
      <c r="T48" s="82">
        <f t="shared" si="4"/>
        <v>31.999999999999318</v>
      </c>
      <c r="U48" s="82"/>
      <c r="V48" t="str">
        <f t="shared" si="7"/>
        <v/>
      </c>
      <c r="W48">
        <f t="shared" si="2"/>
        <v>0</v>
      </c>
      <c r="X48" s="38">
        <f t="shared" si="5"/>
        <v>472285.80146339105</v>
      </c>
      <c r="Y48" s="39">
        <f t="shared" si="6"/>
        <v>0.12302255727181399</v>
      </c>
    </row>
    <row r="49" spans="2:25" x14ac:dyDescent="0.15">
      <c r="B49" s="40">
        <v>41</v>
      </c>
      <c r="C49" s="79">
        <f t="shared" si="0"/>
        <v>432257.47779637919</v>
      </c>
      <c r="D49" s="79"/>
      <c r="E49" s="40">
        <v>2017</v>
      </c>
      <c r="F49" s="8">
        <v>43574</v>
      </c>
      <c r="G49" s="40" t="s">
        <v>4</v>
      </c>
      <c r="H49" s="80">
        <v>108.63</v>
      </c>
      <c r="I49" s="80"/>
      <c r="J49" s="40">
        <v>10</v>
      </c>
      <c r="K49" s="83">
        <f t="shared" si="3"/>
        <v>12967.724333891376</v>
      </c>
      <c r="L49" s="84"/>
      <c r="M49" s="6">
        <f>IF(J49="","",(K49/J49)/LOOKUP(RIGHT($D$2,3),定数!$A$6:$A$13,定数!$B$6:$B$13))</f>
        <v>12.967724333891375</v>
      </c>
      <c r="N49" s="40">
        <v>2017</v>
      </c>
      <c r="O49" s="8">
        <v>43574</v>
      </c>
      <c r="P49" s="80">
        <v>108.77</v>
      </c>
      <c r="Q49" s="80"/>
      <c r="R49" s="81">
        <f>IF(P49="","",T49*M49*LOOKUP(RIGHT($D$2,3),定数!$A$6:$A$13,定数!$B$6:$B$13))</f>
        <v>18154.814067447998</v>
      </c>
      <c r="S49" s="81"/>
      <c r="T49" s="82">
        <f t="shared" si="4"/>
        <v>14.000000000000057</v>
      </c>
      <c r="U49" s="82"/>
      <c r="V49" t="str">
        <f t="shared" si="7"/>
        <v/>
      </c>
      <c r="W49">
        <f t="shared" si="2"/>
        <v>0</v>
      </c>
      <c r="X49" s="38">
        <f t="shared" si="5"/>
        <v>472285.80146339105</v>
      </c>
      <c r="Y49" s="39">
        <f t="shared" si="6"/>
        <v>8.4754450680039395E-2</v>
      </c>
    </row>
    <row r="50" spans="2:25" x14ac:dyDescent="0.15">
      <c r="B50" s="40">
        <v>42</v>
      </c>
      <c r="C50" s="79">
        <f t="shared" si="0"/>
        <v>450412.29186382721</v>
      </c>
      <c r="D50" s="79"/>
      <c r="E50" s="40">
        <v>2017</v>
      </c>
      <c r="F50" s="8">
        <v>43583</v>
      </c>
      <c r="G50" s="40" t="s">
        <v>3</v>
      </c>
      <c r="H50" s="80">
        <v>111.09</v>
      </c>
      <c r="I50" s="80"/>
      <c r="J50" s="40">
        <v>12</v>
      </c>
      <c r="K50" s="83">
        <f t="shared" si="3"/>
        <v>13512.368755914817</v>
      </c>
      <c r="L50" s="84"/>
      <c r="M50" s="6">
        <f>IF(J50="","",(K50/J50)/LOOKUP(RIGHT($D$2,3),定数!$A$6:$A$13,定数!$B$6:$B$13))</f>
        <v>11.260307296595681</v>
      </c>
      <c r="N50" s="40">
        <v>2017</v>
      </c>
      <c r="O50" s="8">
        <v>43583</v>
      </c>
      <c r="P50" s="80">
        <v>111.22</v>
      </c>
      <c r="Q50" s="80"/>
      <c r="R50" s="81">
        <f>IF(P50="","",T50*M50*LOOKUP(RIGHT($D$2,3),定数!$A$6:$A$13,定数!$B$6:$B$13))</f>
        <v>-14638.399485573873</v>
      </c>
      <c r="S50" s="81"/>
      <c r="T50" s="82">
        <f t="shared" si="4"/>
        <v>-12.999999999999545</v>
      </c>
      <c r="U50" s="82"/>
      <c r="V50" t="str">
        <f t="shared" si="7"/>
        <v/>
      </c>
      <c r="W50">
        <f t="shared" si="2"/>
        <v>1</v>
      </c>
      <c r="X50" s="38">
        <f t="shared" si="5"/>
        <v>472285.80146339105</v>
      </c>
      <c r="Y50" s="39">
        <f t="shared" si="6"/>
        <v>4.6314137608600814E-2</v>
      </c>
    </row>
    <row r="51" spans="2:25" x14ac:dyDescent="0.15">
      <c r="B51" s="40">
        <v>43</v>
      </c>
      <c r="C51" s="79">
        <f t="shared" si="0"/>
        <v>435773.89237825334</v>
      </c>
      <c r="D51" s="79"/>
      <c r="E51" s="40">
        <v>2017</v>
      </c>
      <c r="F51" s="8">
        <v>43583</v>
      </c>
      <c r="G51" s="40" t="s">
        <v>3</v>
      </c>
      <c r="H51" s="80">
        <v>111.36</v>
      </c>
      <c r="I51" s="80"/>
      <c r="J51" s="40">
        <v>17</v>
      </c>
      <c r="K51" s="83">
        <f t="shared" si="3"/>
        <v>13073.216771347599</v>
      </c>
      <c r="L51" s="84"/>
      <c r="M51" s="6">
        <f>IF(J51="","",(K51/J51)/LOOKUP(RIGHT($D$2,3),定数!$A$6:$A$13,定数!$B$6:$B$13))</f>
        <v>7.6901275125574111</v>
      </c>
      <c r="N51" s="40">
        <v>2017</v>
      </c>
      <c r="O51" s="8">
        <v>43583</v>
      </c>
      <c r="P51" s="80">
        <v>111.54</v>
      </c>
      <c r="Q51" s="80"/>
      <c r="R51" s="81">
        <f>IF(P51="","",T51*M51*LOOKUP(RIGHT($D$2,3),定数!$A$6:$A$13,定数!$B$6:$B$13))</f>
        <v>-13842.229522603864</v>
      </c>
      <c r="S51" s="81"/>
      <c r="T51" s="82">
        <f t="shared" si="4"/>
        <v>-18.000000000000682</v>
      </c>
      <c r="U51" s="82"/>
      <c r="V51" t="str">
        <f t="shared" si="7"/>
        <v/>
      </c>
      <c r="W51">
        <f t="shared" si="2"/>
        <v>2</v>
      </c>
      <c r="X51" s="38">
        <f t="shared" si="5"/>
        <v>472285.80146339105</v>
      </c>
      <c r="Y51" s="39">
        <f t="shared" si="6"/>
        <v>7.7308928136320287E-2</v>
      </c>
    </row>
    <row r="52" spans="2:25" x14ac:dyDescent="0.15">
      <c r="B52" s="40">
        <v>44</v>
      </c>
      <c r="C52" s="79">
        <f t="shared" si="0"/>
        <v>421931.66285564948</v>
      </c>
      <c r="D52" s="79"/>
      <c r="E52" s="40">
        <v>2017</v>
      </c>
      <c r="F52" s="8">
        <v>43589</v>
      </c>
      <c r="G52" s="40" t="s">
        <v>3</v>
      </c>
      <c r="H52" s="80">
        <v>112.79</v>
      </c>
      <c r="I52" s="80"/>
      <c r="J52" s="40">
        <v>24</v>
      </c>
      <c r="K52" s="83">
        <f t="shared" si="3"/>
        <v>12657.949885669485</v>
      </c>
      <c r="L52" s="84"/>
      <c r="M52" s="6">
        <f>IF(J52="","",(K52/J52)/LOOKUP(RIGHT($D$2,3),定数!$A$6:$A$13,定数!$B$6:$B$13))</f>
        <v>5.2741457856956186</v>
      </c>
      <c r="N52" s="40">
        <v>2017</v>
      </c>
      <c r="O52" s="8">
        <v>43589</v>
      </c>
      <c r="P52" s="80">
        <v>112.45</v>
      </c>
      <c r="Q52" s="80"/>
      <c r="R52" s="81">
        <f>IF(P52="","",T52*M52*LOOKUP(RIGHT($D$2,3),定数!$A$6:$A$13,定数!$B$6:$B$13))</f>
        <v>17932.095671365285</v>
      </c>
      <c r="S52" s="81"/>
      <c r="T52" s="82">
        <f t="shared" si="4"/>
        <v>34.000000000000341</v>
      </c>
      <c r="U52" s="82"/>
      <c r="V52" t="str">
        <f t="shared" si="7"/>
        <v/>
      </c>
      <c r="W52">
        <f t="shared" si="2"/>
        <v>0</v>
      </c>
      <c r="X52" s="38">
        <f t="shared" si="5"/>
        <v>472285.80146339105</v>
      </c>
      <c r="Y52" s="39">
        <f t="shared" si="6"/>
        <v>0.1066179386543441</v>
      </c>
    </row>
    <row r="53" spans="2:25" x14ac:dyDescent="0.15">
      <c r="B53" s="40">
        <v>45</v>
      </c>
      <c r="C53" s="79">
        <f t="shared" si="0"/>
        <v>439863.75852701475</v>
      </c>
      <c r="D53" s="79"/>
      <c r="E53" s="40">
        <v>2017</v>
      </c>
      <c r="F53" s="8">
        <v>43593</v>
      </c>
      <c r="G53" s="40" t="s">
        <v>4</v>
      </c>
      <c r="H53" s="80">
        <v>112.8</v>
      </c>
      <c r="I53" s="80"/>
      <c r="J53" s="40">
        <v>12</v>
      </c>
      <c r="K53" s="83">
        <f t="shared" si="3"/>
        <v>13195.912755810443</v>
      </c>
      <c r="L53" s="84"/>
      <c r="M53" s="6">
        <f>IF(J53="","",(K53/J53)/LOOKUP(RIGHT($D$2,3),定数!$A$6:$A$13,定数!$B$6:$B$13))</f>
        <v>10.99659396317537</v>
      </c>
      <c r="N53" s="40">
        <v>2017</v>
      </c>
      <c r="O53" s="8">
        <v>43593</v>
      </c>
      <c r="P53" s="80">
        <v>112.67</v>
      </c>
      <c r="Q53" s="80"/>
      <c r="R53" s="81">
        <f>IF(P53="","",T53*M53*LOOKUP(RIGHT($D$2,3),定数!$A$6:$A$13,定数!$B$6:$B$13))</f>
        <v>-14295.572152127479</v>
      </c>
      <c r="S53" s="81"/>
      <c r="T53" s="82">
        <f t="shared" si="4"/>
        <v>-12.999999999999545</v>
      </c>
      <c r="U53" s="82"/>
      <c r="V53" t="str">
        <f t="shared" si="7"/>
        <v/>
      </c>
      <c r="W53">
        <f t="shared" si="2"/>
        <v>1</v>
      </c>
      <c r="X53" s="38">
        <f t="shared" si="5"/>
        <v>472285.80146339105</v>
      </c>
      <c r="Y53" s="39">
        <f t="shared" si="6"/>
        <v>6.864920104715333E-2</v>
      </c>
    </row>
    <row r="54" spans="2:25" x14ac:dyDescent="0.15">
      <c r="B54" s="40">
        <v>46</v>
      </c>
      <c r="C54" s="79">
        <f t="shared" si="0"/>
        <v>425568.1863748873</v>
      </c>
      <c r="D54" s="79"/>
      <c r="E54" s="40">
        <v>2017</v>
      </c>
      <c r="F54" s="8">
        <v>43595</v>
      </c>
      <c r="G54" s="40" t="s">
        <v>4</v>
      </c>
      <c r="H54" s="80">
        <v>113.83</v>
      </c>
      <c r="I54" s="80"/>
      <c r="J54" s="40">
        <v>19</v>
      </c>
      <c r="K54" s="83">
        <f t="shared" si="3"/>
        <v>12767.045591246619</v>
      </c>
      <c r="L54" s="84"/>
      <c r="M54" s="6">
        <f>IF(J54="","",(K54/J54)/LOOKUP(RIGHT($D$2,3),定数!$A$6:$A$13,定数!$B$6:$B$13))</f>
        <v>6.7194976796034833</v>
      </c>
      <c r="N54" s="40">
        <v>2017</v>
      </c>
      <c r="O54" s="8">
        <v>43595</v>
      </c>
      <c r="P54" s="80">
        <v>114.11</v>
      </c>
      <c r="Q54" s="80"/>
      <c r="R54" s="81">
        <f>IF(P54="","",T54*M54*LOOKUP(RIGHT($D$2,3),定数!$A$6:$A$13,定数!$B$6:$B$13))</f>
        <v>18814.593502889831</v>
      </c>
      <c r="S54" s="81"/>
      <c r="T54" s="82">
        <f t="shared" si="4"/>
        <v>28.000000000000114</v>
      </c>
      <c r="U54" s="82"/>
      <c r="V54" t="str">
        <f t="shared" si="7"/>
        <v/>
      </c>
      <c r="W54">
        <f t="shared" si="2"/>
        <v>0</v>
      </c>
      <c r="X54" s="38">
        <f t="shared" si="5"/>
        <v>472285.80146339105</v>
      </c>
      <c r="Y54" s="39">
        <f t="shared" si="6"/>
        <v>9.8918102013119791E-2</v>
      </c>
    </row>
    <row r="55" spans="2:25" x14ac:dyDescent="0.15">
      <c r="B55" s="40">
        <v>47</v>
      </c>
      <c r="C55" s="79">
        <f t="shared" si="0"/>
        <v>444382.77987777715</v>
      </c>
      <c r="D55" s="79"/>
      <c r="E55" s="40">
        <v>2017</v>
      </c>
      <c r="F55" s="8">
        <v>43595</v>
      </c>
      <c r="G55" s="40" t="s">
        <v>3</v>
      </c>
      <c r="H55" s="80">
        <v>113.76</v>
      </c>
      <c r="I55" s="80"/>
      <c r="J55" s="40">
        <v>18</v>
      </c>
      <c r="K55" s="83">
        <f t="shared" si="3"/>
        <v>13331.483396333315</v>
      </c>
      <c r="L55" s="84"/>
      <c r="M55" s="6">
        <f>IF(J55="","",(K55/J55)/LOOKUP(RIGHT($D$2,3),定数!$A$6:$A$13,定数!$B$6:$B$13))</f>
        <v>7.4063796646296192</v>
      </c>
      <c r="N55" s="40">
        <v>2017</v>
      </c>
      <c r="O55" s="8">
        <v>43595</v>
      </c>
      <c r="P55" s="80">
        <v>113.95</v>
      </c>
      <c r="Q55" s="80"/>
      <c r="R55" s="81">
        <f>IF(P55="","",T55*M55*LOOKUP(RIGHT($D$2,3),定数!$A$6:$A$13,定数!$B$6:$B$13))</f>
        <v>-14072.121362796108</v>
      </c>
      <c r="S55" s="81"/>
      <c r="T55" s="82">
        <f t="shared" si="4"/>
        <v>-18.999999999999773</v>
      </c>
      <c r="U55" s="82"/>
      <c r="V55" t="str">
        <f t="shared" si="7"/>
        <v/>
      </c>
      <c r="W55">
        <f t="shared" si="2"/>
        <v>1</v>
      </c>
      <c r="X55" s="38">
        <f t="shared" si="5"/>
        <v>472285.80146339105</v>
      </c>
      <c r="Y55" s="39">
        <f t="shared" si="6"/>
        <v>5.9080797049489098E-2</v>
      </c>
    </row>
    <row r="56" spans="2:25" x14ac:dyDescent="0.15">
      <c r="B56" s="40">
        <v>48</v>
      </c>
      <c r="C56" s="79">
        <f t="shared" si="0"/>
        <v>430310.65851498104</v>
      </c>
      <c r="D56" s="79"/>
      <c r="E56" s="40">
        <v>2017</v>
      </c>
      <c r="F56" s="8">
        <v>43597</v>
      </c>
      <c r="G56" s="40" t="s">
        <v>3</v>
      </c>
      <c r="H56" s="80">
        <v>113.55</v>
      </c>
      <c r="I56" s="80"/>
      <c r="J56" s="40">
        <v>16</v>
      </c>
      <c r="K56" s="83">
        <f t="shared" si="3"/>
        <v>12909.319755449431</v>
      </c>
      <c r="L56" s="84"/>
      <c r="M56" s="6">
        <f>IF(J56="","",(K56/J56)/LOOKUP(RIGHT($D$2,3),定数!$A$6:$A$13,定数!$B$6:$B$13))</f>
        <v>8.0683248471558944</v>
      </c>
      <c r="N56" s="40">
        <v>2017</v>
      </c>
      <c r="O56" s="8">
        <v>43597</v>
      </c>
      <c r="P56" s="80">
        <v>113.72</v>
      </c>
      <c r="Q56" s="80"/>
      <c r="R56" s="81">
        <f>IF(P56="","",T56*M56*LOOKUP(RIGHT($D$2,3),定数!$A$6:$A$13,定数!$B$6:$B$13))</f>
        <v>-13716.152240165158</v>
      </c>
      <c r="S56" s="81"/>
      <c r="T56" s="82">
        <f t="shared" si="4"/>
        <v>-17.000000000000171</v>
      </c>
      <c r="U56" s="82"/>
      <c r="V56" t="str">
        <f t="shared" si="7"/>
        <v/>
      </c>
      <c r="W56">
        <f t="shared" si="2"/>
        <v>2</v>
      </c>
      <c r="X56" s="38">
        <f t="shared" si="5"/>
        <v>472285.80146339105</v>
      </c>
      <c r="Y56" s="39">
        <f t="shared" si="6"/>
        <v>8.887657180958819E-2</v>
      </c>
    </row>
    <row r="57" spans="2:25" x14ac:dyDescent="0.15">
      <c r="B57" s="40">
        <v>49</v>
      </c>
      <c r="C57" s="79">
        <f t="shared" si="0"/>
        <v>416594.50627481588</v>
      </c>
      <c r="D57" s="79"/>
      <c r="E57" s="40">
        <v>2017</v>
      </c>
      <c r="F57" s="8">
        <v>43603</v>
      </c>
      <c r="G57" s="40" t="s">
        <v>4</v>
      </c>
      <c r="H57" s="80">
        <v>110.88</v>
      </c>
      <c r="I57" s="80"/>
      <c r="J57" s="40">
        <v>42</v>
      </c>
      <c r="K57" s="83">
        <f t="shared" si="3"/>
        <v>12497.835188244477</v>
      </c>
      <c r="L57" s="84"/>
      <c r="M57" s="6">
        <f>IF(J57="","",(K57/J57)/LOOKUP(RIGHT($D$2,3),定数!$A$6:$A$13,定数!$B$6:$B$13))</f>
        <v>2.9756750448201137</v>
      </c>
      <c r="N57" s="40">
        <v>2017</v>
      </c>
      <c r="O57" s="8">
        <v>43603</v>
      </c>
      <c r="P57" s="80">
        <v>111.5</v>
      </c>
      <c r="Q57" s="80"/>
      <c r="R57" s="81">
        <f>IF(P57="","",T57*M57*LOOKUP(RIGHT($D$2,3),定数!$A$6:$A$13,定数!$B$6:$B$13))</f>
        <v>18449.185277884841</v>
      </c>
      <c r="S57" s="81"/>
      <c r="T57" s="82">
        <f t="shared" si="4"/>
        <v>62.000000000000455</v>
      </c>
      <c r="U57" s="82"/>
      <c r="V57" t="str">
        <f t="shared" si="7"/>
        <v/>
      </c>
      <c r="W57">
        <f t="shared" si="2"/>
        <v>0</v>
      </c>
      <c r="X57" s="38">
        <f t="shared" si="5"/>
        <v>472285.80146339105</v>
      </c>
      <c r="Y57" s="39">
        <f t="shared" si="6"/>
        <v>0.11791863108315792</v>
      </c>
    </row>
    <row r="58" spans="2:25" x14ac:dyDescent="0.15">
      <c r="B58" s="40">
        <v>50</v>
      </c>
      <c r="C58" s="79">
        <f t="shared" si="0"/>
        <v>435043.69155270071</v>
      </c>
      <c r="D58" s="79"/>
      <c r="E58" s="40">
        <v>2017</v>
      </c>
      <c r="F58" s="8">
        <v>43607</v>
      </c>
      <c r="G58" s="40" t="s">
        <v>4</v>
      </c>
      <c r="H58" s="80">
        <v>111.33</v>
      </c>
      <c r="I58" s="80"/>
      <c r="J58" s="40">
        <v>18</v>
      </c>
      <c r="K58" s="83">
        <f t="shared" si="3"/>
        <v>13051.310746581021</v>
      </c>
      <c r="L58" s="84"/>
      <c r="M58" s="6">
        <f>IF(J58="","",(K58/J58)/LOOKUP(RIGHT($D$2,3),定数!$A$6:$A$13,定数!$B$6:$B$13))</f>
        <v>7.2507281925450116</v>
      </c>
      <c r="N58" s="40">
        <v>2017</v>
      </c>
      <c r="O58" s="8">
        <v>43607</v>
      </c>
      <c r="P58" s="80">
        <v>111.59</v>
      </c>
      <c r="Q58" s="80"/>
      <c r="R58" s="81">
        <f>IF(P58="","",T58*M58*LOOKUP(RIGHT($D$2,3),定数!$A$6:$A$13,定数!$B$6:$B$13))</f>
        <v>18851.893300617401</v>
      </c>
      <c r="S58" s="81"/>
      <c r="T58" s="82">
        <f t="shared" si="4"/>
        <v>26.000000000000512</v>
      </c>
      <c r="U58" s="82"/>
      <c r="V58" t="str">
        <f t="shared" si="7"/>
        <v/>
      </c>
      <c r="W58">
        <f t="shared" si="2"/>
        <v>0</v>
      </c>
      <c r="X58" s="38">
        <f t="shared" si="5"/>
        <v>472285.80146339105</v>
      </c>
      <c r="Y58" s="39">
        <f t="shared" si="6"/>
        <v>7.8855027602554695E-2</v>
      </c>
    </row>
    <row r="59" spans="2:25" x14ac:dyDescent="0.15">
      <c r="B59" s="40">
        <v>51</v>
      </c>
      <c r="C59" s="79">
        <f t="shared" si="0"/>
        <v>453895.58485331811</v>
      </c>
      <c r="D59" s="79"/>
      <c r="E59" s="40">
        <v>2017</v>
      </c>
      <c r="F59" s="8">
        <v>43609</v>
      </c>
      <c r="G59" s="40" t="s">
        <v>3</v>
      </c>
      <c r="H59" s="80">
        <v>111.74</v>
      </c>
      <c r="I59" s="80"/>
      <c r="J59" s="40">
        <v>8</v>
      </c>
      <c r="K59" s="83">
        <f t="shared" si="3"/>
        <v>13616.867545599544</v>
      </c>
      <c r="L59" s="84"/>
      <c r="M59" s="6">
        <f>IF(J59="","",(K59/J59)/LOOKUP(RIGHT($D$2,3),定数!$A$6:$A$13,定数!$B$6:$B$13))</f>
        <v>17.02108443199943</v>
      </c>
      <c r="N59" s="40">
        <v>2017</v>
      </c>
      <c r="O59" s="8">
        <v>43609</v>
      </c>
      <c r="P59" s="80">
        <v>111.83</v>
      </c>
      <c r="Q59" s="80"/>
      <c r="R59" s="81">
        <f>IF(P59="","",T59*M59*LOOKUP(RIGHT($D$2,3),定数!$A$6:$A$13,定数!$B$6:$B$13))</f>
        <v>-15318.975988800068</v>
      </c>
      <c r="S59" s="81"/>
      <c r="T59" s="82">
        <f t="shared" si="4"/>
        <v>-9.0000000000003411</v>
      </c>
      <c r="U59" s="82"/>
      <c r="V59" t="str">
        <f t="shared" si="7"/>
        <v/>
      </c>
      <c r="W59">
        <f t="shared" si="2"/>
        <v>1</v>
      </c>
      <c r="X59" s="38">
        <f t="shared" si="5"/>
        <v>472285.80146339105</v>
      </c>
      <c r="Y59" s="39">
        <f t="shared" si="6"/>
        <v>3.893874546533127E-2</v>
      </c>
    </row>
    <row r="60" spans="2:25" x14ac:dyDescent="0.15">
      <c r="B60" s="40">
        <v>52</v>
      </c>
      <c r="C60" s="79">
        <f t="shared" si="0"/>
        <v>438576.60886451806</v>
      </c>
      <c r="D60" s="79"/>
      <c r="E60" s="40">
        <v>2017</v>
      </c>
      <c r="F60" s="8">
        <v>43610</v>
      </c>
      <c r="G60" s="40" t="s">
        <v>4</v>
      </c>
      <c r="H60" s="80">
        <v>111.82</v>
      </c>
      <c r="I60" s="80"/>
      <c r="J60" s="40">
        <v>15</v>
      </c>
      <c r="K60" s="83">
        <f t="shared" si="3"/>
        <v>13157.298265935542</v>
      </c>
      <c r="L60" s="84"/>
      <c r="M60" s="6">
        <f>IF(J60="","",(K60/J60)/LOOKUP(RIGHT($D$2,3),定数!$A$6:$A$13,定数!$B$6:$B$13))</f>
        <v>8.7715321772903607</v>
      </c>
      <c r="N60" s="40">
        <v>2017</v>
      </c>
      <c r="O60" s="8">
        <v>43610</v>
      </c>
      <c r="P60" s="80">
        <v>111.67</v>
      </c>
      <c r="Q60" s="80"/>
      <c r="R60" s="81">
        <f>IF(P60="","",T60*M60*LOOKUP(RIGHT($D$2,3),定数!$A$6:$A$13,定数!$B$6:$B$13))</f>
        <v>-13157.298265934793</v>
      </c>
      <c r="S60" s="81"/>
      <c r="T60" s="82">
        <f t="shared" si="4"/>
        <v>-14.999999999999147</v>
      </c>
      <c r="U60" s="82"/>
      <c r="V60" t="str">
        <f t="shared" si="7"/>
        <v/>
      </c>
      <c r="W60">
        <f t="shared" si="2"/>
        <v>2</v>
      </c>
      <c r="X60" s="38">
        <f t="shared" si="5"/>
        <v>472285.80146339105</v>
      </c>
      <c r="Y60" s="39">
        <f t="shared" si="6"/>
        <v>7.1374562805877506E-2</v>
      </c>
    </row>
    <row r="61" spans="2:25" x14ac:dyDescent="0.15">
      <c r="B61" s="40">
        <v>53</v>
      </c>
      <c r="C61" s="79">
        <f t="shared" si="0"/>
        <v>425419.31059858325</v>
      </c>
      <c r="D61" s="79"/>
      <c r="E61" s="40">
        <v>2017</v>
      </c>
      <c r="F61" s="8">
        <v>43610</v>
      </c>
      <c r="G61" s="40" t="s">
        <v>4</v>
      </c>
      <c r="H61" s="80">
        <v>111.84</v>
      </c>
      <c r="I61" s="80"/>
      <c r="J61" s="40">
        <v>16</v>
      </c>
      <c r="K61" s="83">
        <f t="shared" si="3"/>
        <v>12762.579317957498</v>
      </c>
      <c r="L61" s="84"/>
      <c r="M61" s="6">
        <f>IF(J61="","",(K61/J61)/LOOKUP(RIGHT($D$2,3),定数!$A$6:$A$13,定数!$B$6:$B$13))</f>
        <v>7.9766120737234356</v>
      </c>
      <c r="N61" s="40">
        <v>2017</v>
      </c>
      <c r="O61" s="8">
        <v>43610</v>
      </c>
      <c r="P61" s="80">
        <v>111.75</v>
      </c>
      <c r="Q61" s="80"/>
      <c r="R61" s="81">
        <f>IF(P61="","",T61*M61*LOOKUP(RIGHT($D$2,3),定数!$A$6:$A$13,定数!$B$6:$B$13))</f>
        <v>-7178.9508663513643</v>
      </c>
      <c r="S61" s="81"/>
      <c r="T61" s="82">
        <f t="shared" si="4"/>
        <v>-9.0000000000003411</v>
      </c>
      <c r="U61" s="82"/>
      <c r="V61" t="str">
        <f t="shared" si="7"/>
        <v/>
      </c>
      <c r="W61">
        <f t="shared" si="2"/>
        <v>3</v>
      </c>
      <c r="X61" s="38">
        <f t="shared" si="5"/>
        <v>472285.80146339105</v>
      </c>
      <c r="Y61" s="39">
        <f t="shared" si="6"/>
        <v>9.9233325921699644E-2</v>
      </c>
    </row>
    <row r="62" spans="2:25" x14ac:dyDescent="0.15">
      <c r="B62" s="40">
        <v>54</v>
      </c>
      <c r="C62" s="79">
        <f t="shared" si="0"/>
        <v>418240.35973223188</v>
      </c>
      <c r="D62" s="79"/>
      <c r="E62" s="40">
        <v>2017</v>
      </c>
      <c r="F62" s="8">
        <v>43614</v>
      </c>
      <c r="G62" s="40" t="s">
        <v>3</v>
      </c>
      <c r="H62" s="80">
        <v>111.3</v>
      </c>
      <c r="I62" s="80"/>
      <c r="J62" s="40">
        <v>7</v>
      </c>
      <c r="K62" s="83">
        <f t="shared" si="3"/>
        <v>12547.210791966956</v>
      </c>
      <c r="L62" s="84"/>
      <c r="M62" s="6">
        <f>IF(J62="","",(K62/J62)/LOOKUP(RIGHT($D$2,3),定数!$A$6:$A$13,定数!$B$6:$B$13))</f>
        <v>17.924586845667079</v>
      </c>
      <c r="N62" s="40">
        <v>2017</v>
      </c>
      <c r="O62" s="8">
        <v>43615</v>
      </c>
      <c r="P62" s="80">
        <v>111.21</v>
      </c>
      <c r="Q62" s="80"/>
      <c r="R62" s="81">
        <f>IF(P62="","",T62*M62*LOOKUP(RIGHT($D$2,3),定数!$A$6:$A$13,定数!$B$6:$B$13))</f>
        <v>16132.128161100982</v>
      </c>
      <c r="S62" s="81"/>
      <c r="T62" s="82">
        <f t="shared" si="4"/>
        <v>9.0000000000003411</v>
      </c>
      <c r="U62" s="82"/>
      <c r="V62" t="str">
        <f t="shared" si="7"/>
        <v/>
      </c>
      <c r="W62">
        <f t="shared" si="2"/>
        <v>0</v>
      </c>
      <c r="X62" s="38">
        <f t="shared" si="5"/>
        <v>472285.80146339105</v>
      </c>
      <c r="Y62" s="39">
        <f t="shared" si="6"/>
        <v>0.11443376354677148</v>
      </c>
    </row>
    <row r="63" spans="2:25" x14ac:dyDescent="0.15">
      <c r="B63" s="40">
        <v>55</v>
      </c>
      <c r="C63" s="79">
        <f t="shared" si="0"/>
        <v>434372.48789333284</v>
      </c>
      <c r="D63" s="79"/>
      <c r="E63" s="40">
        <v>2017</v>
      </c>
      <c r="F63" s="8">
        <v>43614</v>
      </c>
      <c r="G63" s="40" t="s">
        <v>4</v>
      </c>
      <c r="H63" s="80">
        <v>111.34</v>
      </c>
      <c r="I63" s="80"/>
      <c r="J63" s="40">
        <v>5</v>
      </c>
      <c r="K63" s="83">
        <f t="shared" si="3"/>
        <v>13031.174636799984</v>
      </c>
      <c r="L63" s="84"/>
      <c r="M63" s="6">
        <f>IF(J63="","",(K63/J63)/LOOKUP(RIGHT($D$2,3),定数!$A$6:$A$13,定数!$B$6:$B$13))</f>
        <v>26.062349273599967</v>
      </c>
      <c r="N63" s="40">
        <v>2017</v>
      </c>
      <c r="O63" s="8">
        <v>43614</v>
      </c>
      <c r="P63" s="80">
        <v>111.29</v>
      </c>
      <c r="Q63" s="80"/>
      <c r="R63" s="81">
        <f>IF(P63="","",T63*M63*LOOKUP(RIGHT($D$2,3),定数!$A$6:$A$13,定数!$B$6:$B$13))</f>
        <v>-13031.174636799244</v>
      </c>
      <c r="S63" s="81"/>
      <c r="T63" s="82">
        <f t="shared" si="4"/>
        <v>-4.9999999999997158</v>
      </c>
      <c r="U63" s="82"/>
      <c r="V63" t="str">
        <f t="shared" si="7"/>
        <v/>
      </c>
      <c r="W63">
        <f t="shared" si="2"/>
        <v>1</v>
      </c>
      <c r="X63" s="38">
        <f t="shared" si="5"/>
        <v>472285.80146339105</v>
      </c>
      <c r="Y63" s="39">
        <f t="shared" si="6"/>
        <v>8.0276208712145691E-2</v>
      </c>
    </row>
    <row r="64" spans="2:25" x14ac:dyDescent="0.15">
      <c r="B64" s="40">
        <v>56</v>
      </c>
      <c r="C64" s="79">
        <f t="shared" si="0"/>
        <v>421341.31325653358</v>
      </c>
      <c r="D64" s="79"/>
      <c r="E64" s="40">
        <v>2017</v>
      </c>
      <c r="F64" s="8">
        <v>43614</v>
      </c>
      <c r="G64" s="40" t="s">
        <v>3</v>
      </c>
      <c r="H64" s="80">
        <v>111.27</v>
      </c>
      <c r="I64" s="80"/>
      <c r="J64" s="40">
        <v>3</v>
      </c>
      <c r="K64" s="83">
        <f t="shared" si="3"/>
        <v>12640.239397696007</v>
      </c>
      <c r="L64" s="84"/>
      <c r="M64" s="6">
        <f>IF(J64="","",(K64/J64)/LOOKUP(RIGHT($D$2,3),定数!$A$6:$A$13,定数!$B$6:$B$13))</f>
        <v>42.13413132565335</v>
      </c>
      <c r="N64" s="40">
        <v>2017</v>
      </c>
      <c r="O64" s="8">
        <v>43614</v>
      </c>
      <c r="P64" s="80">
        <v>111.3</v>
      </c>
      <c r="Q64" s="80"/>
      <c r="R64" s="81">
        <f>IF(P64="","",T64*M64*LOOKUP(RIGHT($D$2,3),定数!$A$6:$A$13,定数!$B$6:$B$13))</f>
        <v>-12640.239397696485</v>
      </c>
      <c r="S64" s="81"/>
      <c r="T64" s="82">
        <f t="shared" si="4"/>
        <v>-3.0000000000001137</v>
      </c>
      <c r="U64" s="82"/>
      <c r="V64" t="str">
        <f t="shared" si="7"/>
        <v/>
      </c>
      <c r="W64">
        <f t="shared" si="2"/>
        <v>2</v>
      </c>
      <c r="X64" s="38">
        <f t="shared" si="5"/>
        <v>472285.80146339105</v>
      </c>
      <c r="Y64" s="39">
        <f t="shared" si="6"/>
        <v>0.10786792245077981</v>
      </c>
    </row>
    <row r="65" spans="2:25" x14ac:dyDescent="0.15">
      <c r="B65" s="40">
        <v>57</v>
      </c>
      <c r="C65" s="79">
        <f t="shared" si="0"/>
        <v>408701.07385883707</v>
      </c>
      <c r="D65" s="79"/>
      <c r="E65" s="40">
        <v>2017</v>
      </c>
      <c r="F65" s="8">
        <v>43614</v>
      </c>
      <c r="G65" s="40" t="s">
        <v>3</v>
      </c>
      <c r="H65" s="80">
        <v>111.27</v>
      </c>
      <c r="I65" s="80"/>
      <c r="J65" s="40">
        <v>6</v>
      </c>
      <c r="K65" s="83">
        <f t="shared" si="3"/>
        <v>12261.032215765112</v>
      </c>
      <c r="L65" s="84"/>
      <c r="M65" s="6">
        <f>IF(J65="","",(K65/J65)/LOOKUP(RIGHT($D$2,3),定数!$A$6:$A$13,定数!$B$6:$B$13))</f>
        <v>20.435053692941853</v>
      </c>
      <c r="N65" s="40">
        <v>2017</v>
      </c>
      <c r="O65" s="8">
        <v>43614</v>
      </c>
      <c r="P65" s="80">
        <v>111.33</v>
      </c>
      <c r="Q65" s="80"/>
      <c r="R65" s="81">
        <f>IF(P65="","",T65*M65*LOOKUP(RIGHT($D$2,3),定数!$A$6:$A$13,定数!$B$6:$B$13))</f>
        <v>-12261.032215765576</v>
      </c>
      <c r="S65" s="81"/>
      <c r="T65" s="82">
        <f t="shared" si="4"/>
        <v>-6.0000000000002274</v>
      </c>
      <c r="U65" s="82"/>
      <c r="V65" t="str">
        <f t="shared" si="7"/>
        <v/>
      </c>
      <c r="W65">
        <f t="shared" si="2"/>
        <v>3</v>
      </c>
      <c r="X65" s="38">
        <f t="shared" si="5"/>
        <v>472285.80146339105</v>
      </c>
      <c r="Y65" s="39">
        <f t="shared" si="6"/>
        <v>0.13463188477725752</v>
      </c>
    </row>
    <row r="66" spans="2:25" x14ac:dyDescent="0.15">
      <c r="B66" s="40">
        <v>58</v>
      </c>
      <c r="C66" s="79">
        <f t="shared" si="0"/>
        <v>396440.04164307151</v>
      </c>
      <c r="D66" s="79"/>
      <c r="E66" s="40">
        <v>2017</v>
      </c>
      <c r="F66" s="8">
        <v>43616</v>
      </c>
      <c r="G66" s="40" t="s">
        <v>4</v>
      </c>
      <c r="H66" s="80">
        <v>110.99</v>
      </c>
      <c r="I66" s="80"/>
      <c r="J66" s="40">
        <v>11</v>
      </c>
      <c r="K66" s="83">
        <f t="shared" si="3"/>
        <v>11893.201249292146</v>
      </c>
      <c r="L66" s="84"/>
      <c r="M66" s="6">
        <f>IF(J66="","",(K66/J66)/LOOKUP(RIGHT($D$2,3),定数!$A$6:$A$13,定数!$B$6:$B$13))</f>
        <v>10.812001135720131</v>
      </c>
      <c r="N66" s="40">
        <v>2017</v>
      </c>
      <c r="O66" s="8">
        <v>43616</v>
      </c>
      <c r="P66" s="80">
        <v>111.15</v>
      </c>
      <c r="Q66" s="80"/>
      <c r="R66" s="81">
        <f>IF(P66="","",T66*M66*LOOKUP(RIGHT($D$2,3),定数!$A$6:$A$13,定数!$B$6:$B$13))</f>
        <v>17299.201817153378</v>
      </c>
      <c r="S66" s="81"/>
      <c r="T66" s="82">
        <f t="shared" si="4"/>
        <v>16.00000000000108</v>
      </c>
      <c r="U66" s="82"/>
      <c r="V66" t="str">
        <f t="shared" si="7"/>
        <v/>
      </c>
      <c r="W66">
        <f t="shared" si="2"/>
        <v>0</v>
      </c>
      <c r="X66" s="38">
        <f t="shared" si="5"/>
        <v>472285.80146339105</v>
      </c>
      <c r="Y66" s="39">
        <f t="shared" si="6"/>
        <v>0.16059292823394078</v>
      </c>
    </row>
    <row r="67" spans="2:25" x14ac:dyDescent="0.15">
      <c r="B67" s="40">
        <v>59</v>
      </c>
      <c r="C67" s="79">
        <f t="shared" si="0"/>
        <v>413739.24346022488</v>
      </c>
      <c r="D67" s="79"/>
      <c r="E67" s="40">
        <v>2017</v>
      </c>
      <c r="F67" s="8">
        <v>43617</v>
      </c>
      <c r="G67" s="40" t="s">
        <v>4</v>
      </c>
      <c r="H67" s="80">
        <v>111.3</v>
      </c>
      <c r="I67" s="80"/>
      <c r="J67" s="40">
        <v>14</v>
      </c>
      <c r="K67" s="83">
        <f t="shared" si="3"/>
        <v>12412.177303806746</v>
      </c>
      <c r="L67" s="84"/>
      <c r="M67" s="6">
        <f>IF(J67="","",(K67/J67)/LOOKUP(RIGHT($D$2,3),定数!$A$6:$A$13,定数!$B$6:$B$13))</f>
        <v>8.8658409312905331</v>
      </c>
      <c r="N67" s="40">
        <v>2017</v>
      </c>
      <c r="O67" s="8">
        <v>43618</v>
      </c>
      <c r="P67" s="80">
        <v>111.5</v>
      </c>
      <c r="Q67" s="80"/>
      <c r="R67" s="81">
        <f>IF(P67="","",T67*M67*LOOKUP(RIGHT($D$2,3),定数!$A$6:$A$13,定数!$B$6:$B$13))</f>
        <v>17731.681862581318</v>
      </c>
      <c r="S67" s="81"/>
      <c r="T67" s="82">
        <f t="shared" si="4"/>
        <v>20.000000000000284</v>
      </c>
      <c r="U67" s="82"/>
      <c r="V67" t="str">
        <f t="shared" si="7"/>
        <v/>
      </c>
      <c r="W67">
        <f t="shared" si="2"/>
        <v>0</v>
      </c>
      <c r="X67" s="38">
        <f t="shared" si="5"/>
        <v>472285.80146339105</v>
      </c>
      <c r="Y67" s="39">
        <f t="shared" si="6"/>
        <v>0.12396425601141936</v>
      </c>
    </row>
    <row r="68" spans="2:25" x14ac:dyDescent="0.15">
      <c r="B68" s="40">
        <v>60</v>
      </c>
      <c r="C68" s="79">
        <f t="shared" si="0"/>
        <v>431470.92532280623</v>
      </c>
      <c r="D68" s="79"/>
      <c r="E68" s="40">
        <v>2017</v>
      </c>
      <c r="F68" s="8">
        <v>43618</v>
      </c>
      <c r="G68" s="40" t="s">
        <v>4</v>
      </c>
      <c r="H68" s="80">
        <v>111.4</v>
      </c>
      <c r="I68" s="80"/>
      <c r="J68" s="40">
        <v>9</v>
      </c>
      <c r="K68" s="83">
        <f t="shared" si="3"/>
        <v>12944.127759684186</v>
      </c>
      <c r="L68" s="84"/>
      <c r="M68" s="6">
        <f>IF(J68="","",(K68/J68)/LOOKUP(RIGHT($D$2,3),定数!$A$6:$A$13,定数!$B$6:$B$13))</f>
        <v>14.382364177426872</v>
      </c>
      <c r="N68" s="40">
        <v>2017</v>
      </c>
      <c r="O68" s="8">
        <v>43618</v>
      </c>
      <c r="P68" s="80">
        <v>111.54</v>
      </c>
      <c r="Q68" s="80"/>
      <c r="R68" s="81">
        <f>IF(P68="","",T68*M68*LOOKUP(RIGHT($D$2,3),定数!$A$6:$A$13,定数!$B$6:$B$13))</f>
        <v>20135.309848397701</v>
      </c>
      <c r="S68" s="81"/>
      <c r="T68" s="82">
        <f t="shared" si="4"/>
        <v>14.000000000000057</v>
      </c>
      <c r="U68" s="82"/>
      <c r="V68" t="str">
        <f t="shared" si="7"/>
        <v/>
      </c>
      <c r="W68">
        <f t="shared" si="2"/>
        <v>0</v>
      </c>
      <c r="X68" s="38">
        <f t="shared" si="5"/>
        <v>472285.80146339105</v>
      </c>
      <c r="Y68" s="39">
        <f t="shared" si="6"/>
        <v>8.6419866983336702E-2</v>
      </c>
    </row>
    <row r="69" spans="2:25" x14ac:dyDescent="0.15">
      <c r="B69" s="40">
        <v>61</v>
      </c>
      <c r="C69" s="79">
        <f t="shared" si="0"/>
        <v>451606.23517120391</v>
      </c>
      <c r="D69" s="79"/>
      <c r="E69" s="40">
        <v>2017</v>
      </c>
      <c r="F69" s="8">
        <v>43621</v>
      </c>
      <c r="G69" s="40" t="s">
        <v>4</v>
      </c>
      <c r="H69" s="80">
        <v>110.52</v>
      </c>
      <c r="I69" s="80"/>
      <c r="J69" s="40">
        <v>22</v>
      </c>
      <c r="K69" s="83">
        <f t="shared" si="3"/>
        <v>13548.187055136117</v>
      </c>
      <c r="L69" s="84"/>
      <c r="M69" s="6">
        <f>IF(J69="","",(K69/J69)/LOOKUP(RIGHT($D$2,3),定数!$A$6:$A$13,定数!$B$6:$B$13))</f>
        <v>6.1582668432436902</v>
      </c>
      <c r="N69" s="40">
        <v>2017</v>
      </c>
      <c r="O69" s="8">
        <v>43622</v>
      </c>
      <c r="P69" s="80">
        <v>110.3</v>
      </c>
      <c r="Q69" s="80"/>
      <c r="R69" s="81">
        <f>IF(P69="","",T69*M69*LOOKUP(RIGHT($D$2,3),定数!$A$6:$A$13,定数!$B$6:$B$13))</f>
        <v>-13548.187055136048</v>
      </c>
      <c r="S69" s="81"/>
      <c r="T69" s="82">
        <f t="shared" si="4"/>
        <v>-21.999999999999886</v>
      </c>
      <c r="U69" s="82"/>
      <c r="V69" t="str">
        <f t="shared" si="7"/>
        <v/>
      </c>
      <c r="W69">
        <f t="shared" si="2"/>
        <v>1</v>
      </c>
      <c r="X69" s="38">
        <f t="shared" si="5"/>
        <v>472285.80146339105</v>
      </c>
      <c r="Y69" s="39">
        <f t="shared" si="6"/>
        <v>4.3786127442558942E-2</v>
      </c>
    </row>
    <row r="70" spans="2:25" x14ac:dyDescent="0.15">
      <c r="B70" s="40">
        <v>62</v>
      </c>
      <c r="C70" s="79">
        <f t="shared" si="0"/>
        <v>438058.04811606789</v>
      </c>
      <c r="D70" s="79"/>
      <c r="E70" s="40">
        <v>2017</v>
      </c>
      <c r="F70" s="8">
        <v>43621</v>
      </c>
      <c r="G70" s="40" t="s">
        <v>3</v>
      </c>
      <c r="H70" s="80">
        <v>110.57</v>
      </c>
      <c r="I70" s="80"/>
      <c r="J70" s="40">
        <v>14</v>
      </c>
      <c r="K70" s="83">
        <f t="shared" si="3"/>
        <v>13141.741443482037</v>
      </c>
      <c r="L70" s="84"/>
      <c r="M70" s="6">
        <f>IF(J70="","",(K70/J70)/LOOKUP(RIGHT($D$2,3),定数!$A$6:$A$13,定数!$B$6:$B$13))</f>
        <v>9.3869581739157404</v>
      </c>
      <c r="N70" s="40">
        <v>2017</v>
      </c>
      <c r="O70" s="8">
        <v>43621</v>
      </c>
      <c r="P70" s="80">
        <v>110.38</v>
      </c>
      <c r="Q70" s="80"/>
      <c r="R70" s="81">
        <f>IF(P70="","",T70*M70*LOOKUP(RIGHT($D$2,3),定数!$A$6:$A$13,定数!$B$6:$B$13))</f>
        <v>17835.220530439692</v>
      </c>
      <c r="S70" s="81"/>
      <c r="T70" s="82">
        <f t="shared" si="4"/>
        <v>18.999999999999773</v>
      </c>
      <c r="U70" s="82"/>
      <c r="V70" t="str">
        <f t="shared" si="7"/>
        <v/>
      </c>
      <c r="W70">
        <f t="shared" si="2"/>
        <v>0</v>
      </c>
      <c r="X70" s="38">
        <f t="shared" si="5"/>
        <v>472285.80146339105</v>
      </c>
      <c r="Y70" s="39">
        <f t="shared" si="6"/>
        <v>7.2472543619282015E-2</v>
      </c>
    </row>
    <row r="71" spans="2:25" x14ac:dyDescent="0.15">
      <c r="B71" s="40">
        <v>63</v>
      </c>
      <c r="C71" s="79">
        <f t="shared" si="0"/>
        <v>455893.26864650758</v>
      </c>
      <c r="D71" s="79"/>
      <c r="E71" s="40">
        <v>2017</v>
      </c>
      <c r="F71" s="8">
        <v>43623</v>
      </c>
      <c r="G71" s="40" t="s">
        <v>4</v>
      </c>
      <c r="H71" s="80">
        <v>109.47</v>
      </c>
      <c r="I71" s="80"/>
      <c r="J71" s="40">
        <v>11</v>
      </c>
      <c r="K71" s="83">
        <f t="shared" si="3"/>
        <v>13676.798059395227</v>
      </c>
      <c r="L71" s="84"/>
      <c r="M71" s="6">
        <f>IF(J71="","",(K71/J71)/LOOKUP(RIGHT($D$2,3),定数!$A$6:$A$13,定数!$B$6:$B$13))</f>
        <v>12.433452781268388</v>
      </c>
      <c r="N71" s="40">
        <v>2017</v>
      </c>
      <c r="O71" s="8">
        <v>43623</v>
      </c>
      <c r="P71" s="80">
        <v>109.36</v>
      </c>
      <c r="Q71" s="80"/>
      <c r="R71" s="81">
        <f>IF(P71="","",T71*M71*LOOKUP(RIGHT($D$2,3),定数!$A$6:$A$13,定数!$B$6:$B$13))</f>
        <v>-13676.798059395156</v>
      </c>
      <c r="S71" s="81"/>
      <c r="T71" s="82">
        <f t="shared" si="4"/>
        <v>-10.999999999999943</v>
      </c>
      <c r="U71" s="82"/>
      <c r="V71" t="str">
        <f t="shared" si="7"/>
        <v/>
      </c>
      <c r="W71">
        <f t="shared" si="2"/>
        <v>1</v>
      </c>
      <c r="X71" s="38">
        <f t="shared" si="5"/>
        <v>472285.80146339105</v>
      </c>
      <c r="Y71" s="39">
        <f t="shared" si="6"/>
        <v>3.4708925752353181E-2</v>
      </c>
    </row>
    <row r="72" spans="2:25" x14ac:dyDescent="0.15">
      <c r="B72" s="40">
        <v>64</v>
      </c>
      <c r="C72" s="79">
        <f t="shared" si="0"/>
        <v>442216.47058711242</v>
      </c>
      <c r="D72" s="79"/>
      <c r="E72" s="40">
        <v>2017</v>
      </c>
      <c r="F72" s="8">
        <v>43624</v>
      </c>
      <c r="G72" s="40" t="s">
        <v>4</v>
      </c>
      <c r="H72" s="80">
        <v>110.16</v>
      </c>
      <c r="I72" s="80"/>
      <c r="J72" s="40">
        <v>18</v>
      </c>
      <c r="K72" s="83">
        <f t="shared" si="3"/>
        <v>13266.494117613373</v>
      </c>
      <c r="L72" s="84"/>
      <c r="M72" s="6">
        <f>IF(J72="","",(K72/J72)/LOOKUP(RIGHT($D$2,3),定数!$A$6:$A$13,定数!$B$6:$B$13))</f>
        <v>7.3702745097852072</v>
      </c>
      <c r="N72" s="40">
        <v>2017</v>
      </c>
      <c r="O72" s="8">
        <v>43624</v>
      </c>
      <c r="P72" s="80">
        <v>109.98</v>
      </c>
      <c r="Q72" s="80"/>
      <c r="R72" s="81">
        <f>IF(P72="","",T72*M72*LOOKUP(RIGHT($D$2,3),定数!$A$6:$A$13,定数!$B$6:$B$13))</f>
        <v>-13266.494117612829</v>
      </c>
      <c r="S72" s="81"/>
      <c r="T72" s="82">
        <f t="shared" si="4"/>
        <v>-17.999999999999261</v>
      </c>
      <c r="U72" s="82"/>
      <c r="V72" t="str">
        <f t="shared" si="7"/>
        <v/>
      </c>
      <c r="W72">
        <f t="shared" si="2"/>
        <v>2</v>
      </c>
      <c r="X72" s="38">
        <f t="shared" si="5"/>
        <v>472285.80146339105</v>
      </c>
      <c r="Y72" s="39">
        <f t="shared" si="6"/>
        <v>6.3667657979782466E-2</v>
      </c>
    </row>
    <row r="73" spans="2:25" x14ac:dyDescent="0.15">
      <c r="B73" s="40">
        <v>65</v>
      </c>
      <c r="C73" s="79">
        <f t="shared" si="0"/>
        <v>428949.97646949958</v>
      </c>
      <c r="D73" s="79"/>
      <c r="E73" s="40">
        <v>2017</v>
      </c>
      <c r="F73" s="8">
        <v>43624</v>
      </c>
      <c r="G73" s="40" t="s">
        <v>3</v>
      </c>
      <c r="H73" s="80">
        <v>110.06</v>
      </c>
      <c r="I73" s="80"/>
      <c r="J73" s="40">
        <v>15</v>
      </c>
      <c r="K73" s="83">
        <f t="shared" si="3"/>
        <v>12868.499294084986</v>
      </c>
      <c r="L73" s="84"/>
      <c r="M73" s="6">
        <f>IF(J73="","",(K73/J73)/LOOKUP(RIGHT($D$2,3),定数!$A$6:$A$13,定数!$B$6:$B$13))</f>
        <v>8.578999529389991</v>
      </c>
      <c r="N73" s="40">
        <v>2017</v>
      </c>
      <c r="O73" s="8">
        <v>43625</v>
      </c>
      <c r="P73" s="80">
        <v>109.84</v>
      </c>
      <c r="Q73" s="80"/>
      <c r="R73" s="81">
        <f>IF(P73="","",T73*M73*LOOKUP(RIGHT($D$2,3),定数!$A$6:$A$13,定数!$B$6:$B$13))</f>
        <v>18873.798964657883</v>
      </c>
      <c r="S73" s="81"/>
      <c r="T73" s="82">
        <f t="shared" si="4"/>
        <v>21.999999999999886</v>
      </c>
      <c r="U73" s="82"/>
      <c r="V73" t="str">
        <f t="shared" si="7"/>
        <v/>
      </c>
      <c r="W73">
        <f t="shared" si="2"/>
        <v>0</v>
      </c>
      <c r="X73" s="38">
        <f t="shared" si="5"/>
        <v>472285.80146339105</v>
      </c>
      <c r="Y73" s="39">
        <f t="shared" si="6"/>
        <v>9.1757628240387912E-2</v>
      </c>
    </row>
    <row r="74" spans="2:25" x14ac:dyDescent="0.15">
      <c r="B74" s="40">
        <v>66</v>
      </c>
      <c r="C74" s="79">
        <f t="shared" ref="C74:C108" si="8">IF(R73="","",C73+R73)</f>
        <v>447823.77543415746</v>
      </c>
      <c r="D74" s="79"/>
      <c r="E74" s="40">
        <v>2017</v>
      </c>
      <c r="F74" s="8">
        <v>43625</v>
      </c>
      <c r="G74" s="40" t="s">
        <v>4</v>
      </c>
      <c r="H74" s="80">
        <v>110.25</v>
      </c>
      <c r="I74" s="80"/>
      <c r="J74" s="40">
        <v>17</v>
      </c>
      <c r="K74" s="83">
        <f t="shared" si="3"/>
        <v>13434.713263024723</v>
      </c>
      <c r="L74" s="84"/>
      <c r="M74" s="6">
        <f>IF(J74="","",(K74/J74)/LOOKUP(RIGHT($D$2,3),定数!$A$6:$A$13,定数!$B$6:$B$13))</f>
        <v>7.9027725076616022</v>
      </c>
      <c r="N74" s="40">
        <v>2017</v>
      </c>
      <c r="O74" s="8">
        <v>43625</v>
      </c>
      <c r="P74" s="80">
        <v>110.5</v>
      </c>
      <c r="Q74" s="80"/>
      <c r="R74" s="81">
        <f>IF(P74="","",T74*M74*LOOKUP(RIGHT($D$2,3),定数!$A$6:$A$13,定数!$B$6:$B$13))</f>
        <v>19756.931269154007</v>
      </c>
      <c r="S74" s="81"/>
      <c r="T74" s="82">
        <f t="shared" si="4"/>
        <v>25</v>
      </c>
      <c r="U74" s="82"/>
      <c r="V74" t="str">
        <f t="shared" si="7"/>
        <v/>
      </c>
      <c r="W74">
        <f t="shared" si="7"/>
        <v>0</v>
      </c>
      <c r="X74" s="38">
        <f t="shared" si="5"/>
        <v>472285.80146339105</v>
      </c>
      <c r="Y74" s="39">
        <f t="shared" si="6"/>
        <v>5.1794963882965117E-2</v>
      </c>
    </row>
    <row r="75" spans="2:25" x14ac:dyDescent="0.15">
      <c r="B75" s="40">
        <v>67</v>
      </c>
      <c r="C75" s="79">
        <f t="shared" si="8"/>
        <v>467580.70670331147</v>
      </c>
      <c r="D75" s="79"/>
      <c r="E75" s="40">
        <v>2017</v>
      </c>
      <c r="F75" s="8">
        <v>43628</v>
      </c>
      <c r="G75" s="40" t="s">
        <v>3</v>
      </c>
      <c r="H75" s="80">
        <v>110.23</v>
      </c>
      <c r="I75" s="80"/>
      <c r="J75" s="40">
        <v>7</v>
      </c>
      <c r="K75" s="83">
        <f t="shared" ref="K75:K108" si="9">IF(J75="","",C75*0.03)</f>
        <v>14027.421201099343</v>
      </c>
      <c r="L75" s="84"/>
      <c r="M75" s="6">
        <f>IF(J75="","",(K75/J75)/LOOKUP(RIGHT($D$2,3),定数!$A$6:$A$13,定数!$B$6:$B$13))</f>
        <v>20.039173144427636</v>
      </c>
      <c r="N75" s="40">
        <v>2017</v>
      </c>
      <c r="O75" s="8">
        <v>43628</v>
      </c>
      <c r="P75" s="80">
        <v>110.14</v>
      </c>
      <c r="Q75" s="80"/>
      <c r="R75" s="81">
        <f>IF(P75="","",T75*M75*LOOKUP(RIGHT($D$2,3),定数!$A$6:$A$13,定数!$B$6:$B$13))</f>
        <v>18035.255829985555</v>
      </c>
      <c r="S75" s="81"/>
      <c r="T75" s="82">
        <f t="shared" si="4"/>
        <v>9.0000000000003411</v>
      </c>
      <c r="U75" s="82"/>
      <c r="V75" t="str">
        <f t="shared" ref="V75:W90" si="10">IF(S75&lt;&gt;"",IF(S75&lt;0,1+V74,0),"")</f>
        <v/>
      </c>
      <c r="W75">
        <f t="shared" si="10"/>
        <v>0</v>
      </c>
      <c r="X75" s="38">
        <f t="shared" si="5"/>
        <v>472285.80146339105</v>
      </c>
      <c r="Y75" s="39">
        <f t="shared" si="6"/>
        <v>9.9623887601547612E-3</v>
      </c>
    </row>
    <row r="76" spans="2:25" x14ac:dyDescent="0.15">
      <c r="B76" s="40">
        <v>68</v>
      </c>
      <c r="C76" s="79">
        <f t="shared" si="8"/>
        <v>485615.96253329702</v>
      </c>
      <c r="D76" s="79"/>
      <c r="E76" s="40">
        <v>2017</v>
      </c>
      <c r="F76" s="8">
        <v>43628</v>
      </c>
      <c r="G76" s="40" t="s">
        <v>3</v>
      </c>
      <c r="H76" s="80">
        <v>110.15</v>
      </c>
      <c r="I76" s="80"/>
      <c r="J76" s="40">
        <v>14</v>
      </c>
      <c r="K76" s="83">
        <f t="shared" si="9"/>
        <v>14568.47887599891</v>
      </c>
      <c r="L76" s="84"/>
      <c r="M76" s="6">
        <f>IF(J76="","",(K76/J76)/LOOKUP(RIGHT($D$2,3),定数!$A$6:$A$13,定数!$B$6:$B$13))</f>
        <v>10.406056339999219</v>
      </c>
      <c r="N76" s="40">
        <v>2017</v>
      </c>
      <c r="O76" s="8">
        <v>43628</v>
      </c>
      <c r="P76" s="80">
        <v>109.94</v>
      </c>
      <c r="Q76" s="80"/>
      <c r="R76" s="81">
        <f>IF(P76="","",T76*M76*LOOKUP(RIGHT($D$2,3),定数!$A$6:$A$13,定数!$B$6:$B$13))</f>
        <v>21852.718313999187</v>
      </c>
      <c r="S76" s="81"/>
      <c r="T76" s="82">
        <f t="shared" ref="T76:T108" si="11">IF(P76="","",IF(G76="買",(P76-H76),(H76-P76))*IF(RIGHT($D$2,3)="JPY",100,10000))</f>
        <v>21.000000000000796</v>
      </c>
      <c r="U76" s="82"/>
      <c r="V76" t="str">
        <f t="shared" si="10"/>
        <v/>
      </c>
      <c r="W76">
        <f t="shared" si="10"/>
        <v>0</v>
      </c>
      <c r="X76" s="38">
        <f t="shared" ref="X76:X108" si="12">IF(C76&lt;&gt;"",MAX(X75,C76),"")</f>
        <v>485615.96253329702</v>
      </c>
      <c r="Y76" s="39">
        <f t="shared" ref="Y76:Y108" si="13">IF(X76&lt;&gt;"",1-(C76/X76),"")</f>
        <v>0</v>
      </c>
    </row>
    <row r="77" spans="2:25" x14ac:dyDescent="0.15">
      <c r="B77" s="40">
        <v>69</v>
      </c>
      <c r="C77" s="79">
        <f t="shared" si="8"/>
        <v>507468.6808472962</v>
      </c>
      <c r="D77" s="79"/>
      <c r="E77" s="40">
        <v>2017</v>
      </c>
      <c r="F77" s="8">
        <v>43629</v>
      </c>
      <c r="G77" s="40" t="s">
        <v>4</v>
      </c>
      <c r="H77" s="80">
        <v>110.07</v>
      </c>
      <c r="I77" s="80"/>
      <c r="J77" s="40">
        <v>10</v>
      </c>
      <c r="K77" s="83">
        <f t="shared" si="9"/>
        <v>15224.060425418886</v>
      </c>
      <c r="L77" s="84"/>
      <c r="M77" s="6">
        <f>IF(J77="","",(K77/J77)/LOOKUP(RIGHT($D$2,3),定数!$A$6:$A$13,定数!$B$6:$B$13))</f>
        <v>15.224060425418886</v>
      </c>
      <c r="N77" s="40">
        <v>2017</v>
      </c>
      <c r="O77" s="8">
        <v>43629</v>
      </c>
      <c r="P77" s="80">
        <v>110.22</v>
      </c>
      <c r="Q77" s="80"/>
      <c r="R77" s="81">
        <f>IF(P77="","",T77*M77*LOOKUP(RIGHT($D$2,3),定数!$A$6:$A$13,定数!$B$6:$B$13))</f>
        <v>22836.090638129193</v>
      </c>
      <c r="S77" s="81"/>
      <c r="T77" s="82">
        <f t="shared" si="11"/>
        <v>15.000000000000568</v>
      </c>
      <c r="U77" s="82"/>
      <c r="V77" t="str">
        <f t="shared" si="10"/>
        <v/>
      </c>
      <c r="W77">
        <f t="shared" si="10"/>
        <v>0</v>
      </c>
      <c r="X77" s="38">
        <f t="shared" si="12"/>
        <v>507468.6808472962</v>
      </c>
      <c r="Y77" s="39">
        <f t="shared" si="13"/>
        <v>0</v>
      </c>
    </row>
    <row r="78" spans="2:25" x14ac:dyDescent="0.15">
      <c r="B78" s="40">
        <v>70</v>
      </c>
      <c r="C78" s="79">
        <f t="shared" si="8"/>
        <v>530304.77148542542</v>
      </c>
      <c r="D78" s="79"/>
      <c r="E78" s="40">
        <v>2017</v>
      </c>
      <c r="F78" s="8">
        <v>43636</v>
      </c>
      <c r="G78" s="40" t="s">
        <v>3</v>
      </c>
      <c r="H78" s="80">
        <v>111.64</v>
      </c>
      <c r="I78" s="80"/>
      <c r="J78" s="40">
        <v>21</v>
      </c>
      <c r="K78" s="83">
        <f t="shared" si="9"/>
        <v>15909.143144562762</v>
      </c>
      <c r="L78" s="84"/>
      <c r="M78" s="6">
        <f>IF(J78="","",(K78/J78)/LOOKUP(RIGHT($D$2,3),定数!$A$6:$A$13,定数!$B$6:$B$13))</f>
        <v>7.5757824497917916</v>
      </c>
      <c r="N78" s="40">
        <v>2017</v>
      </c>
      <c r="O78" s="8">
        <v>43637</v>
      </c>
      <c r="P78" s="80">
        <v>111.78</v>
      </c>
      <c r="Q78" s="80"/>
      <c r="R78" s="81">
        <f>IF(P78="","",T78*M78*LOOKUP(RIGHT($D$2,3),定数!$A$6:$A$13,定数!$B$6:$B$13))</f>
        <v>-10606.095429708552</v>
      </c>
      <c r="S78" s="81"/>
      <c r="T78" s="82">
        <f t="shared" si="11"/>
        <v>-14.000000000000057</v>
      </c>
      <c r="U78" s="82"/>
      <c r="V78" t="str">
        <f t="shared" si="10"/>
        <v/>
      </c>
      <c r="W78">
        <f t="shared" si="10"/>
        <v>1</v>
      </c>
      <c r="X78" s="38">
        <f t="shared" si="12"/>
        <v>530304.77148542542</v>
      </c>
      <c r="Y78" s="39">
        <f t="shared" si="13"/>
        <v>0</v>
      </c>
    </row>
    <row r="79" spans="2:25" x14ac:dyDescent="0.15">
      <c r="B79" s="40">
        <v>71</v>
      </c>
      <c r="C79" s="79">
        <f t="shared" si="8"/>
        <v>519698.67605571687</v>
      </c>
      <c r="D79" s="79"/>
      <c r="E79" s="40">
        <v>2017</v>
      </c>
      <c r="F79" s="8">
        <v>43636</v>
      </c>
      <c r="G79" s="40" t="s">
        <v>4</v>
      </c>
      <c r="H79" s="80">
        <v>111.67</v>
      </c>
      <c r="I79" s="80"/>
      <c r="J79" s="40">
        <v>20</v>
      </c>
      <c r="K79" s="83">
        <f t="shared" si="9"/>
        <v>15590.960281671505</v>
      </c>
      <c r="L79" s="84"/>
      <c r="M79" s="6">
        <f>IF(J79="","",(K79/J79)/LOOKUP(RIGHT($D$2,3),定数!$A$6:$A$13,定数!$B$6:$B$13))</f>
        <v>7.7954801408357524</v>
      </c>
      <c r="N79" s="40">
        <v>2017</v>
      </c>
      <c r="O79" s="8">
        <v>43636</v>
      </c>
      <c r="P79" s="80">
        <v>111.47</v>
      </c>
      <c r="Q79" s="80"/>
      <c r="R79" s="81">
        <f>IF(P79="","",T79*M79*LOOKUP(RIGHT($D$2,3),定数!$A$6:$A$13,定数!$B$6:$B$13))</f>
        <v>-15590.960281671727</v>
      </c>
      <c r="S79" s="81"/>
      <c r="T79" s="82">
        <f t="shared" si="11"/>
        <v>-20.000000000000284</v>
      </c>
      <c r="U79" s="82"/>
      <c r="V79" t="str">
        <f t="shared" si="10"/>
        <v/>
      </c>
      <c r="W79">
        <f t="shared" si="10"/>
        <v>2</v>
      </c>
      <c r="X79" s="38">
        <f t="shared" si="12"/>
        <v>530304.77148542542</v>
      </c>
      <c r="Y79" s="39">
        <f t="shared" si="13"/>
        <v>2.0000000000000018E-2</v>
      </c>
    </row>
    <row r="80" spans="2:25" x14ac:dyDescent="0.15">
      <c r="B80" s="40">
        <v>72</v>
      </c>
      <c r="C80" s="79">
        <f t="shared" si="8"/>
        <v>504107.71577404515</v>
      </c>
      <c r="D80" s="79"/>
      <c r="E80" s="40">
        <v>2017</v>
      </c>
      <c r="F80" s="8">
        <v>43636</v>
      </c>
      <c r="G80" s="40" t="s">
        <v>3</v>
      </c>
      <c r="H80" s="80">
        <v>111.43</v>
      </c>
      <c r="I80" s="80"/>
      <c r="J80" s="40">
        <v>12</v>
      </c>
      <c r="K80" s="83">
        <f t="shared" si="9"/>
        <v>15123.231473221354</v>
      </c>
      <c r="L80" s="84"/>
      <c r="M80" s="6">
        <f>IF(J80="","",(K80/J80)/LOOKUP(RIGHT($D$2,3),定数!$A$6:$A$13,定数!$B$6:$B$13))</f>
        <v>12.602692894351128</v>
      </c>
      <c r="N80" s="40">
        <v>2017</v>
      </c>
      <c r="O80" s="8">
        <v>43637</v>
      </c>
      <c r="P80" s="80">
        <v>111.56</v>
      </c>
      <c r="Q80" s="80"/>
      <c r="R80" s="81">
        <f>IF(P80="","",T80*M80*LOOKUP(RIGHT($D$2,3),定数!$A$6:$A$13,定数!$B$6:$B$13))</f>
        <v>-16383.500762655893</v>
      </c>
      <c r="S80" s="81"/>
      <c r="T80" s="82">
        <f t="shared" si="11"/>
        <v>-12.999999999999545</v>
      </c>
      <c r="U80" s="82"/>
      <c r="V80" t="str">
        <f t="shared" si="10"/>
        <v/>
      </c>
      <c r="W80">
        <f t="shared" si="10"/>
        <v>3</v>
      </c>
      <c r="X80" s="38">
        <f t="shared" si="12"/>
        <v>530304.77148542542</v>
      </c>
      <c r="Y80" s="39">
        <f t="shared" si="13"/>
        <v>4.9400000000000444E-2</v>
      </c>
    </row>
    <row r="81" spans="2:25" x14ac:dyDescent="0.15">
      <c r="B81" s="40">
        <v>73</v>
      </c>
      <c r="C81" s="79">
        <f t="shared" si="8"/>
        <v>487724.21501138929</v>
      </c>
      <c r="D81" s="79"/>
      <c r="E81" s="40">
        <v>2017</v>
      </c>
      <c r="F81" s="8">
        <v>43637</v>
      </c>
      <c r="G81" s="40" t="s">
        <v>3</v>
      </c>
      <c r="H81" s="80">
        <v>111.4</v>
      </c>
      <c r="I81" s="80"/>
      <c r="J81" s="40">
        <v>36</v>
      </c>
      <c r="K81" s="83">
        <f t="shared" si="9"/>
        <v>14631.726450341677</v>
      </c>
      <c r="L81" s="84"/>
      <c r="M81" s="6">
        <f>IF(J81="","",(K81/J81)/LOOKUP(RIGHT($D$2,3),定数!$A$6:$A$13,定数!$B$6:$B$13))</f>
        <v>4.0643684584282438</v>
      </c>
      <c r="N81" s="40">
        <v>2017</v>
      </c>
      <c r="O81" s="8">
        <v>43637</v>
      </c>
      <c r="P81" s="80">
        <v>111.77</v>
      </c>
      <c r="Q81" s="80"/>
      <c r="R81" s="81">
        <f>IF(P81="","",T81*M81*LOOKUP(RIGHT($D$2,3),定数!$A$6:$A$13,定数!$B$6:$B$13))</f>
        <v>-15038.16329618411</v>
      </c>
      <c r="S81" s="81"/>
      <c r="T81" s="82">
        <f t="shared" si="11"/>
        <v>-36.999999999999034</v>
      </c>
      <c r="U81" s="82"/>
      <c r="V81" t="str">
        <f t="shared" si="10"/>
        <v/>
      </c>
      <c r="W81">
        <f t="shared" si="10"/>
        <v>4</v>
      </c>
      <c r="X81" s="38">
        <f t="shared" si="12"/>
        <v>530304.77148542542</v>
      </c>
      <c r="Y81" s="39">
        <f t="shared" si="13"/>
        <v>8.0294499999999269E-2</v>
      </c>
    </row>
    <row r="82" spans="2:25" x14ac:dyDescent="0.15">
      <c r="B82" s="40">
        <v>74</v>
      </c>
      <c r="C82" s="79">
        <f t="shared" si="8"/>
        <v>472686.05171520519</v>
      </c>
      <c r="D82" s="79"/>
      <c r="E82" s="40">
        <v>2017</v>
      </c>
      <c r="F82" s="8">
        <v>43639</v>
      </c>
      <c r="G82" s="40" t="s">
        <v>4</v>
      </c>
      <c r="H82" s="80">
        <v>111.31</v>
      </c>
      <c r="I82" s="80"/>
      <c r="J82" s="40">
        <v>10</v>
      </c>
      <c r="K82" s="83">
        <f t="shared" si="9"/>
        <v>14180.581551456155</v>
      </c>
      <c r="L82" s="84"/>
      <c r="M82" s="6">
        <f>IF(J82="","",(K82/J82)/LOOKUP(RIGHT($D$2,3),定数!$A$6:$A$13,定数!$B$6:$B$13))</f>
        <v>14.180581551456156</v>
      </c>
      <c r="N82" s="40">
        <v>2017</v>
      </c>
      <c r="O82" s="8">
        <v>43639</v>
      </c>
      <c r="P82" s="80">
        <v>111.2</v>
      </c>
      <c r="Q82" s="80"/>
      <c r="R82" s="81">
        <f>IF(P82="","",T82*M82*LOOKUP(RIGHT($D$2,3),定数!$A$6:$A$13,定数!$B$6:$B$13))</f>
        <v>-15598.639706601691</v>
      </c>
      <c r="S82" s="81"/>
      <c r="T82" s="82">
        <f t="shared" si="11"/>
        <v>-10.999999999999943</v>
      </c>
      <c r="U82" s="82"/>
      <c r="V82" t="str">
        <f t="shared" si="10"/>
        <v/>
      </c>
      <c r="W82">
        <f t="shared" si="10"/>
        <v>5</v>
      </c>
      <c r="X82" s="38">
        <f t="shared" si="12"/>
        <v>530304.77148542542</v>
      </c>
      <c r="Y82" s="39">
        <f t="shared" si="13"/>
        <v>0.10865208624999856</v>
      </c>
    </row>
    <row r="83" spans="2:25" x14ac:dyDescent="0.15">
      <c r="B83" s="40">
        <v>75</v>
      </c>
      <c r="C83" s="79">
        <f t="shared" si="8"/>
        <v>457087.41200860351</v>
      </c>
      <c r="D83" s="79"/>
      <c r="E83" s="40">
        <v>2017</v>
      </c>
      <c r="F83" s="8">
        <v>43639</v>
      </c>
      <c r="G83" s="40" t="s">
        <v>3</v>
      </c>
      <c r="H83" s="80">
        <v>111.23</v>
      </c>
      <c r="I83" s="80"/>
      <c r="J83" s="40">
        <v>11</v>
      </c>
      <c r="K83" s="83">
        <f t="shared" si="9"/>
        <v>13712.622360258105</v>
      </c>
      <c r="L83" s="84"/>
      <c r="M83" s="6">
        <f>IF(J83="","",(K83/J83)/LOOKUP(RIGHT($D$2,3),定数!$A$6:$A$13,定数!$B$6:$B$13))</f>
        <v>12.466020327507367</v>
      </c>
      <c r="N83" s="40">
        <v>2017</v>
      </c>
      <c r="O83" s="8">
        <v>43642</v>
      </c>
      <c r="P83" s="80">
        <v>111.35</v>
      </c>
      <c r="Q83" s="80"/>
      <c r="R83" s="81">
        <f>IF(P83="","",T83*M83*LOOKUP(RIGHT($D$2,3),定数!$A$6:$A$13,定数!$B$6:$B$13))</f>
        <v>-14959.224393007637</v>
      </c>
      <c r="S83" s="81"/>
      <c r="T83" s="82">
        <f t="shared" si="11"/>
        <v>-11.999999999999034</v>
      </c>
      <c r="U83" s="82"/>
      <c r="V83" t="str">
        <f t="shared" si="10"/>
        <v/>
      </c>
      <c r="W83">
        <f t="shared" si="10"/>
        <v>6</v>
      </c>
      <c r="X83" s="38">
        <f t="shared" si="12"/>
        <v>530304.77148542542</v>
      </c>
      <c r="Y83" s="39">
        <f t="shared" si="13"/>
        <v>0.13806656740374845</v>
      </c>
    </row>
    <row r="84" spans="2:25" x14ac:dyDescent="0.15">
      <c r="B84" s="40">
        <v>76</v>
      </c>
      <c r="C84" s="79">
        <f t="shared" si="8"/>
        <v>442128.18761559587</v>
      </c>
      <c r="D84" s="79"/>
      <c r="E84" s="40">
        <v>2017</v>
      </c>
      <c r="F84" s="8">
        <v>43639</v>
      </c>
      <c r="G84" s="40" t="s">
        <v>3</v>
      </c>
      <c r="H84" s="80">
        <v>111.17</v>
      </c>
      <c r="I84" s="80"/>
      <c r="J84" s="40">
        <v>10</v>
      </c>
      <c r="K84" s="83">
        <f t="shared" si="9"/>
        <v>13263.845628467876</v>
      </c>
      <c r="L84" s="84"/>
      <c r="M84" s="6">
        <f>IF(J84="","",(K84/J84)/LOOKUP(RIGHT($D$2,3),定数!$A$6:$A$13,定数!$B$6:$B$13))</f>
        <v>13.263845628467875</v>
      </c>
      <c r="N84" s="40">
        <v>2017</v>
      </c>
      <c r="O84" s="8">
        <v>43639</v>
      </c>
      <c r="P84" s="80">
        <v>111.28</v>
      </c>
      <c r="Q84" s="80"/>
      <c r="R84" s="81">
        <f>IF(P84="","",T84*M84*LOOKUP(RIGHT($D$2,3),定数!$A$6:$A$13,定数!$B$6:$B$13))</f>
        <v>-14590.230191314586</v>
      </c>
      <c r="S84" s="81"/>
      <c r="T84" s="82">
        <f t="shared" si="11"/>
        <v>-10.999999999999943</v>
      </c>
      <c r="U84" s="82"/>
      <c r="V84" t="str">
        <f t="shared" si="10"/>
        <v/>
      </c>
      <c r="W84">
        <f t="shared" si="10"/>
        <v>7</v>
      </c>
      <c r="X84" s="38">
        <f t="shared" si="12"/>
        <v>530304.77148542542</v>
      </c>
      <c r="Y84" s="39">
        <f t="shared" si="13"/>
        <v>0.166275297925078</v>
      </c>
    </row>
    <row r="85" spans="2:25" x14ac:dyDescent="0.15">
      <c r="B85" s="40">
        <v>77</v>
      </c>
      <c r="C85" s="79">
        <f t="shared" si="8"/>
        <v>427537.95742428128</v>
      </c>
      <c r="D85" s="79"/>
      <c r="E85" s="40">
        <v>2017</v>
      </c>
      <c r="F85" s="8">
        <v>43639</v>
      </c>
      <c r="G85" s="40" t="s">
        <v>4</v>
      </c>
      <c r="H85" s="80">
        <v>111.26</v>
      </c>
      <c r="I85" s="80"/>
      <c r="J85" s="40">
        <v>7</v>
      </c>
      <c r="K85" s="83">
        <f t="shared" si="9"/>
        <v>12826.138722728438</v>
      </c>
      <c r="L85" s="84"/>
      <c r="M85" s="6">
        <f>IF(J85="","",(K85/J85)/LOOKUP(RIGHT($D$2,3),定数!$A$6:$A$13,定数!$B$6:$B$13))</f>
        <v>18.323055318183481</v>
      </c>
      <c r="N85" s="40">
        <v>2017</v>
      </c>
      <c r="O85" s="8">
        <v>43642</v>
      </c>
      <c r="P85" s="80">
        <v>111.18</v>
      </c>
      <c r="Q85" s="80"/>
      <c r="R85" s="81">
        <f>IF(P85="","",T85*M85*LOOKUP(RIGHT($D$2,3),定数!$A$6:$A$13,定数!$B$6:$B$13))</f>
        <v>-14658.444254546472</v>
      </c>
      <c r="S85" s="81"/>
      <c r="T85" s="82">
        <f t="shared" si="11"/>
        <v>-7.9999999999998295</v>
      </c>
      <c r="U85" s="82"/>
      <c r="V85" t="str">
        <f t="shared" si="10"/>
        <v/>
      </c>
      <c r="W85">
        <f t="shared" si="10"/>
        <v>8</v>
      </c>
      <c r="X85" s="38">
        <f t="shared" si="12"/>
        <v>530304.77148542542</v>
      </c>
      <c r="Y85" s="39">
        <f t="shared" si="13"/>
        <v>0.19378821309355032</v>
      </c>
    </row>
    <row r="86" spans="2:25" x14ac:dyDescent="0.15">
      <c r="B86" s="40">
        <v>78</v>
      </c>
      <c r="C86" s="79">
        <f t="shared" si="8"/>
        <v>412879.5131697348</v>
      </c>
      <c r="D86" s="79"/>
      <c r="E86" s="40">
        <v>2017</v>
      </c>
      <c r="F86" s="8">
        <v>43643</v>
      </c>
      <c r="G86" s="40" t="s">
        <v>4</v>
      </c>
      <c r="H86" s="80">
        <v>111.97</v>
      </c>
      <c r="I86" s="80"/>
      <c r="J86" s="40">
        <v>15</v>
      </c>
      <c r="K86" s="83">
        <f t="shared" si="9"/>
        <v>12386.385395092044</v>
      </c>
      <c r="L86" s="84"/>
      <c r="M86" s="6">
        <f>IF(J86="","",(K86/J86)/LOOKUP(RIGHT($D$2,3),定数!$A$6:$A$13,定数!$B$6:$B$13))</f>
        <v>8.2575902633946967</v>
      </c>
      <c r="N86" s="40">
        <v>2017</v>
      </c>
      <c r="O86" s="8">
        <v>43643</v>
      </c>
      <c r="P86" s="80">
        <v>112.19</v>
      </c>
      <c r="Q86" s="80"/>
      <c r="R86" s="81">
        <f>IF(P86="","",T86*M86*LOOKUP(RIGHT($D$2,3),定数!$A$6:$A$13,定数!$B$6:$B$13))</f>
        <v>18166.698579468237</v>
      </c>
      <c r="S86" s="81"/>
      <c r="T86" s="82">
        <f t="shared" si="11"/>
        <v>21.999999999999886</v>
      </c>
      <c r="U86" s="82"/>
      <c r="V86" t="str">
        <f t="shared" si="10"/>
        <v/>
      </c>
      <c r="W86">
        <f t="shared" si="10"/>
        <v>0</v>
      </c>
      <c r="X86" s="38">
        <f t="shared" si="12"/>
        <v>530304.77148542542</v>
      </c>
      <c r="Y86" s="39">
        <f t="shared" si="13"/>
        <v>0.22142976007319948</v>
      </c>
    </row>
    <row r="87" spans="2:25" x14ac:dyDescent="0.15">
      <c r="B87" s="40">
        <v>79</v>
      </c>
      <c r="C87" s="79">
        <f t="shared" si="8"/>
        <v>431046.21174920304</v>
      </c>
      <c r="D87" s="79"/>
      <c r="E87" s="40">
        <v>2017</v>
      </c>
      <c r="F87" s="8">
        <v>43643</v>
      </c>
      <c r="G87" s="40" t="s">
        <v>4</v>
      </c>
      <c r="H87" s="80">
        <v>112.15</v>
      </c>
      <c r="I87" s="80"/>
      <c r="J87" s="40">
        <v>8</v>
      </c>
      <c r="K87" s="83">
        <f t="shared" si="9"/>
        <v>12931.386352476091</v>
      </c>
      <c r="L87" s="84"/>
      <c r="M87" s="6">
        <f>IF(J87="","",(K87/J87)/LOOKUP(RIGHT($D$2,3),定数!$A$6:$A$13,定数!$B$6:$B$13))</f>
        <v>16.164232940595113</v>
      </c>
      <c r="N87" s="44">
        <v>2017</v>
      </c>
      <c r="O87" s="8">
        <v>43643</v>
      </c>
      <c r="P87" s="80">
        <v>112.27</v>
      </c>
      <c r="Q87" s="80"/>
      <c r="R87" s="81">
        <f>IF(P87="","",T87*M87*LOOKUP(RIGHT($D$2,3),定数!$A$6:$A$13,定数!$B$6:$B$13))</f>
        <v>19397.079528712573</v>
      </c>
      <c r="S87" s="81"/>
      <c r="T87" s="82">
        <f t="shared" si="11"/>
        <v>11.999999999999034</v>
      </c>
      <c r="U87" s="82"/>
      <c r="V87" t="str">
        <f t="shared" si="10"/>
        <v/>
      </c>
      <c r="W87">
        <f t="shared" si="10"/>
        <v>0</v>
      </c>
      <c r="X87" s="38">
        <f t="shared" si="12"/>
        <v>530304.77148542542</v>
      </c>
      <c r="Y87" s="39">
        <f t="shared" si="13"/>
        <v>0.18717266951642042</v>
      </c>
    </row>
    <row r="88" spans="2:25" x14ac:dyDescent="0.15">
      <c r="B88" s="40">
        <v>80</v>
      </c>
      <c r="C88" s="79">
        <f t="shared" si="8"/>
        <v>450443.29127791559</v>
      </c>
      <c r="D88" s="79"/>
      <c r="E88" s="40">
        <v>2017</v>
      </c>
      <c r="F88" s="8">
        <v>43643</v>
      </c>
      <c r="G88" s="40" t="s">
        <v>4</v>
      </c>
      <c r="H88" s="80">
        <v>112.15</v>
      </c>
      <c r="I88" s="80"/>
      <c r="J88" s="40">
        <v>23</v>
      </c>
      <c r="K88" s="83">
        <f t="shared" si="9"/>
        <v>13513.298738337468</v>
      </c>
      <c r="L88" s="84"/>
      <c r="M88" s="6">
        <f>IF(J88="","",(K88/J88)/LOOKUP(RIGHT($D$2,3),定数!$A$6:$A$13,定数!$B$6:$B$13))</f>
        <v>5.8753472775380295</v>
      </c>
      <c r="N88" s="40">
        <v>2017</v>
      </c>
      <c r="O88" s="8">
        <v>43645</v>
      </c>
      <c r="P88" s="80">
        <v>112.49</v>
      </c>
      <c r="Q88" s="80"/>
      <c r="R88" s="81">
        <f>IF(P88="","",T88*M88*LOOKUP(RIGHT($D$2,3),定数!$A$6:$A$13,定数!$B$6:$B$13))</f>
        <v>19976.180743628665</v>
      </c>
      <c r="S88" s="81"/>
      <c r="T88" s="82">
        <f t="shared" si="11"/>
        <v>33.99999999999892</v>
      </c>
      <c r="U88" s="82"/>
      <c r="V88" t="str">
        <f t="shared" si="10"/>
        <v/>
      </c>
      <c r="W88">
        <f t="shared" si="10"/>
        <v>0</v>
      </c>
      <c r="X88" s="38">
        <f t="shared" si="12"/>
        <v>530304.77148542542</v>
      </c>
      <c r="Y88" s="39">
        <f t="shared" si="13"/>
        <v>0.15059543964466227</v>
      </c>
    </row>
    <row r="89" spans="2:25" x14ac:dyDescent="0.15">
      <c r="B89" s="40">
        <v>81</v>
      </c>
      <c r="C89" s="79">
        <f t="shared" si="8"/>
        <v>470419.47202154424</v>
      </c>
      <c r="D89" s="79"/>
      <c r="E89" s="40">
        <v>2017</v>
      </c>
      <c r="F89" s="8">
        <v>43644</v>
      </c>
      <c r="G89" s="40" t="s">
        <v>3</v>
      </c>
      <c r="H89" s="80">
        <v>112</v>
      </c>
      <c r="I89" s="80"/>
      <c r="J89" s="40">
        <v>29</v>
      </c>
      <c r="K89" s="83">
        <f t="shared" si="9"/>
        <v>14112.584160646327</v>
      </c>
      <c r="L89" s="84"/>
      <c r="M89" s="6">
        <f>IF(J89="","",(K89/J89)/LOOKUP(RIGHT($D$2,3),定数!$A$6:$A$13,定数!$B$6:$B$13))</f>
        <v>4.8664083312573538</v>
      </c>
      <c r="N89" s="40">
        <v>2017</v>
      </c>
      <c r="O89" s="8">
        <v>43644</v>
      </c>
      <c r="P89" s="80">
        <v>112.3</v>
      </c>
      <c r="Q89" s="80"/>
      <c r="R89" s="81">
        <f>IF(P89="","",T89*M89*LOOKUP(RIGHT($D$2,3),定数!$A$6:$A$13,定数!$B$6:$B$13))</f>
        <v>-14599.224993771924</v>
      </c>
      <c r="S89" s="81"/>
      <c r="T89" s="82">
        <f t="shared" si="11"/>
        <v>-29.999999999999716</v>
      </c>
      <c r="U89" s="82"/>
      <c r="V89" t="str">
        <f t="shared" si="10"/>
        <v/>
      </c>
      <c r="W89">
        <f t="shared" si="10"/>
        <v>1</v>
      </c>
      <c r="X89" s="38">
        <f t="shared" si="12"/>
        <v>530304.77148542542</v>
      </c>
      <c r="Y89" s="39">
        <f t="shared" si="13"/>
        <v>0.11292619392455727</v>
      </c>
    </row>
    <row r="90" spans="2:25" x14ac:dyDescent="0.15">
      <c r="B90" s="40">
        <v>82</v>
      </c>
      <c r="C90" s="79">
        <f t="shared" si="8"/>
        <v>455820.2470277723</v>
      </c>
      <c r="D90" s="79"/>
      <c r="E90" s="40">
        <v>2017</v>
      </c>
      <c r="F90" s="8">
        <v>43646</v>
      </c>
      <c r="G90" s="40" t="s">
        <v>3</v>
      </c>
      <c r="H90" s="80">
        <v>111.88</v>
      </c>
      <c r="I90" s="80"/>
      <c r="J90" s="40">
        <v>24</v>
      </c>
      <c r="K90" s="83">
        <f t="shared" si="9"/>
        <v>13674.607410833169</v>
      </c>
      <c r="L90" s="84"/>
      <c r="M90" s="6">
        <f>IF(J90="","",(K90/J90)/LOOKUP(RIGHT($D$2,3),定数!$A$6:$A$13,定数!$B$6:$B$13))</f>
        <v>5.6977530878471532</v>
      </c>
      <c r="N90" s="40">
        <v>2017</v>
      </c>
      <c r="O90" s="8">
        <v>43646</v>
      </c>
      <c r="P90" s="80">
        <v>112.12</v>
      </c>
      <c r="Q90" s="80"/>
      <c r="R90" s="81">
        <f>IF(P90="","",T90*M90*LOOKUP(RIGHT($D$2,3),定数!$A$6:$A$13,定数!$B$6:$B$13))</f>
        <v>-13674.607410833687</v>
      </c>
      <c r="S90" s="81"/>
      <c r="T90" s="82">
        <f t="shared" si="11"/>
        <v>-24.000000000000909</v>
      </c>
      <c r="U90" s="82"/>
      <c r="V90" t="str">
        <f t="shared" si="10"/>
        <v/>
      </c>
      <c r="W90">
        <f t="shared" si="10"/>
        <v>2</v>
      </c>
      <c r="X90" s="38">
        <f t="shared" si="12"/>
        <v>530304.77148542542</v>
      </c>
      <c r="Y90" s="39">
        <f t="shared" si="13"/>
        <v>0.14045607066482935</v>
      </c>
    </row>
    <row r="91" spans="2:25" x14ac:dyDescent="0.15">
      <c r="B91" s="40">
        <v>83</v>
      </c>
      <c r="C91" s="79">
        <f t="shared" si="8"/>
        <v>442145.6396169386</v>
      </c>
      <c r="D91" s="79"/>
      <c r="E91" s="40">
        <v>2017</v>
      </c>
      <c r="F91" s="8">
        <v>43653</v>
      </c>
      <c r="G91" s="40" t="s">
        <v>4</v>
      </c>
      <c r="H91" s="80">
        <v>113.45</v>
      </c>
      <c r="I91" s="80"/>
      <c r="J91" s="40">
        <v>22</v>
      </c>
      <c r="K91" s="83">
        <f t="shared" si="9"/>
        <v>13264.369188508157</v>
      </c>
      <c r="L91" s="84"/>
      <c r="M91" s="6">
        <f>IF(J91="","",(K91/J91)/LOOKUP(RIGHT($D$2,3),定数!$A$6:$A$13,定数!$B$6:$B$13))</f>
        <v>6.0292587220491622</v>
      </c>
      <c r="N91" s="40">
        <v>2017</v>
      </c>
      <c r="O91" s="8">
        <v>43656</v>
      </c>
      <c r="P91" s="80">
        <v>114.27</v>
      </c>
      <c r="Q91" s="80"/>
      <c r="R91" s="81">
        <f>IF(P91="","",T91*M91*LOOKUP(RIGHT($D$2,3),定数!$A$6:$A$13,定数!$B$6:$B$13))</f>
        <v>49439.921520802724</v>
      </c>
      <c r="S91" s="81"/>
      <c r="T91" s="82">
        <f t="shared" si="11"/>
        <v>81.999999999999318</v>
      </c>
      <c r="U91" s="82"/>
      <c r="V91" t="str">
        <f t="shared" ref="V91:W106" si="14">IF(S91&lt;&gt;"",IF(S91&lt;0,1+V90,0),"")</f>
        <v/>
      </c>
      <c r="W91">
        <f t="shared" si="14"/>
        <v>0</v>
      </c>
      <c r="X91" s="38">
        <f t="shared" si="12"/>
        <v>530304.77148542542</v>
      </c>
      <c r="Y91" s="39">
        <f t="shared" si="13"/>
        <v>0.16624238854488549</v>
      </c>
    </row>
    <row r="92" spans="2:25" x14ac:dyDescent="0.15">
      <c r="B92" s="40">
        <v>84</v>
      </c>
      <c r="C92" s="79">
        <f t="shared" si="8"/>
        <v>491585.56113774132</v>
      </c>
      <c r="D92" s="79"/>
      <c r="E92" s="40">
        <v>2017</v>
      </c>
      <c r="F92" s="8">
        <v>43656</v>
      </c>
      <c r="G92" s="40" t="s">
        <v>4</v>
      </c>
      <c r="H92" s="80">
        <v>114.21</v>
      </c>
      <c r="I92" s="80"/>
      <c r="J92" s="40">
        <v>16</v>
      </c>
      <c r="K92" s="83">
        <f t="shared" si="9"/>
        <v>14747.566834132238</v>
      </c>
      <c r="L92" s="84"/>
      <c r="M92" s="6">
        <f>IF(J92="","",(K92/J92)/LOOKUP(RIGHT($D$2,3),定数!$A$6:$A$13,定数!$B$6:$B$13))</f>
        <v>9.2172292713326485</v>
      </c>
      <c r="N92" s="40">
        <v>2017</v>
      </c>
      <c r="O92" s="8">
        <v>43656</v>
      </c>
      <c r="P92" s="80">
        <v>114.05</v>
      </c>
      <c r="Q92" s="80"/>
      <c r="R92" s="81">
        <f>IF(P92="","",T92*M92*LOOKUP(RIGHT($D$2,3),定数!$A$6:$A$13,定数!$B$6:$B$13))</f>
        <v>-14747.566834131921</v>
      </c>
      <c r="S92" s="81"/>
      <c r="T92" s="82">
        <f t="shared" si="11"/>
        <v>-15.999999999999659</v>
      </c>
      <c r="U92" s="82"/>
      <c r="V92" t="str">
        <f t="shared" si="14"/>
        <v/>
      </c>
      <c r="W92">
        <f t="shared" si="14"/>
        <v>1</v>
      </c>
      <c r="X92" s="38">
        <f t="shared" si="12"/>
        <v>530304.77148542542</v>
      </c>
      <c r="Y92" s="39">
        <f t="shared" si="13"/>
        <v>7.3013128354905366E-2</v>
      </c>
    </row>
    <row r="93" spans="2:25" x14ac:dyDescent="0.15">
      <c r="B93" s="40">
        <v>85</v>
      </c>
      <c r="C93" s="79">
        <f t="shared" si="8"/>
        <v>476837.99430360942</v>
      </c>
      <c r="D93" s="79"/>
      <c r="E93" s="40">
        <v>2017</v>
      </c>
      <c r="F93" s="8">
        <v>43665</v>
      </c>
      <c r="G93" s="40" t="s">
        <v>4</v>
      </c>
      <c r="H93" s="80">
        <v>112.02</v>
      </c>
      <c r="I93" s="80"/>
      <c r="J93" s="40">
        <v>14</v>
      </c>
      <c r="K93" s="83">
        <f t="shared" si="9"/>
        <v>14305.139829108282</v>
      </c>
      <c r="L93" s="84"/>
      <c r="M93" s="6">
        <f>IF(J93="","",(K93/J93)/LOOKUP(RIGHT($D$2,3),定数!$A$6:$A$13,定数!$B$6:$B$13))</f>
        <v>10.21795702079163</v>
      </c>
      <c r="N93" s="40">
        <v>2017</v>
      </c>
      <c r="O93" s="8">
        <v>43665</v>
      </c>
      <c r="P93" s="80">
        <v>112.22</v>
      </c>
      <c r="Q93" s="80"/>
      <c r="R93" s="81">
        <f>IF(P93="","",T93*M93*LOOKUP(RIGHT($D$2,3),定数!$A$6:$A$13,定数!$B$6:$B$13))</f>
        <v>20435.91404158355</v>
      </c>
      <c r="S93" s="81"/>
      <c r="T93" s="82">
        <f t="shared" si="11"/>
        <v>20.000000000000284</v>
      </c>
      <c r="U93" s="82"/>
      <c r="V93" t="str">
        <f t="shared" si="14"/>
        <v/>
      </c>
      <c r="W93">
        <f t="shared" si="14"/>
        <v>0</v>
      </c>
      <c r="X93" s="38">
        <f t="shared" si="12"/>
        <v>530304.77148542542</v>
      </c>
      <c r="Y93" s="39">
        <f t="shared" si="13"/>
        <v>0.10082273450425749</v>
      </c>
    </row>
    <row r="94" spans="2:25" x14ac:dyDescent="0.15">
      <c r="B94" s="40">
        <v>86</v>
      </c>
      <c r="C94" s="79">
        <f t="shared" si="8"/>
        <v>497273.90834519296</v>
      </c>
      <c r="D94" s="79"/>
      <c r="E94" s="40">
        <v>2017</v>
      </c>
      <c r="F94" s="8">
        <v>43665</v>
      </c>
      <c r="G94" s="40" t="s">
        <v>4</v>
      </c>
      <c r="H94" s="80">
        <v>112.08</v>
      </c>
      <c r="I94" s="80"/>
      <c r="J94" s="40">
        <v>11</v>
      </c>
      <c r="K94" s="83">
        <f t="shared" si="9"/>
        <v>14918.217250355789</v>
      </c>
      <c r="L94" s="84"/>
      <c r="M94" s="6">
        <f>IF(J94="","",(K94/J94)/LOOKUP(RIGHT($D$2,3),定数!$A$6:$A$13,定数!$B$6:$B$13))</f>
        <v>13.562015682141626</v>
      </c>
      <c r="N94" s="40">
        <v>2017</v>
      </c>
      <c r="O94" s="8">
        <v>43665</v>
      </c>
      <c r="P94" s="80">
        <v>112</v>
      </c>
      <c r="Q94" s="80"/>
      <c r="R94" s="81">
        <f>IF(P94="","",T94*M94*LOOKUP(RIGHT($D$2,3),定数!$A$6:$A$13,定数!$B$6:$B$13))</f>
        <v>-10849.612545713069</v>
      </c>
      <c r="S94" s="81"/>
      <c r="T94" s="82">
        <f t="shared" si="11"/>
        <v>-7.9999999999998295</v>
      </c>
      <c r="U94" s="82"/>
      <c r="V94" t="str">
        <f t="shared" si="14"/>
        <v/>
      </c>
      <c r="W94">
        <f t="shared" si="14"/>
        <v>1</v>
      </c>
      <c r="X94" s="38">
        <f t="shared" si="12"/>
        <v>530304.77148542542</v>
      </c>
      <c r="Y94" s="39">
        <f t="shared" si="13"/>
        <v>6.2286565983010855E-2</v>
      </c>
    </row>
    <row r="95" spans="2:25" x14ac:dyDescent="0.15">
      <c r="B95" s="40">
        <v>87</v>
      </c>
      <c r="C95" s="79">
        <f t="shared" si="8"/>
        <v>486424.29579947988</v>
      </c>
      <c r="D95" s="79"/>
      <c r="E95" s="40">
        <v>2017</v>
      </c>
      <c r="F95" s="8">
        <v>43666</v>
      </c>
      <c r="G95" s="40" t="s">
        <v>3</v>
      </c>
      <c r="H95" s="80">
        <v>112.12</v>
      </c>
      <c r="I95" s="80"/>
      <c r="J95" s="40">
        <v>19</v>
      </c>
      <c r="K95" s="83">
        <f t="shared" si="9"/>
        <v>14592.728873984395</v>
      </c>
      <c r="L95" s="84"/>
      <c r="M95" s="6">
        <f>IF(J95="","",(K95/J95)/LOOKUP(RIGHT($D$2,3),定数!$A$6:$A$13,定数!$B$6:$B$13))</f>
        <v>7.6803836178865241</v>
      </c>
      <c r="N95" s="40">
        <v>2017</v>
      </c>
      <c r="O95" s="8">
        <v>43666</v>
      </c>
      <c r="P95" s="80">
        <v>111.85</v>
      </c>
      <c r="Q95" s="80"/>
      <c r="R95" s="81">
        <f>IF(P95="","",T95*M95*LOOKUP(RIGHT($D$2,3),定数!$A$6:$A$13,定数!$B$6:$B$13))</f>
        <v>20737.035768294401</v>
      </c>
      <c r="S95" s="81"/>
      <c r="T95" s="82">
        <f t="shared" si="11"/>
        <v>27.000000000001023</v>
      </c>
      <c r="U95" s="82"/>
      <c r="V95" t="str">
        <f t="shared" si="14"/>
        <v/>
      </c>
      <c r="W95">
        <f t="shared" si="14"/>
        <v>0</v>
      </c>
      <c r="X95" s="38">
        <f t="shared" si="12"/>
        <v>530304.77148542542</v>
      </c>
      <c r="Y95" s="39">
        <f t="shared" si="13"/>
        <v>8.2745768179744772E-2</v>
      </c>
    </row>
    <row r="96" spans="2:25" x14ac:dyDescent="0.15">
      <c r="B96" s="40">
        <v>88</v>
      </c>
      <c r="C96" s="79">
        <f t="shared" si="8"/>
        <v>507161.33156777429</v>
      </c>
      <c r="D96" s="79"/>
      <c r="E96" s="40">
        <v>2017</v>
      </c>
      <c r="F96" s="8">
        <v>43671</v>
      </c>
      <c r="G96" s="40" t="s">
        <v>3</v>
      </c>
      <c r="H96" s="80">
        <v>110.96</v>
      </c>
      <c r="I96" s="80"/>
      <c r="J96" s="40">
        <v>12</v>
      </c>
      <c r="K96" s="83">
        <f t="shared" si="9"/>
        <v>15214.839947033228</v>
      </c>
      <c r="L96" s="84"/>
      <c r="M96" s="6">
        <f>IF(J96="","",(K96/J96)/LOOKUP(RIGHT($D$2,3),定数!$A$6:$A$13,定数!$B$6:$B$13))</f>
        <v>12.679033289194356</v>
      </c>
      <c r="N96" s="40">
        <v>2017</v>
      </c>
      <c r="O96" s="8">
        <v>43671</v>
      </c>
      <c r="P96" s="80">
        <v>111.09</v>
      </c>
      <c r="Q96" s="80"/>
      <c r="R96" s="81">
        <f>IF(P96="","",T96*M96*LOOKUP(RIGHT($D$2,3),定数!$A$6:$A$13,定数!$B$6:$B$13))</f>
        <v>-16482.74327595389</v>
      </c>
      <c r="S96" s="81"/>
      <c r="T96" s="82">
        <f t="shared" si="11"/>
        <v>-13.000000000000966</v>
      </c>
      <c r="U96" s="82"/>
      <c r="V96" t="str">
        <f t="shared" si="14"/>
        <v/>
      </c>
      <c r="W96">
        <f t="shared" si="14"/>
        <v>1</v>
      </c>
      <c r="X96" s="38">
        <f t="shared" si="12"/>
        <v>530304.77148542542</v>
      </c>
      <c r="Y96" s="39">
        <f t="shared" si="13"/>
        <v>4.3641771981090316E-2</v>
      </c>
    </row>
    <row r="97" spans="2:25" x14ac:dyDescent="0.15">
      <c r="B97" s="40">
        <v>89</v>
      </c>
      <c r="C97" s="79">
        <f t="shared" si="8"/>
        <v>490678.58829182043</v>
      </c>
      <c r="D97" s="79"/>
      <c r="E97" s="40">
        <v>2017</v>
      </c>
      <c r="F97" s="8">
        <v>43674</v>
      </c>
      <c r="G97" s="40" t="s">
        <v>4</v>
      </c>
      <c r="H97" s="80">
        <v>111.25</v>
      </c>
      <c r="I97" s="80"/>
      <c r="J97" s="40">
        <v>13</v>
      </c>
      <c r="K97" s="83">
        <f t="shared" si="9"/>
        <v>14720.357648754612</v>
      </c>
      <c r="L97" s="84"/>
      <c r="M97" s="6">
        <f>IF(J97="","",(K97/J97)/LOOKUP(RIGHT($D$2,3),定数!$A$6:$A$13,定数!$B$6:$B$13))</f>
        <v>11.323352037503549</v>
      </c>
      <c r="N97" s="40">
        <v>2017</v>
      </c>
      <c r="O97" s="8">
        <v>43674</v>
      </c>
      <c r="P97" s="80">
        <v>111.12</v>
      </c>
      <c r="Q97" s="80"/>
      <c r="R97" s="81">
        <f>IF(P97="","",T97*M97*LOOKUP(RIGHT($D$2,3),定数!$A$6:$A$13,定数!$B$6:$B$13))</f>
        <v>-14720.357648754098</v>
      </c>
      <c r="S97" s="81"/>
      <c r="T97" s="82">
        <f t="shared" si="11"/>
        <v>-12.999999999999545</v>
      </c>
      <c r="U97" s="82"/>
      <c r="V97" t="str">
        <f t="shared" si="14"/>
        <v/>
      </c>
      <c r="W97">
        <f t="shared" si="14"/>
        <v>2</v>
      </c>
      <c r="X97" s="38">
        <f t="shared" si="12"/>
        <v>530304.77148542542</v>
      </c>
      <c r="Y97" s="39">
        <f t="shared" si="13"/>
        <v>7.4723414391707155E-2</v>
      </c>
    </row>
    <row r="98" spans="2:25" x14ac:dyDescent="0.15">
      <c r="B98" s="40">
        <v>90</v>
      </c>
      <c r="C98" s="79">
        <f t="shared" si="8"/>
        <v>475958.23064306634</v>
      </c>
      <c r="D98" s="79"/>
      <c r="E98" s="40">
        <v>2017</v>
      </c>
      <c r="F98" s="8">
        <v>43677</v>
      </c>
      <c r="G98" s="40" t="s">
        <v>4</v>
      </c>
      <c r="H98" s="80">
        <v>110.54</v>
      </c>
      <c r="I98" s="80"/>
      <c r="J98" s="40">
        <v>9</v>
      </c>
      <c r="K98" s="83">
        <f t="shared" si="9"/>
        <v>14278.746919291991</v>
      </c>
      <c r="L98" s="84"/>
      <c r="M98" s="6">
        <f>IF(J98="","",(K98/J98)/LOOKUP(RIGHT($D$2,3),定数!$A$6:$A$13,定数!$B$6:$B$13))</f>
        <v>15.865274354768879</v>
      </c>
      <c r="N98" s="40">
        <v>2017</v>
      </c>
      <c r="O98" s="8">
        <v>43677</v>
      </c>
      <c r="P98" s="80">
        <v>110.67</v>
      </c>
      <c r="Q98" s="80"/>
      <c r="R98" s="81">
        <f>IF(P98="","",T98*M98*LOOKUP(RIGHT($D$2,3),定数!$A$6:$A$13,定数!$B$6:$B$13))</f>
        <v>20624.856661198821</v>
      </c>
      <c r="S98" s="81"/>
      <c r="T98" s="82">
        <f t="shared" si="11"/>
        <v>12.999999999999545</v>
      </c>
      <c r="U98" s="82"/>
      <c r="V98" t="str">
        <f t="shared" si="14"/>
        <v/>
      </c>
      <c r="W98">
        <f t="shared" si="14"/>
        <v>0</v>
      </c>
      <c r="X98" s="38">
        <f t="shared" si="12"/>
        <v>530304.77148542542</v>
      </c>
      <c r="Y98" s="39">
        <f t="shared" si="13"/>
        <v>0.10248171195995492</v>
      </c>
    </row>
    <row r="99" spans="2:25" x14ac:dyDescent="0.15">
      <c r="B99" s="40">
        <v>91</v>
      </c>
      <c r="C99" s="79">
        <f t="shared" si="8"/>
        <v>496583.08730426518</v>
      </c>
      <c r="D99" s="79"/>
      <c r="E99" s="40">
        <v>2017</v>
      </c>
      <c r="F99" s="8">
        <v>43677</v>
      </c>
      <c r="G99" s="40" t="s">
        <v>3</v>
      </c>
      <c r="H99" s="80">
        <v>110.48</v>
      </c>
      <c r="I99" s="80"/>
      <c r="J99" s="40">
        <v>15</v>
      </c>
      <c r="K99" s="83">
        <f t="shared" si="9"/>
        <v>14897.492619127956</v>
      </c>
      <c r="L99" s="84"/>
      <c r="M99" s="6">
        <f>IF(J99="","",(K99/J99)/LOOKUP(RIGHT($D$2,3),定数!$A$6:$A$13,定数!$B$6:$B$13))</f>
        <v>9.9316617460853038</v>
      </c>
      <c r="N99" s="40">
        <v>2017</v>
      </c>
      <c r="O99" s="8">
        <v>43677</v>
      </c>
      <c r="P99" s="80">
        <v>110.28</v>
      </c>
      <c r="Q99" s="80"/>
      <c r="R99" s="81">
        <f>IF(P99="","",T99*M99*LOOKUP(RIGHT($D$2,3),定数!$A$6:$A$13,定数!$B$6:$B$13))</f>
        <v>19863.32349217089</v>
      </c>
      <c r="S99" s="81"/>
      <c r="T99" s="82">
        <f t="shared" si="11"/>
        <v>20.000000000000284</v>
      </c>
      <c r="U99" s="82"/>
      <c r="V99" t="str">
        <f t="shared" si="14"/>
        <v/>
      </c>
      <c r="W99">
        <f t="shared" si="14"/>
        <v>0</v>
      </c>
      <c r="X99" s="38">
        <f t="shared" si="12"/>
        <v>530304.77148542542</v>
      </c>
      <c r="Y99" s="39">
        <f t="shared" si="13"/>
        <v>6.3589252811554253E-2</v>
      </c>
    </row>
    <row r="100" spans="2:25" x14ac:dyDescent="0.15">
      <c r="B100" s="40">
        <v>92</v>
      </c>
      <c r="C100" s="79">
        <f t="shared" si="8"/>
        <v>516446.41079643607</v>
      </c>
      <c r="D100" s="79"/>
      <c r="E100" s="40">
        <v>2017</v>
      </c>
      <c r="F100" s="8">
        <v>43678</v>
      </c>
      <c r="G100" s="40" t="s">
        <v>3</v>
      </c>
      <c r="H100" s="80">
        <v>110.24</v>
      </c>
      <c r="I100" s="80"/>
      <c r="J100" s="40">
        <v>14</v>
      </c>
      <c r="K100" s="83">
        <f t="shared" si="9"/>
        <v>15493.392323893082</v>
      </c>
      <c r="L100" s="84"/>
      <c r="M100" s="6">
        <f>IF(J100="","",(K100/J100)/LOOKUP(RIGHT($D$2,3),定数!$A$6:$A$13,定数!$B$6:$B$13))</f>
        <v>11.066708802780772</v>
      </c>
      <c r="N100" s="40">
        <v>2017</v>
      </c>
      <c r="O100" s="8">
        <v>43678</v>
      </c>
      <c r="P100" s="80">
        <v>110.04</v>
      </c>
      <c r="Q100" s="80"/>
      <c r="R100" s="81">
        <f>IF(P100="","",T100*M100*LOOKUP(RIGHT($D$2,3),定数!$A$6:$A$13,定数!$B$6:$B$13))</f>
        <v>22133.417605560284</v>
      </c>
      <c r="S100" s="81"/>
      <c r="T100" s="82">
        <f t="shared" si="11"/>
        <v>19.999999999998863</v>
      </c>
      <c r="U100" s="82"/>
      <c r="V100" t="str">
        <f t="shared" si="14"/>
        <v/>
      </c>
      <c r="W100">
        <f t="shared" si="14"/>
        <v>0</v>
      </c>
      <c r="X100" s="38">
        <f t="shared" si="12"/>
        <v>530304.77148542542</v>
      </c>
      <c r="Y100" s="39">
        <f t="shared" si="13"/>
        <v>2.6132822924015864E-2</v>
      </c>
    </row>
    <row r="101" spans="2:25" x14ac:dyDescent="0.15">
      <c r="B101" s="40">
        <v>93</v>
      </c>
      <c r="C101" s="79">
        <f t="shared" si="8"/>
        <v>538579.8284019964</v>
      </c>
      <c r="D101" s="79"/>
      <c r="E101" s="40">
        <v>2017</v>
      </c>
      <c r="F101" s="8">
        <v>43679</v>
      </c>
      <c r="G101" s="40" t="s">
        <v>4</v>
      </c>
      <c r="H101" s="80">
        <v>110.4</v>
      </c>
      <c r="I101" s="80"/>
      <c r="J101" s="40">
        <v>10</v>
      </c>
      <c r="K101" s="83">
        <f t="shared" si="9"/>
        <v>16157.394852059891</v>
      </c>
      <c r="L101" s="84"/>
      <c r="M101" s="6">
        <f>IF(J101="","",(K101/J101)/LOOKUP(RIGHT($D$2,3),定数!$A$6:$A$13,定数!$B$6:$B$13))</f>
        <v>16.157394852059891</v>
      </c>
      <c r="N101" s="40">
        <v>2017</v>
      </c>
      <c r="O101" s="8">
        <v>43679</v>
      </c>
      <c r="P101" s="80">
        <v>110.56</v>
      </c>
      <c r="Q101" s="80"/>
      <c r="R101" s="81">
        <f>IF(P101="","",T101*M101*LOOKUP(RIGHT($D$2,3),定数!$A$6:$A$13,定数!$B$6:$B$13))</f>
        <v>25851.831763295275</v>
      </c>
      <c r="S101" s="81"/>
      <c r="T101" s="82">
        <f t="shared" si="11"/>
        <v>15.999999999999659</v>
      </c>
      <c r="U101" s="82"/>
      <c r="V101" t="str">
        <f t="shared" si="14"/>
        <v/>
      </c>
      <c r="W101">
        <f t="shared" si="14"/>
        <v>0</v>
      </c>
      <c r="X101" s="38">
        <f t="shared" si="12"/>
        <v>538579.8284019964</v>
      </c>
      <c r="Y101" s="39">
        <f t="shared" si="13"/>
        <v>0</v>
      </c>
    </row>
    <row r="102" spans="2:25" x14ac:dyDescent="0.15">
      <c r="B102" s="40">
        <v>94</v>
      </c>
      <c r="C102" s="79">
        <f t="shared" si="8"/>
        <v>564431.66016529163</v>
      </c>
      <c r="D102" s="79"/>
      <c r="E102" s="40">
        <v>2017</v>
      </c>
      <c r="F102" s="8">
        <v>43679</v>
      </c>
      <c r="G102" s="40" t="s">
        <v>3</v>
      </c>
      <c r="H102" s="80">
        <v>110.69</v>
      </c>
      <c r="I102" s="80"/>
      <c r="J102" s="40">
        <v>9</v>
      </c>
      <c r="K102" s="83">
        <f t="shared" si="9"/>
        <v>16932.949804958749</v>
      </c>
      <c r="L102" s="84"/>
      <c r="M102" s="6">
        <f>IF(J102="","",(K102/J102)/LOOKUP(RIGHT($D$2,3),定数!$A$6:$A$13,定数!$B$6:$B$13))</f>
        <v>18.814388672176388</v>
      </c>
      <c r="N102" s="40">
        <v>2017</v>
      </c>
      <c r="O102" s="8">
        <v>43679</v>
      </c>
      <c r="P102" s="80">
        <v>110.78</v>
      </c>
      <c r="Q102" s="80"/>
      <c r="R102" s="81">
        <f>IF(P102="","",T102*M102*LOOKUP(RIGHT($D$2,3),定数!$A$6:$A$13,定数!$B$6:$B$13))</f>
        <v>-16932.949804959393</v>
      </c>
      <c r="S102" s="81"/>
      <c r="T102" s="82">
        <f t="shared" si="11"/>
        <v>-9.0000000000003411</v>
      </c>
      <c r="U102" s="82"/>
      <c r="V102" t="str">
        <f t="shared" si="14"/>
        <v/>
      </c>
      <c r="W102">
        <f t="shared" si="14"/>
        <v>1</v>
      </c>
      <c r="X102" s="38">
        <f t="shared" si="12"/>
        <v>564431.66016529163</v>
      </c>
      <c r="Y102" s="39">
        <f t="shared" si="13"/>
        <v>0</v>
      </c>
    </row>
    <row r="103" spans="2:25" x14ac:dyDescent="0.15">
      <c r="B103" s="40">
        <v>95</v>
      </c>
      <c r="C103" s="79">
        <f t="shared" si="8"/>
        <v>547498.71036033228</v>
      </c>
      <c r="D103" s="79"/>
      <c r="E103" s="40">
        <v>2017</v>
      </c>
      <c r="F103" s="8">
        <v>43684</v>
      </c>
      <c r="G103" s="40" t="s">
        <v>4</v>
      </c>
      <c r="H103" s="80">
        <v>110.8</v>
      </c>
      <c r="I103" s="80"/>
      <c r="J103" s="40">
        <v>9</v>
      </c>
      <c r="K103" s="83">
        <f t="shared" si="9"/>
        <v>16424.961310809969</v>
      </c>
      <c r="L103" s="84"/>
      <c r="M103" s="6">
        <f>IF(J103="","",(K103/J103)/LOOKUP(RIGHT($D$2,3),定数!$A$6:$A$13,定数!$B$6:$B$13))</f>
        <v>18.249957012011077</v>
      </c>
      <c r="N103" s="40">
        <v>2017</v>
      </c>
      <c r="O103" s="8">
        <v>43684</v>
      </c>
      <c r="P103" s="80">
        <v>110.71</v>
      </c>
      <c r="Q103" s="80"/>
      <c r="R103" s="81">
        <f>IF(P103="","",T103*M103*LOOKUP(RIGHT($D$2,3),定数!$A$6:$A$13,定数!$B$6:$B$13))</f>
        <v>-16424.961310810591</v>
      </c>
      <c r="S103" s="81"/>
      <c r="T103" s="82">
        <f t="shared" si="11"/>
        <v>-9.0000000000003411</v>
      </c>
      <c r="U103" s="82"/>
      <c r="V103" t="str">
        <f t="shared" si="14"/>
        <v/>
      </c>
      <c r="W103">
        <f t="shared" si="14"/>
        <v>2</v>
      </c>
      <c r="X103" s="38">
        <f t="shared" si="12"/>
        <v>564431.66016529163</v>
      </c>
      <c r="Y103" s="39">
        <f t="shared" si="13"/>
        <v>3.0000000000001026E-2</v>
      </c>
    </row>
    <row r="104" spans="2:25" x14ac:dyDescent="0.15">
      <c r="B104" s="40">
        <v>96</v>
      </c>
      <c r="C104" s="79">
        <f t="shared" si="8"/>
        <v>531073.74904952163</v>
      </c>
      <c r="D104" s="79"/>
      <c r="E104" s="40">
        <v>2017</v>
      </c>
      <c r="F104" s="8">
        <v>43684</v>
      </c>
      <c r="G104" s="40" t="s">
        <v>4</v>
      </c>
      <c r="H104" s="80">
        <v>110.87</v>
      </c>
      <c r="I104" s="80"/>
      <c r="J104" s="40">
        <v>15</v>
      </c>
      <c r="K104" s="83">
        <f t="shared" si="9"/>
        <v>15932.212471485649</v>
      </c>
      <c r="L104" s="84"/>
      <c r="M104" s="6">
        <f>IF(J104="","",(K104/J104)/LOOKUP(RIGHT($D$2,3),定数!$A$6:$A$13,定数!$B$6:$B$13))</f>
        <v>10.621474980990433</v>
      </c>
      <c r="N104" s="40">
        <v>2017</v>
      </c>
      <c r="O104" s="8">
        <v>43684</v>
      </c>
      <c r="P104" s="80">
        <v>110.71</v>
      </c>
      <c r="Q104" s="80"/>
      <c r="R104" s="81">
        <f>IF(P104="","",T104*M104*LOOKUP(RIGHT($D$2,3),定数!$A$6:$A$13,定数!$B$6:$B$13))</f>
        <v>-16994.359969585839</v>
      </c>
      <c r="S104" s="81"/>
      <c r="T104" s="82">
        <f t="shared" si="11"/>
        <v>-16.00000000000108</v>
      </c>
      <c r="U104" s="82"/>
      <c r="V104" t="str">
        <f t="shared" si="14"/>
        <v/>
      </c>
      <c r="W104">
        <f t="shared" si="14"/>
        <v>3</v>
      </c>
      <c r="X104" s="38">
        <f t="shared" si="12"/>
        <v>564431.66016529163</v>
      </c>
      <c r="Y104" s="39">
        <f t="shared" si="13"/>
        <v>5.9100000000002262E-2</v>
      </c>
    </row>
    <row r="105" spans="2:25" x14ac:dyDescent="0.15">
      <c r="B105" s="40">
        <v>97</v>
      </c>
      <c r="C105" s="79">
        <f t="shared" si="8"/>
        <v>514079.38907993579</v>
      </c>
      <c r="D105" s="79"/>
      <c r="E105" s="40">
        <v>2017</v>
      </c>
      <c r="F105" s="8">
        <v>43684</v>
      </c>
      <c r="G105" s="40" t="s">
        <v>3</v>
      </c>
      <c r="H105" s="80">
        <v>110.7</v>
      </c>
      <c r="I105" s="80"/>
      <c r="J105" s="40">
        <v>11</v>
      </c>
      <c r="K105" s="83">
        <f t="shared" si="9"/>
        <v>15422.381672398073</v>
      </c>
      <c r="L105" s="84"/>
      <c r="M105" s="6">
        <f>IF(J105="","",(K105/J105)/LOOKUP(RIGHT($D$2,3),定数!$A$6:$A$13,定数!$B$6:$B$13))</f>
        <v>14.020346974907339</v>
      </c>
      <c r="N105" s="40">
        <v>2017</v>
      </c>
      <c r="O105" s="8">
        <v>43685</v>
      </c>
      <c r="P105" s="80">
        <v>110.56</v>
      </c>
      <c r="Q105" s="80"/>
      <c r="R105" s="81">
        <f>IF(P105="","",T105*M105*LOOKUP(RIGHT($D$2,3),定数!$A$6:$A$13,定数!$B$6:$B$13))</f>
        <v>19628.485764870355</v>
      </c>
      <c r="S105" s="81"/>
      <c r="T105" s="82">
        <f t="shared" si="11"/>
        <v>14.000000000000057</v>
      </c>
      <c r="U105" s="82"/>
      <c r="V105" t="str">
        <f t="shared" si="14"/>
        <v/>
      </c>
      <c r="W105">
        <f t="shared" si="14"/>
        <v>0</v>
      </c>
      <c r="X105" s="38">
        <f t="shared" si="12"/>
        <v>564431.66016529163</v>
      </c>
      <c r="Y105" s="39">
        <f t="shared" si="13"/>
        <v>8.9208800000004196E-2</v>
      </c>
    </row>
    <row r="106" spans="2:25" x14ac:dyDescent="0.15">
      <c r="B106" s="40">
        <v>98</v>
      </c>
      <c r="C106" s="79">
        <f t="shared" si="8"/>
        <v>533707.87484480615</v>
      </c>
      <c r="D106" s="79"/>
      <c r="E106" s="40">
        <v>2017</v>
      </c>
      <c r="F106" s="8">
        <v>43686</v>
      </c>
      <c r="G106" s="40" t="s">
        <v>3</v>
      </c>
      <c r="H106" s="80">
        <v>109.89</v>
      </c>
      <c r="I106" s="80"/>
      <c r="J106" s="40">
        <v>26</v>
      </c>
      <c r="K106" s="83">
        <f t="shared" si="9"/>
        <v>16011.236245344184</v>
      </c>
      <c r="L106" s="84"/>
      <c r="M106" s="6">
        <f>IF(J106="","",(K106/J106)/LOOKUP(RIGHT($D$2,3),定数!$A$6:$A$13,定数!$B$6:$B$13))</f>
        <v>6.1581677866708402</v>
      </c>
      <c r="N106" s="44">
        <v>2017</v>
      </c>
      <c r="O106" s="8">
        <v>43687</v>
      </c>
      <c r="P106" s="80">
        <v>110.16</v>
      </c>
      <c r="Q106" s="80"/>
      <c r="R106" s="81">
        <f>IF(P106="","",T106*M106*LOOKUP(RIGHT($D$2,3),定数!$A$6:$A$13,定数!$B$6:$B$13))</f>
        <v>-16627.053024011024</v>
      </c>
      <c r="S106" s="81"/>
      <c r="T106" s="82">
        <f t="shared" si="11"/>
        <v>-26.999999999999602</v>
      </c>
      <c r="U106" s="82"/>
      <c r="V106" t="str">
        <f t="shared" si="14"/>
        <v/>
      </c>
      <c r="W106">
        <f t="shared" si="14"/>
        <v>1</v>
      </c>
      <c r="X106" s="38">
        <f t="shared" si="12"/>
        <v>564431.66016529163</v>
      </c>
      <c r="Y106" s="39">
        <f t="shared" si="13"/>
        <v>5.4433136000004212E-2</v>
      </c>
    </row>
    <row r="107" spans="2:25" x14ac:dyDescent="0.15">
      <c r="B107" s="40">
        <v>99</v>
      </c>
      <c r="C107" s="79">
        <f t="shared" si="8"/>
        <v>517080.82182079513</v>
      </c>
      <c r="D107" s="79"/>
      <c r="E107" s="40">
        <v>2017</v>
      </c>
      <c r="F107" s="8">
        <v>43691</v>
      </c>
      <c r="G107" s="40" t="s">
        <v>4</v>
      </c>
      <c r="H107" s="80">
        <v>109.65</v>
      </c>
      <c r="I107" s="80"/>
      <c r="J107" s="40">
        <v>9</v>
      </c>
      <c r="K107" s="83">
        <f t="shared" si="9"/>
        <v>15512.424654623854</v>
      </c>
      <c r="L107" s="84"/>
      <c r="M107" s="6">
        <f>IF(J107="","",(K107/J107)/LOOKUP(RIGHT($D$2,3),定数!$A$6:$A$13,定数!$B$6:$B$13))</f>
        <v>17.236027394026504</v>
      </c>
      <c r="N107" s="40">
        <v>2017</v>
      </c>
      <c r="O107" s="8">
        <v>43691</v>
      </c>
      <c r="P107" s="80">
        <v>109.56</v>
      </c>
      <c r="Q107" s="80"/>
      <c r="R107" s="81">
        <f>IF(P107="","",T107*M107*LOOKUP(RIGHT($D$2,3),定数!$A$6:$A$13,定数!$B$6:$B$13))</f>
        <v>-15512.424654624443</v>
      </c>
      <c r="S107" s="81"/>
      <c r="T107" s="82">
        <f t="shared" si="11"/>
        <v>-9.0000000000003411</v>
      </c>
      <c r="U107" s="82"/>
      <c r="V107" t="str">
        <f>IF(S107&lt;&gt;"",IF(S107&lt;0,1+V106,0),"")</f>
        <v/>
      </c>
      <c r="W107">
        <f>IF(T107&lt;&gt;"",IF(T107&lt;0,1+W106,0),"")</f>
        <v>2</v>
      </c>
      <c r="X107" s="38">
        <f t="shared" si="12"/>
        <v>564431.66016529163</v>
      </c>
      <c r="Y107" s="39">
        <f t="shared" si="13"/>
        <v>8.3891180609234395E-2</v>
      </c>
    </row>
    <row r="108" spans="2:25" x14ac:dyDescent="0.15">
      <c r="B108" s="40">
        <v>100</v>
      </c>
      <c r="C108" s="79">
        <f t="shared" si="8"/>
        <v>501568.3971661707</v>
      </c>
      <c r="D108" s="79"/>
      <c r="E108" s="40">
        <v>2017</v>
      </c>
      <c r="F108" s="8">
        <v>43693</v>
      </c>
      <c r="G108" s="40" t="s">
        <v>4</v>
      </c>
      <c r="H108" s="80">
        <v>110.84</v>
      </c>
      <c r="I108" s="80"/>
      <c r="J108" s="40">
        <v>15</v>
      </c>
      <c r="K108" s="83">
        <f t="shared" si="9"/>
        <v>15047.051914985121</v>
      </c>
      <c r="L108" s="84"/>
      <c r="M108" s="6">
        <f>IF(J108="","",(K108/J108)/LOOKUP(RIGHT($D$2,3),定数!$A$6:$A$13,定数!$B$6:$B$13))</f>
        <v>10.031367943323414</v>
      </c>
      <c r="N108" s="40">
        <v>2017</v>
      </c>
      <c r="O108" s="8">
        <v>43693</v>
      </c>
      <c r="P108" s="80">
        <v>110.68</v>
      </c>
      <c r="Q108" s="80"/>
      <c r="R108" s="81">
        <f>IF(P108="","",T108*M108*LOOKUP(RIGHT($D$2,3),定数!$A$6:$A$13,定数!$B$6:$B$13))</f>
        <v>-16050.188709317121</v>
      </c>
      <c r="S108" s="81"/>
      <c r="T108" s="82">
        <f t="shared" si="11"/>
        <v>-15.999999999999659</v>
      </c>
      <c r="U108" s="82"/>
      <c r="V108" t="str">
        <f>IF(S108&lt;&gt;"",IF(S108&lt;0,1+V107,0),"")</f>
        <v/>
      </c>
      <c r="W108">
        <f>IF(T108&lt;&gt;"",IF(T108&lt;0,1+W107,0),"")</f>
        <v>3</v>
      </c>
      <c r="X108" s="38">
        <f t="shared" si="12"/>
        <v>564431.66016529163</v>
      </c>
      <c r="Y108" s="39">
        <f t="shared" si="13"/>
        <v>0.1113744451909584</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27" activePane="bottomLeft" state="frozen"/>
      <selection pane="bottomLeft" activeCell="P109" sqref="P10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5" t="s">
        <v>5</v>
      </c>
      <c r="C2" s="45"/>
      <c r="D2" s="47" t="s">
        <v>63</v>
      </c>
      <c r="E2" s="47"/>
      <c r="F2" s="45" t="s">
        <v>6</v>
      </c>
      <c r="G2" s="45"/>
      <c r="H2" s="49" t="s">
        <v>64</v>
      </c>
      <c r="I2" s="49"/>
      <c r="J2" s="45" t="s">
        <v>7</v>
      </c>
      <c r="K2" s="45"/>
      <c r="L2" s="46">
        <v>300000</v>
      </c>
      <c r="M2" s="47"/>
      <c r="N2" s="45" t="s">
        <v>8</v>
      </c>
      <c r="O2" s="45"/>
      <c r="P2" s="48">
        <f>SUM(L2,D4)</f>
        <v>625167.43382599065</v>
      </c>
      <c r="Q2" s="49"/>
      <c r="R2" s="1"/>
      <c r="S2" s="1"/>
      <c r="T2" s="1"/>
    </row>
    <row r="3" spans="2:25" ht="57" customHeight="1" x14ac:dyDescent="0.15">
      <c r="B3" s="45" t="s">
        <v>9</v>
      </c>
      <c r="C3" s="45"/>
      <c r="D3" s="50" t="s">
        <v>38</v>
      </c>
      <c r="E3" s="50"/>
      <c r="F3" s="50"/>
      <c r="G3" s="50"/>
      <c r="H3" s="50"/>
      <c r="I3" s="50"/>
      <c r="J3" s="45" t="s">
        <v>10</v>
      </c>
      <c r="K3" s="45"/>
      <c r="L3" s="50" t="s">
        <v>61</v>
      </c>
      <c r="M3" s="51"/>
      <c r="N3" s="51"/>
      <c r="O3" s="51"/>
      <c r="P3" s="51"/>
      <c r="Q3" s="51"/>
      <c r="R3" s="1"/>
      <c r="S3" s="1"/>
    </row>
    <row r="4" spans="2:25" x14ac:dyDescent="0.15">
      <c r="B4" s="45" t="s">
        <v>11</v>
      </c>
      <c r="C4" s="45"/>
      <c r="D4" s="52">
        <f>SUM($R$9:$S$993)</f>
        <v>325167.43382599071</v>
      </c>
      <c r="E4" s="52"/>
      <c r="F4" s="45" t="s">
        <v>12</v>
      </c>
      <c r="G4" s="45"/>
      <c r="H4" s="53">
        <f>SUM($T$9:$U$108)</f>
        <v>488.99999999999864</v>
      </c>
      <c r="I4" s="49"/>
      <c r="J4" s="54"/>
      <c r="K4" s="54"/>
      <c r="L4" s="48"/>
      <c r="M4" s="48"/>
      <c r="N4" s="54" t="s">
        <v>58</v>
      </c>
      <c r="O4" s="54"/>
      <c r="P4" s="55">
        <f>MAX(Y:Y)</f>
        <v>0.24478686727100218</v>
      </c>
      <c r="Q4" s="55"/>
      <c r="R4" s="1"/>
      <c r="S4" s="1"/>
      <c r="T4" s="1"/>
    </row>
    <row r="5" spans="2:25" x14ac:dyDescent="0.15">
      <c r="B5" s="41" t="s">
        <v>15</v>
      </c>
      <c r="C5" s="2">
        <f>COUNTIF($R$9:$R$990,"&gt;0")</f>
        <v>44</v>
      </c>
      <c r="D5" s="42" t="s">
        <v>16</v>
      </c>
      <c r="E5" s="15">
        <f>COUNTIF($R$9:$R$990,"&lt;0")</f>
        <v>56</v>
      </c>
      <c r="F5" s="42" t="s">
        <v>17</v>
      </c>
      <c r="G5" s="2">
        <f>COUNTIF($R$9:$R$990,"=0")</f>
        <v>0</v>
      </c>
      <c r="H5" s="42" t="s">
        <v>18</v>
      </c>
      <c r="I5" s="3">
        <f>C5/SUM(C5,E5,G5)</f>
        <v>0.44</v>
      </c>
      <c r="J5" s="56" t="s">
        <v>19</v>
      </c>
      <c r="K5" s="45"/>
      <c r="L5" s="57">
        <f>MAX(V9:V993)</f>
        <v>3</v>
      </c>
      <c r="M5" s="58"/>
      <c r="N5" s="17" t="s">
        <v>20</v>
      </c>
      <c r="O5" s="9"/>
      <c r="P5" s="57">
        <f>MAX(W9:W993)</f>
        <v>9</v>
      </c>
      <c r="Q5" s="58"/>
      <c r="R5" s="1"/>
      <c r="S5" s="1"/>
      <c r="T5" s="1"/>
    </row>
    <row r="6" spans="2:25" x14ac:dyDescent="0.15">
      <c r="B6" s="11"/>
      <c r="C6" s="13"/>
      <c r="D6" s="14"/>
      <c r="E6" s="10"/>
      <c r="F6" s="11"/>
      <c r="G6" s="10"/>
      <c r="H6" s="11"/>
      <c r="I6" s="16"/>
      <c r="J6" s="11"/>
      <c r="K6" s="11"/>
      <c r="L6" s="10"/>
      <c r="M6" s="43" t="s">
        <v>62</v>
      </c>
      <c r="N6" s="12"/>
      <c r="O6" s="12"/>
      <c r="P6" s="10"/>
      <c r="Q6" s="7"/>
      <c r="R6" s="1"/>
      <c r="S6" s="1"/>
      <c r="T6" s="1"/>
    </row>
    <row r="7" spans="2:25" x14ac:dyDescent="0.1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5"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c r="Y8" t="s">
        <v>57</v>
      </c>
    </row>
    <row r="9" spans="2:25" x14ac:dyDescent="0.15">
      <c r="B9" s="40">
        <v>1</v>
      </c>
      <c r="C9" s="79">
        <f>L2</f>
        <v>300000</v>
      </c>
      <c r="D9" s="79"/>
      <c r="E9" s="40">
        <v>2017</v>
      </c>
      <c r="F9" s="8">
        <v>43474</v>
      </c>
      <c r="G9" s="40" t="s">
        <v>3</v>
      </c>
      <c r="H9" s="80">
        <v>116.97</v>
      </c>
      <c r="I9" s="80"/>
      <c r="J9" s="40">
        <v>20</v>
      </c>
      <c r="K9" s="79">
        <f>IF(J9="","",C9*0.03)</f>
        <v>9000</v>
      </c>
      <c r="L9" s="79"/>
      <c r="M9" s="6">
        <f>IF(J9="","",(K9/J9)/LOOKUP(RIGHT($D$2,3),定数!$A$6:$A$13,定数!$B$6:$B$13))</f>
        <v>4.5</v>
      </c>
      <c r="N9" s="40">
        <v>2017</v>
      </c>
      <c r="O9" s="8">
        <v>43474</v>
      </c>
      <c r="P9" s="80">
        <v>116.59</v>
      </c>
      <c r="Q9" s="80"/>
      <c r="R9" s="81">
        <f>IF(P9="","",T9*M9*LOOKUP(RIGHT($D$2,3),定数!$A$6:$A$13,定数!$B$6:$B$13))</f>
        <v>17099.999999999796</v>
      </c>
      <c r="S9" s="81"/>
      <c r="T9" s="82">
        <f>IF(P9="","",IF(G9="買",(P9-H9),(H9-P9))*IF(RIGHT($D$2,3)="JPY",100,10000))</f>
        <v>37.999999999999545</v>
      </c>
      <c r="U9" s="82"/>
      <c r="V9" s="1">
        <f>IF(T9&lt;&gt;"",IF(T9&gt;0,1+V8,0),"")</f>
        <v>1</v>
      </c>
      <c r="W9">
        <f>IF(T9&lt;&gt;"",IF(T9&lt;0,1+W8,0),"")</f>
        <v>0</v>
      </c>
    </row>
    <row r="10" spans="2:25" x14ac:dyDescent="0.15">
      <c r="B10" s="40">
        <v>2</v>
      </c>
      <c r="C10" s="79">
        <f t="shared" ref="C10:C73" si="0">IF(R9="","",C9+R9)</f>
        <v>317099.99999999977</v>
      </c>
      <c r="D10" s="79"/>
      <c r="E10" s="40">
        <v>2017</v>
      </c>
      <c r="F10" s="8">
        <v>43476</v>
      </c>
      <c r="G10" s="40" t="s">
        <v>4</v>
      </c>
      <c r="H10" s="80">
        <v>115.94</v>
      </c>
      <c r="I10" s="80"/>
      <c r="J10" s="40">
        <v>29</v>
      </c>
      <c r="K10" s="83">
        <f>IF(J10="","",C10*0.03)</f>
        <v>9512.9999999999927</v>
      </c>
      <c r="L10" s="84"/>
      <c r="M10" s="6">
        <f>IF(J10="","",(K10/J10)/LOOKUP(RIGHT($D$2,3),定数!$A$6:$A$13,定数!$B$6:$B$13))</f>
        <v>3.2803448275862039</v>
      </c>
      <c r="N10" s="40">
        <v>2017</v>
      </c>
      <c r="O10" s="8">
        <v>43476</v>
      </c>
      <c r="P10" s="80">
        <v>116.53</v>
      </c>
      <c r="Q10" s="80"/>
      <c r="R10" s="81">
        <f>IF(P10="","",T10*M10*LOOKUP(RIGHT($D$2,3),定数!$A$6:$A$13,定数!$B$6:$B$13))</f>
        <v>19354.034482758714</v>
      </c>
      <c r="S10" s="81"/>
      <c r="T10" s="82">
        <f>IF(P10="","",IF(G10="買",(P10-H10),(H10-P10))*IF(RIGHT($D$2,3)="JPY",100,10000))</f>
        <v>59.000000000000341</v>
      </c>
      <c r="U10" s="82"/>
      <c r="V10" s="22">
        <f t="shared" ref="V10:V22" si="1">IF(T10&lt;&gt;"",IF(T10&gt;0,1+V9,0),"")</f>
        <v>2</v>
      </c>
      <c r="W10">
        <f t="shared" ref="W10:W73" si="2">IF(T10&lt;&gt;"",IF(T10&lt;0,1+W9,0),"")</f>
        <v>0</v>
      </c>
      <c r="X10" s="38">
        <f>IF(C10&lt;&gt;"",MAX(C10,C9),"")</f>
        <v>317099.99999999977</v>
      </c>
    </row>
    <row r="11" spans="2:25" x14ac:dyDescent="0.15">
      <c r="B11" s="40">
        <v>3</v>
      </c>
      <c r="C11" s="79">
        <f t="shared" si="0"/>
        <v>336454.03448275849</v>
      </c>
      <c r="D11" s="79"/>
      <c r="E11" s="40">
        <v>2017</v>
      </c>
      <c r="F11" s="8">
        <v>43482</v>
      </c>
      <c r="G11" s="40" t="s">
        <v>3</v>
      </c>
      <c r="H11" s="80">
        <v>113.91</v>
      </c>
      <c r="I11" s="80"/>
      <c r="J11" s="40">
        <v>21</v>
      </c>
      <c r="K11" s="83">
        <f t="shared" ref="K11:K74" si="3">IF(J11="","",C11*0.03)</f>
        <v>10093.621034482754</v>
      </c>
      <c r="L11" s="84"/>
      <c r="M11" s="6">
        <f>IF(J11="","",(K11/J11)/LOOKUP(RIGHT($D$2,3),定数!$A$6:$A$13,定数!$B$6:$B$13))</f>
        <v>4.8064862068965493</v>
      </c>
      <c r="N11" s="40">
        <v>2017</v>
      </c>
      <c r="O11" s="8">
        <v>43482</v>
      </c>
      <c r="P11" s="80">
        <v>113.5</v>
      </c>
      <c r="Q11" s="80"/>
      <c r="R11" s="81">
        <f>IF(P11="","",T11*M11*LOOKUP(RIGHT($D$2,3),定数!$A$6:$A$13,定数!$B$6:$B$13))</f>
        <v>19706.593448275689</v>
      </c>
      <c r="S11" s="81"/>
      <c r="T11" s="82">
        <f>IF(P11="","",IF(G11="買",(P11-H11),(H11-P11))*IF(RIGHT($D$2,3)="JPY",100,10000))</f>
        <v>40.999999999999659</v>
      </c>
      <c r="U11" s="82"/>
      <c r="V11" s="22">
        <f t="shared" si="1"/>
        <v>3</v>
      </c>
      <c r="W11">
        <f t="shared" si="2"/>
        <v>0</v>
      </c>
      <c r="X11" s="38">
        <f>IF(C11&lt;&gt;"",MAX(X10,C11),"")</f>
        <v>336454.03448275849</v>
      </c>
      <c r="Y11" s="39">
        <f>IF(X11&lt;&gt;"",1-(C11/X11),"")</f>
        <v>0</v>
      </c>
    </row>
    <row r="12" spans="2:25" x14ac:dyDescent="0.15">
      <c r="B12" s="40">
        <v>4</v>
      </c>
      <c r="C12" s="79">
        <f t="shared" si="0"/>
        <v>356160.62793103419</v>
      </c>
      <c r="D12" s="79"/>
      <c r="E12" s="40">
        <v>2017</v>
      </c>
      <c r="F12" s="8">
        <v>43482</v>
      </c>
      <c r="G12" s="40" t="s">
        <v>3</v>
      </c>
      <c r="H12" s="80">
        <v>112.86</v>
      </c>
      <c r="I12" s="80"/>
      <c r="J12" s="40">
        <v>32</v>
      </c>
      <c r="K12" s="83">
        <f t="shared" si="3"/>
        <v>10684.818837931025</v>
      </c>
      <c r="L12" s="84"/>
      <c r="M12" s="6">
        <f>IF(J12="","",(K12/J12)/LOOKUP(RIGHT($D$2,3),定数!$A$6:$A$13,定数!$B$6:$B$13))</f>
        <v>3.3390058868534451</v>
      </c>
      <c r="N12" s="40">
        <v>2017</v>
      </c>
      <c r="O12" s="8">
        <v>43483</v>
      </c>
      <c r="P12" s="80">
        <v>113.19</v>
      </c>
      <c r="Q12" s="80"/>
      <c r="R12" s="81">
        <f>IF(P12="","",T12*M12*LOOKUP(RIGHT($D$2,3),定数!$A$6:$A$13,定数!$B$6:$B$13))</f>
        <v>-11018.719426616311</v>
      </c>
      <c r="S12" s="81"/>
      <c r="T12" s="82">
        <f t="shared" ref="T12:T75" si="4">IF(P12="","",IF(G12="買",(P12-H12),(H12-P12))*IF(RIGHT($D$2,3)="JPY",100,10000))</f>
        <v>-32.999999999999829</v>
      </c>
      <c r="U12" s="82"/>
      <c r="V12" s="22">
        <f t="shared" si="1"/>
        <v>0</v>
      </c>
      <c r="W12">
        <f t="shared" si="2"/>
        <v>1</v>
      </c>
      <c r="X12" s="38">
        <f t="shared" ref="X12:X75" si="5">IF(C12&lt;&gt;"",MAX(X11,C12),"")</f>
        <v>356160.62793103419</v>
      </c>
      <c r="Y12" s="39">
        <f t="shared" ref="Y12:Y75" si="6">IF(X12&lt;&gt;"",1-(C12/X12),"")</f>
        <v>0</v>
      </c>
    </row>
    <row r="13" spans="2:25" x14ac:dyDescent="0.15">
      <c r="B13" s="40">
        <v>5</v>
      </c>
      <c r="C13" s="79">
        <f t="shared" si="0"/>
        <v>345141.90850441786</v>
      </c>
      <c r="D13" s="79"/>
      <c r="E13" s="40">
        <v>2017</v>
      </c>
      <c r="F13" s="8">
        <v>43482</v>
      </c>
      <c r="G13" s="40" t="s">
        <v>3</v>
      </c>
      <c r="H13" s="80">
        <v>112.9</v>
      </c>
      <c r="I13" s="80"/>
      <c r="J13" s="40">
        <v>18</v>
      </c>
      <c r="K13" s="83">
        <f t="shared" si="3"/>
        <v>10354.257255132536</v>
      </c>
      <c r="L13" s="84"/>
      <c r="M13" s="6">
        <f>IF(J13="","",(K13/J13)/LOOKUP(RIGHT($D$2,3),定数!$A$6:$A$13,定数!$B$6:$B$13))</f>
        <v>5.752365141740297</v>
      </c>
      <c r="N13" s="40">
        <v>2017</v>
      </c>
      <c r="O13" s="8">
        <v>43483</v>
      </c>
      <c r="P13" s="80">
        <v>113.1</v>
      </c>
      <c r="Q13" s="80"/>
      <c r="R13" s="81">
        <f>IF(P13="","",T13*M13*LOOKUP(RIGHT($D$2,3),定数!$A$6:$A$13,定数!$B$6:$B$13))</f>
        <v>-11504.730283479939</v>
      </c>
      <c r="S13" s="81"/>
      <c r="T13" s="82">
        <f t="shared" si="4"/>
        <v>-19.999999999998863</v>
      </c>
      <c r="U13" s="82"/>
      <c r="V13" s="22">
        <f t="shared" si="1"/>
        <v>0</v>
      </c>
      <c r="W13">
        <f t="shared" si="2"/>
        <v>2</v>
      </c>
      <c r="X13" s="38">
        <f t="shared" si="5"/>
        <v>356160.62793103419</v>
      </c>
      <c r="Y13" s="39">
        <f t="shared" si="6"/>
        <v>3.093749999999984E-2</v>
      </c>
    </row>
    <row r="14" spans="2:25" x14ac:dyDescent="0.15">
      <c r="B14" s="40">
        <v>6</v>
      </c>
      <c r="C14" s="79">
        <f t="shared" si="0"/>
        <v>333637.1782209379</v>
      </c>
      <c r="D14" s="79"/>
      <c r="E14" s="40">
        <v>2017</v>
      </c>
      <c r="F14" s="8">
        <v>43483</v>
      </c>
      <c r="G14" s="40" t="s">
        <v>4</v>
      </c>
      <c r="H14" s="80">
        <v>113.11</v>
      </c>
      <c r="I14" s="80"/>
      <c r="J14" s="40">
        <v>17</v>
      </c>
      <c r="K14" s="83">
        <f t="shared" si="3"/>
        <v>10009.115346628138</v>
      </c>
      <c r="L14" s="84"/>
      <c r="M14" s="6">
        <f>IF(J14="","",(K14/J14)/LOOKUP(RIGHT($D$2,3),定数!$A$6:$A$13,定数!$B$6:$B$13))</f>
        <v>5.8877149097812573</v>
      </c>
      <c r="N14" s="40">
        <v>2017</v>
      </c>
      <c r="O14" s="8">
        <v>43483</v>
      </c>
      <c r="P14" s="80">
        <v>113.44</v>
      </c>
      <c r="Q14" s="80"/>
      <c r="R14" s="81">
        <f>IF(P14="","",T14*M14*LOOKUP(RIGHT($D$2,3),定数!$A$6:$A$13,定数!$B$6:$B$13))</f>
        <v>19429.459202278049</v>
      </c>
      <c r="S14" s="81"/>
      <c r="T14" s="82">
        <f t="shared" si="4"/>
        <v>32.999999999999829</v>
      </c>
      <c r="U14" s="82"/>
      <c r="V14" s="22">
        <f t="shared" si="1"/>
        <v>1</v>
      </c>
      <c r="W14">
        <f t="shared" si="2"/>
        <v>0</v>
      </c>
      <c r="X14" s="38">
        <f t="shared" si="5"/>
        <v>356160.62793103419</v>
      </c>
      <c r="Y14" s="39">
        <f t="shared" si="6"/>
        <v>6.3239583333331462E-2</v>
      </c>
    </row>
    <row r="15" spans="2:25" x14ac:dyDescent="0.15">
      <c r="B15" s="40">
        <v>7</v>
      </c>
      <c r="C15" s="79">
        <f t="shared" si="0"/>
        <v>353066.63742321596</v>
      </c>
      <c r="D15" s="79"/>
      <c r="E15" s="40">
        <v>2017</v>
      </c>
      <c r="F15" s="8">
        <v>43488</v>
      </c>
      <c r="G15" s="40" t="s">
        <v>3</v>
      </c>
      <c r="H15" s="80">
        <v>113.3</v>
      </c>
      <c r="I15" s="80"/>
      <c r="J15" s="40">
        <v>34</v>
      </c>
      <c r="K15" s="83">
        <f t="shared" si="3"/>
        <v>10591.999122696478</v>
      </c>
      <c r="L15" s="84"/>
      <c r="M15" s="6">
        <f>IF(J15="","",(K15/J15)/LOOKUP(RIGHT($D$2,3),定数!$A$6:$A$13,定数!$B$6:$B$13))</f>
        <v>3.1152938596166111</v>
      </c>
      <c r="N15" s="40">
        <v>2017</v>
      </c>
      <c r="O15" s="8">
        <v>43488</v>
      </c>
      <c r="P15" s="80">
        <v>113.64</v>
      </c>
      <c r="Q15" s="80"/>
      <c r="R15" s="81">
        <f>IF(P15="","",T15*M15*LOOKUP(RIGHT($D$2,3),定数!$A$6:$A$13,定数!$B$6:$B$13))</f>
        <v>-10591.999122696583</v>
      </c>
      <c r="S15" s="81"/>
      <c r="T15" s="82">
        <f t="shared" si="4"/>
        <v>-34.000000000000341</v>
      </c>
      <c r="U15" s="82"/>
      <c r="V15" s="22">
        <f t="shared" si="1"/>
        <v>0</v>
      </c>
      <c r="W15">
        <f t="shared" si="2"/>
        <v>1</v>
      </c>
      <c r="X15" s="38">
        <f t="shared" si="5"/>
        <v>356160.62793103419</v>
      </c>
      <c r="Y15" s="39">
        <f t="shared" si="6"/>
        <v>8.6870649509785958E-3</v>
      </c>
    </row>
    <row r="16" spans="2:25" x14ac:dyDescent="0.15">
      <c r="B16" s="40">
        <v>8</v>
      </c>
      <c r="C16" s="79">
        <f t="shared" si="0"/>
        <v>342474.63830051938</v>
      </c>
      <c r="D16" s="79"/>
      <c r="E16" s="40">
        <v>2017</v>
      </c>
      <c r="F16" s="8">
        <v>43490</v>
      </c>
      <c r="G16" s="40" t="s">
        <v>3</v>
      </c>
      <c r="H16" s="80">
        <v>113.52</v>
      </c>
      <c r="I16" s="80"/>
      <c r="J16" s="40">
        <v>16</v>
      </c>
      <c r="K16" s="83">
        <f t="shared" si="3"/>
        <v>10274.239149015581</v>
      </c>
      <c r="L16" s="84"/>
      <c r="M16" s="6">
        <f>IF(J16="","",(K16/J16)/LOOKUP(RIGHT($D$2,3),定数!$A$6:$A$13,定数!$B$6:$B$13))</f>
        <v>6.4213994681347382</v>
      </c>
      <c r="N16" s="40">
        <v>2017</v>
      </c>
      <c r="O16" s="8">
        <v>43490</v>
      </c>
      <c r="P16" s="80">
        <v>113.2</v>
      </c>
      <c r="Q16" s="80"/>
      <c r="R16" s="81">
        <f>IF(P16="","",T16*M16*LOOKUP(RIGHT($D$2,3),定数!$A$6:$A$13,定数!$B$6:$B$13))</f>
        <v>20548.478298030725</v>
      </c>
      <c r="S16" s="81"/>
      <c r="T16" s="82">
        <f t="shared" si="4"/>
        <v>31.999999999999318</v>
      </c>
      <c r="U16" s="82"/>
      <c r="V16" s="22">
        <f t="shared" si="1"/>
        <v>1</v>
      </c>
      <c r="W16">
        <f t="shared" si="2"/>
        <v>0</v>
      </c>
      <c r="X16" s="38">
        <f t="shared" si="5"/>
        <v>356160.62793103419</v>
      </c>
      <c r="Y16" s="39">
        <f t="shared" si="6"/>
        <v>3.8426453002449623E-2</v>
      </c>
    </row>
    <row r="17" spans="2:25" x14ac:dyDescent="0.15">
      <c r="B17" s="40">
        <v>9</v>
      </c>
      <c r="C17" s="79">
        <f t="shared" si="0"/>
        <v>363023.11659855011</v>
      </c>
      <c r="D17" s="79"/>
      <c r="E17" s="40">
        <v>2017</v>
      </c>
      <c r="F17" s="8">
        <v>43492</v>
      </c>
      <c r="G17" s="40" t="s">
        <v>4</v>
      </c>
      <c r="H17" s="80">
        <v>115.1</v>
      </c>
      <c r="I17" s="80"/>
      <c r="J17" s="40">
        <v>16</v>
      </c>
      <c r="K17" s="83">
        <f t="shared" si="3"/>
        <v>10890.693497956503</v>
      </c>
      <c r="L17" s="84"/>
      <c r="M17" s="6">
        <f>IF(J17="","",(K17/J17)/LOOKUP(RIGHT($D$2,3),定数!$A$6:$A$13,定数!$B$6:$B$13))</f>
        <v>6.8066834362228148</v>
      </c>
      <c r="N17" s="40">
        <v>2017</v>
      </c>
      <c r="O17" s="8">
        <v>43492</v>
      </c>
      <c r="P17" s="80">
        <v>114.93</v>
      </c>
      <c r="Q17" s="80"/>
      <c r="R17" s="81">
        <f>IF(P17="","",T17*M17*LOOKUP(RIGHT($D$2,3),定数!$A$6:$A$13,定数!$B$6:$B$13))</f>
        <v>-11571.361841577933</v>
      </c>
      <c r="S17" s="81"/>
      <c r="T17" s="82">
        <f t="shared" si="4"/>
        <v>-16.999999999998749</v>
      </c>
      <c r="U17" s="82"/>
      <c r="V17" s="22">
        <f t="shared" si="1"/>
        <v>0</v>
      </c>
      <c r="W17">
        <f t="shared" si="2"/>
        <v>1</v>
      </c>
      <c r="X17" s="38">
        <f t="shared" si="5"/>
        <v>363023.11659855011</v>
      </c>
      <c r="Y17" s="39">
        <f t="shared" si="6"/>
        <v>0</v>
      </c>
    </row>
    <row r="18" spans="2:25" x14ac:dyDescent="0.15">
      <c r="B18" s="40">
        <v>10</v>
      </c>
      <c r="C18" s="79">
        <f t="shared" si="0"/>
        <v>351451.75475697219</v>
      </c>
      <c r="D18" s="79"/>
      <c r="E18" s="40">
        <v>2017</v>
      </c>
      <c r="F18" s="8">
        <v>43497</v>
      </c>
      <c r="G18" s="40" t="s">
        <v>4</v>
      </c>
      <c r="H18" s="80">
        <v>113.53</v>
      </c>
      <c r="I18" s="80"/>
      <c r="J18" s="40">
        <v>19</v>
      </c>
      <c r="K18" s="83">
        <f t="shared" si="3"/>
        <v>10543.552642709166</v>
      </c>
      <c r="L18" s="84"/>
      <c r="M18" s="6">
        <f>IF(J18="","",(K18/J18)/LOOKUP(RIGHT($D$2,3),定数!$A$6:$A$13,定数!$B$6:$B$13))</f>
        <v>5.5492382330048251</v>
      </c>
      <c r="N18" s="40">
        <v>2017</v>
      </c>
      <c r="O18" s="8">
        <v>43497</v>
      </c>
      <c r="P18" s="80">
        <v>113.33</v>
      </c>
      <c r="Q18" s="80"/>
      <c r="R18" s="81">
        <f>IF(P18="","",T18*M18*LOOKUP(RIGHT($D$2,3),定数!$A$6:$A$13,定数!$B$6:$B$13))</f>
        <v>-11098.476466009808</v>
      </c>
      <c r="S18" s="81"/>
      <c r="T18" s="82">
        <f t="shared" si="4"/>
        <v>-20.000000000000284</v>
      </c>
      <c r="U18" s="82"/>
      <c r="V18" s="22">
        <f t="shared" si="1"/>
        <v>0</v>
      </c>
      <c r="W18">
        <f t="shared" si="2"/>
        <v>2</v>
      </c>
      <c r="X18" s="38">
        <f t="shared" si="5"/>
        <v>363023.11659855011</v>
      </c>
      <c r="Y18" s="39">
        <f t="shared" si="6"/>
        <v>3.1874999999997655E-2</v>
      </c>
    </row>
    <row r="19" spans="2:25" x14ac:dyDescent="0.15">
      <c r="B19" s="40">
        <v>11</v>
      </c>
      <c r="C19" s="79">
        <f t="shared" si="0"/>
        <v>340353.27829096239</v>
      </c>
      <c r="D19" s="79"/>
      <c r="E19" s="40">
        <v>2017</v>
      </c>
      <c r="F19" s="8">
        <v>43502</v>
      </c>
      <c r="G19" s="40" t="s">
        <v>3</v>
      </c>
      <c r="H19" s="80">
        <v>112.29</v>
      </c>
      <c r="I19" s="80"/>
      <c r="J19" s="40">
        <v>27</v>
      </c>
      <c r="K19" s="83">
        <f t="shared" si="3"/>
        <v>10210.598348728872</v>
      </c>
      <c r="L19" s="84"/>
      <c r="M19" s="6">
        <f>IF(J19="","",(K19/J19)/LOOKUP(RIGHT($D$2,3),定数!$A$6:$A$13,定数!$B$6:$B$13))</f>
        <v>3.7817030921218042</v>
      </c>
      <c r="N19" s="40">
        <v>2017</v>
      </c>
      <c r="O19" s="8">
        <v>43502</v>
      </c>
      <c r="P19" s="80">
        <v>111.81</v>
      </c>
      <c r="Q19" s="80"/>
      <c r="R19" s="81">
        <f>IF(P19="","",T19*M19*LOOKUP(RIGHT($D$2,3),定数!$A$6:$A$13,定数!$B$6:$B$13))</f>
        <v>18152.174842184813</v>
      </c>
      <c r="S19" s="81"/>
      <c r="T19" s="82">
        <f t="shared" si="4"/>
        <v>48.000000000000398</v>
      </c>
      <c r="U19" s="82"/>
      <c r="V19" s="22">
        <f t="shared" si="1"/>
        <v>1</v>
      </c>
      <c r="W19">
        <f t="shared" si="2"/>
        <v>0</v>
      </c>
      <c r="X19" s="38">
        <f t="shared" si="5"/>
        <v>363023.11659855011</v>
      </c>
      <c r="Y19" s="39">
        <f t="shared" si="6"/>
        <v>6.2447368421050697E-2</v>
      </c>
    </row>
    <row r="20" spans="2:25" x14ac:dyDescent="0.15">
      <c r="B20" s="40">
        <v>12</v>
      </c>
      <c r="C20" s="79">
        <f t="shared" si="0"/>
        <v>358505.45313314721</v>
      </c>
      <c r="D20" s="79"/>
      <c r="E20" s="40">
        <v>2017</v>
      </c>
      <c r="F20" s="8">
        <v>43510</v>
      </c>
      <c r="G20" s="40" t="s">
        <v>4</v>
      </c>
      <c r="H20" s="80">
        <v>113.71</v>
      </c>
      <c r="I20" s="80"/>
      <c r="J20" s="40">
        <v>18</v>
      </c>
      <c r="K20" s="83">
        <f t="shared" si="3"/>
        <v>10755.163593994415</v>
      </c>
      <c r="L20" s="84"/>
      <c r="M20" s="6">
        <f>IF(J20="","",(K20/J20)/LOOKUP(RIGHT($D$2,3),定数!$A$6:$A$13,定数!$B$6:$B$13))</f>
        <v>5.9750908855524525</v>
      </c>
      <c r="N20" s="40">
        <v>2017</v>
      </c>
      <c r="O20" s="8">
        <v>43510</v>
      </c>
      <c r="P20" s="80">
        <v>113.53</v>
      </c>
      <c r="Q20" s="80"/>
      <c r="R20" s="81">
        <f>IF(P20="","",T20*M20*LOOKUP(RIGHT($D$2,3),定数!$A$6:$A$13,定数!$B$6:$B$13))</f>
        <v>-10755.163593993973</v>
      </c>
      <c r="S20" s="81"/>
      <c r="T20" s="82">
        <f t="shared" si="4"/>
        <v>-17.999999999999261</v>
      </c>
      <c r="U20" s="82"/>
      <c r="V20" s="22">
        <f t="shared" si="1"/>
        <v>0</v>
      </c>
      <c r="W20">
        <f t="shared" si="2"/>
        <v>1</v>
      </c>
      <c r="X20" s="38">
        <f t="shared" si="5"/>
        <v>363023.11659855011</v>
      </c>
      <c r="Y20" s="39">
        <f t="shared" si="6"/>
        <v>1.244456140350636E-2</v>
      </c>
    </row>
    <row r="21" spans="2:25" x14ac:dyDescent="0.15">
      <c r="B21" s="40">
        <v>13</v>
      </c>
      <c r="C21" s="79">
        <f t="shared" si="0"/>
        <v>347750.28953915322</v>
      </c>
      <c r="D21" s="79"/>
      <c r="E21" s="40">
        <v>2017</v>
      </c>
      <c r="F21" s="8">
        <v>43510</v>
      </c>
      <c r="G21" s="40" t="s">
        <v>3</v>
      </c>
      <c r="H21" s="80">
        <v>113.35</v>
      </c>
      <c r="I21" s="80"/>
      <c r="J21" s="40">
        <v>11</v>
      </c>
      <c r="K21" s="83">
        <f t="shared" si="3"/>
        <v>10432.508686174597</v>
      </c>
      <c r="L21" s="84"/>
      <c r="M21" s="6">
        <f>IF(J21="","",(K21/J21)/LOOKUP(RIGHT($D$2,3),定数!$A$6:$A$13,定数!$B$6:$B$13))</f>
        <v>9.4840988056132698</v>
      </c>
      <c r="N21" s="40">
        <v>2017</v>
      </c>
      <c r="O21" s="8">
        <v>43510</v>
      </c>
      <c r="P21" s="80">
        <v>113.47</v>
      </c>
      <c r="Q21" s="80"/>
      <c r="R21" s="81">
        <f>IF(P21="","",T21*M21*LOOKUP(RIGHT($D$2,3),定数!$A$6:$A$13,定数!$B$6:$B$13))</f>
        <v>-11380.918566736354</v>
      </c>
      <c r="S21" s="81"/>
      <c r="T21" s="82">
        <f t="shared" si="4"/>
        <v>-12.000000000000455</v>
      </c>
      <c r="U21" s="82"/>
      <c r="V21" s="22">
        <f t="shared" si="1"/>
        <v>0</v>
      </c>
      <c r="W21">
        <f t="shared" si="2"/>
        <v>2</v>
      </c>
      <c r="X21" s="38">
        <f t="shared" si="5"/>
        <v>363023.11659855011</v>
      </c>
      <c r="Y21" s="39">
        <f t="shared" si="6"/>
        <v>4.20712245614E-2</v>
      </c>
    </row>
    <row r="22" spans="2:25" x14ac:dyDescent="0.15">
      <c r="B22" s="40">
        <v>14</v>
      </c>
      <c r="C22" s="79">
        <f t="shared" si="0"/>
        <v>336369.37097241689</v>
      </c>
      <c r="D22" s="79"/>
      <c r="E22" s="40">
        <v>2017</v>
      </c>
      <c r="F22" s="8">
        <v>43511</v>
      </c>
      <c r="G22" s="40" t="s">
        <v>3</v>
      </c>
      <c r="H22" s="80">
        <v>114.29</v>
      </c>
      <c r="I22" s="80"/>
      <c r="J22" s="40">
        <v>12</v>
      </c>
      <c r="K22" s="83">
        <f t="shared" si="3"/>
        <v>10091.081129172506</v>
      </c>
      <c r="L22" s="84"/>
      <c r="M22" s="6">
        <f>IF(J22="","",(K22/J22)/LOOKUP(RIGHT($D$2,3),定数!$A$6:$A$13,定数!$B$6:$B$13))</f>
        <v>8.4092342743104211</v>
      </c>
      <c r="N22" s="40">
        <v>2017</v>
      </c>
      <c r="O22" s="8">
        <v>43511</v>
      </c>
      <c r="P22" s="80">
        <v>114.42</v>
      </c>
      <c r="Q22" s="80"/>
      <c r="R22" s="81">
        <f>IF(P22="","",T22*M22*LOOKUP(RIGHT($D$2,3),定数!$A$6:$A$13,定数!$B$6:$B$13))</f>
        <v>-10932.004556603166</v>
      </c>
      <c r="S22" s="81"/>
      <c r="T22" s="82">
        <f t="shared" si="4"/>
        <v>-12.999999999999545</v>
      </c>
      <c r="U22" s="82"/>
      <c r="V22" s="22">
        <f t="shared" si="1"/>
        <v>0</v>
      </c>
      <c r="W22">
        <f t="shared" si="2"/>
        <v>3</v>
      </c>
      <c r="X22" s="38">
        <f t="shared" si="5"/>
        <v>363023.11659855011</v>
      </c>
      <c r="Y22" s="39">
        <f t="shared" si="6"/>
        <v>7.3421620848482583E-2</v>
      </c>
    </row>
    <row r="23" spans="2:25" x14ac:dyDescent="0.15">
      <c r="B23" s="40">
        <v>15</v>
      </c>
      <c r="C23" s="79">
        <f t="shared" si="0"/>
        <v>325437.36641581374</v>
      </c>
      <c r="D23" s="79"/>
      <c r="E23" s="40">
        <v>2017</v>
      </c>
      <c r="F23" s="8">
        <v>43517</v>
      </c>
      <c r="G23" s="40" t="s">
        <v>4</v>
      </c>
      <c r="H23" s="80">
        <v>113.58</v>
      </c>
      <c r="I23" s="80"/>
      <c r="J23" s="40">
        <v>16</v>
      </c>
      <c r="K23" s="83">
        <f t="shared" si="3"/>
        <v>9763.1209924744126</v>
      </c>
      <c r="L23" s="84"/>
      <c r="M23" s="6">
        <f>IF(J23="","",(K23/J23)/LOOKUP(RIGHT($D$2,3),定数!$A$6:$A$13,定数!$B$6:$B$13))</f>
        <v>6.1019506202965079</v>
      </c>
      <c r="N23" s="40">
        <v>2017</v>
      </c>
      <c r="O23" s="8">
        <v>43517</v>
      </c>
      <c r="P23" s="80">
        <v>113.42</v>
      </c>
      <c r="Q23" s="80"/>
      <c r="R23" s="81">
        <f>IF(P23="","",T23*M23*LOOKUP(RIGHT($D$2,3),定数!$A$6:$A$13,定数!$B$6:$B$13))</f>
        <v>-9763.1209924742052</v>
      </c>
      <c r="S23" s="81"/>
      <c r="T23" s="82">
        <f t="shared" si="4"/>
        <v>-15.999999999999659</v>
      </c>
      <c r="U23" s="82"/>
      <c r="V23" t="str">
        <f t="shared" ref="V23:W74" si="7">IF(S23&lt;&gt;"",IF(S23&lt;0,1+V22,0),"")</f>
        <v/>
      </c>
      <c r="W23">
        <f t="shared" si="2"/>
        <v>4</v>
      </c>
      <c r="X23" s="38">
        <f t="shared" si="5"/>
        <v>363023.11659855011</v>
      </c>
      <c r="Y23" s="39">
        <f t="shared" si="6"/>
        <v>0.10353541817090584</v>
      </c>
    </row>
    <row r="24" spans="2:25" x14ac:dyDescent="0.15">
      <c r="B24" s="40">
        <v>16</v>
      </c>
      <c r="C24" s="79">
        <f t="shared" si="0"/>
        <v>315674.24542333954</v>
      </c>
      <c r="D24" s="79"/>
      <c r="E24" s="40">
        <v>2017</v>
      </c>
      <c r="F24" s="8">
        <v>43518</v>
      </c>
      <c r="G24" s="40" t="s">
        <v>3</v>
      </c>
      <c r="H24" s="80">
        <v>113.39</v>
      </c>
      <c r="I24" s="80"/>
      <c r="J24" s="40">
        <v>17</v>
      </c>
      <c r="K24" s="83">
        <f t="shared" si="3"/>
        <v>9470.227362700185</v>
      </c>
      <c r="L24" s="84"/>
      <c r="M24" s="6">
        <f>IF(J24="","",(K24/J24)/LOOKUP(RIGHT($D$2,3),定数!$A$6:$A$13,定数!$B$6:$B$13))</f>
        <v>5.5707219780589323</v>
      </c>
      <c r="N24" s="40">
        <v>2017</v>
      </c>
      <c r="O24" s="8">
        <v>43518</v>
      </c>
      <c r="P24" s="80">
        <v>113.05</v>
      </c>
      <c r="Q24" s="80"/>
      <c r="R24" s="81">
        <f>IF(P24="","",T24*M24*LOOKUP(RIGHT($D$2,3),定数!$A$6:$A$13,定数!$B$6:$B$13))</f>
        <v>18940.454725400559</v>
      </c>
      <c r="S24" s="81"/>
      <c r="T24" s="82">
        <f t="shared" si="4"/>
        <v>34.000000000000341</v>
      </c>
      <c r="U24" s="82"/>
      <c r="V24" t="str">
        <f t="shared" si="7"/>
        <v/>
      </c>
      <c r="W24">
        <f t="shared" si="2"/>
        <v>0</v>
      </c>
      <c r="X24" s="38">
        <f t="shared" si="5"/>
        <v>363023.11659855011</v>
      </c>
      <c r="Y24" s="39">
        <f t="shared" si="6"/>
        <v>0.13042935562577807</v>
      </c>
    </row>
    <row r="25" spans="2:25" x14ac:dyDescent="0.15">
      <c r="B25" s="40">
        <v>17</v>
      </c>
      <c r="C25" s="79">
        <f t="shared" si="0"/>
        <v>334614.70014874008</v>
      </c>
      <c r="D25" s="79"/>
      <c r="E25" s="40">
        <v>2017</v>
      </c>
      <c r="F25" s="8">
        <v>43520</v>
      </c>
      <c r="G25" s="40" t="s">
        <v>3</v>
      </c>
      <c r="H25" s="80">
        <v>112.76</v>
      </c>
      <c r="I25" s="80"/>
      <c r="J25" s="40">
        <v>13</v>
      </c>
      <c r="K25" s="83">
        <f t="shared" si="3"/>
        <v>10038.441004462202</v>
      </c>
      <c r="L25" s="84"/>
      <c r="M25" s="6">
        <f>IF(J25="","",(K25/J25)/LOOKUP(RIGHT($D$2,3),定数!$A$6:$A$13,定数!$B$6:$B$13))</f>
        <v>7.7218776957401554</v>
      </c>
      <c r="N25" s="40">
        <v>2017</v>
      </c>
      <c r="O25" s="8">
        <v>43518</v>
      </c>
      <c r="P25" s="80">
        <v>112.5</v>
      </c>
      <c r="Q25" s="80"/>
      <c r="R25" s="81">
        <f>IF(P25="","",T25*M25*LOOKUP(RIGHT($D$2,3),定数!$A$6:$A$13,定数!$B$6:$B$13))</f>
        <v>20076.882008924797</v>
      </c>
      <c r="S25" s="81"/>
      <c r="T25" s="82">
        <f t="shared" si="4"/>
        <v>26.000000000000512</v>
      </c>
      <c r="U25" s="82"/>
      <c r="V25" t="str">
        <f t="shared" si="7"/>
        <v/>
      </c>
      <c r="W25">
        <f t="shared" si="2"/>
        <v>0</v>
      </c>
      <c r="X25" s="38">
        <f t="shared" si="5"/>
        <v>363023.11659855011</v>
      </c>
      <c r="Y25" s="39">
        <f t="shared" si="6"/>
        <v>7.8255116963324212E-2</v>
      </c>
    </row>
    <row r="26" spans="2:25" x14ac:dyDescent="0.15">
      <c r="B26" s="40">
        <v>18</v>
      </c>
      <c r="C26" s="79">
        <f t="shared" si="0"/>
        <v>354691.58215766487</v>
      </c>
      <c r="D26" s="79"/>
      <c r="E26" s="40">
        <v>2017</v>
      </c>
      <c r="F26" s="8">
        <v>43523</v>
      </c>
      <c r="G26" s="40" t="s">
        <v>4</v>
      </c>
      <c r="H26" s="80">
        <v>112.28</v>
      </c>
      <c r="I26" s="80"/>
      <c r="J26" s="40">
        <v>9</v>
      </c>
      <c r="K26" s="83">
        <f t="shared" si="3"/>
        <v>10640.747464729946</v>
      </c>
      <c r="L26" s="84"/>
      <c r="M26" s="6">
        <f>IF(J26="","",(K26/J26)/LOOKUP(RIGHT($D$2,3),定数!$A$6:$A$13,定数!$B$6:$B$13))</f>
        <v>11.823052738588828</v>
      </c>
      <c r="N26" s="40">
        <v>2017</v>
      </c>
      <c r="O26" s="8">
        <v>43523</v>
      </c>
      <c r="P26" s="80">
        <v>112.37</v>
      </c>
      <c r="Q26" s="80"/>
      <c r="R26" s="81">
        <f>IF(P26="","",T26*M26*LOOKUP(RIGHT($D$2,3),定数!$A$6:$A$13,定数!$B$6:$B$13))</f>
        <v>10640.747464730348</v>
      </c>
      <c r="S26" s="81"/>
      <c r="T26" s="82">
        <f t="shared" si="4"/>
        <v>9.0000000000003411</v>
      </c>
      <c r="U26" s="82"/>
      <c r="V26" t="str">
        <f t="shared" si="7"/>
        <v/>
      </c>
      <c r="W26">
        <f t="shared" si="2"/>
        <v>0</v>
      </c>
      <c r="X26" s="38">
        <f t="shared" si="5"/>
        <v>363023.11659855011</v>
      </c>
      <c r="Y26" s="39">
        <f t="shared" si="6"/>
        <v>2.2950423981122681E-2</v>
      </c>
    </row>
    <row r="27" spans="2:25" x14ac:dyDescent="0.15">
      <c r="B27" s="40">
        <v>19</v>
      </c>
      <c r="C27" s="79">
        <f t="shared" si="0"/>
        <v>365332.32962239522</v>
      </c>
      <c r="D27" s="79"/>
      <c r="E27" s="40">
        <v>2017</v>
      </c>
      <c r="F27" s="8">
        <v>43523</v>
      </c>
      <c r="G27" s="40" t="s">
        <v>4</v>
      </c>
      <c r="H27" s="80">
        <v>112.39</v>
      </c>
      <c r="I27" s="80"/>
      <c r="J27" s="40">
        <v>32</v>
      </c>
      <c r="K27" s="83">
        <f t="shared" si="3"/>
        <v>10959.969888671856</v>
      </c>
      <c r="L27" s="84"/>
      <c r="M27" s="6">
        <f>IF(J27="","",(K27/J27)/LOOKUP(RIGHT($D$2,3),定数!$A$6:$A$13,定数!$B$6:$B$13))</f>
        <v>3.4249905902099549</v>
      </c>
      <c r="N27" s="40">
        <v>2017</v>
      </c>
      <c r="O27" s="8">
        <v>43523</v>
      </c>
      <c r="P27" s="80">
        <v>112.08</v>
      </c>
      <c r="Q27" s="80"/>
      <c r="R27" s="81">
        <f>IF(P27="","",T27*M27*LOOKUP(RIGHT($D$2,3),定数!$A$6:$A$13,定数!$B$6:$B$13))</f>
        <v>-10617.470829650938</v>
      </c>
      <c r="S27" s="81"/>
      <c r="T27" s="82">
        <f t="shared" si="4"/>
        <v>-31.000000000000227</v>
      </c>
      <c r="U27" s="82"/>
      <c r="V27" t="str">
        <f t="shared" si="7"/>
        <v/>
      </c>
      <c r="W27">
        <f t="shared" si="2"/>
        <v>1</v>
      </c>
      <c r="X27" s="38">
        <f t="shared" si="5"/>
        <v>365332.32962239522</v>
      </c>
      <c r="Y27" s="39">
        <f t="shared" si="6"/>
        <v>0</v>
      </c>
    </row>
    <row r="28" spans="2:25" x14ac:dyDescent="0.15">
      <c r="B28" s="40">
        <v>20</v>
      </c>
      <c r="C28" s="79">
        <f t="shared" si="0"/>
        <v>354714.85879274429</v>
      </c>
      <c r="D28" s="79"/>
      <c r="E28" s="40">
        <v>2017</v>
      </c>
      <c r="F28" s="8">
        <v>43526</v>
      </c>
      <c r="G28" s="40" t="s">
        <v>4</v>
      </c>
      <c r="H28" s="80">
        <v>114.48</v>
      </c>
      <c r="I28" s="80"/>
      <c r="J28" s="40">
        <v>25</v>
      </c>
      <c r="K28" s="83">
        <f t="shared" si="3"/>
        <v>10641.445763782329</v>
      </c>
      <c r="L28" s="84"/>
      <c r="M28" s="6">
        <f>IF(J28="","",(K28/J28)/LOOKUP(RIGHT($D$2,3),定数!$A$6:$A$13,定数!$B$6:$B$13))</f>
        <v>4.2565783055129316</v>
      </c>
      <c r="N28" s="40">
        <v>2017</v>
      </c>
      <c r="O28" s="8">
        <v>43527</v>
      </c>
      <c r="P28" s="80">
        <v>114.23</v>
      </c>
      <c r="Q28" s="80"/>
      <c r="R28" s="81">
        <f>IF(P28="","",T28*M28*LOOKUP(RIGHT($D$2,3),定数!$A$6:$A$13,定数!$B$6:$B$13))</f>
        <v>-10641.445763782329</v>
      </c>
      <c r="S28" s="81"/>
      <c r="T28" s="82">
        <f t="shared" si="4"/>
        <v>-25</v>
      </c>
      <c r="U28" s="82"/>
      <c r="V28" t="str">
        <f t="shared" si="7"/>
        <v/>
      </c>
      <c r="W28">
        <f t="shared" si="2"/>
        <v>2</v>
      </c>
      <c r="X28" s="38">
        <f t="shared" si="5"/>
        <v>365332.32962239522</v>
      </c>
      <c r="Y28" s="39">
        <f t="shared" si="6"/>
        <v>2.9062500000000213E-2</v>
      </c>
    </row>
    <row r="29" spans="2:25" x14ac:dyDescent="0.15">
      <c r="B29" s="40">
        <v>21</v>
      </c>
      <c r="C29" s="79">
        <f t="shared" si="0"/>
        <v>344073.41302896198</v>
      </c>
      <c r="D29" s="79"/>
      <c r="E29" s="40">
        <v>2017</v>
      </c>
      <c r="F29" s="8">
        <v>43530</v>
      </c>
      <c r="G29" s="40" t="s">
        <v>4</v>
      </c>
      <c r="H29" s="80">
        <v>113.9</v>
      </c>
      <c r="I29" s="80"/>
      <c r="J29" s="40">
        <v>8</v>
      </c>
      <c r="K29" s="83">
        <f t="shared" si="3"/>
        <v>10322.202390868859</v>
      </c>
      <c r="L29" s="84"/>
      <c r="M29" s="6">
        <f>IF(J29="","",(K29/J29)/LOOKUP(RIGHT($D$2,3),定数!$A$6:$A$13,定数!$B$6:$B$13))</f>
        <v>12.902752988586073</v>
      </c>
      <c r="N29" s="40">
        <v>2017</v>
      </c>
      <c r="O29" s="8">
        <v>43531</v>
      </c>
      <c r="P29" s="80">
        <v>114.07</v>
      </c>
      <c r="Q29" s="80"/>
      <c r="R29" s="81">
        <f>IF(P29="","",T29*M29*LOOKUP(RIGHT($D$2,3),定数!$A$6:$A$13,定数!$B$6:$B$13))</f>
        <v>21934.68008059471</v>
      </c>
      <c r="S29" s="81"/>
      <c r="T29" s="82">
        <f t="shared" si="4"/>
        <v>16.999999999998749</v>
      </c>
      <c r="U29" s="82"/>
      <c r="V29" t="str">
        <f t="shared" si="7"/>
        <v/>
      </c>
      <c r="W29">
        <f t="shared" si="2"/>
        <v>0</v>
      </c>
      <c r="X29" s="38">
        <f t="shared" si="5"/>
        <v>365332.32962239522</v>
      </c>
      <c r="Y29" s="39">
        <f t="shared" si="6"/>
        <v>5.8190625000000162E-2</v>
      </c>
    </row>
    <row r="30" spans="2:25" x14ac:dyDescent="0.15">
      <c r="B30" s="40">
        <v>22</v>
      </c>
      <c r="C30" s="79">
        <f t="shared" si="0"/>
        <v>366008.09310955671</v>
      </c>
      <c r="D30" s="79"/>
      <c r="E30" s="40">
        <v>2017</v>
      </c>
      <c r="F30" s="8">
        <v>43539</v>
      </c>
      <c r="G30" s="40" t="s">
        <v>4</v>
      </c>
      <c r="H30" s="80">
        <v>114.84</v>
      </c>
      <c r="I30" s="80"/>
      <c r="J30" s="40">
        <v>6</v>
      </c>
      <c r="K30" s="83">
        <f t="shared" si="3"/>
        <v>10980.242793286701</v>
      </c>
      <c r="L30" s="84"/>
      <c r="M30" s="6">
        <f>IF(J30="","",(K30/J30)/LOOKUP(RIGHT($D$2,3),定数!$A$6:$A$13,定数!$B$6:$B$13))</f>
        <v>18.300404655477834</v>
      </c>
      <c r="N30" s="40">
        <v>2017</v>
      </c>
      <c r="O30" s="8">
        <v>43539</v>
      </c>
      <c r="P30" s="80">
        <v>114.77</v>
      </c>
      <c r="Q30" s="80"/>
      <c r="R30" s="81">
        <f>IF(P30="","",T30*M30*LOOKUP(RIGHT($D$2,3),定数!$A$6:$A$13,定数!$B$6:$B$13))</f>
        <v>-12810.283258835836</v>
      </c>
      <c r="S30" s="81"/>
      <c r="T30" s="82">
        <f t="shared" si="4"/>
        <v>-7.000000000000739</v>
      </c>
      <c r="U30" s="82"/>
      <c r="V30" t="str">
        <f t="shared" si="7"/>
        <v/>
      </c>
      <c r="W30">
        <f t="shared" si="2"/>
        <v>1</v>
      </c>
      <c r="X30" s="38">
        <f t="shared" si="5"/>
        <v>366008.09310955671</v>
      </c>
      <c r="Y30" s="39">
        <f t="shared" si="6"/>
        <v>0</v>
      </c>
    </row>
    <row r="31" spans="2:25" x14ac:dyDescent="0.15">
      <c r="B31" s="40">
        <v>23</v>
      </c>
      <c r="C31" s="79">
        <f t="shared" si="0"/>
        <v>353197.80985072086</v>
      </c>
      <c r="D31" s="79"/>
      <c r="E31" s="40">
        <v>2017</v>
      </c>
      <c r="F31" s="8">
        <v>43540</v>
      </c>
      <c r="G31" s="40" t="s">
        <v>4</v>
      </c>
      <c r="H31" s="80">
        <v>113.34</v>
      </c>
      <c r="I31" s="80"/>
      <c r="J31" s="40">
        <v>45</v>
      </c>
      <c r="K31" s="83">
        <f t="shared" si="3"/>
        <v>10595.934295521625</v>
      </c>
      <c r="L31" s="84"/>
      <c r="M31" s="6">
        <f>IF(J31="","",(K31/J31)/LOOKUP(RIGHT($D$2,3),定数!$A$6:$A$13,定数!$B$6:$B$13))</f>
        <v>2.354652065671472</v>
      </c>
      <c r="N31" s="40">
        <v>2017</v>
      </c>
      <c r="O31" s="8">
        <v>43541</v>
      </c>
      <c r="P31" s="80">
        <v>112.9</v>
      </c>
      <c r="Q31" s="80"/>
      <c r="R31" s="81">
        <f>IF(P31="","",T31*M31*LOOKUP(RIGHT($D$2,3),定数!$A$6:$A$13,定数!$B$6:$B$13))</f>
        <v>-10360.469088954424</v>
      </c>
      <c r="S31" s="81"/>
      <c r="T31" s="82">
        <f t="shared" si="4"/>
        <v>-43.999999999999773</v>
      </c>
      <c r="U31" s="82"/>
      <c r="V31" t="str">
        <f t="shared" si="7"/>
        <v/>
      </c>
      <c r="W31">
        <f t="shared" si="2"/>
        <v>2</v>
      </c>
      <c r="X31" s="38">
        <f t="shared" si="5"/>
        <v>366008.09310955671</v>
      </c>
      <c r="Y31" s="39">
        <f t="shared" si="6"/>
        <v>3.5000000000003695E-2</v>
      </c>
    </row>
    <row r="32" spans="2:25" x14ac:dyDescent="0.15">
      <c r="B32" s="40">
        <v>24</v>
      </c>
      <c r="C32" s="79">
        <f t="shared" si="0"/>
        <v>342837.34076176642</v>
      </c>
      <c r="D32" s="79"/>
      <c r="E32" s="40">
        <v>2017</v>
      </c>
      <c r="F32" s="8">
        <v>43541</v>
      </c>
      <c r="G32" s="40" t="s">
        <v>4</v>
      </c>
      <c r="H32" s="80">
        <v>113.39</v>
      </c>
      <c r="I32" s="80"/>
      <c r="J32" s="40">
        <v>11</v>
      </c>
      <c r="K32" s="83">
        <f t="shared" si="3"/>
        <v>10285.120222852993</v>
      </c>
      <c r="L32" s="84"/>
      <c r="M32" s="6">
        <f>IF(J32="","",(K32/J32)/LOOKUP(RIGHT($D$2,3),定数!$A$6:$A$13,定数!$B$6:$B$13))</f>
        <v>9.3501092935027206</v>
      </c>
      <c r="N32" s="40">
        <v>2017</v>
      </c>
      <c r="O32" s="8">
        <v>43541</v>
      </c>
      <c r="P32" s="80">
        <v>113.28</v>
      </c>
      <c r="Q32" s="80"/>
      <c r="R32" s="81">
        <f>IF(P32="","",T32*M32*LOOKUP(RIGHT($D$2,3),定数!$A$6:$A$13,定数!$B$6:$B$13))</f>
        <v>-10285.120222852938</v>
      </c>
      <c r="S32" s="81"/>
      <c r="T32" s="82">
        <f t="shared" si="4"/>
        <v>-10.999999999999943</v>
      </c>
      <c r="U32" s="82"/>
      <c r="V32" t="str">
        <f t="shared" si="7"/>
        <v/>
      </c>
      <c r="W32">
        <f t="shared" si="2"/>
        <v>3</v>
      </c>
      <c r="X32" s="38">
        <f t="shared" si="5"/>
        <v>366008.09310955671</v>
      </c>
      <c r="Y32" s="39">
        <f t="shared" si="6"/>
        <v>6.3306666666670175E-2</v>
      </c>
    </row>
    <row r="33" spans="2:25" x14ac:dyDescent="0.15">
      <c r="B33" s="40">
        <v>25</v>
      </c>
      <c r="C33" s="79">
        <f t="shared" si="0"/>
        <v>332552.22053891351</v>
      </c>
      <c r="D33" s="79"/>
      <c r="E33" s="40">
        <v>2017</v>
      </c>
      <c r="F33" s="8">
        <v>43541</v>
      </c>
      <c r="G33" s="40" t="s">
        <v>3</v>
      </c>
      <c r="H33" s="80">
        <v>113.34</v>
      </c>
      <c r="I33" s="80"/>
      <c r="J33" s="40">
        <v>9</v>
      </c>
      <c r="K33" s="83">
        <f t="shared" si="3"/>
        <v>9976.5666161674053</v>
      </c>
      <c r="L33" s="84"/>
      <c r="M33" s="6">
        <f>IF(J33="","",(K33/J33)/LOOKUP(RIGHT($D$2,3),定数!$A$6:$A$13,定数!$B$6:$B$13))</f>
        <v>11.085074017963784</v>
      </c>
      <c r="N33" s="40">
        <v>2017</v>
      </c>
      <c r="O33" s="8">
        <v>43541</v>
      </c>
      <c r="P33" s="80">
        <v>113.18</v>
      </c>
      <c r="Q33" s="80"/>
      <c r="R33" s="81">
        <f>IF(P33="","",T33*M33*LOOKUP(RIGHT($D$2,3),定数!$A$6:$A$13,定数!$B$6:$B$13))</f>
        <v>17736.118428741676</v>
      </c>
      <c r="S33" s="81"/>
      <c r="T33" s="82">
        <f t="shared" si="4"/>
        <v>15.999999999999659</v>
      </c>
      <c r="U33" s="82"/>
      <c r="V33" t="str">
        <f t="shared" si="7"/>
        <v/>
      </c>
      <c r="W33">
        <f t="shared" si="2"/>
        <v>0</v>
      </c>
      <c r="X33" s="38">
        <f t="shared" si="5"/>
        <v>366008.09310955671</v>
      </c>
      <c r="Y33" s="39">
        <f t="shared" si="6"/>
        <v>9.1407466666669879E-2</v>
      </c>
    </row>
    <row r="34" spans="2:25" x14ac:dyDescent="0.15">
      <c r="B34" s="40">
        <v>26</v>
      </c>
      <c r="C34" s="79">
        <f t="shared" si="0"/>
        <v>350288.3389676552</v>
      </c>
      <c r="D34" s="79"/>
      <c r="E34" s="40">
        <v>2017</v>
      </c>
      <c r="F34" s="8">
        <v>43545</v>
      </c>
      <c r="G34" s="40" t="s">
        <v>3</v>
      </c>
      <c r="H34" s="80">
        <v>112.52</v>
      </c>
      <c r="I34" s="80"/>
      <c r="J34" s="40">
        <v>15</v>
      </c>
      <c r="K34" s="83">
        <f t="shared" si="3"/>
        <v>10508.650169029655</v>
      </c>
      <c r="L34" s="84"/>
      <c r="M34" s="6">
        <f>IF(J34="","",(K34/J34)/LOOKUP(RIGHT($D$2,3),定数!$A$6:$A$13,定数!$B$6:$B$13))</f>
        <v>7.0057667793531042</v>
      </c>
      <c r="N34" s="40">
        <v>2017</v>
      </c>
      <c r="O34" s="8">
        <v>43545</v>
      </c>
      <c r="P34" s="80">
        <v>112.25</v>
      </c>
      <c r="Q34" s="80"/>
      <c r="R34" s="81">
        <f>IF(P34="","",T34*M34*LOOKUP(RIGHT($D$2,3),定数!$A$6:$A$13,定数!$B$6:$B$13))</f>
        <v>18915.570304253102</v>
      </c>
      <c r="S34" s="81"/>
      <c r="T34" s="82">
        <f t="shared" si="4"/>
        <v>26.999999999999602</v>
      </c>
      <c r="U34" s="82"/>
      <c r="V34" t="str">
        <f t="shared" si="7"/>
        <v/>
      </c>
      <c r="W34">
        <f t="shared" si="2"/>
        <v>0</v>
      </c>
      <c r="X34" s="38">
        <f t="shared" si="5"/>
        <v>366008.09310955671</v>
      </c>
      <c r="Y34" s="39">
        <f t="shared" si="6"/>
        <v>4.2949198222226537E-2</v>
      </c>
    </row>
    <row r="35" spans="2:25" x14ac:dyDescent="0.15">
      <c r="B35" s="40">
        <v>27</v>
      </c>
      <c r="C35" s="79">
        <f t="shared" si="0"/>
        <v>369203.90927190828</v>
      </c>
      <c r="D35" s="79"/>
      <c r="E35" s="40">
        <v>2017</v>
      </c>
      <c r="F35" s="8">
        <v>43546</v>
      </c>
      <c r="G35" s="40" t="s">
        <v>3</v>
      </c>
      <c r="H35" s="80">
        <v>111.6</v>
      </c>
      <c r="I35" s="80"/>
      <c r="J35" s="40">
        <v>11</v>
      </c>
      <c r="K35" s="83">
        <f t="shared" si="3"/>
        <v>11076.117278157248</v>
      </c>
      <c r="L35" s="84"/>
      <c r="M35" s="6">
        <f>IF(J35="","",(K35/J35)/LOOKUP(RIGHT($D$2,3),定数!$A$6:$A$13,定数!$B$6:$B$13))</f>
        <v>10.069197525597497</v>
      </c>
      <c r="N35" s="40">
        <v>2017</v>
      </c>
      <c r="O35" s="8">
        <v>43546</v>
      </c>
      <c r="P35" s="80">
        <v>111.39</v>
      </c>
      <c r="Q35" s="80"/>
      <c r="R35" s="81">
        <f>IF(P35="","",T35*M35*LOOKUP(RIGHT($D$2,3),定数!$A$6:$A$13,定数!$B$6:$B$13))</f>
        <v>21145.314803754114</v>
      </c>
      <c r="S35" s="81"/>
      <c r="T35" s="82">
        <f t="shared" si="4"/>
        <v>20.999999999999375</v>
      </c>
      <c r="U35" s="82"/>
      <c r="V35" t="str">
        <f t="shared" si="7"/>
        <v/>
      </c>
      <c r="W35">
        <f t="shared" si="2"/>
        <v>0</v>
      </c>
      <c r="X35" s="38">
        <f t="shared" si="5"/>
        <v>369203.90927190828</v>
      </c>
      <c r="Y35" s="39">
        <f t="shared" si="6"/>
        <v>0</v>
      </c>
    </row>
    <row r="36" spans="2:25" x14ac:dyDescent="0.15">
      <c r="B36" s="40">
        <v>28</v>
      </c>
      <c r="C36" s="79">
        <f t="shared" si="0"/>
        <v>390349.22407566238</v>
      </c>
      <c r="D36" s="79"/>
      <c r="E36" s="40">
        <v>2017</v>
      </c>
      <c r="F36" s="8">
        <v>43546</v>
      </c>
      <c r="G36" s="40" t="s">
        <v>3</v>
      </c>
      <c r="H36" s="80">
        <v>111.36</v>
      </c>
      <c r="I36" s="80"/>
      <c r="J36" s="40">
        <v>27</v>
      </c>
      <c r="K36" s="83">
        <f t="shared" si="3"/>
        <v>11710.47672226987</v>
      </c>
      <c r="L36" s="84"/>
      <c r="M36" s="6">
        <f>IF(J36="","",(K36/J36)/LOOKUP(RIGHT($D$2,3),定数!$A$6:$A$13,定数!$B$6:$B$13))</f>
        <v>4.337213600840693</v>
      </c>
      <c r="N36" s="40">
        <v>2017</v>
      </c>
      <c r="O36" s="8">
        <v>43546</v>
      </c>
      <c r="P36" s="80">
        <v>110.83</v>
      </c>
      <c r="Q36" s="80"/>
      <c r="R36" s="81">
        <f>IF(P36="","",T36*M36*LOOKUP(RIGHT($D$2,3),定数!$A$6:$A$13,定数!$B$6:$B$13))</f>
        <v>22987.232084455722</v>
      </c>
      <c r="S36" s="81"/>
      <c r="T36" s="82">
        <f t="shared" si="4"/>
        <v>53.000000000000114</v>
      </c>
      <c r="U36" s="82"/>
      <c r="V36" t="str">
        <f t="shared" si="7"/>
        <v/>
      </c>
      <c r="W36">
        <f t="shared" si="2"/>
        <v>0</v>
      </c>
      <c r="X36" s="38">
        <f t="shared" si="5"/>
        <v>390349.22407566238</v>
      </c>
      <c r="Y36" s="39">
        <f t="shared" si="6"/>
        <v>0</v>
      </c>
    </row>
    <row r="37" spans="2:25" x14ac:dyDescent="0.15">
      <c r="B37" s="40">
        <v>29</v>
      </c>
      <c r="C37" s="79">
        <f t="shared" si="0"/>
        <v>413336.4561601181</v>
      </c>
      <c r="D37" s="79"/>
      <c r="E37" s="40">
        <v>2017</v>
      </c>
      <c r="F37" s="8">
        <v>43551</v>
      </c>
      <c r="G37" s="40" t="s">
        <v>3</v>
      </c>
      <c r="H37" s="80">
        <v>110.85</v>
      </c>
      <c r="I37" s="80"/>
      <c r="J37" s="40">
        <v>18</v>
      </c>
      <c r="K37" s="83">
        <f t="shared" si="3"/>
        <v>12400.093684803544</v>
      </c>
      <c r="L37" s="84"/>
      <c r="M37" s="6">
        <f>IF(J37="","",(K37/J37)/LOOKUP(RIGHT($D$2,3),定数!$A$6:$A$13,定数!$B$6:$B$13))</f>
        <v>6.8889409360019682</v>
      </c>
      <c r="N37" s="40">
        <v>2017</v>
      </c>
      <c r="O37" s="8">
        <v>43551</v>
      </c>
      <c r="P37" s="80">
        <v>110.51</v>
      </c>
      <c r="Q37" s="80"/>
      <c r="R37" s="81">
        <f>IF(P37="","",T37*M37*LOOKUP(RIGHT($D$2,3),定数!$A$6:$A$13,定数!$B$6:$B$13))</f>
        <v>23422.399182405949</v>
      </c>
      <c r="S37" s="81"/>
      <c r="T37" s="82">
        <f t="shared" si="4"/>
        <v>33.99999999999892</v>
      </c>
      <c r="U37" s="82"/>
      <c r="V37" t="str">
        <f t="shared" si="7"/>
        <v/>
      </c>
      <c r="W37">
        <f t="shared" si="2"/>
        <v>0</v>
      </c>
      <c r="X37" s="38">
        <f t="shared" si="5"/>
        <v>413336.4561601181</v>
      </c>
      <c r="Y37" s="39">
        <f t="shared" si="6"/>
        <v>0</v>
      </c>
    </row>
    <row r="38" spans="2:25" x14ac:dyDescent="0.15">
      <c r="B38" s="40">
        <v>30</v>
      </c>
      <c r="C38" s="79">
        <f t="shared" si="0"/>
        <v>436758.85534252407</v>
      </c>
      <c r="D38" s="79"/>
      <c r="E38" s="40">
        <v>2017</v>
      </c>
      <c r="F38" s="8">
        <v>43551</v>
      </c>
      <c r="G38" s="40" t="s">
        <v>3</v>
      </c>
      <c r="H38" s="80">
        <v>110.25</v>
      </c>
      <c r="I38" s="80"/>
      <c r="J38" s="40">
        <v>13</v>
      </c>
      <c r="K38" s="83">
        <f t="shared" si="3"/>
        <v>13102.765660275722</v>
      </c>
      <c r="L38" s="84"/>
      <c r="M38" s="6">
        <f>IF(J38="","",(K38/J38)/LOOKUP(RIGHT($D$2,3),定数!$A$6:$A$13,定数!$B$6:$B$13))</f>
        <v>10.079050507904402</v>
      </c>
      <c r="N38" s="40">
        <v>2017</v>
      </c>
      <c r="O38" s="8">
        <v>43551</v>
      </c>
      <c r="P38" s="80">
        <v>110.39</v>
      </c>
      <c r="Q38" s="80"/>
      <c r="R38" s="81">
        <f>IF(P38="","",T38*M38*LOOKUP(RIGHT($D$2,3),定数!$A$6:$A$13,定数!$B$6:$B$13))</f>
        <v>-14110.670711066219</v>
      </c>
      <c r="S38" s="81"/>
      <c r="T38" s="82">
        <f t="shared" si="4"/>
        <v>-14.000000000000057</v>
      </c>
      <c r="U38" s="82"/>
      <c r="V38" t="str">
        <f t="shared" si="7"/>
        <v/>
      </c>
      <c r="W38">
        <f t="shared" si="2"/>
        <v>1</v>
      </c>
      <c r="X38" s="38">
        <f t="shared" si="5"/>
        <v>436758.85534252407</v>
      </c>
      <c r="Y38" s="39">
        <f t="shared" si="6"/>
        <v>0</v>
      </c>
    </row>
    <row r="39" spans="2:25" x14ac:dyDescent="0.15">
      <c r="B39" s="40">
        <v>31</v>
      </c>
      <c r="C39" s="79">
        <f t="shared" si="0"/>
        <v>422648.18463145784</v>
      </c>
      <c r="D39" s="79"/>
      <c r="E39" s="40">
        <v>2017</v>
      </c>
      <c r="F39" s="8">
        <v>43554</v>
      </c>
      <c r="G39" s="40" t="s">
        <v>4</v>
      </c>
      <c r="H39" s="80">
        <v>111.1</v>
      </c>
      <c r="I39" s="80"/>
      <c r="J39" s="40">
        <v>17</v>
      </c>
      <c r="K39" s="83">
        <f t="shared" si="3"/>
        <v>12679.445538943735</v>
      </c>
      <c r="L39" s="84"/>
      <c r="M39" s="6">
        <f>IF(J39="","",(K39/J39)/LOOKUP(RIGHT($D$2,3),定数!$A$6:$A$13,定数!$B$6:$B$13))</f>
        <v>7.4584973758492561</v>
      </c>
      <c r="N39" s="40">
        <v>2017</v>
      </c>
      <c r="O39" s="8">
        <v>43554</v>
      </c>
      <c r="P39" s="80">
        <v>111.43</v>
      </c>
      <c r="Q39" s="80"/>
      <c r="R39" s="81">
        <f>IF(P39="","",T39*M39*LOOKUP(RIGHT($D$2,3),定数!$A$6:$A$13,定数!$B$6:$B$13))</f>
        <v>24613.041340303476</v>
      </c>
      <c r="S39" s="81"/>
      <c r="T39" s="82">
        <f t="shared" si="4"/>
        <v>33.000000000001251</v>
      </c>
      <c r="U39" s="82"/>
      <c r="V39" t="str">
        <f t="shared" si="7"/>
        <v/>
      </c>
      <c r="W39">
        <f t="shared" si="2"/>
        <v>0</v>
      </c>
      <c r="X39" s="38">
        <f t="shared" si="5"/>
        <v>436758.85534252407</v>
      </c>
      <c r="Y39" s="39">
        <f t="shared" si="6"/>
        <v>3.2307692307692482E-2</v>
      </c>
    </row>
    <row r="40" spans="2:25" x14ac:dyDescent="0.15">
      <c r="B40" s="40">
        <v>32</v>
      </c>
      <c r="C40" s="79">
        <f t="shared" si="0"/>
        <v>447261.22597176133</v>
      </c>
      <c r="D40" s="79"/>
      <c r="E40" s="40">
        <v>2017</v>
      </c>
      <c r="F40" s="8">
        <v>43554</v>
      </c>
      <c r="G40" s="40" t="s">
        <v>4</v>
      </c>
      <c r="H40" s="80">
        <v>111.41</v>
      </c>
      <c r="I40" s="80"/>
      <c r="J40" s="40">
        <v>20</v>
      </c>
      <c r="K40" s="83">
        <f t="shared" si="3"/>
        <v>13417.83677915284</v>
      </c>
      <c r="L40" s="84"/>
      <c r="M40" s="6">
        <f>IF(J40="","",(K40/J40)/LOOKUP(RIGHT($D$2,3),定数!$A$6:$A$13,定数!$B$6:$B$13))</f>
        <v>6.7089183895764197</v>
      </c>
      <c r="N40" s="40">
        <v>2017</v>
      </c>
      <c r="O40" s="8">
        <v>43554</v>
      </c>
      <c r="P40" s="80">
        <v>111.8</v>
      </c>
      <c r="Q40" s="80"/>
      <c r="R40" s="81">
        <f>IF(P40="","",T40*M40*LOOKUP(RIGHT($D$2,3),定数!$A$6:$A$13,定数!$B$6:$B$13))</f>
        <v>26164.781719348077</v>
      </c>
      <c r="S40" s="81"/>
      <c r="T40" s="82">
        <f t="shared" si="4"/>
        <v>39.000000000000057</v>
      </c>
      <c r="U40" s="82"/>
      <c r="V40" t="str">
        <f t="shared" si="7"/>
        <v/>
      </c>
      <c r="W40">
        <f t="shared" si="2"/>
        <v>0</v>
      </c>
      <c r="X40" s="38">
        <f t="shared" si="5"/>
        <v>447261.22597176133</v>
      </c>
      <c r="Y40" s="39">
        <f t="shared" si="6"/>
        <v>0</v>
      </c>
    </row>
    <row r="41" spans="2:25" x14ac:dyDescent="0.15">
      <c r="B41" s="40">
        <v>33</v>
      </c>
      <c r="C41" s="79">
        <f t="shared" si="0"/>
        <v>473426.00769110944</v>
      </c>
      <c r="D41" s="79"/>
      <c r="E41" s="40">
        <v>2017</v>
      </c>
      <c r="F41" s="8">
        <v>43558</v>
      </c>
      <c r="G41" s="40" t="s">
        <v>3</v>
      </c>
      <c r="H41" s="80">
        <v>111.22</v>
      </c>
      <c r="I41" s="80"/>
      <c r="J41" s="40">
        <v>13</v>
      </c>
      <c r="K41" s="83">
        <f t="shared" si="3"/>
        <v>14202.780230733282</v>
      </c>
      <c r="L41" s="84"/>
      <c r="M41" s="6">
        <f>IF(J41="","",(K41/J41)/LOOKUP(RIGHT($D$2,3),定数!$A$6:$A$13,定数!$B$6:$B$13))</f>
        <v>10.925215562102526</v>
      </c>
      <c r="N41" s="40">
        <v>2017</v>
      </c>
      <c r="O41" s="8">
        <v>43558</v>
      </c>
      <c r="P41" s="80">
        <v>111.05</v>
      </c>
      <c r="Q41" s="80"/>
      <c r="R41" s="81">
        <f>IF(P41="","",T41*M41*LOOKUP(RIGHT($D$2,3),定数!$A$6:$A$13,定数!$B$6:$B$13))</f>
        <v>18572.86645557448</v>
      </c>
      <c r="S41" s="81"/>
      <c r="T41" s="82">
        <f t="shared" si="4"/>
        <v>17.000000000000171</v>
      </c>
      <c r="U41" s="82"/>
      <c r="V41" t="str">
        <f t="shared" si="7"/>
        <v/>
      </c>
      <c r="W41">
        <f t="shared" si="2"/>
        <v>0</v>
      </c>
      <c r="X41" s="38">
        <f t="shared" si="5"/>
        <v>473426.00769110944</v>
      </c>
      <c r="Y41" s="39">
        <f t="shared" si="6"/>
        <v>0</v>
      </c>
    </row>
    <row r="42" spans="2:25" x14ac:dyDescent="0.15">
      <c r="B42" s="40">
        <v>34</v>
      </c>
      <c r="C42" s="79">
        <f t="shared" si="0"/>
        <v>491998.8741466839</v>
      </c>
      <c r="D42" s="79"/>
      <c r="E42" s="40">
        <v>2017</v>
      </c>
      <c r="F42" s="8">
        <v>43561</v>
      </c>
      <c r="G42" s="40" t="s">
        <v>4</v>
      </c>
      <c r="H42" s="80">
        <v>110.86</v>
      </c>
      <c r="I42" s="80"/>
      <c r="J42" s="40">
        <v>21</v>
      </c>
      <c r="K42" s="83">
        <f t="shared" si="3"/>
        <v>14759.966224400516</v>
      </c>
      <c r="L42" s="84"/>
      <c r="M42" s="6">
        <f>IF(J42="","",(K42/J42)/LOOKUP(RIGHT($D$2,3),定数!$A$6:$A$13,定数!$B$6:$B$13))</f>
        <v>7.0285553449526263</v>
      </c>
      <c r="N42" s="40">
        <v>2017</v>
      </c>
      <c r="O42" s="8">
        <v>43562</v>
      </c>
      <c r="P42" s="80">
        <v>110.65</v>
      </c>
      <c r="Q42" s="80"/>
      <c r="R42" s="81">
        <f>IF(P42="","",T42*M42*LOOKUP(RIGHT($D$2,3),定数!$A$6:$A$13,定数!$B$6:$B$13))</f>
        <v>-14759.966224400077</v>
      </c>
      <c r="S42" s="81"/>
      <c r="T42" s="82">
        <f t="shared" si="4"/>
        <v>-20.999999999999375</v>
      </c>
      <c r="U42" s="82"/>
      <c r="V42" t="str">
        <f t="shared" si="7"/>
        <v/>
      </c>
      <c r="W42">
        <f t="shared" si="2"/>
        <v>1</v>
      </c>
      <c r="X42" s="38">
        <f t="shared" si="5"/>
        <v>491998.8741466839</v>
      </c>
      <c r="Y42" s="39">
        <f t="shared" si="6"/>
        <v>0</v>
      </c>
    </row>
    <row r="43" spans="2:25" x14ac:dyDescent="0.15">
      <c r="B43" s="40">
        <v>35</v>
      </c>
      <c r="C43" s="79">
        <f t="shared" si="0"/>
        <v>477238.9079222838</v>
      </c>
      <c r="D43" s="79"/>
      <c r="E43" s="40">
        <v>2017</v>
      </c>
      <c r="F43" s="8">
        <v>43565</v>
      </c>
      <c r="G43" s="40" t="s">
        <v>3</v>
      </c>
      <c r="H43" s="80">
        <v>110.83</v>
      </c>
      <c r="I43" s="80"/>
      <c r="J43" s="40">
        <v>26</v>
      </c>
      <c r="K43" s="83">
        <f t="shared" si="3"/>
        <v>14317.167237668513</v>
      </c>
      <c r="L43" s="84"/>
      <c r="M43" s="6">
        <f>IF(J43="","",(K43/J43)/LOOKUP(RIGHT($D$2,3),定数!$A$6:$A$13,定数!$B$6:$B$13))</f>
        <v>5.5066027837186589</v>
      </c>
      <c r="N43" s="40">
        <v>2017</v>
      </c>
      <c r="O43" s="8">
        <v>43566</v>
      </c>
      <c r="P43" s="80">
        <v>110.35</v>
      </c>
      <c r="Q43" s="80"/>
      <c r="R43" s="81">
        <f>IF(P43="","",T43*M43*LOOKUP(RIGHT($D$2,3),定数!$A$6:$A$13,定数!$B$6:$B$13))</f>
        <v>26431.693361849786</v>
      </c>
      <c r="S43" s="81"/>
      <c r="T43" s="82">
        <f t="shared" si="4"/>
        <v>48.000000000000398</v>
      </c>
      <c r="U43" s="82"/>
      <c r="V43" t="str">
        <f t="shared" si="7"/>
        <v/>
      </c>
      <c r="W43">
        <f t="shared" si="2"/>
        <v>0</v>
      </c>
      <c r="X43" s="38">
        <f t="shared" si="5"/>
        <v>491998.8741466839</v>
      </c>
      <c r="Y43" s="39">
        <f t="shared" si="6"/>
        <v>2.9999999999999138E-2</v>
      </c>
    </row>
    <row r="44" spans="2:25" x14ac:dyDescent="0.15">
      <c r="B44" s="40">
        <v>36</v>
      </c>
      <c r="C44" s="79">
        <f t="shared" si="0"/>
        <v>503670.60128413362</v>
      </c>
      <c r="D44" s="79"/>
      <c r="E44" s="40">
        <v>2017</v>
      </c>
      <c r="F44" s="8">
        <v>43566</v>
      </c>
      <c r="G44" s="40" t="s">
        <v>3</v>
      </c>
      <c r="H44" s="80">
        <v>110.74</v>
      </c>
      <c r="I44" s="80"/>
      <c r="J44" s="40">
        <v>10</v>
      </c>
      <c r="K44" s="83">
        <f t="shared" si="3"/>
        <v>15110.118038524008</v>
      </c>
      <c r="L44" s="84"/>
      <c r="M44" s="6">
        <f>IF(J44="","",(K44/J44)/LOOKUP(RIGHT($D$2,3),定数!$A$6:$A$13,定数!$B$6:$B$13))</f>
        <v>15.110118038524009</v>
      </c>
      <c r="N44" s="40">
        <v>2017</v>
      </c>
      <c r="O44" s="8">
        <v>43566</v>
      </c>
      <c r="P44" s="80">
        <v>110.52</v>
      </c>
      <c r="Q44" s="80"/>
      <c r="R44" s="81">
        <f>IF(P44="","",T44*M44*LOOKUP(RIGHT($D$2,3),定数!$A$6:$A$13,定数!$B$6:$B$13))</f>
        <v>33242.259684752644</v>
      </c>
      <c r="S44" s="81"/>
      <c r="T44" s="82">
        <f t="shared" si="4"/>
        <v>21.999999999999886</v>
      </c>
      <c r="U44" s="82"/>
      <c r="V44" t="str">
        <f t="shared" si="7"/>
        <v/>
      </c>
      <c r="W44">
        <f t="shared" si="2"/>
        <v>0</v>
      </c>
      <c r="X44" s="38">
        <f t="shared" si="5"/>
        <v>503670.60128413362</v>
      </c>
      <c r="Y44" s="39">
        <f t="shared" si="6"/>
        <v>0</v>
      </c>
    </row>
    <row r="45" spans="2:25" x14ac:dyDescent="0.15">
      <c r="B45" s="40">
        <v>37</v>
      </c>
      <c r="C45" s="79">
        <f t="shared" si="0"/>
        <v>536912.86096888629</v>
      </c>
      <c r="D45" s="79"/>
      <c r="E45" s="40">
        <v>2017</v>
      </c>
      <c r="F45" s="8">
        <v>43566</v>
      </c>
      <c r="G45" s="40" t="s">
        <v>3</v>
      </c>
      <c r="H45" s="80">
        <v>110.59</v>
      </c>
      <c r="I45" s="80"/>
      <c r="J45" s="40">
        <v>11</v>
      </c>
      <c r="K45" s="83">
        <f t="shared" si="3"/>
        <v>16107.385829066588</v>
      </c>
      <c r="L45" s="84"/>
      <c r="M45" s="6">
        <f>IF(J45="","",(K45/J45)/LOOKUP(RIGHT($D$2,3),定数!$A$6:$A$13,定数!$B$6:$B$13))</f>
        <v>14.64307802642417</v>
      </c>
      <c r="N45" s="40">
        <v>2017</v>
      </c>
      <c r="O45" s="8">
        <v>43566</v>
      </c>
      <c r="P45" s="80">
        <v>110.39</v>
      </c>
      <c r="Q45" s="80"/>
      <c r="R45" s="81">
        <f>IF(P45="","",T45*M45*LOOKUP(RIGHT($D$2,3),定数!$A$6:$A$13,定数!$B$6:$B$13))</f>
        <v>29286.156052848757</v>
      </c>
      <c r="S45" s="81"/>
      <c r="T45" s="82">
        <f t="shared" si="4"/>
        <v>20.000000000000284</v>
      </c>
      <c r="U45" s="82"/>
      <c r="V45" t="str">
        <f t="shared" si="7"/>
        <v/>
      </c>
      <c r="W45">
        <f t="shared" si="2"/>
        <v>0</v>
      </c>
      <c r="X45" s="38">
        <f t="shared" si="5"/>
        <v>536912.86096888629</v>
      </c>
      <c r="Y45" s="39">
        <f t="shared" si="6"/>
        <v>0</v>
      </c>
    </row>
    <row r="46" spans="2:25" x14ac:dyDescent="0.15">
      <c r="B46" s="40">
        <v>38</v>
      </c>
      <c r="C46" s="79">
        <f t="shared" si="0"/>
        <v>566199.01702173508</v>
      </c>
      <c r="D46" s="79"/>
      <c r="E46" s="40">
        <v>2017</v>
      </c>
      <c r="F46" s="8">
        <v>43567</v>
      </c>
      <c r="G46" s="40" t="s">
        <v>3</v>
      </c>
      <c r="H46" s="80">
        <v>109.57</v>
      </c>
      <c r="I46" s="80"/>
      <c r="J46" s="40">
        <v>10</v>
      </c>
      <c r="K46" s="83">
        <f t="shared" si="3"/>
        <v>16985.970510652052</v>
      </c>
      <c r="L46" s="84"/>
      <c r="M46" s="6">
        <f>IF(J46="","",(K46/J46)/LOOKUP(RIGHT($D$2,3),定数!$A$6:$A$13,定数!$B$6:$B$13))</f>
        <v>16.985970510652052</v>
      </c>
      <c r="N46" s="40">
        <v>2017</v>
      </c>
      <c r="O46" s="8">
        <v>43567</v>
      </c>
      <c r="P46" s="80">
        <v>109.69</v>
      </c>
      <c r="Q46" s="80"/>
      <c r="R46" s="81">
        <f>IF(P46="","",T46*M46*LOOKUP(RIGHT($D$2,3),定数!$A$6:$A$13,定数!$B$6:$B$13))</f>
        <v>-20383.164612783235</v>
      </c>
      <c r="S46" s="81"/>
      <c r="T46" s="82">
        <f t="shared" si="4"/>
        <v>-12.000000000000455</v>
      </c>
      <c r="U46" s="82"/>
      <c r="V46" t="str">
        <f t="shared" si="7"/>
        <v/>
      </c>
      <c r="W46">
        <f t="shared" si="2"/>
        <v>1</v>
      </c>
      <c r="X46" s="38">
        <f t="shared" si="5"/>
        <v>566199.01702173508</v>
      </c>
      <c r="Y46" s="39">
        <f t="shared" si="6"/>
        <v>0</v>
      </c>
    </row>
    <row r="47" spans="2:25" x14ac:dyDescent="0.15">
      <c r="B47" s="40">
        <v>39</v>
      </c>
      <c r="C47" s="79">
        <f t="shared" si="0"/>
        <v>545815.85240895185</v>
      </c>
      <c r="D47" s="79"/>
      <c r="E47" s="40">
        <v>2017</v>
      </c>
      <c r="F47" s="8">
        <v>43572</v>
      </c>
      <c r="G47" s="40" t="s">
        <v>3</v>
      </c>
      <c r="H47" s="80">
        <v>108.3</v>
      </c>
      <c r="I47" s="80"/>
      <c r="J47" s="40">
        <v>11</v>
      </c>
      <c r="K47" s="83">
        <f t="shared" si="3"/>
        <v>16374.475572268555</v>
      </c>
      <c r="L47" s="84"/>
      <c r="M47" s="6">
        <f>IF(J47="","",(K47/J47)/LOOKUP(RIGHT($D$2,3),定数!$A$6:$A$13,定数!$B$6:$B$13))</f>
        <v>14.885886883880506</v>
      </c>
      <c r="N47" s="40">
        <v>2017</v>
      </c>
      <c r="O47" s="8">
        <v>43572</v>
      </c>
      <c r="P47" s="80">
        <v>108.42</v>
      </c>
      <c r="Q47" s="80"/>
      <c r="R47" s="81">
        <f>IF(P47="","",T47*M47*LOOKUP(RIGHT($D$2,3),定数!$A$6:$A$13,定数!$B$6:$B$13))</f>
        <v>-17863.064260657284</v>
      </c>
      <c r="S47" s="81"/>
      <c r="T47" s="82">
        <f t="shared" si="4"/>
        <v>-12.000000000000455</v>
      </c>
      <c r="U47" s="82"/>
      <c r="V47" t="str">
        <f t="shared" si="7"/>
        <v/>
      </c>
      <c r="W47">
        <f t="shared" si="2"/>
        <v>2</v>
      </c>
      <c r="X47" s="38">
        <f t="shared" si="5"/>
        <v>566199.01702173508</v>
      </c>
      <c r="Y47" s="39">
        <f t="shared" si="6"/>
        <v>3.6000000000001364E-2</v>
      </c>
    </row>
    <row r="48" spans="2:25" x14ac:dyDescent="0.15">
      <c r="B48" s="40">
        <v>40</v>
      </c>
      <c r="C48" s="79">
        <f t="shared" si="0"/>
        <v>527952.78814829455</v>
      </c>
      <c r="D48" s="79"/>
      <c r="E48" s="40">
        <v>2017</v>
      </c>
      <c r="F48" s="8">
        <v>43573</v>
      </c>
      <c r="G48" s="40" t="s">
        <v>3</v>
      </c>
      <c r="H48" s="80">
        <v>108.75</v>
      </c>
      <c r="I48" s="80"/>
      <c r="J48" s="40">
        <v>22</v>
      </c>
      <c r="K48" s="83">
        <f t="shared" si="3"/>
        <v>15838.583644448836</v>
      </c>
      <c r="L48" s="84"/>
      <c r="M48" s="6">
        <f>IF(J48="","",(K48/J48)/LOOKUP(RIGHT($D$2,3),定数!$A$6:$A$13,定数!$B$6:$B$13))</f>
        <v>7.1993562020221988</v>
      </c>
      <c r="N48" s="40">
        <v>2017</v>
      </c>
      <c r="O48" s="8">
        <v>43573</v>
      </c>
      <c r="P48" s="80">
        <v>108.32</v>
      </c>
      <c r="Q48" s="80"/>
      <c r="R48" s="81">
        <f>IF(P48="","",T48*M48*LOOKUP(RIGHT($D$2,3),定数!$A$6:$A$13,定数!$B$6:$B$13))</f>
        <v>30957.231668695949</v>
      </c>
      <c r="S48" s="81"/>
      <c r="T48" s="82">
        <f t="shared" si="4"/>
        <v>43.000000000000682</v>
      </c>
      <c r="U48" s="82"/>
      <c r="V48" t="str">
        <f t="shared" si="7"/>
        <v/>
      </c>
      <c r="W48">
        <f t="shared" si="2"/>
        <v>0</v>
      </c>
      <c r="X48" s="38">
        <f t="shared" si="5"/>
        <v>566199.01702173508</v>
      </c>
      <c r="Y48" s="39">
        <f t="shared" si="6"/>
        <v>6.7549090909093445E-2</v>
      </c>
    </row>
    <row r="49" spans="2:25" x14ac:dyDescent="0.15">
      <c r="B49" s="40">
        <v>41</v>
      </c>
      <c r="C49" s="79">
        <f t="shared" si="0"/>
        <v>558910.01981699048</v>
      </c>
      <c r="D49" s="79"/>
      <c r="E49" s="40">
        <v>2017</v>
      </c>
      <c r="F49" s="8">
        <v>43574</v>
      </c>
      <c r="G49" s="40" t="s">
        <v>4</v>
      </c>
      <c r="H49" s="80">
        <v>108.63</v>
      </c>
      <c r="I49" s="80"/>
      <c r="J49" s="40">
        <v>10</v>
      </c>
      <c r="K49" s="83">
        <f t="shared" si="3"/>
        <v>16767.300594509714</v>
      </c>
      <c r="L49" s="84"/>
      <c r="M49" s="6">
        <f>IF(J49="","",(K49/J49)/LOOKUP(RIGHT($D$2,3),定数!$A$6:$A$13,定数!$B$6:$B$13))</f>
        <v>16.767300594509713</v>
      </c>
      <c r="N49" s="40">
        <v>2017</v>
      </c>
      <c r="O49" s="8">
        <v>43574</v>
      </c>
      <c r="P49" s="80">
        <v>108.82</v>
      </c>
      <c r="Q49" s="80"/>
      <c r="R49" s="81">
        <f>IF(P49="","",T49*M49*LOOKUP(RIGHT($D$2,3),定数!$A$6:$A$13,定数!$B$6:$B$13))</f>
        <v>31857.871129568077</v>
      </c>
      <c r="S49" s="81"/>
      <c r="T49" s="82">
        <f t="shared" si="4"/>
        <v>18.999999999999773</v>
      </c>
      <c r="U49" s="82"/>
      <c r="V49" t="str">
        <f t="shared" si="7"/>
        <v/>
      </c>
      <c r="W49">
        <f t="shared" si="2"/>
        <v>0</v>
      </c>
      <c r="X49" s="38">
        <f t="shared" si="5"/>
        <v>566199.01702173508</v>
      </c>
      <c r="Y49" s="39">
        <f t="shared" si="6"/>
        <v>1.2873560330580402E-2</v>
      </c>
    </row>
    <row r="50" spans="2:25" x14ac:dyDescent="0.15">
      <c r="B50" s="40">
        <v>42</v>
      </c>
      <c r="C50" s="79">
        <f t="shared" si="0"/>
        <v>590767.89094655856</v>
      </c>
      <c r="D50" s="79"/>
      <c r="E50" s="40">
        <v>2017</v>
      </c>
      <c r="F50" s="8">
        <v>43583</v>
      </c>
      <c r="G50" s="40" t="s">
        <v>3</v>
      </c>
      <c r="H50" s="80">
        <v>111.09</v>
      </c>
      <c r="I50" s="80"/>
      <c r="J50" s="40">
        <v>12</v>
      </c>
      <c r="K50" s="83">
        <f t="shared" si="3"/>
        <v>17723.036728396757</v>
      </c>
      <c r="L50" s="84"/>
      <c r="M50" s="6">
        <f>IF(J50="","",(K50/J50)/LOOKUP(RIGHT($D$2,3),定数!$A$6:$A$13,定数!$B$6:$B$13))</f>
        <v>14.769197273663965</v>
      </c>
      <c r="N50" s="40">
        <v>2017</v>
      </c>
      <c r="O50" s="8">
        <v>43583</v>
      </c>
      <c r="P50" s="80">
        <v>111.22</v>
      </c>
      <c r="Q50" s="80"/>
      <c r="R50" s="81">
        <f>IF(P50="","",T50*M50*LOOKUP(RIGHT($D$2,3),定数!$A$6:$A$13,定数!$B$6:$B$13))</f>
        <v>-19199.956455762484</v>
      </c>
      <c r="S50" s="81"/>
      <c r="T50" s="82">
        <f t="shared" si="4"/>
        <v>-12.999999999999545</v>
      </c>
      <c r="U50" s="82"/>
      <c r="V50" t="str">
        <f t="shared" si="7"/>
        <v/>
      </c>
      <c r="W50">
        <f t="shared" si="2"/>
        <v>1</v>
      </c>
      <c r="X50" s="38">
        <f t="shared" si="5"/>
        <v>590767.89094655856</v>
      </c>
      <c r="Y50" s="39">
        <f t="shared" si="6"/>
        <v>0</v>
      </c>
    </row>
    <row r="51" spans="2:25" x14ac:dyDescent="0.15">
      <c r="B51" s="40">
        <v>43</v>
      </c>
      <c r="C51" s="79">
        <f t="shared" si="0"/>
        <v>571567.93449079606</v>
      </c>
      <c r="D51" s="79"/>
      <c r="E51" s="40">
        <v>2017</v>
      </c>
      <c r="F51" s="8">
        <v>43583</v>
      </c>
      <c r="G51" s="40" t="s">
        <v>3</v>
      </c>
      <c r="H51" s="80">
        <v>111.36</v>
      </c>
      <c r="I51" s="80"/>
      <c r="J51" s="40">
        <v>17</v>
      </c>
      <c r="K51" s="83">
        <f t="shared" si="3"/>
        <v>17147.038034723882</v>
      </c>
      <c r="L51" s="84"/>
      <c r="M51" s="6">
        <f>IF(J51="","",(K51/J51)/LOOKUP(RIGHT($D$2,3),定数!$A$6:$A$13,定数!$B$6:$B$13))</f>
        <v>10.086492961602284</v>
      </c>
      <c r="N51" s="40">
        <v>2017</v>
      </c>
      <c r="O51" s="8">
        <v>43583</v>
      </c>
      <c r="P51" s="80">
        <v>111.54</v>
      </c>
      <c r="Q51" s="80"/>
      <c r="R51" s="81">
        <f>IF(P51="","",T51*M51*LOOKUP(RIGHT($D$2,3),定数!$A$6:$A$13,定数!$B$6:$B$13))</f>
        <v>-18155.687330884801</v>
      </c>
      <c r="S51" s="81"/>
      <c r="T51" s="82">
        <f t="shared" si="4"/>
        <v>-18.000000000000682</v>
      </c>
      <c r="U51" s="82"/>
      <c r="V51" t="str">
        <f t="shared" si="7"/>
        <v/>
      </c>
      <c r="W51">
        <f t="shared" si="2"/>
        <v>2</v>
      </c>
      <c r="X51" s="38">
        <f t="shared" si="5"/>
        <v>590767.89094655856</v>
      </c>
      <c r="Y51" s="39">
        <f t="shared" si="6"/>
        <v>3.2499999999998863E-2</v>
      </c>
    </row>
    <row r="52" spans="2:25" x14ac:dyDescent="0.15">
      <c r="B52" s="40">
        <v>44</v>
      </c>
      <c r="C52" s="79">
        <f t="shared" si="0"/>
        <v>553412.24715991132</v>
      </c>
      <c r="D52" s="79"/>
      <c r="E52" s="40">
        <v>2017</v>
      </c>
      <c r="F52" s="8">
        <v>43589</v>
      </c>
      <c r="G52" s="40" t="s">
        <v>3</v>
      </c>
      <c r="H52" s="80">
        <v>112.79</v>
      </c>
      <c r="I52" s="80"/>
      <c r="J52" s="40">
        <v>24</v>
      </c>
      <c r="K52" s="83">
        <f t="shared" si="3"/>
        <v>16602.36741479734</v>
      </c>
      <c r="L52" s="84"/>
      <c r="M52" s="6">
        <f>IF(J52="","",(K52/J52)/LOOKUP(RIGHT($D$2,3),定数!$A$6:$A$13,定数!$B$6:$B$13))</f>
        <v>6.9176530894988915</v>
      </c>
      <c r="N52" s="40">
        <v>2017</v>
      </c>
      <c r="O52" s="8">
        <v>43589</v>
      </c>
      <c r="P52" s="80">
        <v>112.34</v>
      </c>
      <c r="Q52" s="80"/>
      <c r="R52" s="81">
        <f>IF(P52="","",T52*M52*LOOKUP(RIGHT($D$2,3),定数!$A$6:$A$13,定数!$B$6:$B$13))</f>
        <v>31129.438902745209</v>
      </c>
      <c r="S52" s="81"/>
      <c r="T52" s="82">
        <f t="shared" si="4"/>
        <v>45.000000000000284</v>
      </c>
      <c r="U52" s="82"/>
      <c r="V52" t="str">
        <f t="shared" si="7"/>
        <v/>
      </c>
      <c r="W52">
        <f t="shared" si="2"/>
        <v>0</v>
      </c>
      <c r="X52" s="38">
        <f t="shared" si="5"/>
        <v>590767.89094655856</v>
      </c>
      <c r="Y52" s="39">
        <f t="shared" si="6"/>
        <v>6.3232352941176462E-2</v>
      </c>
    </row>
    <row r="53" spans="2:25" x14ac:dyDescent="0.15">
      <c r="B53" s="40">
        <v>45</v>
      </c>
      <c r="C53" s="79">
        <f t="shared" si="0"/>
        <v>584541.68606265658</v>
      </c>
      <c r="D53" s="79"/>
      <c r="E53" s="40">
        <v>2017</v>
      </c>
      <c r="F53" s="8">
        <v>43593</v>
      </c>
      <c r="G53" s="40" t="s">
        <v>4</v>
      </c>
      <c r="H53" s="80">
        <v>112.8</v>
      </c>
      <c r="I53" s="80"/>
      <c r="J53" s="40">
        <v>12</v>
      </c>
      <c r="K53" s="83">
        <f t="shared" si="3"/>
        <v>17536.250581879696</v>
      </c>
      <c r="L53" s="84"/>
      <c r="M53" s="6">
        <f>IF(J53="","",(K53/J53)/LOOKUP(RIGHT($D$2,3),定数!$A$6:$A$13,定数!$B$6:$B$13))</f>
        <v>14.613542151566413</v>
      </c>
      <c r="N53" s="40">
        <v>2017</v>
      </c>
      <c r="O53" s="8">
        <v>43593</v>
      </c>
      <c r="P53" s="80">
        <v>112.67</v>
      </c>
      <c r="Q53" s="80"/>
      <c r="R53" s="81">
        <f>IF(P53="","",T53*M53*LOOKUP(RIGHT($D$2,3),定数!$A$6:$A$13,定数!$B$6:$B$13))</f>
        <v>-18997.60479703567</v>
      </c>
      <c r="S53" s="81"/>
      <c r="T53" s="82">
        <f t="shared" si="4"/>
        <v>-12.999999999999545</v>
      </c>
      <c r="U53" s="82"/>
      <c r="V53" t="str">
        <f t="shared" si="7"/>
        <v/>
      </c>
      <c r="W53">
        <f t="shared" si="2"/>
        <v>1</v>
      </c>
      <c r="X53" s="38">
        <f t="shared" si="5"/>
        <v>590767.89094655856</v>
      </c>
      <c r="Y53" s="39">
        <f t="shared" si="6"/>
        <v>1.0539172794117202E-2</v>
      </c>
    </row>
    <row r="54" spans="2:25" x14ac:dyDescent="0.15">
      <c r="B54" s="40">
        <v>46</v>
      </c>
      <c r="C54" s="79">
        <f t="shared" si="0"/>
        <v>565544.08126562089</v>
      </c>
      <c r="D54" s="79"/>
      <c r="E54" s="40">
        <v>2017</v>
      </c>
      <c r="F54" s="8">
        <v>43595</v>
      </c>
      <c r="G54" s="40" t="s">
        <v>4</v>
      </c>
      <c r="H54" s="80">
        <v>113.83</v>
      </c>
      <c r="I54" s="80"/>
      <c r="J54" s="40">
        <v>19</v>
      </c>
      <c r="K54" s="83">
        <f t="shared" si="3"/>
        <v>16966.322437968625</v>
      </c>
      <c r="L54" s="84"/>
      <c r="M54" s="6">
        <f>IF(J54="","",(K54/J54)/LOOKUP(RIGHT($D$2,3),定数!$A$6:$A$13,定数!$B$6:$B$13))</f>
        <v>8.9296433884045392</v>
      </c>
      <c r="N54" s="40">
        <v>2017</v>
      </c>
      <c r="O54" s="8">
        <v>43595</v>
      </c>
      <c r="P54" s="80">
        <v>114.21</v>
      </c>
      <c r="Q54" s="80"/>
      <c r="R54" s="81">
        <f>IF(P54="","",T54*M54*LOOKUP(RIGHT($D$2,3),定数!$A$6:$A$13,定数!$B$6:$B$13))</f>
        <v>33932.644875936843</v>
      </c>
      <c r="S54" s="81"/>
      <c r="T54" s="82">
        <f t="shared" si="4"/>
        <v>37.999999999999545</v>
      </c>
      <c r="U54" s="82"/>
      <c r="V54" t="str">
        <f t="shared" si="7"/>
        <v/>
      </c>
      <c r="W54">
        <f t="shared" si="2"/>
        <v>0</v>
      </c>
      <c r="X54" s="38">
        <f t="shared" si="5"/>
        <v>590767.89094655856</v>
      </c>
      <c r="Y54" s="39">
        <f t="shared" si="6"/>
        <v>4.269664967830733E-2</v>
      </c>
    </row>
    <row r="55" spans="2:25" x14ac:dyDescent="0.15">
      <c r="B55" s="40">
        <v>47</v>
      </c>
      <c r="C55" s="79">
        <f t="shared" si="0"/>
        <v>599476.72614155768</v>
      </c>
      <c r="D55" s="79"/>
      <c r="E55" s="40">
        <v>2017</v>
      </c>
      <c r="F55" s="8">
        <v>43595</v>
      </c>
      <c r="G55" s="40" t="s">
        <v>3</v>
      </c>
      <c r="H55" s="80">
        <v>113.76</v>
      </c>
      <c r="I55" s="80"/>
      <c r="J55" s="40">
        <v>18</v>
      </c>
      <c r="K55" s="83">
        <f t="shared" si="3"/>
        <v>17984.301784246731</v>
      </c>
      <c r="L55" s="84"/>
      <c r="M55" s="6">
        <f>IF(J55="","",(K55/J55)/LOOKUP(RIGHT($D$2,3),定数!$A$6:$A$13,定数!$B$6:$B$13))</f>
        <v>9.9912787690259623</v>
      </c>
      <c r="N55" s="40">
        <v>2017</v>
      </c>
      <c r="O55" s="8">
        <v>43595</v>
      </c>
      <c r="P55" s="80">
        <v>113.95</v>
      </c>
      <c r="Q55" s="80"/>
      <c r="R55" s="81">
        <f>IF(P55="","",T55*M55*LOOKUP(RIGHT($D$2,3),定数!$A$6:$A$13,定数!$B$6:$B$13))</f>
        <v>-18983.429661149101</v>
      </c>
      <c r="S55" s="81"/>
      <c r="T55" s="82">
        <f t="shared" si="4"/>
        <v>-18.999999999999773</v>
      </c>
      <c r="U55" s="82"/>
      <c r="V55" t="str">
        <f t="shared" si="7"/>
        <v/>
      </c>
      <c r="W55">
        <f t="shared" si="2"/>
        <v>1</v>
      </c>
      <c r="X55" s="38">
        <f t="shared" si="5"/>
        <v>599476.72614155768</v>
      </c>
      <c r="Y55" s="39">
        <f t="shared" si="6"/>
        <v>0</v>
      </c>
    </row>
    <row r="56" spans="2:25" x14ac:dyDescent="0.15">
      <c r="B56" s="40">
        <v>48</v>
      </c>
      <c r="C56" s="79">
        <f t="shared" si="0"/>
        <v>580493.29648040864</v>
      </c>
      <c r="D56" s="79"/>
      <c r="E56" s="40">
        <v>2017</v>
      </c>
      <c r="F56" s="8">
        <v>43597</v>
      </c>
      <c r="G56" s="40" t="s">
        <v>3</v>
      </c>
      <c r="H56" s="80">
        <v>113.55</v>
      </c>
      <c r="I56" s="80"/>
      <c r="J56" s="40">
        <v>16</v>
      </c>
      <c r="K56" s="83">
        <f t="shared" si="3"/>
        <v>17414.798894412259</v>
      </c>
      <c r="L56" s="84"/>
      <c r="M56" s="6">
        <f>IF(J56="","",(K56/J56)/LOOKUP(RIGHT($D$2,3),定数!$A$6:$A$13,定数!$B$6:$B$13))</f>
        <v>10.884249309007663</v>
      </c>
      <c r="N56" s="40">
        <v>2017</v>
      </c>
      <c r="O56" s="8">
        <v>43597</v>
      </c>
      <c r="P56" s="80">
        <v>113.72</v>
      </c>
      <c r="Q56" s="80"/>
      <c r="R56" s="81">
        <f>IF(P56="","",T56*M56*LOOKUP(RIGHT($D$2,3),定数!$A$6:$A$13,定数!$B$6:$B$13))</f>
        <v>-18503.223825313209</v>
      </c>
      <c r="S56" s="81"/>
      <c r="T56" s="82">
        <f t="shared" si="4"/>
        <v>-17.000000000000171</v>
      </c>
      <c r="U56" s="82"/>
      <c r="V56" t="str">
        <f t="shared" si="7"/>
        <v/>
      </c>
      <c r="W56">
        <f t="shared" si="2"/>
        <v>2</v>
      </c>
      <c r="X56" s="38">
        <f t="shared" si="5"/>
        <v>599476.72614155768</v>
      </c>
      <c r="Y56" s="39">
        <f t="shared" si="6"/>
        <v>3.1666666666666177E-2</v>
      </c>
    </row>
    <row r="57" spans="2:25" x14ac:dyDescent="0.15">
      <c r="B57" s="40">
        <v>49</v>
      </c>
      <c r="C57" s="79">
        <f t="shared" si="0"/>
        <v>561990.07265509549</v>
      </c>
      <c r="D57" s="79"/>
      <c r="E57" s="40">
        <v>2017</v>
      </c>
      <c r="F57" s="8">
        <v>43603</v>
      </c>
      <c r="G57" s="40" t="s">
        <v>4</v>
      </c>
      <c r="H57" s="80">
        <v>110.88</v>
      </c>
      <c r="I57" s="80"/>
      <c r="J57" s="40">
        <v>42</v>
      </c>
      <c r="K57" s="83">
        <f t="shared" si="3"/>
        <v>16859.702179652864</v>
      </c>
      <c r="L57" s="84"/>
      <c r="M57" s="6">
        <f>IF(J57="","",(K57/J57)/LOOKUP(RIGHT($D$2,3),定数!$A$6:$A$13,定数!$B$6:$B$13))</f>
        <v>4.014214804679253</v>
      </c>
      <c r="N57" s="40">
        <v>2017</v>
      </c>
      <c r="O57" s="8">
        <v>43603</v>
      </c>
      <c r="P57" s="80">
        <v>111.71</v>
      </c>
      <c r="Q57" s="80"/>
      <c r="R57" s="81">
        <f>IF(P57="","",T57*M57*LOOKUP(RIGHT($D$2,3),定数!$A$6:$A$13,定数!$B$6:$B$13))</f>
        <v>33317.982878837734</v>
      </c>
      <c r="S57" s="81"/>
      <c r="T57" s="82">
        <f t="shared" si="4"/>
        <v>82.999999999999829</v>
      </c>
      <c r="U57" s="82"/>
      <c r="V57" t="str">
        <f t="shared" si="7"/>
        <v/>
      </c>
      <c r="W57">
        <f t="shared" si="2"/>
        <v>0</v>
      </c>
      <c r="X57" s="38">
        <f t="shared" si="5"/>
        <v>599476.72614155768</v>
      </c>
      <c r="Y57" s="39">
        <f t="shared" si="6"/>
        <v>6.2532291666666406E-2</v>
      </c>
    </row>
    <row r="58" spans="2:25" x14ac:dyDescent="0.15">
      <c r="B58" s="40">
        <v>50</v>
      </c>
      <c r="C58" s="79">
        <f t="shared" si="0"/>
        <v>595308.05553393322</v>
      </c>
      <c r="D58" s="79"/>
      <c r="E58" s="40">
        <v>2017</v>
      </c>
      <c r="F58" s="8">
        <v>43607</v>
      </c>
      <c r="G58" s="40" t="s">
        <v>4</v>
      </c>
      <c r="H58" s="80">
        <v>111.33</v>
      </c>
      <c r="I58" s="80"/>
      <c r="J58" s="40">
        <v>18</v>
      </c>
      <c r="K58" s="83">
        <f t="shared" si="3"/>
        <v>17859.241666017995</v>
      </c>
      <c r="L58" s="84"/>
      <c r="M58" s="6">
        <f>IF(J58="","",(K58/J58)/LOOKUP(RIGHT($D$2,3),定数!$A$6:$A$13,定数!$B$6:$B$13))</f>
        <v>9.9218009255655542</v>
      </c>
      <c r="N58" s="40">
        <v>2017</v>
      </c>
      <c r="O58" s="8">
        <v>43607</v>
      </c>
      <c r="P58" s="80">
        <v>111.15</v>
      </c>
      <c r="Q58" s="80"/>
      <c r="R58" s="81">
        <f>IF(P58="","",T58*M58*LOOKUP(RIGHT($D$2,3),定数!$A$6:$A$13,定数!$B$6:$B$13))</f>
        <v>-17859.241666017264</v>
      </c>
      <c r="S58" s="81"/>
      <c r="T58" s="82">
        <f t="shared" si="4"/>
        <v>-17.999999999999261</v>
      </c>
      <c r="U58" s="82"/>
      <c r="V58" t="str">
        <f t="shared" si="7"/>
        <v/>
      </c>
      <c r="W58">
        <f t="shared" si="2"/>
        <v>1</v>
      </c>
      <c r="X58" s="38">
        <f t="shared" si="5"/>
        <v>599476.72614155768</v>
      </c>
      <c r="Y58" s="39">
        <f t="shared" si="6"/>
        <v>6.9538489583331753E-3</v>
      </c>
    </row>
    <row r="59" spans="2:25" x14ac:dyDescent="0.15">
      <c r="B59" s="40">
        <v>51</v>
      </c>
      <c r="C59" s="79">
        <f t="shared" si="0"/>
        <v>577448.813867916</v>
      </c>
      <c r="D59" s="79"/>
      <c r="E59" s="40">
        <v>2017</v>
      </c>
      <c r="F59" s="8">
        <v>43609</v>
      </c>
      <c r="G59" s="40" t="s">
        <v>3</v>
      </c>
      <c r="H59" s="80">
        <v>111.74</v>
      </c>
      <c r="I59" s="80"/>
      <c r="J59" s="40">
        <v>8</v>
      </c>
      <c r="K59" s="83">
        <f t="shared" si="3"/>
        <v>17323.464416037481</v>
      </c>
      <c r="L59" s="84"/>
      <c r="M59" s="6">
        <f>IF(J59="","",(K59/J59)/LOOKUP(RIGHT($D$2,3),定数!$A$6:$A$13,定数!$B$6:$B$13))</f>
        <v>21.654330520046852</v>
      </c>
      <c r="N59" s="40">
        <v>2017</v>
      </c>
      <c r="O59" s="8">
        <v>43609</v>
      </c>
      <c r="P59" s="80">
        <v>111.83</v>
      </c>
      <c r="Q59" s="80"/>
      <c r="R59" s="81">
        <f>IF(P59="","",T59*M59*LOOKUP(RIGHT($D$2,3),定数!$A$6:$A$13,定数!$B$6:$B$13))</f>
        <v>-19488.897468042906</v>
      </c>
      <c r="S59" s="81"/>
      <c r="T59" s="82">
        <f t="shared" si="4"/>
        <v>-9.0000000000003411</v>
      </c>
      <c r="U59" s="82"/>
      <c r="V59" t="str">
        <f t="shared" si="7"/>
        <v/>
      </c>
      <c r="W59">
        <f t="shared" si="2"/>
        <v>2</v>
      </c>
      <c r="X59" s="38">
        <f t="shared" si="5"/>
        <v>599476.72614155768</v>
      </c>
      <c r="Y59" s="39">
        <f t="shared" si="6"/>
        <v>3.6745233489581919E-2</v>
      </c>
    </row>
    <row r="60" spans="2:25" x14ac:dyDescent="0.15">
      <c r="B60" s="40">
        <v>52</v>
      </c>
      <c r="C60" s="79">
        <f t="shared" si="0"/>
        <v>557959.91639987309</v>
      </c>
      <c r="D60" s="79"/>
      <c r="E60" s="40">
        <v>2017</v>
      </c>
      <c r="F60" s="8">
        <v>43610</v>
      </c>
      <c r="G60" s="40" t="s">
        <v>4</v>
      </c>
      <c r="H60" s="80">
        <v>111.82</v>
      </c>
      <c r="I60" s="80"/>
      <c r="J60" s="40">
        <v>15</v>
      </c>
      <c r="K60" s="83">
        <f t="shared" si="3"/>
        <v>16738.797491996193</v>
      </c>
      <c r="L60" s="84"/>
      <c r="M60" s="6">
        <f>IF(J60="","",(K60/J60)/LOOKUP(RIGHT($D$2,3),定数!$A$6:$A$13,定数!$B$6:$B$13))</f>
        <v>11.159198327997462</v>
      </c>
      <c r="N60" s="40">
        <v>2017</v>
      </c>
      <c r="O60" s="8">
        <v>43610</v>
      </c>
      <c r="P60" s="80">
        <v>111.67</v>
      </c>
      <c r="Q60" s="80"/>
      <c r="R60" s="81">
        <f>IF(P60="","",T60*M60*LOOKUP(RIGHT($D$2,3),定数!$A$6:$A$13,定数!$B$6:$B$13))</f>
        <v>-16738.797491995243</v>
      </c>
      <c r="S60" s="81"/>
      <c r="T60" s="82">
        <f t="shared" si="4"/>
        <v>-14.999999999999147</v>
      </c>
      <c r="U60" s="82"/>
      <c r="V60" t="str">
        <f t="shared" si="7"/>
        <v/>
      </c>
      <c r="W60">
        <f t="shared" si="2"/>
        <v>3</v>
      </c>
      <c r="X60" s="38">
        <f t="shared" si="5"/>
        <v>599476.72614155768</v>
      </c>
      <c r="Y60" s="39">
        <f t="shared" si="6"/>
        <v>6.9255081859309731E-2</v>
      </c>
    </row>
    <row r="61" spans="2:25" x14ac:dyDescent="0.15">
      <c r="B61" s="40">
        <v>53</v>
      </c>
      <c r="C61" s="79">
        <f t="shared" si="0"/>
        <v>541221.11890787783</v>
      </c>
      <c r="D61" s="79"/>
      <c r="E61" s="40">
        <v>2017</v>
      </c>
      <c r="F61" s="8">
        <v>43610</v>
      </c>
      <c r="G61" s="40" t="s">
        <v>4</v>
      </c>
      <c r="H61" s="80">
        <v>111.84</v>
      </c>
      <c r="I61" s="80"/>
      <c r="J61" s="40">
        <v>16</v>
      </c>
      <c r="K61" s="83">
        <f t="shared" si="3"/>
        <v>16236.633567236335</v>
      </c>
      <c r="L61" s="84"/>
      <c r="M61" s="6">
        <f>IF(J61="","",(K61/J61)/LOOKUP(RIGHT($D$2,3),定数!$A$6:$A$13,定数!$B$6:$B$13))</f>
        <v>10.147895979522708</v>
      </c>
      <c r="N61" s="40">
        <v>2017</v>
      </c>
      <c r="O61" s="8">
        <v>43610</v>
      </c>
      <c r="P61" s="80">
        <v>111.75</v>
      </c>
      <c r="Q61" s="80"/>
      <c r="R61" s="81">
        <f>IF(P61="","",T61*M61*LOOKUP(RIGHT($D$2,3),定数!$A$6:$A$13,定数!$B$6:$B$13))</f>
        <v>-9133.1063815707839</v>
      </c>
      <c r="S61" s="81"/>
      <c r="T61" s="82">
        <f t="shared" si="4"/>
        <v>-9.0000000000003411</v>
      </c>
      <c r="U61" s="82"/>
      <c r="V61" t="str">
        <f t="shared" si="7"/>
        <v/>
      </c>
      <c r="W61">
        <f t="shared" si="2"/>
        <v>4</v>
      </c>
      <c r="X61" s="38">
        <f t="shared" si="5"/>
        <v>599476.72614155768</v>
      </c>
      <c r="Y61" s="39">
        <f t="shared" si="6"/>
        <v>9.7177429403528914E-2</v>
      </c>
    </row>
    <row r="62" spans="2:25" x14ac:dyDescent="0.15">
      <c r="B62" s="40">
        <v>54</v>
      </c>
      <c r="C62" s="79">
        <f t="shared" si="0"/>
        <v>532088.01252630702</v>
      </c>
      <c r="D62" s="79"/>
      <c r="E62" s="40">
        <v>2017</v>
      </c>
      <c r="F62" s="8">
        <v>43614</v>
      </c>
      <c r="G62" s="40" t="s">
        <v>3</v>
      </c>
      <c r="H62" s="80">
        <v>111.3</v>
      </c>
      <c r="I62" s="80"/>
      <c r="J62" s="40">
        <v>7</v>
      </c>
      <c r="K62" s="83">
        <f t="shared" si="3"/>
        <v>15962.640375789209</v>
      </c>
      <c r="L62" s="84"/>
      <c r="M62" s="6">
        <f>IF(J62="","",(K62/J62)/LOOKUP(RIGHT($D$2,3),定数!$A$6:$A$13,定数!$B$6:$B$13))</f>
        <v>22.803771965413159</v>
      </c>
      <c r="N62" s="40">
        <v>2017</v>
      </c>
      <c r="O62" s="8">
        <v>43615</v>
      </c>
      <c r="P62" s="80">
        <v>111.18</v>
      </c>
      <c r="Q62" s="80"/>
      <c r="R62" s="81">
        <f>IF(P62="","",T62*M62*LOOKUP(RIGHT($D$2,3),定数!$A$6:$A$13,定数!$B$6:$B$13))</f>
        <v>27364.526358493589</v>
      </c>
      <c r="S62" s="81"/>
      <c r="T62" s="82">
        <f t="shared" si="4"/>
        <v>11.999999999999034</v>
      </c>
      <c r="U62" s="82"/>
      <c r="V62" t="str">
        <f t="shared" si="7"/>
        <v/>
      </c>
      <c r="W62">
        <f t="shared" si="2"/>
        <v>0</v>
      </c>
      <c r="X62" s="38">
        <f t="shared" si="5"/>
        <v>599476.72614155768</v>
      </c>
      <c r="Y62" s="39">
        <f t="shared" si="6"/>
        <v>0.11241256028234492</v>
      </c>
    </row>
    <row r="63" spans="2:25" x14ac:dyDescent="0.15">
      <c r="B63" s="40">
        <v>55</v>
      </c>
      <c r="C63" s="79">
        <f t="shared" si="0"/>
        <v>559452.53888480063</v>
      </c>
      <c r="D63" s="79"/>
      <c r="E63" s="40">
        <v>2017</v>
      </c>
      <c r="F63" s="8">
        <v>43614</v>
      </c>
      <c r="G63" s="40" t="s">
        <v>4</v>
      </c>
      <c r="H63" s="80">
        <v>111.34</v>
      </c>
      <c r="I63" s="80"/>
      <c r="J63" s="40">
        <v>5</v>
      </c>
      <c r="K63" s="83">
        <f t="shared" si="3"/>
        <v>16783.576166544019</v>
      </c>
      <c r="L63" s="84"/>
      <c r="M63" s="6">
        <f>IF(J63="","",(K63/J63)/LOOKUP(RIGHT($D$2,3),定数!$A$6:$A$13,定数!$B$6:$B$13))</f>
        <v>33.567152333088039</v>
      </c>
      <c r="N63" s="40">
        <v>2017</v>
      </c>
      <c r="O63" s="8">
        <v>43614</v>
      </c>
      <c r="P63" s="80">
        <v>111.29</v>
      </c>
      <c r="Q63" s="80"/>
      <c r="R63" s="81">
        <f>IF(P63="","",T63*M63*LOOKUP(RIGHT($D$2,3),定数!$A$6:$A$13,定数!$B$6:$B$13))</f>
        <v>-16783.576166543065</v>
      </c>
      <c r="S63" s="81"/>
      <c r="T63" s="82">
        <f t="shared" si="4"/>
        <v>-4.9999999999997158</v>
      </c>
      <c r="U63" s="82"/>
      <c r="V63" t="str">
        <f t="shared" si="7"/>
        <v/>
      </c>
      <c r="W63">
        <f t="shared" si="2"/>
        <v>1</v>
      </c>
      <c r="X63" s="38">
        <f t="shared" si="5"/>
        <v>599476.72614155768</v>
      </c>
      <c r="Y63" s="39">
        <f t="shared" si="6"/>
        <v>6.6765206239726371E-2</v>
      </c>
    </row>
    <row r="64" spans="2:25" x14ac:dyDescent="0.15">
      <c r="B64" s="40">
        <v>56</v>
      </c>
      <c r="C64" s="79">
        <f t="shared" si="0"/>
        <v>542668.96271825756</v>
      </c>
      <c r="D64" s="79"/>
      <c r="E64" s="40">
        <v>2017</v>
      </c>
      <c r="F64" s="8">
        <v>43614</v>
      </c>
      <c r="G64" s="40" t="s">
        <v>3</v>
      </c>
      <c r="H64" s="80">
        <v>111.27</v>
      </c>
      <c r="I64" s="80"/>
      <c r="J64" s="40">
        <v>3</v>
      </c>
      <c r="K64" s="83">
        <f t="shared" si="3"/>
        <v>16280.068881547726</v>
      </c>
      <c r="L64" s="84"/>
      <c r="M64" s="6">
        <f>IF(J64="","",(K64/J64)/LOOKUP(RIGHT($D$2,3),定数!$A$6:$A$13,定数!$B$6:$B$13))</f>
        <v>54.26689627182575</v>
      </c>
      <c r="N64" s="40">
        <v>2017</v>
      </c>
      <c r="O64" s="8">
        <v>43614</v>
      </c>
      <c r="P64" s="80">
        <v>111.3</v>
      </c>
      <c r="Q64" s="80"/>
      <c r="R64" s="81">
        <f>IF(P64="","",T64*M64*LOOKUP(RIGHT($D$2,3),定数!$A$6:$A$13,定数!$B$6:$B$13))</f>
        <v>-16280.068881548343</v>
      </c>
      <c r="S64" s="81"/>
      <c r="T64" s="82">
        <f t="shared" si="4"/>
        <v>-3.0000000000001137</v>
      </c>
      <c r="U64" s="82"/>
      <c r="V64" t="str">
        <f t="shared" si="7"/>
        <v/>
      </c>
      <c r="W64">
        <f t="shared" si="2"/>
        <v>2</v>
      </c>
      <c r="X64" s="38">
        <f t="shared" si="5"/>
        <v>599476.72614155768</v>
      </c>
      <c r="Y64" s="39">
        <f t="shared" si="6"/>
        <v>9.4762250052532915E-2</v>
      </c>
    </row>
    <row r="65" spans="2:25" x14ac:dyDescent="0.15">
      <c r="B65" s="40">
        <v>57</v>
      </c>
      <c r="C65" s="79">
        <f t="shared" si="0"/>
        <v>526388.89383670921</v>
      </c>
      <c r="D65" s="79"/>
      <c r="E65" s="40">
        <v>2017</v>
      </c>
      <c r="F65" s="8">
        <v>43614</v>
      </c>
      <c r="G65" s="40" t="s">
        <v>3</v>
      </c>
      <c r="H65" s="80">
        <v>111.27</v>
      </c>
      <c r="I65" s="80"/>
      <c r="J65" s="40">
        <v>6</v>
      </c>
      <c r="K65" s="83">
        <f t="shared" si="3"/>
        <v>15791.666815101276</v>
      </c>
      <c r="L65" s="84"/>
      <c r="M65" s="6">
        <f>IF(J65="","",(K65/J65)/LOOKUP(RIGHT($D$2,3),定数!$A$6:$A$13,定数!$B$6:$B$13))</f>
        <v>26.319444691835461</v>
      </c>
      <c r="N65" s="40">
        <v>2017</v>
      </c>
      <c r="O65" s="8">
        <v>43614</v>
      </c>
      <c r="P65" s="80">
        <v>111.33</v>
      </c>
      <c r="Q65" s="80"/>
      <c r="R65" s="81">
        <f>IF(P65="","",T65*M65*LOOKUP(RIGHT($D$2,3),定数!$A$6:$A$13,定数!$B$6:$B$13))</f>
        <v>-15791.666815101875</v>
      </c>
      <c r="S65" s="81"/>
      <c r="T65" s="82">
        <f t="shared" si="4"/>
        <v>-6.0000000000002274</v>
      </c>
      <c r="U65" s="82"/>
      <c r="V65" t="str">
        <f t="shared" si="7"/>
        <v/>
      </c>
      <c r="W65">
        <f t="shared" si="2"/>
        <v>3</v>
      </c>
      <c r="X65" s="38">
        <f t="shared" si="5"/>
        <v>599476.72614155768</v>
      </c>
      <c r="Y65" s="39">
        <f t="shared" si="6"/>
        <v>0.12191938255095802</v>
      </c>
    </row>
    <row r="66" spans="2:25" x14ac:dyDescent="0.15">
      <c r="B66" s="40">
        <v>58</v>
      </c>
      <c r="C66" s="79">
        <f t="shared" si="0"/>
        <v>510597.22702160734</v>
      </c>
      <c r="D66" s="79"/>
      <c r="E66" s="40">
        <v>2017</v>
      </c>
      <c r="F66" s="8">
        <v>43616</v>
      </c>
      <c r="G66" s="40" t="s">
        <v>4</v>
      </c>
      <c r="H66" s="80">
        <v>110.99</v>
      </c>
      <c r="I66" s="80"/>
      <c r="J66" s="40">
        <v>11</v>
      </c>
      <c r="K66" s="83">
        <f t="shared" si="3"/>
        <v>15317.916810648219</v>
      </c>
      <c r="L66" s="84"/>
      <c r="M66" s="6">
        <f>IF(J66="","",(K66/J66)/LOOKUP(RIGHT($D$2,3),定数!$A$6:$A$13,定数!$B$6:$B$13))</f>
        <v>13.925378918771109</v>
      </c>
      <c r="N66" s="40">
        <v>2017</v>
      </c>
      <c r="O66" s="8">
        <v>43616</v>
      </c>
      <c r="P66" s="80">
        <v>111.21</v>
      </c>
      <c r="Q66" s="80"/>
      <c r="R66" s="81">
        <f>IF(P66="","",T66*M66*LOOKUP(RIGHT($D$2,3),定数!$A$6:$A$13,定数!$B$6:$B$13))</f>
        <v>30635.833621296279</v>
      </c>
      <c r="S66" s="81"/>
      <c r="T66" s="82">
        <f t="shared" si="4"/>
        <v>21.999999999999886</v>
      </c>
      <c r="U66" s="82"/>
      <c r="V66" t="str">
        <f t="shared" si="7"/>
        <v/>
      </c>
      <c r="W66">
        <f t="shared" si="2"/>
        <v>0</v>
      </c>
      <c r="X66" s="38">
        <f t="shared" si="5"/>
        <v>599476.72614155768</v>
      </c>
      <c r="Y66" s="39">
        <f t="shared" si="6"/>
        <v>0.14826180107443032</v>
      </c>
    </row>
    <row r="67" spans="2:25" x14ac:dyDescent="0.15">
      <c r="B67" s="40">
        <v>59</v>
      </c>
      <c r="C67" s="79">
        <f t="shared" si="0"/>
        <v>541233.06064290367</v>
      </c>
      <c r="D67" s="79"/>
      <c r="E67" s="40">
        <v>2017</v>
      </c>
      <c r="F67" s="8">
        <v>43617</v>
      </c>
      <c r="G67" s="40" t="s">
        <v>4</v>
      </c>
      <c r="H67" s="80">
        <v>111.3</v>
      </c>
      <c r="I67" s="80"/>
      <c r="J67" s="40">
        <v>14</v>
      </c>
      <c r="K67" s="83">
        <f t="shared" si="3"/>
        <v>16236.99181928711</v>
      </c>
      <c r="L67" s="84"/>
      <c r="M67" s="6">
        <f>IF(J67="","",(K67/J67)/LOOKUP(RIGHT($D$2,3),定数!$A$6:$A$13,定数!$B$6:$B$13))</f>
        <v>11.597851299490792</v>
      </c>
      <c r="N67" s="40">
        <v>2017</v>
      </c>
      <c r="O67" s="8">
        <v>43618</v>
      </c>
      <c r="P67" s="80">
        <v>111.57</v>
      </c>
      <c r="Q67" s="80"/>
      <c r="R67" s="81">
        <f>IF(P67="","",T67*M67*LOOKUP(RIGHT($D$2,3),定数!$A$6:$A$13,定数!$B$6:$B$13))</f>
        <v>31314.198508624675</v>
      </c>
      <c r="S67" s="81"/>
      <c r="T67" s="82">
        <f t="shared" si="4"/>
        <v>26.999999999999602</v>
      </c>
      <c r="U67" s="82"/>
      <c r="V67" t="str">
        <f t="shared" si="7"/>
        <v/>
      </c>
      <c r="W67">
        <f t="shared" si="2"/>
        <v>0</v>
      </c>
      <c r="X67" s="38">
        <f t="shared" si="5"/>
        <v>599476.72614155768</v>
      </c>
      <c r="Y67" s="39">
        <f t="shared" si="6"/>
        <v>9.7157509138896314E-2</v>
      </c>
    </row>
    <row r="68" spans="2:25" x14ac:dyDescent="0.15">
      <c r="B68" s="40">
        <v>60</v>
      </c>
      <c r="C68" s="79">
        <f t="shared" si="0"/>
        <v>572547.25915152836</v>
      </c>
      <c r="D68" s="79"/>
      <c r="E68" s="40">
        <v>2017</v>
      </c>
      <c r="F68" s="8">
        <v>43618</v>
      </c>
      <c r="G68" s="40" t="s">
        <v>4</v>
      </c>
      <c r="H68" s="80">
        <v>111.4</v>
      </c>
      <c r="I68" s="80"/>
      <c r="J68" s="40">
        <v>9</v>
      </c>
      <c r="K68" s="83">
        <f t="shared" si="3"/>
        <v>17176.417774545851</v>
      </c>
      <c r="L68" s="84"/>
      <c r="M68" s="6">
        <f>IF(J68="","",(K68/J68)/LOOKUP(RIGHT($D$2,3),定数!$A$6:$A$13,定数!$B$6:$B$13))</f>
        <v>19.084908638384277</v>
      </c>
      <c r="N68" s="40">
        <v>2017</v>
      </c>
      <c r="O68" s="8">
        <v>43618</v>
      </c>
      <c r="P68" s="80">
        <v>111.59</v>
      </c>
      <c r="Q68" s="80"/>
      <c r="R68" s="81">
        <f>IF(P68="","",T68*M68*LOOKUP(RIGHT($D$2,3),定数!$A$6:$A$13,定数!$B$6:$B$13))</f>
        <v>36261.326412929688</v>
      </c>
      <c r="S68" s="81"/>
      <c r="T68" s="82">
        <f t="shared" si="4"/>
        <v>18.999999999999773</v>
      </c>
      <c r="U68" s="82"/>
      <c r="V68" t="str">
        <f t="shared" si="7"/>
        <v/>
      </c>
      <c r="W68">
        <f t="shared" si="2"/>
        <v>0</v>
      </c>
      <c r="X68" s="38">
        <f t="shared" si="5"/>
        <v>599476.72614155768</v>
      </c>
      <c r="Y68" s="39">
        <f t="shared" si="6"/>
        <v>4.4921622167647501E-2</v>
      </c>
    </row>
    <row r="69" spans="2:25" x14ac:dyDescent="0.15">
      <c r="B69" s="40">
        <v>61</v>
      </c>
      <c r="C69" s="79">
        <f t="shared" si="0"/>
        <v>608808.58556445804</v>
      </c>
      <c r="D69" s="79"/>
      <c r="E69" s="40">
        <v>2017</v>
      </c>
      <c r="F69" s="8">
        <v>43621</v>
      </c>
      <c r="G69" s="40" t="s">
        <v>4</v>
      </c>
      <c r="H69" s="80">
        <v>110.52</v>
      </c>
      <c r="I69" s="80"/>
      <c r="J69" s="40">
        <v>22</v>
      </c>
      <c r="K69" s="83">
        <f t="shared" si="3"/>
        <v>18264.257566933742</v>
      </c>
      <c r="L69" s="84"/>
      <c r="M69" s="6">
        <f>IF(J69="","",(K69/J69)/LOOKUP(RIGHT($D$2,3),定数!$A$6:$A$13,定数!$B$6:$B$13))</f>
        <v>8.3019352576971546</v>
      </c>
      <c r="N69" s="40">
        <v>2017</v>
      </c>
      <c r="O69" s="8">
        <v>43622</v>
      </c>
      <c r="P69" s="80">
        <v>110.3</v>
      </c>
      <c r="Q69" s="80"/>
      <c r="R69" s="81">
        <f>IF(P69="","",T69*M69*LOOKUP(RIGHT($D$2,3),定数!$A$6:$A$13,定数!$B$6:$B$13))</f>
        <v>-18264.257566933644</v>
      </c>
      <c r="S69" s="81"/>
      <c r="T69" s="82">
        <f t="shared" si="4"/>
        <v>-21.999999999999886</v>
      </c>
      <c r="U69" s="82"/>
      <c r="V69" t="str">
        <f t="shared" si="7"/>
        <v/>
      </c>
      <c r="W69">
        <f t="shared" si="2"/>
        <v>1</v>
      </c>
      <c r="X69" s="38">
        <f t="shared" si="5"/>
        <v>608808.58556445804</v>
      </c>
      <c r="Y69" s="39">
        <f t="shared" si="6"/>
        <v>0</v>
      </c>
    </row>
    <row r="70" spans="2:25" x14ac:dyDescent="0.15">
      <c r="B70" s="40">
        <v>62</v>
      </c>
      <c r="C70" s="79">
        <f t="shared" si="0"/>
        <v>590544.32799752441</v>
      </c>
      <c r="D70" s="79"/>
      <c r="E70" s="40">
        <v>2017</v>
      </c>
      <c r="F70" s="8">
        <v>43621</v>
      </c>
      <c r="G70" s="40" t="s">
        <v>3</v>
      </c>
      <c r="H70" s="80">
        <v>110.57</v>
      </c>
      <c r="I70" s="80"/>
      <c r="J70" s="40">
        <v>14</v>
      </c>
      <c r="K70" s="83">
        <f t="shared" si="3"/>
        <v>17716.329839925733</v>
      </c>
      <c r="L70" s="84"/>
      <c r="M70" s="6">
        <f>IF(J70="","",(K70/J70)/LOOKUP(RIGHT($D$2,3),定数!$A$6:$A$13,定数!$B$6:$B$13))</f>
        <v>12.654521314232666</v>
      </c>
      <c r="N70" s="40">
        <v>2017</v>
      </c>
      <c r="O70" s="8">
        <v>43622</v>
      </c>
      <c r="P70" s="80">
        <v>110.38</v>
      </c>
      <c r="Q70" s="80"/>
      <c r="R70" s="81">
        <f>IF(P70="","",T70*M70*LOOKUP(RIGHT($D$2,3),定数!$A$6:$A$13,定数!$B$6:$B$13))</f>
        <v>24043.590497041776</v>
      </c>
      <c r="S70" s="81"/>
      <c r="T70" s="82">
        <f t="shared" si="4"/>
        <v>18.999999999999773</v>
      </c>
      <c r="U70" s="82"/>
      <c r="V70" t="str">
        <f t="shared" si="7"/>
        <v/>
      </c>
      <c r="W70">
        <f t="shared" si="2"/>
        <v>0</v>
      </c>
      <c r="X70" s="38">
        <f t="shared" si="5"/>
        <v>608808.58556445804</v>
      </c>
      <c r="Y70" s="39">
        <f t="shared" si="6"/>
        <v>2.9999999999999805E-2</v>
      </c>
    </row>
    <row r="71" spans="2:25" x14ac:dyDescent="0.15">
      <c r="B71" s="40">
        <v>63</v>
      </c>
      <c r="C71" s="79">
        <f t="shared" si="0"/>
        <v>614587.91849456623</v>
      </c>
      <c r="D71" s="79"/>
      <c r="E71" s="40">
        <v>2017</v>
      </c>
      <c r="F71" s="8">
        <v>43623</v>
      </c>
      <c r="G71" s="40" t="s">
        <v>4</v>
      </c>
      <c r="H71" s="80">
        <v>109.47</v>
      </c>
      <c r="I71" s="80"/>
      <c r="J71" s="40">
        <v>11</v>
      </c>
      <c r="K71" s="83">
        <f t="shared" si="3"/>
        <v>18437.637554836987</v>
      </c>
      <c r="L71" s="84"/>
      <c r="M71" s="6">
        <f>IF(J71="","",(K71/J71)/LOOKUP(RIGHT($D$2,3),定数!$A$6:$A$13,定数!$B$6:$B$13))</f>
        <v>16.761488686215444</v>
      </c>
      <c r="N71" s="40">
        <v>2017</v>
      </c>
      <c r="O71" s="8">
        <v>43623</v>
      </c>
      <c r="P71" s="80">
        <v>109.36</v>
      </c>
      <c r="Q71" s="80"/>
      <c r="R71" s="81">
        <f>IF(P71="","",T71*M71*LOOKUP(RIGHT($D$2,3),定数!$A$6:$A$13,定数!$B$6:$B$13))</f>
        <v>-18437.637554836892</v>
      </c>
      <c r="S71" s="81"/>
      <c r="T71" s="82">
        <f t="shared" si="4"/>
        <v>-10.999999999999943</v>
      </c>
      <c r="U71" s="82"/>
      <c r="V71" t="str">
        <f t="shared" si="7"/>
        <v/>
      </c>
      <c r="W71">
        <f t="shared" si="2"/>
        <v>1</v>
      </c>
      <c r="X71" s="38">
        <f t="shared" si="5"/>
        <v>614587.91849456623</v>
      </c>
      <c r="Y71" s="39">
        <f t="shared" si="6"/>
        <v>0</v>
      </c>
    </row>
    <row r="72" spans="2:25" x14ac:dyDescent="0.15">
      <c r="B72" s="40">
        <v>64</v>
      </c>
      <c r="C72" s="79">
        <f t="shared" si="0"/>
        <v>596150.2809397293</v>
      </c>
      <c r="D72" s="79"/>
      <c r="E72" s="40">
        <v>2017</v>
      </c>
      <c r="F72" s="8">
        <v>43624</v>
      </c>
      <c r="G72" s="40" t="s">
        <v>4</v>
      </c>
      <c r="H72" s="80">
        <v>110.16</v>
      </c>
      <c r="I72" s="80"/>
      <c r="J72" s="40">
        <v>18</v>
      </c>
      <c r="K72" s="83">
        <f t="shared" si="3"/>
        <v>17884.508428191879</v>
      </c>
      <c r="L72" s="84"/>
      <c r="M72" s="6">
        <f>IF(J72="","",(K72/J72)/LOOKUP(RIGHT($D$2,3),定数!$A$6:$A$13,定数!$B$6:$B$13))</f>
        <v>9.9358380156621546</v>
      </c>
      <c r="N72" s="40">
        <v>2017</v>
      </c>
      <c r="O72" s="8">
        <v>43624</v>
      </c>
      <c r="P72" s="80">
        <v>109.98</v>
      </c>
      <c r="Q72" s="80"/>
      <c r="R72" s="81">
        <f>IF(P72="","",T72*M72*LOOKUP(RIGHT($D$2,3),定数!$A$6:$A$13,定数!$B$6:$B$13))</f>
        <v>-17884.508428191144</v>
      </c>
      <c r="S72" s="81"/>
      <c r="T72" s="82">
        <f t="shared" si="4"/>
        <v>-17.999999999999261</v>
      </c>
      <c r="U72" s="82"/>
      <c r="V72" t="str">
        <f t="shared" si="7"/>
        <v/>
      </c>
      <c r="W72">
        <f t="shared" si="2"/>
        <v>2</v>
      </c>
      <c r="X72" s="38">
        <f t="shared" si="5"/>
        <v>614587.91849456623</v>
      </c>
      <c r="Y72" s="39">
        <f t="shared" si="6"/>
        <v>2.9999999999999916E-2</v>
      </c>
    </row>
    <row r="73" spans="2:25" x14ac:dyDescent="0.15">
      <c r="B73" s="40">
        <v>65</v>
      </c>
      <c r="C73" s="79">
        <f t="shared" si="0"/>
        <v>578265.77251153812</v>
      </c>
      <c r="D73" s="79"/>
      <c r="E73" s="40">
        <v>2017</v>
      </c>
      <c r="F73" s="8">
        <v>43624</v>
      </c>
      <c r="G73" s="40" t="s">
        <v>3</v>
      </c>
      <c r="H73" s="80">
        <v>110.06</v>
      </c>
      <c r="I73" s="80"/>
      <c r="J73" s="40">
        <v>15</v>
      </c>
      <c r="K73" s="83">
        <f t="shared" si="3"/>
        <v>17347.973175346142</v>
      </c>
      <c r="L73" s="84"/>
      <c r="M73" s="6">
        <f>IF(J73="","",(K73/J73)/LOOKUP(RIGHT($D$2,3),定数!$A$6:$A$13,定数!$B$6:$B$13))</f>
        <v>11.565315450230763</v>
      </c>
      <c r="N73" s="40">
        <v>2017</v>
      </c>
      <c r="O73" s="8">
        <v>43625</v>
      </c>
      <c r="P73" s="80">
        <v>109.76</v>
      </c>
      <c r="Q73" s="80"/>
      <c r="R73" s="81">
        <f>IF(P73="","",T73*M73*LOOKUP(RIGHT($D$2,3),定数!$A$6:$A$13,定数!$B$6:$B$13))</f>
        <v>34695.946350691956</v>
      </c>
      <c r="S73" s="81"/>
      <c r="T73" s="82">
        <f t="shared" si="4"/>
        <v>29.999999999999716</v>
      </c>
      <c r="U73" s="82"/>
      <c r="V73" t="str">
        <f t="shared" si="7"/>
        <v/>
      </c>
      <c r="W73">
        <f t="shared" si="2"/>
        <v>0</v>
      </c>
      <c r="X73" s="38">
        <f t="shared" si="5"/>
        <v>614587.91849456623</v>
      </c>
      <c r="Y73" s="39">
        <f t="shared" si="6"/>
        <v>5.909999999999882E-2</v>
      </c>
    </row>
    <row r="74" spans="2:25" x14ac:dyDescent="0.15">
      <c r="B74" s="40">
        <v>66</v>
      </c>
      <c r="C74" s="79">
        <f t="shared" ref="C74:C108" si="8">IF(R73="","",C73+R73)</f>
        <v>612961.71886223007</v>
      </c>
      <c r="D74" s="79"/>
      <c r="E74" s="40">
        <v>2017</v>
      </c>
      <c r="F74" s="8">
        <v>43625</v>
      </c>
      <c r="G74" s="40" t="s">
        <v>4</v>
      </c>
      <c r="H74" s="80">
        <v>110.25</v>
      </c>
      <c r="I74" s="80"/>
      <c r="J74" s="40">
        <v>17</v>
      </c>
      <c r="K74" s="83">
        <f t="shared" si="3"/>
        <v>18388.851565866902</v>
      </c>
      <c r="L74" s="84"/>
      <c r="M74" s="6">
        <f>IF(J74="","",(K74/J74)/LOOKUP(RIGHT($D$2,3),定数!$A$6:$A$13,定数!$B$6:$B$13))</f>
        <v>10.81697150933347</v>
      </c>
      <c r="N74" s="40">
        <v>2017</v>
      </c>
      <c r="O74" s="8">
        <v>43625</v>
      </c>
      <c r="P74" s="80">
        <v>110.58</v>
      </c>
      <c r="Q74" s="80"/>
      <c r="R74" s="81">
        <f>IF(P74="","",T74*M74*LOOKUP(RIGHT($D$2,3),定数!$A$6:$A$13,定数!$B$6:$B$13))</f>
        <v>35696.005980800262</v>
      </c>
      <c r="S74" s="81"/>
      <c r="T74" s="82">
        <f t="shared" si="4"/>
        <v>32.999999999999829</v>
      </c>
      <c r="U74" s="82"/>
      <c r="V74" t="str">
        <f t="shared" si="7"/>
        <v/>
      </c>
      <c r="W74">
        <f t="shared" si="7"/>
        <v>0</v>
      </c>
      <c r="X74" s="38">
        <f t="shared" si="5"/>
        <v>614587.91849456623</v>
      </c>
      <c r="Y74" s="39">
        <f t="shared" si="6"/>
        <v>2.6459999999992601E-3</v>
      </c>
    </row>
    <row r="75" spans="2:25" x14ac:dyDescent="0.15">
      <c r="B75" s="40">
        <v>67</v>
      </c>
      <c r="C75" s="79">
        <f t="shared" si="8"/>
        <v>648657.72484303033</v>
      </c>
      <c r="D75" s="79"/>
      <c r="E75" s="40">
        <v>2017</v>
      </c>
      <c r="F75" s="8">
        <v>43628</v>
      </c>
      <c r="G75" s="40" t="s">
        <v>3</v>
      </c>
      <c r="H75" s="80">
        <v>110.23</v>
      </c>
      <c r="I75" s="80"/>
      <c r="J75" s="40">
        <v>7</v>
      </c>
      <c r="K75" s="83">
        <f t="shared" ref="K75:K108" si="9">IF(J75="","",C75*0.03)</f>
        <v>19459.731745290908</v>
      </c>
      <c r="L75" s="84"/>
      <c r="M75" s="6">
        <f>IF(J75="","",(K75/J75)/LOOKUP(RIGHT($D$2,3),定数!$A$6:$A$13,定数!$B$6:$B$13))</f>
        <v>27.799616778987012</v>
      </c>
      <c r="N75" s="40">
        <v>2017</v>
      </c>
      <c r="O75" s="8">
        <v>43628</v>
      </c>
      <c r="P75" s="80">
        <v>110.11</v>
      </c>
      <c r="Q75" s="80"/>
      <c r="R75" s="81">
        <f>IF(P75="","",T75*M75*LOOKUP(RIGHT($D$2,3),定数!$A$6:$A$13,定数!$B$6:$B$13))</f>
        <v>33359.540134785682</v>
      </c>
      <c r="S75" s="81"/>
      <c r="T75" s="82">
        <f t="shared" si="4"/>
        <v>12.000000000000455</v>
      </c>
      <c r="U75" s="82"/>
      <c r="V75" t="str">
        <f t="shared" ref="V75:W90" si="10">IF(S75&lt;&gt;"",IF(S75&lt;0,1+V74,0),"")</f>
        <v/>
      </c>
      <c r="W75">
        <f t="shared" si="10"/>
        <v>0</v>
      </c>
      <c r="X75" s="38">
        <f t="shared" si="5"/>
        <v>648657.72484303033</v>
      </c>
      <c r="Y75" s="39">
        <f t="shared" si="6"/>
        <v>0</v>
      </c>
    </row>
    <row r="76" spans="2:25" x14ac:dyDescent="0.15">
      <c r="B76" s="40">
        <v>68</v>
      </c>
      <c r="C76" s="79">
        <f t="shared" si="8"/>
        <v>682017.26497781603</v>
      </c>
      <c r="D76" s="79"/>
      <c r="E76" s="40">
        <v>2017</v>
      </c>
      <c r="F76" s="8">
        <v>43628</v>
      </c>
      <c r="G76" s="40" t="s">
        <v>3</v>
      </c>
      <c r="H76" s="80">
        <v>110.15</v>
      </c>
      <c r="I76" s="80"/>
      <c r="J76" s="40">
        <v>14</v>
      </c>
      <c r="K76" s="83">
        <f t="shared" si="9"/>
        <v>20460.51794933448</v>
      </c>
      <c r="L76" s="84"/>
      <c r="M76" s="6">
        <f>IF(J76="","",(K76/J76)/LOOKUP(RIGHT($D$2,3),定数!$A$6:$A$13,定数!$B$6:$B$13))</f>
        <v>14.614655678096058</v>
      </c>
      <c r="N76" s="40">
        <v>2017</v>
      </c>
      <c r="O76" s="8">
        <v>43628</v>
      </c>
      <c r="P76" s="80">
        <v>109.87</v>
      </c>
      <c r="Q76" s="80"/>
      <c r="R76" s="81">
        <f>IF(P76="","",T76*M76*LOOKUP(RIGHT($D$2,3),定数!$A$6:$A$13,定数!$B$6:$B$13))</f>
        <v>40921.035898669128</v>
      </c>
      <c r="S76" s="81"/>
      <c r="T76" s="82">
        <f t="shared" ref="T76:T108" si="11">IF(P76="","",IF(G76="買",(P76-H76),(H76-P76))*IF(RIGHT($D$2,3)="JPY",100,10000))</f>
        <v>28.000000000000114</v>
      </c>
      <c r="U76" s="82"/>
      <c r="V76" t="str">
        <f t="shared" si="10"/>
        <v/>
      </c>
      <c r="W76">
        <f t="shared" si="10"/>
        <v>0</v>
      </c>
      <c r="X76" s="38">
        <f t="shared" ref="X76:X108" si="12">IF(C76&lt;&gt;"",MAX(X75,C76),"")</f>
        <v>682017.26497781603</v>
      </c>
      <c r="Y76" s="39">
        <f t="shared" ref="Y76:Y108" si="13">IF(X76&lt;&gt;"",1-(C76/X76),"")</f>
        <v>0</v>
      </c>
    </row>
    <row r="77" spans="2:25" x14ac:dyDescent="0.15">
      <c r="B77" s="40">
        <v>69</v>
      </c>
      <c r="C77" s="79">
        <f t="shared" si="8"/>
        <v>722938.30087648518</v>
      </c>
      <c r="D77" s="79"/>
      <c r="E77" s="40">
        <v>2017</v>
      </c>
      <c r="F77" s="8">
        <v>43629</v>
      </c>
      <c r="G77" s="40" t="s">
        <v>4</v>
      </c>
      <c r="H77" s="80">
        <v>110.07</v>
      </c>
      <c r="I77" s="80"/>
      <c r="J77" s="40">
        <v>10</v>
      </c>
      <c r="K77" s="83">
        <f t="shared" si="9"/>
        <v>21688.149026294555</v>
      </c>
      <c r="L77" s="84"/>
      <c r="M77" s="6">
        <f>IF(J77="","",(K77/J77)/LOOKUP(RIGHT($D$2,3),定数!$A$6:$A$13,定数!$B$6:$B$13))</f>
        <v>21.688149026294553</v>
      </c>
      <c r="N77" s="40">
        <v>2017</v>
      </c>
      <c r="O77" s="8">
        <v>43629</v>
      </c>
      <c r="P77" s="80">
        <v>109.97</v>
      </c>
      <c r="Q77" s="80"/>
      <c r="R77" s="81">
        <f>IF(P77="","",T77*M77*LOOKUP(RIGHT($D$2,3),定数!$A$6:$A$13,定数!$B$6:$B$13))</f>
        <v>-21688.149026293318</v>
      </c>
      <c r="S77" s="81"/>
      <c r="T77" s="82">
        <f t="shared" si="11"/>
        <v>-9.9999999999994316</v>
      </c>
      <c r="U77" s="82"/>
      <c r="V77" t="str">
        <f t="shared" si="10"/>
        <v/>
      </c>
      <c r="W77">
        <f t="shared" si="10"/>
        <v>1</v>
      </c>
      <c r="X77" s="38">
        <f t="shared" si="12"/>
        <v>722938.30087648518</v>
      </c>
      <c r="Y77" s="39">
        <f t="shared" si="13"/>
        <v>0</v>
      </c>
    </row>
    <row r="78" spans="2:25" x14ac:dyDescent="0.15">
      <c r="B78" s="40">
        <v>70</v>
      </c>
      <c r="C78" s="79">
        <f t="shared" si="8"/>
        <v>701250.15185019188</v>
      </c>
      <c r="D78" s="79"/>
      <c r="E78" s="40">
        <v>2017</v>
      </c>
      <c r="F78" s="8">
        <v>43636</v>
      </c>
      <c r="G78" s="40" t="s">
        <v>3</v>
      </c>
      <c r="H78" s="80">
        <v>111.64</v>
      </c>
      <c r="I78" s="80"/>
      <c r="J78" s="40">
        <v>21</v>
      </c>
      <c r="K78" s="83">
        <f t="shared" si="9"/>
        <v>21037.504555505755</v>
      </c>
      <c r="L78" s="84"/>
      <c r="M78" s="6">
        <f>IF(J78="","",(K78/J78)/LOOKUP(RIGHT($D$2,3),定数!$A$6:$A$13,定数!$B$6:$B$13))</f>
        <v>10.017859312145598</v>
      </c>
      <c r="N78" s="40">
        <v>2017</v>
      </c>
      <c r="O78" s="8">
        <v>43629</v>
      </c>
      <c r="P78" s="80">
        <v>111.78</v>
      </c>
      <c r="Q78" s="80"/>
      <c r="R78" s="81">
        <f>IF(P78="","",T78*M78*LOOKUP(RIGHT($D$2,3),定数!$A$6:$A$13,定数!$B$6:$B$13))</f>
        <v>-14025.003037003893</v>
      </c>
      <c r="S78" s="81"/>
      <c r="T78" s="82">
        <f t="shared" si="11"/>
        <v>-14.000000000000057</v>
      </c>
      <c r="U78" s="82"/>
      <c r="V78" t="str">
        <f t="shared" si="10"/>
        <v/>
      </c>
      <c r="W78">
        <f t="shared" si="10"/>
        <v>2</v>
      </c>
      <c r="X78" s="38">
        <f t="shared" si="12"/>
        <v>722938.30087648518</v>
      </c>
      <c r="Y78" s="39">
        <f t="shared" si="13"/>
        <v>2.999999999999825E-2</v>
      </c>
    </row>
    <row r="79" spans="2:25" x14ac:dyDescent="0.15">
      <c r="B79" s="40">
        <v>71</v>
      </c>
      <c r="C79" s="79">
        <f t="shared" si="8"/>
        <v>687225.14881318796</v>
      </c>
      <c r="D79" s="79"/>
      <c r="E79" s="40">
        <v>2017</v>
      </c>
      <c r="F79" s="8">
        <v>43636</v>
      </c>
      <c r="G79" s="40" t="s">
        <v>4</v>
      </c>
      <c r="H79" s="80">
        <v>111.67</v>
      </c>
      <c r="I79" s="80"/>
      <c r="J79" s="40">
        <v>20</v>
      </c>
      <c r="K79" s="83">
        <f t="shared" si="9"/>
        <v>20616.754464395639</v>
      </c>
      <c r="L79" s="84"/>
      <c r="M79" s="6">
        <f>IF(J79="","",(K79/J79)/LOOKUP(RIGHT($D$2,3),定数!$A$6:$A$13,定数!$B$6:$B$13))</f>
        <v>10.30837723219782</v>
      </c>
      <c r="N79" s="40">
        <v>2017</v>
      </c>
      <c r="O79" s="8">
        <v>43636</v>
      </c>
      <c r="P79" s="80">
        <v>111.47</v>
      </c>
      <c r="Q79" s="80"/>
      <c r="R79" s="81">
        <f>IF(P79="","",T79*M79*LOOKUP(RIGHT($D$2,3),定数!$A$6:$A$13,定数!$B$6:$B$13))</f>
        <v>-20616.754464395934</v>
      </c>
      <c r="S79" s="81"/>
      <c r="T79" s="82">
        <f t="shared" si="11"/>
        <v>-20.000000000000284</v>
      </c>
      <c r="U79" s="82"/>
      <c r="V79" t="str">
        <f t="shared" si="10"/>
        <v/>
      </c>
      <c r="W79">
        <f t="shared" si="10"/>
        <v>3</v>
      </c>
      <c r="X79" s="38">
        <f t="shared" si="12"/>
        <v>722938.30087648518</v>
      </c>
      <c r="Y79" s="39">
        <f t="shared" si="13"/>
        <v>4.9399999999998445E-2</v>
      </c>
    </row>
    <row r="80" spans="2:25" x14ac:dyDescent="0.15">
      <c r="B80" s="40">
        <v>72</v>
      </c>
      <c r="C80" s="79">
        <f t="shared" si="8"/>
        <v>666608.39434879203</v>
      </c>
      <c r="D80" s="79"/>
      <c r="E80" s="40">
        <v>2017</v>
      </c>
      <c r="F80" s="8">
        <v>43636</v>
      </c>
      <c r="G80" s="40" t="s">
        <v>37</v>
      </c>
      <c r="H80" s="80">
        <v>111.43</v>
      </c>
      <c r="I80" s="80"/>
      <c r="J80" s="40">
        <v>12</v>
      </c>
      <c r="K80" s="83">
        <f t="shared" si="9"/>
        <v>19998.25183046376</v>
      </c>
      <c r="L80" s="84"/>
      <c r="M80" s="6">
        <f>IF(J80="","",(K80/J80)/LOOKUP(RIGHT($D$2,3),定数!$A$6:$A$13,定数!$B$6:$B$13))</f>
        <v>16.665209858719798</v>
      </c>
      <c r="N80" s="40">
        <v>2017</v>
      </c>
      <c r="O80" s="8">
        <v>43637</v>
      </c>
      <c r="P80" s="80">
        <v>111.56</v>
      </c>
      <c r="Q80" s="80"/>
      <c r="R80" s="81">
        <f>IF(P80="","",T80*M80*LOOKUP(RIGHT($D$2,3),定数!$A$6:$A$13,定数!$B$6:$B$13))</f>
        <v>-21664.772816334978</v>
      </c>
      <c r="S80" s="81"/>
      <c r="T80" s="82">
        <f t="shared" si="11"/>
        <v>-12.999999999999545</v>
      </c>
      <c r="U80" s="82"/>
      <c r="V80" t="str">
        <f t="shared" si="10"/>
        <v/>
      </c>
      <c r="W80">
        <f t="shared" si="10"/>
        <v>4</v>
      </c>
      <c r="X80" s="38">
        <f t="shared" si="12"/>
        <v>722938.30087648518</v>
      </c>
      <c r="Y80" s="39">
        <f t="shared" si="13"/>
        <v>7.7917999999998822E-2</v>
      </c>
    </row>
    <row r="81" spans="2:25" x14ac:dyDescent="0.15">
      <c r="B81" s="40">
        <v>73</v>
      </c>
      <c r="C81" s="79">
        <f t="shared" si="8"/>
        <v>644943.62153245707</v>
      </c>
      <c r="D81" s="79"/>
      <c r="E81" s="40">
        <v>2017</v>
      </c>
      <c r="F81" s="8">
        <v>43637</v>
      </c>
      <c r="G81" s="40" t="s">
        <v>3</v>
      </c>
      <c r="H81" s="80">
        <v>111.4</v>
      </c>
      <c r="I81" s="80"/>
      <c r="J81" s="40">
        <v>36</v>
      </c>
      <c r="K81" s="83">
        <f t="shared" si="9"/>
        <v>19348.30864597371</v>
      </c>
      <c r="L81" s="84"/>
      <c r="M81" s="6">
        <f>IF(J81="","",(K81/J81)/LOOKUP(RIGHT($D$2,3),定数!$A$6:$A$13,定数!$B$6:$B$13))</f>
        <v>5.3745301794371416</v>
      </c>
      <c r="N81" s="40">
        <v>2017</v>
      </c>
      <c r="O81" s="8">
        <v>43637</v>
      </c>
      <c r="P81" s="80">
        <v>111.77</v>
      </c>
      <c r="Q81" s="80"/>
      <c r="R81" s="81">
        <f>IF(P81="","",T81*M81*LOOKUP(RIGHT($D$2,3),定数!$A$6:$A$13,定数!$B$6:$B$13))</f>
        <v>-19885.761663916903</v>
      </c>
      <c r="S81" s="81"/>
      <c r="T81" s="82">
        <f t="shared" si="11"/>
        <v>-36.999999999999034</v>
      </c>
      <c r="U81" s="82"/>
      <c r="V81" t="str">
        <f t="shared" si="10"/>
        <v/>
      </c>
      <c r="W81">
        <f t="shared" si="10"/>
        <v>5</v>
      </c>
      <c r="X81" s="38">
        <f t="shared" si="12"/>
        <v>722938.30087648518</v>
      </c>
      <c r="Y81" s="39">
        <f t="shared" si="13"/>
        <v>0.10788566499999785</v>
      </c>
    </row>
    <row r="82" spans="2:25" x14ac:dyDescent="0.15">
      <c r="B82" s="40">
        <v>74</v>
      </c>
      <c r="C82" s="79">
        <f t="shared" si="8"/>
        <v>625057.8598685402</v>
      </c>
      <c r="D82" s="79"/>
      <c r="E82" s="40">
        <v>2017</v>
      </c>
      <c r="F82" s="8">
        <v>43639</v>
      </c>
      <c r="G82" s="40" t="s">
        <v>4</v>
      </c>
      <c r="H82" s="80">
        <v>111.31</v>
      </c>
      <c r="I82" s="80"/>
      <c r="J82" s="40">
        <v>10</v>
      </c>
      <c r="K82" s="83">
        <f t="shared" si="9"/>
        <v>18751.735796056204</v>
      </c>
      <c r="L82" s="84"/>
      <c r="M82" s="6">
        <f>IF(J82="","",(K82/J82)/LOOKUP(RIGHT($D$2,3),定数!$A$6:$A$13,定数!$B$6:$B$13))</f>
        <v>18.751735796056206</v>
      </c>
      <c r="N82" s="40">
        <v>2017</v>
      </c>
      <c r="O82" s="8">
        <v>43639</v>
      </c>
      <c r="P82" s="80">
        <v>111.2</v>
      </c>
      <c r="Q82" s="80"/>
      <c r="R82" s="81">
        <f>IF(P82="","",T82*M82*LOOKUP(RIGHT($D$2,3),定数!$A$6:$A$13,定数!$B$6:$B$13))</f>
        <v>-20626.909375661719</v>
      </c>
      <c r="S82" s="81"/>
      <c r="T82" s="82">
        <f t="shared" si="11"/>
        <v>-10.999999999999943</v>
      </c>
      <c r="U82" s="82"/>
      <c r="V82" t="str">
        <f t="shared" si="10"/>
        <v/>
      </c>
      <c r="W82">
        <f t="shared" si="10"/>
        <v>6</v>
      </c>
      <c r="X82" s="38">
        <f t="shared" si="12"/>
        <v>722938.30087648518</v>
      </c>
      <c r="Y82" s="39">
        <f t="shared" si="13"/>
        <v>0.1353925236624971</v>
      </c>
    </row>
    <row r="83" spans="2:25" x14ac:dyDescent="0.15">
      <c r="B83" s="40">
        <v>75</v>
      </c>
      <c r="C83" s="79">
        <f t="shared" si="8"/>
        <v>604430.95049287844</v>
      </c>
      <c r="D83" s="79"/>
      <c r="E83" s="40">
        <v>2017</v>
      </c>
      <c r="F83" s="8">
        <v>43639</v>
      </c>
      <c r="G83" s="40" t="s">
        <v>3</v>
      </c>
      <c r="H83" s="80">
        <v>111.23</v>
      </c>
      <c r="I83" s="80"/>
      <c r="J83" s="40">
        <v>11</v>
      </c>
      <c r="K83" s="83">
        <f t="shared" si="9"/>
        <v>18132.928514786352</v>
      </c>
      <c r="L83" s="84"/>
      <c r="M83" s="6">
        <f>IF(J83="","",(K83/J83)/LOOKUP(RIGHT($D$2,3),定数!$A$6:$A$13,定数!$B$6:$B$13))</f>
        <v>16.484480467987595</v>
      </c>
      <c r="N83" s="40">
        <v>2017</v>
      </c>
      <c r="O83" s="8">
        <v>43642</v>
      </c>
      <c r="P83" s="80">
        <v>111.35</v>
      </c>
      <c r="Q83" s="80"/>
      <c r="R83" s="81">
        <f>IF(P83="","",T83*M83*LOOKUP(RIGHT($D$2,3),定数!$A$6:$A$13,定数!$B$6:$B$13))</f>
        <v>-19781.376561583522</v>
      </c>
      <c r="S83" s="81"/>
      <c r="T83" s="82">
        <f t="shared" si="11"/>
        <v>-11.999999999999034</v>
      </c>
      <c r="U83" s="82"/>
      <c r="V83" t="str">
        <f t="shared" si="10"/>
        <v/>
      </c>
      <c r="W83">
        <f t="shared" si="10"/>
        <v>7</v>
      </c>
      <c r="X83" s="38">
        <f t="shared" si="12"/>
        <v>722938.30087648518</v>
      </c>
      <c r="Y83" s="39">
        <f t="shared" si="13"/>
        <v>0.16392457038163466</v>
      </c>
    </row>
    <row r="84" spans="2:25" x14ac:dyDescent="0.15">
      <c r="B84" s="40">
        <v>76</v>
      </c>
      <c r="C84" s="79">
        <f t="shared" si="8"/>
        <v>584649.57393129496</v>
      </c>
      <c r="D84" s="79"/>
      <c r="E84" s="40">
        <v>2017</v>
      </c>
      <c r="F84" s="8">
        <v>43639</v>
      </c>
      <c r="G84" s="40" t="s">
        <v>3</v>
      </c>
      <c r="H84" s="80">
        <v>111.17</v>
      </c>
      <c r="I84" s="80"/>
      <c r="J84" s="40">
        <v>10</v>
      </c>
      <c r="K84" s="83">
        <f t="shared" si="9"/>
        <v>17539.487217938848</v>
      </c>
      <c r="L84" s="84"/>
      <c r="M84" s="6">
        <f>IF(J84="","",(K84/J84)/LOOKUP(RIGHT($D$2,3),定数!$A$6:$A$13,定数!$B$6:$B$13))</f>
        <v>17.539487217938849</v>
      </c>
      <c r="N84" s="40">
        <v>2017</v>
      </c>
      <c r="O84" s="8">
        <v>43639</v>
      </c>
      <c r="P84" s="80">
        <v>111.28</v>
      </c>
      <c r="Q84" s="80"/>
      <c r="R84" s="81">
        <f>IF(P84="","",T84*M84*LOOKUP(RIGHT($D$2,3),定数!$A$6:$A$13,定数!$B$6:$B$13))</f>
        <v>-19293.435939732633</v>
      </c>
      <c r="S84" s="81"/>
      <c r="T84" s="82">
        <f t="shared" si="11"/>
        <v>-10.999999999999943</v>
      </c>
      <c r="U84" s="82"/>
      <c r="V84" t="str">
        <f t="shared" si="10"/>
        <v/>
      </c>
      <c r="W84">
        <f t="shared" si="10"/>
        <v>8</v>
      </c>
      <c r="X84" s="38">
        <f t="shared" si="12"/>
        <v>722938.30087648518</v>
      </c>
      <c r="Y84" s="39">
        <f t="shared" si="13"/>
        <v>0.19128703898732435</v>
      </c>
    </row>
    <row r="85" spans="2:25" x14ac:dyDescent="0.15">
      <c r="B85" s="40">
        <v>77</v>
      </c>
      <c r="C85" s="79">
        <f t="shared" si="8"/>
        <v>565356.13799156237</v>
      </c>
      <c r="D85" s="79"/>
      <c r="E85" s="40">
        <v>2017</v>
      </c>
      <c r="F85" s="8">
        <v>43639</v>
      </c>
      <c r="G85" s="40" t="s">
        <v>4</v>
      </c>
      <c r="H85" s="80">
        <v>111.26</v>
      </c>
      <c r="I85" s="80"/>
      <c r="J85" s="40">
        <v>7</v>
      </c>
      <c r="K85" s="83">
        <f t="shared" si="9"/>
        <v>16960.684139746871</v>
      </c>
      <c r="L85" s="84"/>
      <c r="M85" s="6">
        <f>IF(J85="","",(K85/J85)/LOOKUP(RIGHT($D$2,3),定数!$A$6:$A$13,定数!$B$6:$B$13))</f>
        <v>24.229548771066955</v>
      </c>
      <c r="N85" s="40">
        <v>2017</v>
      </c>
      <c r="O85" s="8">
        <v>43639</v>
      </c>
      <c r="P85" s="80">
        <v>111.18</v>
      </c>
      <c r="Q85" s="80"/>
      <c r="R85" s="81">
        <f>IF(P85="","",T85*M85*LOOKUP(RIGHT($D$2,3),定数!$A$6:$A$13,定数!$B$6:$B$13))</f>
        <v>-19383.639016853151</v>
      </c>
      <c r="S85" s="81"/>
      <c r="T85" s="82">
        <f t="shared" si="11"/>
        <v>-7.9999999999998295</v>
      </c>
      <c r="U85" s="82"/>
      <c r="V85" t="str">
        <f t="shared" si="10"/>
        <v/>
      </c>
      <c r="W85">
        <f t="shared" si="10"/>
        <v>9</v>
      </c>
      <c r="X85" s="38">
        <f t="shared" si="12"/>
        <v>722938.30087648518</v>
      </c>
      <c r="Y85" s="39">
        <f t="shared" si="13"/>
        <v>0.21797456670074244</v>
      </c>
    </row>
    <row r="86" spans="2:25" x14ac:dyDescent="0.15">
      <c r="B86" s="40">
        <v>78</v>
      </c>
      <c r="C86" s="79">
        <f t="shared" si="8"/>
        <v>545972.49897470919</v>
      </c>
      <c r="D86" s="79"/>
      <c r="E86" s="40">
        <v>2017</v>
      </c>
      <c r="F86" s="8">
        <v>43643</v>
      </c>
      <c r="G86" s="40" t="s">
        <v>4</v>
      </c>
      <c r="H86" s="80">
        <v>111.97</v>
      </c>
      <c r="I86" s="80"/>
      <c r="J86" s="40">
        <v>15</v>
      </c>
      <c r="K86" s="83">
        <f t="shared" si="9"/>
        <v>16379.174969241276</v>
      </c>
      <c r="L86" s="84"/>
      <c r="M86" s="6">
        <f>IF(J86="","",(K86/J86)/LOOKUP(RIGHT($D$2,3),定数!$A$6:$A$13,定数!$B$6:$B$13))</f>
        <v>10.919449979494184</v>
      </c>
      <c r="N86" s="40">
        <v>2017</v>
      </c>
      <c r="O86" s="8">
        <v>43643</v>
      </c>
      <c r="P86" s="80">
        <v>112.26</v>
      </c>
      <c r="Q86" s="80"/>
      <c r="R86" s="81">
        <f>IF(P86="","",T86*M86*LOOKUP(RIGHT($D$2,3),定数!$A$6:$A$13,定数!$B$6:$B$13))</f>
        <v>31666.404940533819</v>
      </c>
      <c r="S86" s="81"/>
      <c r="T86" s="82">
        <f t="shared" si="11"/>
        <v>29.000000000000625</v>
      </c>
      <c r="U86" s="82"/>
      <c r="V86" t="str">
        <f t="shared" si="10"/>
        <v/>
      </c>
      <c r="W86">
        <f t="shared" si="10"/>
        <v>0</v>
      </c>
      <c r="X86" s="38">
        <f t="shared" si="12"/>
        <v>722938.30087648518</v>
      </c>
      <c r="Y86" s="39">
        <f t="shared" si="13"/>
        <v>0.24478686727100218</v>
      </c>
    </row>
    <row r="87" spans="2:25" x14ac:dyDescent="0.15">
      <c r="B87" s="40">
        <v>79</v>
      </c>
      <c r="C87" s="79">
        <f t="shared" si="8"/>
        <v>577638.90391524299</v>
      </c>
      <c r="D87" s="79"/>
      <c r="E87" s="40">
        <v>2017</v>
      </c>
      <c r="F87" s="8">
        <v>43643</v>
      </c>
      <c r="G87" s="40" t="s">
        <v>4</v>
      </c>
      <c r="H87" s="80">
        <v>112.15</v>
      </c>
      <c r="I87" s="80"/>
      <c r="J87" s="40">
        <v>8</v>
      </c>
      <c r="K87" s="83">
        <f t="shared" si="9"/>
        <v>17329.167117457288</v>
      </c>
      <c r="L87" s="84"/>
      <c r="M87" s="6">
        <f>IF(J87="","",(K87/J87)/LOOKUP(RIGHT($D$2,3),定数!$A$6:$A$13,定数!$B$6:$B$13))</f>
        <v>21.66145889682161</v>
      </c>
      <c r="N87" s="40">
        <v>2017</v>
      </c>
      <c r="O87" s="8">
        <v>43643</v>
      </c>
      <c r="P87" s="80">
        <v>112.31</v>
      </c>
      <c r="Q87" s="80"/>
      <c r="R87" s="81">
        <f>IF(P87="","",T87*M87*LOOKUP(RIGHT($D$2,3),定数!$A$6:$A$13,定数!$B$6:$B$13))</f>
        <v>34658.33423491384</v>
      </c>
      <c r="S87" s="81"/>
      <c r="T87" s="82">
        <f t="shared" si="11"/>
        <v>15.999999999999659</v>
      </c>
      <c r="U87" s="82"/>
      <c r="V87" t="str">
        <f t="shared" si="10"/>
        <v/>
      </c>
      <c r="W87">
        <f t="shared" si="10"/>
        <v>0</v>
      </c>
      <c r="X87" s="38">
        <f t="shared" si="12"/>
        <v>722938.30087648518</v>
      </c>
      <c r="Y87" s="39">
        <f t="shared" si="13"/>
        <v>0.2009845055727193</v>
      </c>
    </row>
    <row r="88" spans="2:25" x14ac:dyDescent="0.15">
      <c r="B88" s="40">
        <v>80</v>
      </c>
      <c r="C88" s="79">
        <f t="shared" si="8"/>
        <v>612297.2381501568</v>
      </c>
      <c r="D88" s="79"/>
      <c r="E88" s="40">
        <v>2017</v>
      </c>
      <c r="F88" s="8">
        <v>43643</v>
      </c>
      <c r="G88" s="40" t="s">
        <v>4</v>
      </c>
      <c r="H88" s="80">
        <v>112.15</v>
      </c>
      <c r="I88" s="80"/>
      <c r="J88" s="40">
        <v>23</v>
      </c>
      <c r="K88" s="83">
        <f t="shared" si="9"/>
        <v>18368.917144504703</v>
      </c>
      <c r="L88" s="84"/>
      <c r="M88" s="6">
        <f>IF(J88="","",(K88/J88)/LOOKUP(RIGHT($D$2,3),定数!$A$6:$A$13,定数!$B$6:$B$13))</f>
        <v>7.9864857150020452</v>
      </c>
      <c r="N88" s="40">
        <v>2017</v>
      </c>
      <c r="O88" s="8">
        <v>43645</v>
      </c>
      <c r="P88" s="80">
        <v>112.6</v>
      </c>
      <c r="Q88" s="80"/>
      <c r="R88" s="81">
        <f>IF(P88="","",T88*M88*LOOKUP(RIGHT($D$2,3),定数!$A$6:$A$13,定数!$B$6:$B$13))</f>
        <v>35939.185717508299</v>
      </c>
      <c r="S88" s="81"/>
      <c r="T88" s="82">
        <f t="shared" si="11"/>
        <v>44.999999999998863</v>
      </c>
      <c r="U88" s="82"/>
      <c r="V88" t="str">
        <f t="shared" si="10"/>
        <v/>
      </c>
      <c r="W88">
        <f t="shared" si="10"/>
        <v>0</v>
      </c>
      <c r="X88" s="38">
        <f t="shared" si="12"/>
        <v>722938.30087648518</v>
      </c>
      <c r="Y88" s="39">
        <f t="shared" si="13"/>
        <v>0.15304357590708362</v>
      </c>
    </row>
    <row r="89" spans="2:25" x14ac:dyDescent="0.15">
      <c r="B89" s="40">
        <v>81</v>
      </c>
      <c r="C89" s="79">
        <f t="shared" si="8"/>
        <v>648236.42386766511</v>
      </c>
      <c r="D89" s="79"/>
      <c r="E89" s="40">
        <v>2017</v>
      </c>
      <c r="F89" s="8">
        <v>43644</v>
      </c>
      <c r="G89" s="40" t="s">
        <v>3</v>
      </c>
      <c r="H89" s="80">
        <v>112</v>
      </c>
      <c r="I89" s="80"/>
      <c r="J89" s="40">
        <v>29</v>
      </c>
      <c r="K89" s="83">
        <f t="shared" si="9"/>
        <v>19447.092716029954</v>
      </c>
      <c r="L89" s="84"/>
      <c r="M89" s="6">
        <f>IF(J89="","",(K89/J89)/LOOKUP(RIGHT($D$2,3),定数!$A$6:$A$13,定数!$B$6:$B$13))</f>
        <v>6.7058940400103291</v>
      </c>
      <c r="N89" s="40">
        <v>2017</v>
      </c>
      <c r="O89" s="8">
        <v>43644</v>
      </c>
      <c r="P89" s="80">
        <v>112.3</v>
      </c>
      <c r="Q89" s="80"/>
      <c r="R89" s="81">
        <f>IF(P89="","",T89*M89*LOOKUP(RIGHT($D$2,3),定数!$A$6:$A$13,定数!$B$6:$B$13))</f>
        <v>-20117.682120030797</v>
      </c>
      <c r="S89" s="81"/>
      <c r="T89" s="82">
        <f t="shared" si="11"/>
        <v>-29.999999999999716</v>
      </c>
      <c r="U89" s="82"/>
      <c r="V89" t="str">
        <f t="shared" si="10"/>
        <v/>
      </c>
      <c r="W89">
        <f t="shared" si="10"/>
        <v>1</v>
      </c>
      <c r="X89" s="38">
        <f t="shared" si="12"/>
        <v>722938.30087648518</v>
      </c>
      <c r="Y89" s="39">
        <f t="shared" si="13"/>
        <v>0.10333091623206581</v>
      </c>
    </row>
    <row r="90" spans="2:25" x14ac:dyDescent="0.15">
      <c r="B90" s="40">
        <v>82</v>
      </c>
      <c r="C90" s="79">
        <f t="shared" si="8"/>
        <v>628118.74174763437</v>
      </c>
      <c r="D90" s="79"/>
      <c r="E90" s="40">
        <v>2017</v>
      </c>
      <c r="F90" s="8">
        <v>43646</v>
      </c>
      <c r="G90" s="40" t="s">
        <v>3</v>
      </c>
      <c r="H90" s="80">
        <v>111.88</v>
      </c>
      <c r="I90" s="80"/>
      <c r="J90" s="40">
        <v>24</v>
      </c>
      <c r="K90" s="83">
        <f t="shared" si="9"/>
        <v>18843.56225242903</v>
      </c>
      <c r="L90" s="84"/>
      <c r="M90" s="6">
        <f>IF(J90="","",(K90/J90)/LOOKUP(RIGHT($D$2,3),定数!$A$6:$A$13,定数!$B$6:$B$13))</f>
        <v>7.851484271845429</v>
      </c>
      <c r="N90" s="40">
        <v>2017</v>
      </c>
      <c r="O90" s="8">
        <v>43646</v>
      </c>
      <c r="P90" s="80">
        <v>112.12</v>
      </c>
      <c r="Q90" s="80"/>
      <c r="R90" s="81">
        <f>IF(P90="","",T90*M90*LOOKUP(RIGHT($D$2,3),定数!$A$6:$A$13,定数!$B$6:$B$13))</f>
        <v>-18843.562252429743</v>
      </c>
      <c r="S90" s="81"/>
      <c r="T90" s="82">
        <f t="shared" si="11"/>
        <v>-24.000000000000909</v>
      </c>
      <c r="U90" s="82"/>
      <c r="V90" t="str">
        <f t="shared" si="10"/>
        <v/>
      </c>
      <c r="W90">
        <f t="shared" si="10"/>
        <v>2</v>
      </c>
      <c r="X90" s="38">
        <f t="shared" si="12"/>
        <v>722938.30087648518</v>
      </c>
      <c r="Y90" s="39">
        <f t="shared" si="13"/>
        <v>0.13115857745244963</v>
      </c>
    </row>
    <row r="91" spans="2:25" x14ac:dyDescent="0.15">
      <c r="B91" s="40">
        <v>83</v>
      </c>
      <c r="C91" s="79">
        <f t="shared" si="8"/>
        <v>609275.17949520459</v>
      </c>
      <c r="D91" s="79"/>
      <c r="E91" s="40">
        <v>2017</v>
      </c>
      <c r="F91" s="8">
        <v>43653</v>
      </c>
      <c r="G91" s="40" t="s">
        <v>4</v>
      </c>
      <c r="H91" s="80">
        <v>113.45</v>
      </c>
      <c r="I91" s="80"/>
      <c r="J91" s="40">
        <v>22</v>
      </c>
      <c r="K91" s="83">
        <f t="shared" si="9"/>
        <v>18278.255384856137</v>
      </c>
      <c r="L91" s="84"/>
      <c r="M91" s="6">
        <f>IF(J91="","",(K91/J91)/LOOKUP(RIGHT($D$2,3),定数!$A$6:$A$13,定数!$B$6:$B$13))</f>
        <v>8.3082979022073342</v>
      </c>
      <c r="N91" s="40">
        <v>2017</v>
      </c>
      <c r="O91" s="8">
        <v>43657</v>
      </c>
      <c r="P91" s="80">
        <v>114.38</v>
      </c>
      <c r="Q91" s="80"/>
      <c r="R91" s="81">
        <f>IF(P91="","",T91*M91*LOOKUP(RIGHT($D$2,3),定数!$A$6:$A$13,定数!$B$6:$B$13))</f>
        <v>77267.170490527598</v>
      </c>
      <c r="S91" s="81"/>
      <c r="T91" s="82">
        <f t="shared" si="11"/>
        <v>92.999999999999261</v>
      </c>
      <c r="U91" s="82"/>
      <c r="V91" t="str">
        <f t="shared" ref="V91:W106" si="14">IF(S91&lt;&gt;"",IF(S91&lt;0,1+V90,0),"")</f>
        <v/>
      </c>
      <c r="W91">
        <f t="shared" si="14"/>
        <v>0</v>
      </c>
      <c r="X91" s="38">
        <f t="shared" si="12"/>
        <v>722938.30087648518</v>
      </c>
      <c r="Y91" s="39">
        <f t="shared" si="13"/>
        <v>0.15722382012887715</v>
      </c>
    </row>
    <row r="92" spans="2:25" x14ac:dyDescent="0.15">
      <c r="B92" s="40">
        <v>84</v>
      </c>
      <c r="C92" s="79">
        <f t="shared" si="8"/>
        <v>686542.34998573223</v>
      </c>
      <c r="D92" s="79"/>
      <c r="E92" s="40">
        <v>2017</v>
      </c>
      <c r="F92" s="8">
        <v>43656</v>
      </c>
      <c r="G92" s="40" t="s">
        <v>4</v>
      </c>
      <c r="H92" s="80">
        <v>114.21</v>
      </c>
      <c r="I92" s="80"/>
      <c r="J92" s="40">
        <v>16</v>
      </c>
      <c r="K92" s="83">
        <f t="shared" si="9"/>
        <v>20596.270499571965</v>
      </c>
      <c r="L92" s="84"/>
      <c r="M92" s="6">
        <f>IF(J92="","",(K92/J92)/LOOKUP(RIGHT($D$2,3),定数!$A$6:$A$13,定数!$B$6:$B$13))</f>
        <v>12.872669062232479</v>
      </c>
      <c r="N92" s="40">
        <v>2017</v>
      </c>
      <c r="O92" s="8">
        <v>43656</v>
      </c>
      <c r="P92" s="80">
        <v>114.05</v>
      </c>
      <c r="Q92" s="80"/>
      <c r="R92" s="81">
        <f>IF(P92="","",T92*M92*LOOKUP(RIGHT($D$2,3),定数!$A$6:$A$13,定数!$B$6:$B$13))</f>
        <v>-20596.270499571528</v>
      </c>
      <c r="S92" s="81"/>
      <c r="T92" s="82">
        <f t="shared" si="11"/>
        <v>-15.999999999999659</v>
      </c>
      <c r="U92" s="82"/>
      <c r="V92" t="str">
        <f t="shared" si="14"/>
        <v/>
      </c>
      <c r="W92">
        <f t="shared" si="14"/>
        <v>1</v>
      </c>
      <c r="X92" s="38">
        <f t="shared" si="12"/>
        <v>722938.30087648518</v>
      </c>
      <c r="Y92" s="39">
        <f t="shared" si="13"/>
        <v>5.0344477317949221E-2</v>
      </c>
    </row>
    <row r="93" spans="2:25" x14ac:dyDescent="0.15">
      <c r="B93" s="40">
        <v>85</v>
      </c>
      <c r="C93" s="79">
        <f t="shared" si="8"/>
        <v>665946.07948616066</v>
      </c>
      <c r="D93" s="79"/>
      <c r="E93" s="40">
        <v>2017</v>
      </c>
      <c r="F93" s="8">
        <v>43665</v>
      </c>
      <c r="G93" s="40" t="s">
        <v>4</v>
      </c>
      <c r="H93" s="80">
        <v>112.02</v>
      </c>
      <c r="I93" s="80"/>
      <c r="J93" s="40">
        <v>14</v>
      </c>
      <c r="K93" s="83">
        <f t="shared" si="9"/>
        <v>19978.38238458482</v>
      </c>
      <c r="L93" s="84"/>
      <c r="M93" s="6">
        <f>IF(J93="","",(K93/J93)/LOOKUP(RIGHT($D$2,3),定数!$A$6:$A$13,定数!$B$6:$B$13))</f>
        <v>14.270273131846301</v>
      </c>
      <c r="N93" s="40">
        <v>2017</v>
      </c>
      <c r="O93" s="8">
        <v>43665</v>
      </c>
      <c r="P93" s="80">
        <v>111.87</v>
      </c>
      <c r="Q93" s="80"/>
      <c r="R93" s="81">
        <f>IF(P93="","",T93*M93*LOOKUP(RIGHT($D$2,3),定数!$A$6:$A$13,定数!$B$6:$B$13))</f>
        <v>-21405.409697768235</v>
      </c>
      <c r="S93" s="81"/>
      <c r="T93" s="82">
        <f t="shared" si="11"/>
        <v>-14.999999999999147</v>
      </c>
      <c r="U93" s="82"/>
      <c r="V93" t="str">
        <f t="shared" si="14"/>
        <v/>
      </c>
      <c r="W93">
        <f t="shared" si="14"/>
        <v>2</v>
      </c>
      <c r="X93" s="38">
        <f t="shared" si="12"/>
        <v>722938.30087648518</v>
      </c>
      <c r="Y93" s="39">
        <f t="shared" si="13"/>
        <v>7.8834142998410184E-2</v>
      </c>
    </row>
    <row r="94" spans="2:25" x14ac:dyDescent="0.15">
      <c r="B94" s="40">
        <v>86</v>
      </c>
      <c r="C94" s="79">
        <f t="shared" si="8"/>
        <v>644540.66978839238</v>
      </c>
      <c r="D94" s="79"/>
      <c r="E94" s="40">
        <v>2017</v>
      </c>
      <c r="F94" s="8">
        <v>43665</v>
      </c>
      <c r="G94" s="40" t="s">
        <v>4</v>
      </c>
      <c r="H94" s="80">
        <v>112.08</v>
      </c>
      <c r="I94" s="80"/>
      <c r="J94" s="40">
        <v>11</v>
      </c>
      <c r="K94" s="83">
        <f t="shared" si="9"/>
        <v>19336.220093651769</v>
      </c>
      <c r="L94" s="84"/>
      <c r="M94" s="6">
        <f>IF(J94="","",(K94/J94)/LOOKUP(RIGHT($D$2,3),定数!$A$6:$A$13,定数!$B$6:$B$13))</f>
        <v>17.578381903319791</v>
      </c>
      <c r="N94" s="40">
        <v>2017</v>
      </c>
      <c r="O94" s="8">
        <v>43665</v>
      </c>
      <c r="P94" s="80">
        <v>112</v>
      </c>
      <c r="Q94" s="80"/>
      <c r="R94" s="81">
        <f>IF(P94="","",T94*M94*LOOKUP(RIGHT($D$2,3),定数!$A$6:$A$13,定数!$B$6:$B$13))</f>
        <v>-14062.705522655535</v>
      </c>
      <c r="S94" s="81"/>
      <c r="T94" s="82">
        <f t="shared" si="11"/>
        <v>-7.9999999999998295</v>
      </c>
      <c r="U94" s="82"/>
      <c r="V94" t="str">
        <f t="shared" si="14"/>
        <v/>
      </c>
      <c r="W94">
        <f t="shared" si="14"/>
        <v>3</v>
      </c>
      <c r="X94" s="38">
        <f t="shared" si="12"/>
        <v>722938.30087648518</v>
      </c>
      <c r="Y94" s="39">
        <f t="shared" si="13"/>
        <v>0.10844304554488826</v>
      </c>
    </row>
    <row r="95" spans="2:25" x14ac:dyDescent="0.15">
      <c r="B95" s="40">
        <v>87</v>
      </c>
      <c r="C95" s="79">
        <f t="shared" si="8"/>
        <v>630477.96426573687</v>
      </c>
      <c r="D95" s="79"/>
      <c r="E95" s="40">
        <v>2017</v>
      </c>
      <c r="F95" s="8">
        <v>43666</v>
      </c>
      <c r="G95" s="40" t="s">
        <v>3</v>
      </c>
      <c r="H95" s="80">
        <v>112.12</v>
      </c>
      <c r="I95" s="80"/>
      <c r="J95" s="40">
        <v>19</v>
      </c>
      <c r="K95" s="83">
        <f t="shared" si="9"/>
        <v>18914.338927972105</v>
      </c>
      <c r="L95" s="84"/>
      <c r="M95" s="6">
        <f>IF(J95="","",(K95/J95)/LOOKUP(RIGHT($D$2,3),定数!$A$6:$A$13,定数!$B$6:$B$13))</f>
        <v>9.9549152252484756</v>
      </c>
      <c r="N95" s="40">
        <v>2017</v>
      </c>
      <c r="O95" s="8">
        <v>43666</v>
      </c>
      <c r="P95" s="80">
        <v>111.75</v>
      </c>
      <c r="Q95" s="80"/>
      <c r="R95" s="81">
        <f>IF(P95="","",T95*M95*LOOKUP(RIGHT($D$2,3),定数!$A$6:$A$13,定数!$B$6:$B$13))</f>
        <v>36833.186333419813</v>
      </c>
      <c r="S95" s="81"/>
      <c r="T95" s="82">
        <f t="shared" si="11"/>
        <v>37.000000000000455</v>
      </c>
      <c r="U95" s="82"/>
      <c r="V95" t="str">
        <f t="shared" si="14"/>
        <v/>
      </c>
      <c r="W95">
        <f t="shared" si="14"/>
        <v>0</v>
      </c>
      <c r="X95" s="38">
        <f t="shared" si="12"/>
        <v>722938.30087648518</v>
      </c>
      <c r="Y95" s="39">
        <f t="shared" si="13"/>
        <v>0.12789519727845389</v>
      </c>
    </row>
    <row r="96" spans="2:25" x14ac:dyDescent="0.15">
      <c r="B96" s="40">
        <v>88</v>
      </c>
      <c r="C96" s="79">
        <f t="shared" si="8"/>
        <v>667311.15059915674</v>
      </c>
      <c r="D96" s="79"/>
      <c r="E96" s="40">
        <v>2017</v>
      </c>
      <c r="F96" s="8">
        <v>43671</v>
      </c>
      <c r="G96" s="40" t="s">
        <v>3</v>
      </c>
      <c r="H96" s="80">
        <v>110.96</v>
      </c>
      <c r="I96" s="80"/>
      <c r="J96" s="40">
        <v>12</v>
      </c>
      <c r="K96" s="83">
        <f t="shared" si="9"/>
        <v>20019.334517974701</v>
      </c>
      <c r="L96" s="84"/>
      <c r="M96" s="6">
        <f>IF(J96="","",(K96/J96)/LOOKUP(RIGHT($D$2,3),定数!$A$6:$A$13,定数!$B$6:$B$13))</f>
        <v>16.68277876497892</v>
      </c>
      <c r="N96" s="40">
        <v>2017</v>
      </c>
      <c r="O96" s="8">
        <v>43671</v>
      </c>
      <c r="P96" s="80">
        <v>111.09</v>
      </c>
      <c r="Q96" s="80"/>
      <c r="R96" s="81">
        <f>IF(P96="","",T96*M96*LOOKUP(RIGHT($D$2,3),定数!$A$6:$A$13,定数!$B$6:$B$13))</f>
        <v>-21687.61239447421</v>
      </c>
      <c r="S96" s="81"/>
      <c r="T96" s="82">
        <f t="shared" si="11"/>
        <v>-13.000000000000966</v>
      </c>
      <c r="U96" s="82"/>
      <c r="V96" t="str">
        <f t="shared" si="14"/>
        <v/>
      </c>
      <c r="W96">
        <f t="shared" si="14"/>
        <v>1</v>
      </c>
      <c r="X96" s="38">
        <f t="shared" si="12"/>
        <v>722938.30087648518</v>
      </c>
      <c r="Y96" s="39">
        <f t="shared" si="13"/>
        <v>7.6945916698405004E-2</v>
      </c>
    </row>
    <row r="97" spans="2:25" x14ac:dyDescent="0.15">
      <c r="B97" s="40">
        <v>89</v>
      </c>
      <c r="C97" s="79">
        <f t="shared" si="8"/>
        <v>645623.53820468253</v>
      </c>
      <c r="D97" s="79"/>
      <c r="E97" s="40">
        <v>2017</v>
      </c>
      <c r="F97" s="8">
        <v>43674</v>
      </c>
      <c r="G97" s="40" t="s">
        <v>4</v>
      </c>
      <c r="H97" s="80">
        <v>111.25</v>
      </c>
      <c r="I97" s="80"/>
      <c r="J97" s="40">
        <v>13</v>
      </c>
      <c r="K97" s="83">
        <f t="shared" si="9"/>
        <v>19368.706146140474</v>
      </c>
      <c r="L97" s="84"/>
      <c r="M97" s="6">
        <f>IF(J97="","",(K97/J97)/LOOKUP(RIGHT($D$2,3),定数!$A$6:$A$13,定数!$B$6:$B$13))</f>
        <v>14.899004727800364</v>
      </c>
      <c r="N97" s="40">
        <v>2017</v>
      </c>
      <c r="O97" s="8">
        <v>43674</v>
      </c>
      <c r="P97" s="80">
        <v>111.12</v>
      </c>
      <c r="Q97" s="80"/>
      <c r="R97" s="81">
        <f>IF(P97="","",T97*M97*LOOKUP(RIGHT($D$2,3),定数!$A$6:$A$13,定数!$B$6:$B$13))</f>
        <v>-19368.706146139793</v>
      </c>
      <c r="S97" s="81"/>
      <c r="T97" s="82">
        <f t="shared" si="11"/>
        <v>-12.999999999999545</v>
      </c>
      <c r="U97" s="82"/>
      <c r="V97" t="str">
        <f t="shared" si="14"/>
        <v/>
      </c>
      <c r="W97">
        <f t="shared" si="14"/>
        <v>2</v>
      </c>
      <c r="X97" s="38">
        <f t="shared" si="12"/>
        <v>722938.30087648518</v>
      </c>
      <c r="Y97" s="39">
        <f t="shared" si="13"/>
        <v>0.10694517440570905</v>
      </c>
    </row>
    <row r="98" spans="2:25" x14ac:dyDescent="0.15">
      <c r="B98" s="40">
        <v>90</v>
      </c>
      <c r="C98" s="79">
        <f t="shared" si="8"/>
        <v>626254.83205854276</v>
      </c>
      <c r="D98" s="79"/>
      <c r="E98" s="40">
        <v>2017</v>
      </c>
      <c r="F98" s="8">
        <v>43677</v>
      </c>
      <c r="G98" s="40" t="s">
        <v>4</v>
      </c>
      <c r="H98" s="80">
        <v>110.54</v>
      </c>
      <c r="I98" s="80"/>
      <c r="J98" s="40">
        <v>9</v>
      </c>
      <c r="K98" s="83">
        <f t="shared" si="9"/>
        <v>18787.644961756283</v>
      </c>
      <c r="L98" s="84"/>
      <c r="M98" s="6">
        <f>IF(J98="","",(K98/J98)/LOOKUP(RIGHT($D$2,3),定数!$A$6:$A$13,定数!$B$6:$B$13))</f>
        <v>20.875161068618091</v>
      </c>
      <c r="N98" s="40">
        <v>2017</v>
      </c>
      <c r="O98" s="8">
        <v>43677</v>
      </c>
      <c r="P98" s="80">
        <v>110.71</v>
      </c>
      <c r="Q98" s="80"/>
      <c r="R98" s="81">
        <f>IF(P98="","",T98*M98*LOOKUP(RIGHT($D$2,3),定数!$A$6:$A$13,定数!$B$6:$B$13))</f>
        <v>35487.773816648143</v>
      </c>
      <c r="S98" s="81"/>
      <c r="T98" s="82">
        <f t="shared" si="11"/>
        <v>16.999999999998749</v>
      </c>
      <c r="U98" s="82"/>
      <c r="V98" t="str">
        <f t="shared" si="14"/>
        <v/>
      </c>
      <c r="W98">
        <f t="shared" si="14"/>
        <v>0</v>
      </c>
      <c r="X98" s="38">
        <f t="shared" si="12"/>
        <v>722938.30087648518</v>
      </c>
      <c r="Y98" s="39">
        <f t="shared" si="13"/>
        <v>0.13373681917353675</v>
      </c>
    </row>
    <row r="99" spans="2:25" x14ac:dyDescent="0.15">
      <c r="B99" s="40">
        <v>91</v>
      </c>
      <c r="C99" s="79">
        <f t="shared" si="8"/>
        <v>661742.60587519093</v>
      </c>
      <c r="D99" s="79"/>
      <c r="E99" s="40">
        <v>2017</v>
      </c>
      <c r="F99" s="8">
        <v>43677</v>
      </c>
      <c r="G99" s="40" t="s">
        <v>3</v>
      </c>
      <c r="H99" s="80">
        <v>110.48</v>
      </c>
      <c r="I99" s="80"/>
      <c r="J99" s="40">
        <v>15</v>
      </c>
      <c r="K99" s="83">
        <f t="shared" si="9"/>
        <v>19852.278176255728</v>
      </c>
      <c r="L99" s="84"/>
      <c r="M99" s="6">
        <f>IF(J99="","",(K99/J99)/LOOKUP(RIGHT($D$2,3),定数!$A$6:$A$13,定数!$B$6:$B$13))</f>
        <v>13.23485211750382</v>
      </c>
      <c r="N99" s="40">
        <v>2017</v>
      </c>
      <c r="O99" s="8">
        <v>43677</v>
      </c>
      <c r="P99" s="80">
        <v>110.2</v>
      </c>
      <c r="Q99" s="80"/>
      <c r="R99" s="81">
        <f>IF(P99="","",T99*M99*LOOKUP(RIGHT($D$2,3),定数!$A$6:$A$13,定数!$B$6:$B$13))</f>
        <v>37057.585929010842</v>
      </c>
      <c r="S99" s="81"/>
      <c r="T99" s="82">
        <f t="shared" si="11"/>
        <v>28.000000000000114</v>
      </c>
      <c r="U99" s="82"/>
      <c r="V99" t="str">
        <f t="shared" si="14"/>
        <v/>
      </c>
      <c r="W99">
        <f t="shared" si="14"/>
        <v>0</v>
      </c>
      <c r="X99" s="38">
        <f t="shared" si="12"/>
        <v>722938.30087648518</v>
      </c>
      <c r="Y99" s="39">
        <f t="shared" si="13"/>
        <v>8.4648572260040744E-2</v>
      </c>
    </row>
    <row r="100" spans="2:25" x14ac:dyDescent="0.15">
      <c r="B100" s="40">
        <v>92</v>
      </c>
      <c r="C100" s="79">
        <f t="shared" si="8"/>
        <v>698800.19180420181</v>
      </c>
      <c r="D100" s="79"/>
      <c r="E100" s="40">
        <v>2017</v>
      </c>
      <c r="F100" s="8">
        <v>43678</v>
      </c>
      <c r="G100" s="40" t="s">
        <v>3</v>
      </c>
      <c r="H100" s="80">
        <v>110.24</v>
      </c>
      <c r="I100" s="80"/>
      <c r="J100" s="40">
        <v>14</v>
      </c>
      <c r="K100" s="83">
        <f t="shared" si="9"/>
        <v>20964.005754126054</v>
      </c>
      <c r="L100" s="84"/>
      <c r="M100" s="6">
        <f>IF(J100="","",(K100/J100)/LOOKUP(RIGHT($D$2,3),定数!$A$6:$A$13,定数!$B$6:$B$13))</f>
        <v>14.974289824375752</v>
      </c>
      <c r="N100" s="40">
        <v>2017</v>
      </c>
      <c r="O100" s="8">
        <v>43678</v>
      </c>
      <c r="P100" s="80">
        <v>110.4</v>
      </c>
      <c r="Q100" s="80"/>
      <c r="R100" s="81">
        <f>IF(P100="","",T100*M100*LOOKUP(RIGHT($D$2,3),定数!$A$6:$A$13,定数!$B$6:$B$13))</f>
        <v>-23958.86371900282</v>
      </c>
      <c r="S100" s="81"/>
      <c r="T100" s="82">
        <f t="shared" si="11"/>
        <v>-16.00000000000108</v>
      </c>
      <c r="U100" s="82"/>
      <c r="V100" t="str">
        <f t="shared" si="14"/>
        <v/>
      </c>
      <c r="W100">
        <f t="shared" si="14"/>
        <v>1</v>
      </c>
      <c r="X100" s="38">
        <f t="shared" si="12"/>
        <v>722938.30087648518</v>
      </c>
      <c r="Y100" s="39">
        <f t="shared" si="13"/>
        <v>3.3388892306602802E-2</v>
      </c>
    </row>
    <row r="101" spans="2:25" x14ac:dyDescent="0.15">
      <c r="B101" s="40">
        <v>93</v>
      </c>
      <c r="C101" s="79">
        <f t="shared" si="8"/>
        <v>674841.328085199</v>
      </c>
      <c r="D101" s="79"/>
      <c r="E101" s="40">
        <v>2017</v>
      </c>
      <c r="F101" s="8">
        <v>43679</v>
      </c>
      <c r="G101" s="40" t="s">
        <v>4</v>
      </c>
      <c r="H101" s="80">
        <v>110.4</v>
      </c>
      <c r="I101" s="80"/>
      <c r="J101" s="40">
        <v>10</v>
      </c>
      <c r="K101" s="83">
        <f t="shared" si="9"/>
        <v>20245.23984255597</v>
      </c>
      <c r="L101" s="84"/>
      <c r="M101" s="6">
        <f>IF(J101="","",(K101/J101)/LOOKUP(RIGHT($D$2,3),定数!$A$6:$A$13,定数!$B$6:$B$13))</f>
        <v>20.245239842555971</v>
      </c>
      <c r="N101" s="40">
        <v>2017</v>
      </c>
      <c r="O101" s="8">
        <v>43679</v>
      </c>
      <c r="P101" s="80">
        <v>110.61</v>
      </c>
      <c r="Q101" s="80"/>
      <c r="R101" s="81">
        <f>IF(P101="","",T101*M101*LOOKUP(RIGHT($D$2,3),定数!$A$6:$A$13,定数!$B$6:$B$13))</f>
        <v>42515.003669366277</v>
      </c>
      <c r="S101" s="81"/>
      <c r="T101" s="82">
        <f t="shared" si="11"/>
        <v>20.999999999999375</v>
      </c>
      <c r="U101" s="82"/>
      <c r="V101" t="str">
        <f t="shared" si="14"/>
        <v/>
      </c>
      <c r="W101">
        <f t="shared" si="14"/>
        <v>0</v>
      </c>
      <c r="X101" s="38">
        <f t="shared" si="12"/>
        <v>722938.30087648518</v>
      </c>
      <c r="Y101" s="39">
        <f t="shared" si="13"/>
        <v>6.6529844570378582E-2</v>
      </c>
    </row>
    <row r="102" spans="2:25" x14ac:dyDescent="0.15">
      <c r="B102" s="40">
        <v>94</v>
      </c>
      <c r="C102" s="79">
        <f t="shared" si="8"/>
        <v>717356.33175456524</v>
      </c>
      <c r="D102" s="79"/>
      <c r="E102" s="40">
        <v>2017</v>
      </c>
      <c r="F102" s="8">
        <v>43679</v>
      </c>
      <c r="G102" s="40" t="s">
        <v>3</v>
      </c>
      <c r="H102" s="80">
        <v>110.69</v>
      </c>
      <c r="I102" s="80"/>
      <c r="J102" s="40">
        <v>9</v>
      </c>
      <c r="K102" s="83">
        <f t="shared" si="9"/>
        <v>21520.689952636956</v>
      </c>
      <c r="L102" s="84"/>
      <c r="M102" s="6">
        <f>IF(J102="","",(K102/J102)/LOOKUP(RIGHT($D$2,3),定数!$A$6:$A$13,定数!$B$6:$B$13))</f>
        <v>23.91187772515217</v>
      </c>
      <c r="N102" s="40">
        <v>2017</v>
      </c>
      <c r="O102" s="8">
        <v>43679</v>
      </c>
      <c r="P102" s="80">
        <v>110.78</v>
      </c>
      <c r="Q102" s="80"/>
      <c r="R102" s="81">
        <f>IF(P102="","",T102*M102*LOOKUP(RIGHT($D$2,3),定数!$A$6:$A$13,定数!$B$6:$B$13))</f>
        <v>-21520.689952637771</v>
      </c>
      <c r="S102" s="81"/>
      <c r="T102" s="82">
        <f t="shared" si="11"/>
        <v>-9.0000000000003411</v>
      </c>
      <c r="U102" s="82"/>
      <c r="V102" t="str">
        <f t="shared" si="14"/>
        <v/>
      </c>
      <c r="W102">
        <f t="shared" si="14"/>
        <v>1</v>
      </c>
      <c r="X102" s="38">
        <f t="shared" si="12"/>
        <v>722938.30087648518</v>
      </c>
      <c r="Y102" s="39">
        <f t="shared" si="13"/>
        <v>7.7212247783142729E-3</v>
      </c>
    </row>
    <row r="103" spans="2:25" x14ac:dyDescent="0.15">
      <c r="B103" s="40">
        <v>95</v>
      </c>
      <c r="C103" s="79">
        <f t="shared" si="8"/>
        <v>695835.64180192747</v>
      </c>
      <c r="D103" s="79"/>
      <c r="E103" s="40">
        <v>2017</v>
      </c>
      <c r="F103" s="8">
        <v>43684</v>
      </c>
      <c r="G103" s="40" t="s">
        <v>4</v>
      </c>
      <c r="H103" s="80">
        <v>110.8</v>
      </c>
      <c r="I103" s="80"/>
      <c r="J103" s="40">
        <v>9</v>
      </c>
      <c r="K103" s="83">
        <f t="shared" si="9"/>
        <v>20875.069254057824</v>
      </c>
      <c r="L103" s="84"/>
      <c r="M103" s="6">
        <f>IF(J103="","",(K103/J103)/LOOKUP(RIGHT($D$2,3),定数!$A$6:$A$13,定数!$B$6:$B$13))</f>
        <v>23.194521393397579</v>
      </c>
      <c r="N103" s="40">
        <v>2017</v>
      </c>
      <c r="O103" s="8">
        <v>43684</v>
      </c>
      <c r="P103" s="80">
        <v>110.71</v>
      </c>
      <c r="Q103" s="80"/>
      <c r="R103" s="81">
        <f>IF(P103="","",T103*M103*LOOKUP(RIGHT($D$2,3),定数!$A$6:$A$13,定数!$B$6:$B$13))</f>
        <v>-20875.069254058613</v>
      </c>
      <c r="S103" s="81"/>
      <c r="T103" s="82">
        <f t="shared" si="11"/>
        <v>-9.0000000000003411</v>
      </c>
      <c r="U103" s="82"/>
      <c r="V103" t="str">
        <f t="shared" si="14"/>
        <v/>
      </c>
      <c r="W103">
        <f t="shared" si="14"/>
        <v>2</v>
      </c>
      <c r="X103" s="38">
        <f t="shared" si="12"/>
        <v>722938.30087648518</v>
      </c>
      <c r="Y103" s="39">
        <f t="shared" si="13"/>
        <v>3.7489588034965937E-2</v>
      </c>
    </row>
    <row r="104" spans="2:25" x14ac:dyDescent="0.15">
      <c r="B104" s="40">
        <v>96</v>
      </c>
      <c r="C104" s="79">
        <f t="shared" si="8"/>
        <v>674960.57254786883</v>
      </c>
      <c r="D104" s="79"/>
      <c r="E104" s="40">
        <v>2017</v>
      </c>
      <c r="F104" s="8">
        <v>43684</v>
      </c>
      <c r="G104" s="40" t="s">
        <v>4</v>
      </c>
      <c r="H104" s="80">
        <v>110.87</v>
      </c>
      <c r="I104" s="80"/>
      <c r="J104" s="40">
        <v>15</v>
      </c>
      <c r="K104" s="83">
        <f t="shared" si="9"/>
        <v>20248.817176436063</v>
      </c>
      <c r="L104" s="84"/>
      <c r="M104" s="6">
        <f>IF(J104="","",(K104/J104)/LOOKUP(RIGHT($D$2,3),定数!$A$6:$A$13,定数!$B$6:$B$13))</f>
        <v>13.499211450957375</v>
      </c>
      <c r="N104" s="40">
        <v>2017</v>
      </c>
      <c r="O104" s="8">
        <v>43684</v>
      </c>
      <c r="P104" s="80">
        <v>110.71</v>
      </c>
      <c r="Q104" s="80"/>
      <c r="R104" s="81">
        <f>IF(P104="","",T104*M104*LOOKUP(RIGHT($D$2,3),定数!$A$6:$A$13,定数!$B$6:$B$13))</f>
        <v>-21598.738321533259</v>
      </c>
      <c r="S104" s="81"/>
      <c r="T104" s="82">
        <f t="shared" si="11"/>
        <v>-16.00000000000108</v>
      </c>
      <c r="U104" s="82"/>
      <c r="V104" t="str">
        <f t="shared" si="14"/>
        <v/>
      </c>
      <c r="W104">
        <f t="shared" si="14"/>
        <v>3</v>
      </c>
      <c r="X104" s="38">
        <f t="shared" si="12"/>
        <v>722938.30087648518</v>
      </c>
      <c r="Y104" s="39">
        <f t="shared" si="13"/>
        <v>6.636490039391818E-2</v>
      </c>
    </row>
    <row r="105" spans="2:25" x14ac:dyDescent="0.15">
      <c r="B105" s="40">
        <v>97</v>
      </c>
      <c r="C105" s="79">
        <f t="shared" si="8"/>
        <v>653361.83422633552</v>
      </c>
      <c r="D105" s="79"/>
      <c r="E105" s="40">
        <v>2017</v>
      </c>
      <c r="F105" s="8">
        <v>43684</v>
      </c>
      <c r="G105" s="40" t="s">
        <v>3</v>
      </c>
      <c r="H105" s="80">
        <v>110.7</v>
      </c>
      <c r="I105" s="80"/>
      <c r="J105" s="40">
        <v>11</v>
      </c>
      <c r="K105" s="83">
        <f t="shared" si="9"/>
        <v>19600.855026790065</v>
      </c>
      <c r="L105" s="84"/>
      <c r="M105" s="6">
        <f>IF(J105="","",(K105/J105)/LOOKUP(RIGHT($D$2,3),定数!$A$6:$A$13,定数!$B$6:$B$13))</f>
        <v>17.818959115263695</v>
      </c>
      <c r="N105" s="40">
        <v>2017</v>
      </c>
      <c r="O105" s="8">
        <v>43685</v>
      </c>
      <c r="P105" s="80">
        <v>110.51</v>
      </c>
      <c r="Q105" s="80"/>
      <c r="R105" s="81">
        <f>IF(P105="","",T105*M105*LOOKUP(RIGHT($D$2,3),定数!$A$6:$A$13,定数!$B$6:$B$13))</f>
        <v>33856.022319000615</v>
      </c>
      <c r="S105" s="81"/>
      <c r="T105" s="82">
        <f t="shared" si="11"/>
        <v>18.999999999999773</v>
      </c>
      <c r="U105" s="82"/>
      <c r="V105" t="str">
        <f t="shared" si="14"/>
        <v/>
      </c>
      <c r="W105">
        <f t="shared" si="14"/>
        <v>0</v>
      </c>
      <c r="X105" s="38">
        <f t="shared" si="12"/>
        <v>722938.30087648518</v>
      </c>
      <c r="Y105" s="39">
        <f t="shared" si="13"/>
        <v>9.6241223581314816E-2</v>
      </c>
    </row>
    <row r="106" spans="2:25" x14ac:dyDescent="0.15">
      <c r="B106" s="40">
        <v>98</v>
      </c>
      <c r="C106" s="79">
        <f t="shared" si="8"/>
        <v>687217.85654533608</v>
      </c>
      <c r="D106" s="79"/>
      <c r="E106" s="40">
        <v>2017</v>
      </c>
      <c r="F106" s="8">
        <v>43686</v>
      </c>
      <c r="G106" s="40" t="s">
        <v>3</v>
      </c>
      <c r="H106" s="80">
        <v>109.89</v>
      </c>
      <c r="I106" s="80"/>
      <c r="J106" s="40">
        <v>26</v>
      </c>
      <c r="K106" s="83">
        <f t="shared" si="9"/>
        <v>20616.535696360083</v>
      </c>
      <c r="L106" s="84"/>
      <c r="M106" s="6">
        <f>IF(J106="","",(K106/J106)/LOOKUP(RIGHT($D$2,3),定数!$A$6:$A$13,定数!$B$6:$B$13))</f>
        <v>7.9294368062923404</v>
      </c>
      <c r="N106" s="40">
        <v>2017</v>
      </c>
      <c r="O106" s="8">
        <v>43687</v>
      </c>
      <c r="P106" s="80">
        <v>110.16</v>
      </c>
      <c r="Q106" s="80"/>
      <c r="R106" s="81">
        <f>IF(P106="","",T106*M106*LOOKUP(RIGHT($D$2,3),定数!$A$6:$A$13,定数!$B$6:$B$13))</f>
        <v>-21409.479376989002</v>
      </c>
      <c r="S106" s="81"/>
      <c r="T106" s="82">
        <f t="shared" si="11"/>
        <v>-26.999999999999602</v>
      </c>
      <c r="U106" s="82"/>
      <c r="V106" t="str">
        <f t="shared" si="14"/>
        <v/>
      </c>
      <c r="W106">
        <f t="shared" si="14"/>
        <v>1</v>
      </c>
      <c r="X106" s="38">
        <f t="shared" si="12"/>
        <v>722938.30087648518</v>
      </c>
      <c r="Y106" s="39">
        <f t="shared" si="13"/>
        <v>4.9410086985074542E-2</v>
      </c>
    </row>
    <row r="107" spans="2:25" x14ac:dyDescent="0.15">
      <c r="B107" s="40">
        <v>99</v>
      </c>
      <c r="C107" s="79">
        <f t="shared" si="8"/>
        <v>665808.37716834713</v>
      </c>
      <c r="D107" s="79"/>
      <c r="E107" s="40">
        <v>2017</v>
      </c>
      <c r="F107" s="8">
        <v>43691</v>
      </c>
      <c r="G107" s="40" t="s">
        <v>4</v>
      </c>
      <c r="H107" s="80">
        <v>109.65</v>
      </c>
      <c r="I107" s="80"/>
      <c r="J107" s="40">
        <v>9</v>
      </c>
      <c r="K107" s="83">
        <f t="shared" si="9"/>
        <v>19974.251315050413</v>
      </c>
      <c r="L107" s="84"/>
      <c r="M107" s="6">
        <f>IF(J107="","",(K107/J107)/LOOKUP(RIGHT($D$2,3),定数!$A$6:$A$13,定数!$B$6:$B$13))</f>
        <v>22.193612572278234</v>
      </c>
      <c r="N107" s="40">
        <v>2017</v>
      </c>
      <c r="O107" s="8">
        <v>43691</v>
      </c>
      <c r="P107" s="80">
        <v>109.56</v>
      </c>
      <c r="Q107" s="80"/>
      <c r="R107" s="81">
        <f>IF(P107="","",T107*M107*LOOKUP(RIGHT($D$2,3),定数!$A$6:$A$13,定数!$B$6:$B$13))</f>
        <v>-19974.25131505117</v>
      </c>
      <c r="S107" s="81"/>
      <c r="T107" s="82">
        <f t="shared" si="11"/>
        <v>-9.0000000000003411</v>
      </c>
      <c r="U107" s="82"/>
      <c r="V107" t="str">
        <f>IF(S107&lt;&gt;"",IF(S107&lt;0,1+V106,0),"")</f>
        <v/>
      </c>
      <c r="W107">
        <f>IF(T107&lt;&gt;"",IF(T107&lt;0,1+W106,0),"")</f>
        <v>2</v>
      </c>
      <c r="X107" s="38">
        <f t="shared" si="12"/>
        <v>722938.30087648518</v>
      </c>
      <c r="Y107" s="39">
        <f t="shared" si="13"/>
        <v>7.9024618890539022E-2</v>
      </c>
    </row>
    <row r="108" spans="2:25" x14ac:dyDescent="0.15">
      <c r="B108" s="40">
        <v>100</v>
      </c>
      <c r="C108" s="79">
        <f t="shared" si="8"/>
        <v>645834.1258532959</v>
      </c>
      <c r="D108" s="79"/>
      <c r="E108" s="40">
        <v>2017</v>
      </c>
      <c r="F108" s="8">
        <v>43693</v>
      </c>
      <c r="G108" s="40" t="s">
        <v>4</v>
      </c>
      <c r="H108" s="80">
        <v>110.84</v>
      </c>
      <c r="I108" s="80"/>
      <c r="J108" s="40">
        <v>15</v>
      </c>
      <c r="K108" s="83">
        <f t="shared" si="9"/>
        <v>19375.023775598875</v>
      </c>
      <c r="L108" s="84"/>
      <c r="M108" s="6">
        <f>IF(J108="","",(K108/J108)/LOOKUP(RIGHT($D$2,3),定数!$A$6:$A$13,定数!$B$6:$B$13))</f>
        <v>12.916682517065917</v>
      </c>
      <c r="N108" s="40">
        <v>2017</v>
      </c>
      <c r="O108" s="8">
        <v>43693</v>
      </c>
      <c r="P108" s="80">
        <v>110.68</v>
      </c>
      <c r="Q108" s="80"/>
      <c r="R108" s="81">
        <f>IF(P108="","",T108*M108*LOOKUP(RIGHT($D$2,3),定数!$A$6:$A$13,定数!$B$6:$B$13))</f>
        <v>-20666.692027305027</v>
      </c>
      <c r="S108" s="81"/>
      <c r="T108" s="82">
        <f t="shared" si="11"/>
        <v>-15.999999999999659</v>
      </c>
      <c r="U108" s="82"/>
      <c r="V108" t="str">
        <f>IF(S108&lt;&gt;"",IF(S108&lt;0,1+V107,0),"")</f>
        <v/>
      </c>
      <c r="W108">
        <f>IF(T108&lt;&gt;"",IF(T108&lt;0,1+W107,0),"")</f>
        <v>3</v>
      </c>
      <c r="X108" s="38">
        <f t="shared" si="12"/>
        <v>722938.30087648518</v>
      </c>
      <c r="Y108" s="39">
        <f t="shared" si="13"/>
        <v>0.10665388032382395</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J10" sqref="J10"/>
    </sheetView>
  </sheetViews>
  <sheetFormatPr defaultRowHeight="14.25" x14ac:dyDescent="0.15"/>
  <cols>
    <col min="1" max="1" width="7.375" style="34" customWidth="1"/>
    <col min="2" max="2" width="8.125" customWidth="1"/>
  </cols>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22" sqref="A22:J29"/>
    </sheetView>
  </sheetViews>
  <sheetFormatPr defaultRowHeight="13.5" x14ac:dyDescent="0.15"/>
  <sheetData>
    <row r="1" spans="1:10" x14ac:dyDescent="0.15">
      <c r="A1" t="s">
        <v>0</v>
      </c>
    </row>
    <row r="2" spans="1:10" x14ac:dyDescent="0.15">
      <c r="A2" s="85" t="s">
        <v>67</v>
      </c>
      <c r="B2" s="86"/>
      <c r="C2" s="86"/>
      <c r="D2" s="86"/>
      <c r="E2" s="86"/>
      <c r="F2" s="86"/>
      <c r="G2" s="86"/>
      <c r="H2" s="86"/>
      <c r="I2" s="86"/>
      <c r="J2" s="86"/>
    </row>
    <row r="3" spans="1:10" x14ac:dyDescent="0.15">
      <c r="A3" s="86"/>
      <c r="B3" s="86"/>
      <c r="C3" s="86"/>
      <c r="D3" s="86"/>
      <c r="E3" s="86"/>
      <c r="F3" s="86"/>
      <c r="G3" s="86"/>
      <c r="H3" s="86"/>
      <c r="I3" s="86"/>
      <c r="J3" s="86"/>
    </row>
    <row r="4" spans="1:10" x14ac:dyDescent="0.15">
      <c r="A4" s="86"/>
      <c r="B4" s="86"/>
      <c r="C4" s="86"/>
      <c r="D4" s="86"/>
      <c r="E4" s="86"/>
      <c r="F4" s="86"/>
      <c r="G4" s="86"/>
      <c r="H4" s="86"/>
      <c r="I4" s="86"/>
      <c r="J4" s="86"/>
    </row>
    <row r="5" spans="1:10" x14ac:dyDescent="0.15">
      <c r="A5" s="86"/>
      <c r="B5" s="86"/>
      <c r="C5" s="86"/>
      <c r="D5" s="86"/>
      <c r="E5" s="86"/>
      <c r="F5" s="86"/>
      <c r="G5" s="86"/>
      <c r="H5" s="86"/>
      <c r="I5" s="86"/>
      <c r="J5" s="86"/>
    </row>
    <row r="6" spans="1:10" x14ac:dyDescent="0.15">
      <c r="A6" s="86"/>
      <c r="B6" s="86"/>
      <c r="C6" s="86"/>
      <c r="D6" s="86"/>
      <c r="E6" s="86"/>
      <c r="F6" s="86"/>
      <c r="G6" s="86"/>
      <c r="H6" s="86"/>
      <c r="I6" s="86"/>
      <c r="J6" s="86"/>
    </row>
    <row r="7" spans="1:10" x14ac:dyDescent="0.15">
      <c r="A7" s="86"/>
      <c r="B7" s="86"/>
      <c r="C7" s="86"/>
      <c r="D7" s="86"/>
      <c r="E7" s="86"/>
      <c r="F7" s="86"/>
      <c r="G7" s="86"/>
      <c r="H7" s="86"/>
      <c r="I7" s="86"/>
      <c r="J7" s="86"/>
    </row>
    <row r="8" spans="1:10" x14ac:dyDescent="0.15">
      <c r="A8" s="86"/>
      <c r="B8" s="86"/>
      <c r="C8" s="86"/>
      <c r="D8" s="86"/>
      <c r="E8" s="86"/>
      <c r="F8" s="86"/>
      <c r="G8" s="86"/>
      <c r="H8" s="86"/>
      <c r="I8" s="86"/>
      <c r="J8" s="86"/>
    </row>
    <row r="9" spans="1:10" x14ac:dyDescent="0.15">
      <c r="A9" s="86"/>
      <c r="B9" s="86"/>
      <c r="C9" s="86"/>
      <c r="D9" s="86"/>
      <c r="E9" s="86"/>
      <c r="F9" s="86"/>
      <c r="G9" s="86"/>
      <c r="H9" s="86"/>
      <c r="I9" s="86"/>
      <c r="J9" s="86"/>
    </row>
    <row r="11" spans="1:10" x14ac:dyDescent="0.15">
      <c r="A11" t="s">
        <v>1</v>
      </c>
    </row>
    <row r="12" spans="1:10" x14ac:dyDescent="0.15">
      <c r="A12" s="87" t="s">
        <v>66</v>
      </c>
      <c r="B12" s="88"/>
      <c r="C12" s="88"/>
      <c r="D12" s="88"/>
      <c r="E12" s="88"/>
      <c r="F12" s="88"/>
      <c r="G12" s="88"/>
      <c r="H12" s="88"/>
      <c r="I12" s="88"/>
      <c r="J12" s="88"/>
    </row>
    <row r="13" spans="1:10" x14ac:dyDescent="0.15">
      <c r="A13" s="88"/>
      <c r="B13" s="88"/>
      <c r="C13" s="88"/>
      <c r="D13" s="88"/>
      <c r="E13" s="88"/>
      <c r="F13" s="88"/>
      <c r="G13" s="88"/>
      <c r="H13" s="88"/>
      <c r="I13" s="88"/>
      <c r="J13" s="88"/>
    </row>
    <row r="14" spans="1:10" x14ac:dyDescent="0.15">
      <c r="A14" s="88"/>
      <c r="B14" s="88"/>
      <c r="C14" s="88"/>
      <c r="D14" s="88"/>
      <c r="E14" s="88"/>
      <c r="F14" s="88"/>
      <c r="G14" s="88"/>
      <c r="H14" s="88"/>
      <c r="I14" s="88"/>
      <c r="J14" s="88"/>
    </row>
    <row r="15" spans="1:10" x14ac:dyDescent="0.15">
      <c r="A15" s="88"/>
      <c r="B15" s="88"/>
      <c r="C15" s="88"/>
      <c r="D15" s="88"/>
      <c r="E15" s="88"/>
      <c r="F15" s="88"/>
      <c r="G15" s="88"/>
      <c r="H15" s="88"/>
      <c r="I15" s="88"/>
      <c r="J15" s="88"/>
    </row>
    <row r="16" spans="1:10" x14ac:dyDescent="0.15">
      <c r="A16" s="88"/>
      <c r="B16" s="88"/>
      <c r="C16" s="88"/>
      <c r="D16" s="88"/>
      <c r="E16" s="88"/>
      <c r="F16" s="88"/>
      <c r="G16" s="88"/>
      <c r="H16" s="88"/>
      <c r="I16" s="88"/>
      <c r="J16" s="88"/>
    </row>
    <row r="17" spans="1:10" x14ac:dyDescent="0.15">
      <c r="A17" s="88"/>
      <c r="B17" s="88"/>
      <c r="C17" s="88"/>
      <c r="D17" s="88"/>
      <c r="E17" s="88"/>
      <c r="F17" s="88"/>
      <c r="G17" s="88"/>
      <c r="H17" s="88"/>
      <c r="I17" s="88"/>
      <c r="J17" s="88"/>
    </row>
    <row r="18" spans="1:10" x14ac:dyDescent="0.15">
      <c r="A18" s="88"/>
      <c r="B18" s="88"/>
      <c r="C18" s="88"/>
      <c r="D18" s="88"/>
      <c r="E18" s="88"/>
      <c r="F18" s="88"/>
      <c r="G18" s="88"/>
      <c r="H18" s="88"/>
      <c r="I18" s="88"/>
      <c r="J18" s="88"/>
    </row>
    <row r="19" spans="1:10" x14ac:dyDescent="0.15">
      <c r="A19" s="88"/>
      <c r="B19" s="88"/>
      <c r="C19" s="88"/>
      <c r="D19" s="88"/>
      <c r="E19" s="88"/>
      <c r="F19" s="88"/>
      <c r="G19" s="88"/>
      <c r="H19" s="88"/>
      <c r="I19" s="88"/>
      <c r="J19" s="88"/>
    </row>
    <row r="21" spans="1:10" x14ac:dyDescent="0.15">
      <c r="A21" t="s">
        <v>2</v>
      </c>
    </row>
    <row r="22" spans="1:10" x14ac:dyDescent="0.15">
      <c r="A22" s="87" t="s">
        <v>68</v>
      </c>
      <c r="B22" s="87"/>
      <c r="C22" s="87"/>
      <c r="D22" s="87"/>
      <c r="E22" s="87"/>
      <c r="F22" s="87"/>
      <c r="G22" s="87"/>
      <c r="H22" s="87"/>
      <c r="I22" s="87"/>
      <c r="J22" s="87"/>
    </row>
    <row r="23" spans="1:10" x14ac:dyDescent="0.15">
      <c r="A23" s="87"/>
      <c r="B23" s="87"/>
      <c r="C23" s="87"/>
      <c r="D23" s="87"/>
      <c r="E23" s="87"/>
      <c r="F23" s="87"/>
      <c r="G23" s="87"/>
      <c r="H23" s="87"/>
      <c r="I23" s="87"/>
      <c r="J23" s="87"/>
    </row>
    <row r="24" spans="1:10" x14ac:dyDescent="0.15">
      <c r="A24" s="87"/>
      <c r="B24" s="87"/>
      <c r="C24" s="87"/>
      <c r="D24" s="87"/>
      <c r="E24" s="87"/>
      <c r="F24" s="87"/>
      <c r="G24" s="87"/>
      <c r="H24" s="87"/>
      <c r="I24" s="87"/>
      <c r="J24" s="87"/>
    </row>
    <row r="25" spans="1:10" x14ac:dyDescent="0.15">
      <c r="A25" s="87"/>
      <c r="B25" s="87"/>
      <c r="C25" s="87"/>
      <c r="D25" s="87"/>
      <c r="E25" s="87"/>
      <c r="F25" s="87"/>
      <c r="G25" s="87"/>
      <c r="H25" s="87"/>
      <c r="I25" s="87"/>
      <c r="J25" s="87"/>
    </row>
    <row r="26" spans="1:10" x14ac:dyDescent="0.15">
      <c r="A26" s="87"/>
      <c r="B26" s="87"/>
      <c r="C26" s="87"/>
      <c r="D26" s="87"/>
      <c r="E26" s="87"/>
      <c r="F26" s="87"/>
      <c r="G26" s="87"/>
      <c r="H26" s="87"/>
      <c r="I26" s="87"/>
      <c r="J26" s="87"/>
    </row>
    <row r="27" spans="1:10" x14ac:dyDescent="0.15">
      <c r="A27" s="87"/>
      <c r="B27" s="87"/>
      <c r="C27" s="87"/>
      <c r="D27" s="87"/>
      <c r="E27" s="87"/>
      <c r="F27" s="87"/>
      <c r="G27" s="87"/>
      <c r="H27" s="87"/>
      <c r="I27" s="87"/>
      <c r="J27" s="87"/>
    </row>
    <row r="28" spans="1:10" x14ac:dyDescent="0.15">
      <c r="A28" s="87"/>
      <c r="B28" s="87"/>
      <c r="C28" s="87"/>
      <c r="D28" s="87"/>
      <c r="E28" s="87"/>
      <c r="F28" s="87"/>
      <c r="G28" s="87"/>
      <c r="H28" s="87"/>
      <c r="I28" s="87"/>
      <c r="J28" s="87"/>
    </row>
    <row r="29" spans="1:10" x14ac:dyDescent="0.15">
      <c r="A29" s="87"/>
      <c r="B29" s="87"/>
      <c r="C29" s="87"/>
      <c r="D29" s="87"/>
      <c r="E29" s="87"/>
      <c r="F29" s="87"/>
      <c r="G29" s="87"/>
      <c r="H29" s="87"/>
      <c r="I29" s="87"/>
      <c r="J29" s="87"/>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tabSelected="1" zoomScaleSheetLayoutView="100" workbookViewId="0">
      <selection activeCell="E6" sqref="E6"/>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44</v>
      </c>
      <c r="E4" s="30" t="s">
        <v>41</v>
      </c>
      <c r="F4" s="29" t="s">
        <v>45</v>
      </c>
      <c r="G4" s="30" t="s">
        <v>41</v>
      </c>
      <c r="H4" s="29" t="s">
        <v>46</v>
      </c>
      <c r="I4" s="30" t="s">
        <v>41</v>
      </c>
    </row>
    <row r="5" spans="2:9" x14ac:dyDescent="0.15">
      <c r="B5" s="27" t="s">
        <v>43</v>
      </c>
      <c r="C5" s="28" t="s">
        <v>63</v>
      </c>
      <c r="D5" s="28">
        <v>100</v>
      </c>
      <c r="E5" s="32">
        <v>43645</v>
      </c>
      <c r="F5" s="28">
        <v>100</v>
      </c>
      <c r="G5" s="32">
        <v>43646</v>
      </c>
      <c r="H5" s="28">
        <v>100</v>
      </c>
      <c r="I5" s="32">
        <v>43650</v>
      </c>
    </row>
    <row r="6" spans="2:9" x14ac:dyDescent="0.15">
      <c r="B6" s="27" t="s">
        <v>43</v>
      </c>
      <c r="C6" s="28"/>
      <c r="D6" s="28"/>
      <c r="E6" s="32"/>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45" t="s">
        <v>5</v>
      </c>
      <c r="C2" s="45"/>
      <c r="D2" s="49"/>
      <c r="E2" s="49"/>
      <c r="F2" s="45" t="s">
        <v>6</v>
      </c>
      <c r="G2" s="45"/>
      <c r="H2" s="49" t="s">
        <v>36</v>
      </c>
      <c r="I2" s="49"/>
      <c r="J2" s="45" t="s">
        <v>7</v>
      </c>
      <c r="K2" s="45"/>
      <c r="L2" s="48">
        <f>C9</f>
        <v>1000000</v>
      </c>
      <c r="M2" s="49"/>
      <c r="N2" s="45" t="s">
        <v>8</v>
      </c>
      <c r="O2" s="45"/>
      <c r="P2" s="48" t="e">
        <f>C108+R108</f>
        <v>#VALUE!</v>
      </c>
      <c r="Q2" s="49"/>
      <c r="R2" s="1"/>
      <c r="S2" s="1"/>
      <c r="T2" s="1"/>
    </row>
    <row r="3" spans="2:21" ht="57" customHeight="1" x14ac:dyDescent="0.15">
      <c r="B3" s="45" t="s">
        <v>9</v>
      </c>
      <c r="C3" s="45"/>
      <c r="D3" s="50" t="s">
        <v>38</v>
      </c>
      <c r="E3" s="50"/>
      <c r="F3" s="50"/>
      <c r="G3" s="50"/>
      <c r="H3" s="50"/>
      <c r="I3" s="50"/>
      <c r="J3" s="45" t="s">
        <v>10</v>
      </c>
      <c r="K3" s="45"/>
      <c r="L3" s="50" t="s">
        <v>35</v>
      </c>
      <c r="M3" s="51"/>
      <c r="N3" s="51"/>
      <c r="O3" s="51"/>
      <c r="P3" s="51"/>
      <c r="Q3" s="51"/>
      <c r="R3" s="1"/>
      <c r="S3" s="1"/>
    </row>
    <row r="4" spans="2:21" x14ac:dyDescent="0.15">
      <c r="B4" s="45" t="s">
        <v>11</v>
      </c>
      <c r="C4" s="45"/>
      <c r="D4" s="52">
        <f>SUM($R$9:$S$993)</f>
        <v>153684.21052631587</v>
      </c>
      <c r="E4" s="52"/>
      <c r="F4" s="45" t="s">
        <v>12</v>
      </c>
      <c r="G4" s="45"/>
      <c r="H4" s="53">
        <f>SUM($T$9:$U$108)</f>
        <v>292.00000000000017</v>
      </c>
      <c r="I4" s="49"/>
      <c r="J4" s="54" t="s">
        <v>13</v>
      </c>
      <c r="K4" s="54"/>
      <c r="L4" s="48">
        <f>MAX($C$9:$D$990)-C9</f>
        <v>153684.21052631596</v>
      </c>
      <c r="M4" s="48"/>
      <c r="N4" s="54" t="s">
        <v>14</v>
      </c>
      <c r="O4" s="54"/>
      <c r="P4" s="52">
        <f>MIN($C$9:$D$990)-C9</f>
        <v>0</v>
      </c>
      <c r="Q4" s="52"/>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56" t="s">
        <v>19</v>
      </c>
      <c r="K5" s="45"/>
      <c r="L5" s="57"/>
      <c r="M5" s="58"/>
      <c r="N5" s="17" t="s">
        <v>20</v>
      </c>
      <c r="O5" s="9"/>
      <c r="P5" s="57"/>
      <c r="Q5" s="58"/>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row>
    <row r="9" spans="2:21" x14ac:dyDescent="0.15">
      <c r="B9" s="19">
        <v>1</v>
      </c>
      <c r="C9" s="79">
        <v>1000000</v>
      </c>
      <c r="D9" s="79"/>
      <c r="E9" s="19">
        <v>2001</v>
      </c>
      <c r="F9" s="8">
        <v>42111</v>
      </c>
      <c r="G9" s="19" t="s">
        <v>4</v>
      </c>
      <c r="H9" s="80">
        <v>105.33</v>
      </c>
      <c r="I9" s="80"/>
      <c r="J9" s="19">
        <v>57</v>
      </c>
      <c r="K9" s="79">
        <f t="shared" ref="K9:K72" si="0">IF(F9="","",C9*0.03)</f>
        <v>30000</v>
      </c>
      <c r="L9" s="79"/>
      <c r="M9" s="6">
        <f>IF(J9="","",(K9/J9)/1000)</f>
        <v>0.52631578947368418</v>
      </c>
      <c r="N9" s="19">
        <v>2001</v>
      </c>
      <c r="O9" s="8">
        <v>42111</v>
      </c>
      <c r="P9" s="80">
        <v>108.25</v>
      </c>
      <c r="Q9" s="80"/>
      <c r="R9" s="81">
        <f>IF(O9="","",(IF(G9="売",H9-P9,P9-H9))*M9*100000)</f>
        <v>153684.21052631587</v>
      </c>
      <c r="S9" s="81"/>
      <c r="T9" s="82">
        <f>IF(O9="","",IF(R9&lt;0,J9*(-1),IF(G9="買",(P9-H9)*100,(H9-P9)*100)))</f>
        <v>292.00000000000017</v>
      </c>
      <c r="U9" s="82"/>
    </row>
    <row r="10" spans="2:21" x14ac:dyDescent="0.15">
      <c r="B10" s="19">
        <v>2</v>
      </c>
      <c r="C10" s="79">
        <f t="shared" ref="C10:C73" si="1">IF(R9="","",C9+R9)</f>
        <v>1153684.210526316</v>
      </c>
      <c r="D10" s="79"/>
      <c r="E10" s="19"/>
      <c r="F10" s="8"/>
      <c r="G10" s="19" t="s">
        <v>4</v>
      </c>
      <c r="H10" s="80"/>
      <c r="I10" s="80"/>
      <c r="J10" s="19"/>
      <c r="K10" s="79" t="str">
        <f t="shared" si="0"/>
        <v/>
      </c>
      <c r="L10" s="79"/>
      <c r="M10" s="6" t="str">
        <f t="shared" ref="M10:M73" si="2">IF(J10="","",(K10/J10)/1000)</f>
        <v/>
      </c>
      <c r="N10" s="19"/>
      <c r="O10" s="8"/>
      <c r="P10" s="80"/>
      <c r="Q10" s="80"/>
      <c r="R10" s="81" t="str">
        <f t="shared" ref="R10:R73" si="3">IF(O10="","",(IF(G10="売",H10-P10,P10-H10))*M10*100000)</f>
        <v/>
      </c>
      <c r="S10" s="81"/>
      <c r="T10" s="82" t="str">
        <f t="shared" ref="T10:T73" si="4">IF(O10="","",IF(R10&lt;0,J10*(-1),IF(G10="買",(P10-H10)*100,(H10-P10)*100)))</f>
        <v/>
      </c>
      <c r="U10" s="82"/>
    </row>
    <row r="11" spans="2:21" x14ac:dyDescent="0.15">
      <c r="B11" s="19">
        <v>3</v>
      </c>
      <c r="C11" s="79" t="str">
        <f t="shared" si="1"/>
        <v/>
      </c>
      <c r="D11" s="79"/>
      <c r="E11" s="19"/>
      <c r="F11" s="8"/>
      <c r="G11" s="19" t="s">
        <v>4</v>
      </c>
      <c r="H11" s="80"/>
      <c r="I11" s="80"/>
      <c r="J11" s="19"/>
      <c r="K11" s="79" t="str">
        <f t="shared" si="0"/>
        <v/>
      </c>
      <c r="L11" s="79"/>
      <c r="M11" s="6" t="str">
        <f t="shared" si="2"/>
        <v/>
      </c>
      <c r="N11" s="19"/>
      <c r="O11" s="8"/>
      <c r="P11" s="80"/>
      <c r="Q11" s="80"/>
      <c r="R11" s="81" t="str">
        <f t="shared" si="3"/>
        <v/>
      </c>
      <c r="S11" s="81"/>
      <c r="T11" s="82" t="str">
        <f t="shared" si="4"/>
        <v/>
      </c>
      <c r="U11" s="82"/>
    </row>
    <row r="12" spans="2:21" x14ac:dyDescent="0.15">
      <c r="B12" s="19">
        <v>4</v>
      </c>
      <c r="C12" s="79" t="str">
        <f t="shared" si="1"/>
        <v/>
      </c>
      <c r="D12" s="79"/>
      <c r="E12" s="19"/>
      <c r="F12" s="8"/>
      <c r="G12" s="19" t="s">
        <v>3</v>
      </c>
      <c r="H12" s="80"/>
      <c r="I12" s="80"/>
      <c r="J12" s="19"/>
      <c r="K12" s="79" t="str">
        <f t="shared" si="0"/>
        <v/>
      </c>
      <c r="L12" s="79"/>
      <c r="M12" s="6" t="str">
        <f t="shared" si="2"/>
        <v/>
      </c>
      <c r="N12" s="19"/>
      <c r="O12" s="8"/>
      <c r="P12" s="80"/>
      <c r="Q12" s="80"/>
      <c r="R12" s="81" t="str">
        <f t="shared" si="3"/>
        <v/>
      </c>
      <c r="S12" s="81"/>
      <c r="T12" s="82" t="str">
        <f t="shared" si="4"/>
        <v/>
      </c>
      <c r="U12" s="82"/>
    </row>
    <row r="13" spans="2:21" x14ac:dyDescent="0.15">
      <c r="B13" s="19">
        <v>5</v>
      </c>
      <c r="C13" s="79" t="str">
        <f t="shared" si="1"/>
        <v/>
      </c>
      <c r="D13" s="79"/>
      <c r="E13" s="19"/>
      <c r="F13" s="8"/>
      <c r="G13" s="19" t="s">
        <v>3</v>
      </c>
      <c r="H13" s="80"/>
      <c r="I13" s="80"/>
      <c r="J13" s="19"/>
      <c r="K13" s="79" t="str">
        <f t="shared" si="0"/>
        <v/>
      </c>
      <c r="L13" s="79"/>
      <c r="M13" s="6" t="str">
        <f t="shared" si="2"/>
        <v/>
      </c>
      <c r="N13" s="19"/>
      <c r="O13" s="8"/>
      <c r="P13" s="80"/>
      <c r="Q13" s="80"/>
      <c r="R13" s="81" t="str">
        <f t="shared" si="3"/>
        <v/>
      </c>
      <c r="S13" s="81"/>
      <c r="T13" s="82" t="str">
        <f t="shared" si="4"/>
        <v/>
      </c>
      <c r="U13" s="82"/>
    </row>
    <row r="14" spans="2:21" x14ac:dyDescent="0.15">
      <c r="B14" s="19">
        <v>6</v>
      </c>
      <c r="C14" s="79" t="str">
        <f t="shared" si="1"/>
        <v/>
      </c>
      <c r="D14" s="79"/>
      <c r="E14" s="19"/>
      <c r="F14" s="8"/>
      <c r="G14" s="19" t="s">
        <v>4</v>
      </c>
      <c r="H14" s="80"/>
      <c r="I14" s="80"/>
      <c r="J14" s="19"/>
      <c r="K14" s="79" t="str">
        <f t="shared" si="0"/>
        <v/>
      </c>
      <c r="L14" s="79"/>
      <c r="M14" s="6" t="str">
        <f t="shared" si="2"/>
        <v/>
      </c>
      <c r="N14" s="19"/>
      <c r="O14" s="8"/>
      <c r="P14" s="80"/>
      <c r="Q14" s="80"/>
      <c r="R14" s="81" t="str">
        <f t="shared" si="3"/>
        <v/>
      </c>
      <c r="S14" s="81"/>
      <c r="T14" s="82" t="str">
        <f t="shared" si="4"/>
        <v/>
      </c>
      <c r="U14" s="82"/>
    </row>
    <row r="15" spans="2:21" x14ac:dyDescent="0.15">
      <c r="B15" s="19">
        <v>7</v>
      </c>
      <c r="C15" s="79" t="str">
        <f t="shared" si="1"/>
        <v/>
      </c>
      <c r="D15" s="79"/>
      <c r="E15" s="19"/>
      <c r="F15" s="8"/>
      <c r="G15" s="19" t="s">
        <v>4</v>
      </c>
      <c r="H15" s="80"/>
      <c r="I15" s="80"/>
      <c r="J15" s="19"/>
      <c r="K15" s="79" t="str">
        <f t="shared" si="0"/>
        <v/>
      </c>
      <c r="L15" s="79"/>
      <c r="M15" s="6" t="str">
        <f t="shared" si="2"/>
        <v/>
      </c>
      <c r="N15" s="19"/>
      <c r="O15" s="8"/>
      <c r="P15" s="80"/>
      <c r="Q15" s="80"/>
      <c r="R15" s="81" t="str">
        <f t="shared" si="3"/>
        <v/>
      </c>
      <c r="S15" s="81"/>
      <c r="T15" s="82" t="str">
        <f t="shared" si="4"/>
        <v/>
      </c>
      <c r="U15" s="82"/>
    </row>
    <row r="16" spans="2:21" x14ac:dyDescent="0.15">
      <c r="B16" s="19">
        <v>8</v>
      </c>
      <c r="C16" s="79" t="str">
        <f t="shared" si="1"/>
        <v/>
      </c>
      <c r="D16" s="79"/>
      <c r="E16" s="19"/>
      <c r="F16" s="8"/>
      <c r="G16" s="19" t="s">
        <v>4</v>
      </c>
      <c r="H16" s="80"/>
      <c r="I16" s="80"/>
      <c r="J16" s="19"/>
      <c r="K16" s="79" t="str">
        <f t="shared" si="0"/>
        <v/>
      </c>
      <c r="L16" s="79"/>
      <c r="M16" s="6" t="str">
        <f t="shared" si="2"/>
        <v/>
      </c>
      <c r="N16" s="19"/>
      <c r="O16" s="8"/>
      <c r="P16" s="80"/>
      <c r="Q16" s="80"/>
      <c r="R16" s="81" t="str">
        <f t="shared" si="3"/>
        <v/>
      </c>
      <c r="S16" s="81"/>
      <c r="T16" s="82" t="str">
        <f t="shared" si="4"/>
        <v/>
      </c>
      <c r="U16" s="82"/>
    </row>
    <row r="17" spans="2:21" x14ac:dyDescent="0.15">
      <c r="B17" s="19">
        <v>9</v>
      </c>
      <c r="C17" s="79" t="str">
        <f t="shared" si="1"/>
        <v/>
      </c>
      <c r="D17" s="79"/>
      <c r="E17" s="19"/>
      <c r="F17" s="8"/>
      <c r="G17" s="19" t="s">
        <v>4</v>
      </c>
      <c r="H17" s="80"/>
      <c r="I17" s="80"/>
      <c r="J17" s="19"/>
      <c r="K17" s="79" t="str">
        <f t="shared" si="0"/>
        <v/>
      </c>
      <c r="L17" s="79"/>
      <c r="M17" s="6" t="str">
        <f t="shared" si="2"/>
        <v/>
      </c>
      <c r="N17" s="19"/>
      <c r="O17" s="8"/>
      <c r="P17" s="80"/>
      <c r="Q17" s="80"/>
      <c r="R17" s="81" t="str">
        <f t="shared" si="3"/>
        <v/>
      </c>
      <c r="S17" s="81"/>
      <c r="T17" s="82" t="str">
        <f t="shared" si="4"/>
        <v/>
      </c>
      <c r="U17" s="82"/>
    </row>
    <row r="18" spans="2:21" x14ac:dyDescent="0.15">
      <c r="B18" s="19">
        <v>10</v>
      </c>
      <c r="C18" s="79" t="str">
        <f t="shared" si="1"/>
        <v/>
      </c>
      <c r="D18" s="79"/>
      <c r="E18" s="19"/>
      <c r="F18" s="8"/>
      <c r="G18" s="19" t="s">
        <v>4</v>
      </c>
      <c r="H18" s="80"/>
      <c r="I18" s="80"/>
      <c r="J18" s="19"/>
      <c r="K18" s="79" t="str">
        <f t="shared" si="0"/>
        <v/>
      </c>
      <c r="L18" s="79"/>
      <c r="M18" s="6" t="str">
        <f t="shared" si="2"/>
        <v/>
      </c>
      <c r="N18" s="19"/>
      <c r="O18" s="8"/>
      <c r="P18" s="80"/>
      <c r="Q18" s="80"/>
      <c r="R18" s="81" t="str">
        <f t="shared" si="3"/>
        <v/>
      </c>
      <c r="S18" s="81"/>
      <c r="T18" s="82" t="str">
        <f t="shared" si="4"/>
        <v/>
      </c>
      <c r="U18" s="82"/>
    </row>
    <row r="19" spans="2:21" x14ac:dyDescent="0.15">
      <c r="B19" s="19">
        <v>11</v>
      </c>
      <c r="C19" s="79" t="str">
        <f t="shared" si="1"/>
        <v/>
      </c>
      <c r="D19" s="79"/>
      <c r="E19" s="19"/>
      <c r="F19" s="8"/>
      <c r="G19" s="19" t="s">
        <v>4</v>
      </c>
      <c r="H19" s="80"/>
      <c r="I19" s="80"/>
      <c r="J19" s="19"/>
      <c r="K19" s="79" t="str">
        <f t="shared" si="0"/>
        <v/>
      </c>
      <c r="L19" s="79"/>
      <c r="M19" s="6" t="str">
        <f t="shared" si="2"/>
        <v/>
      </c>
      <c r="N19" s="19"/>
      <c r="O19" s="8"/>
      <c r="P19" s="80"/>
      <c r="Q19" s="80"/>
      <c r="R19" s="81" t="str">
        <f t="shared" si="3"/>
        <v/>
      </c>
      <c r="S19" s="81"/>
      <c r="T19" s="82" t="str">
        <f t="shared" si="4"/>
        <v/>
      </c>
      <c r="U19" s="82"/>
    </row>
    <row r="20" spans="2:21" x14ac:dyDescent="0.15">
      <c r="B20" s="19">
        <v>12</v>
      </c>
      <c r="C20" s="79" t="str">
        <f t="shared" si="1"/>
        <v/>
      </c>
      <c r="D20" s="79"/>
      <c r="E20" s="19"/>
      <c r="F20" s="8"/>
      <c r="G20" s="19" t="s">
        <v>4</v>
      </c>
      <c r="H20" s="80"/>
      <c r="I20" s="80"/>
      <c r="J20" s="19"/>
      <c r="K20" s="79" t="str">
        <f t="shared" si="0"/>
        <v/>
      </c>
      <c r="L20" s="79"/>
      <c r="M20" s="6" t="str">
        <f t="shared" si="2"/>
        <v/>
      </c>
      <c r="N20" s="19"/>
      <c r="O20" s="8"/>
      <c r="P20" s="80"/>
      <c r="Q20" s="80"/>
      <c r="R20" s="81" t="str">
        <f t="shared" si="3"/>
        <v/>
      </c>
      <c r="S20" s="81"/>
      <c r="T20" s="82" t="str">
        <f t="shared" si="4"/>
        <v/>
      </c>
      <c r="U20" s="82"/>
    </row>
    <row r="21" spans="2:21" x14ac:dyDescent="0.15">
      <c r="B21" s="19">
        <v>13</v>
      </c>
      <c r="C21" s="79" t="str">
        <f t="shared" si="1"/>
        <v/>
      </c>
      <c r="D21" s="79"/>
      <c r="E21" s="19"/>
      <c r="F21" s="8"/>
      <c r="G21" s="19" t="s">
        <v>4</v>
      </c>
      <c r="H21" s="80"/>
      <c r="I21" s="80"/>
      <c r="J21" s="19"/>
      <c r="K21" s="79" t="str">
        <f t="shared" si="0"/>
        <v/>
      </c>
      <c r="L21" s="79"/>
      <c r="M21" s="6" t="str">
        <f t="shared" si="2"/>
        <v/>
      </c>
      <c r="N21" s="19"/>
      <c r="O21" s="8"/>
      <c r="P21" s="80"/>
      <c r="Q21" s="80"/>
      <c r="R21" s="81" t="str">
        <f t="shared" si="3"/>
        <v/>
      </c>
      <c r="S21" s="81"/>
      <c r="T21" s="82" t="str">
        <f t="shared" si="4"/>
        <v/>
      </c>
      <c r="U21" s="82"/>
    </row>
    <row r="22" spans="2:21" x14ac:dyDescent="0.15">
      <c r="B22" s="19">
        <v>14</v>
      </c>
      <c r="C22" s="79" t="str">
        <f t="shared" si="1"/>
        <v/>
      </c>
      <c r="D22" s="79"/>
      <c r="E22" s="19"/>
      <c r="F22" s="8"/>
      <c r="G22" s="19" t="s">
        <v>3</v>
      </c>
      <c r="H22" s="80"/>
      <c r="I22" s="80"/>
      <c r="J22" s="19"/>
      <c r="K22" s="79" t="str">
        <f t="shared" si="0"/>
        <v/>
      </c>
      <c r="L22" s="79"/>
      <c r="M22" s="6" t="str">
        <f t="shared" si="2"/>
        <v/>
      </c>
      <c r="N22" s="19"/>
      <c r="O22" s="8"/>
      <c r="P22" s="80"/>
      <c r="Q22" s="80"/>
      <c r="R22" s="81" t="str">
        <f t="shared" si="3"/>
        <v/>
      </c>
      <c r="S22" s="81"/>
      <c r="T22" s="82" t="str">
        <f t="shared" si="4"/>
        <v/>
      </c>
      <c r="U22" s="82"/>
    </row>
    <row r="23" spans="2:21" x14ac:dyDescent="0.15">
      <c r="B23" s="19">
        <v>15</v>
      </c>
      <c r="C23" s="79" t="str">
        <f t="shared" si="1"/>
        <v/>
      </c>
      <c r="D23" s="79"/>
      <c r="E23" s="19"/>
      <c r="F23" s="8"/>
      <c r="G23" s="19" t="s">
        <v>4</v>
      </c>
      <c r="H23" s="80"/>
      <c r="I23" s="80"/>
      <c r="J23" s="19"/>
      <c r="K23" s="79" t="str">
        <f t="shared" si="0"/>
        <v/>
      </c>
      <c r="L23" s="79"/>
      <c r="M23" s="6" t="str">
        <f t="shared" si="2"/>
        <v/>
      </c>
      <c r="N23" s="19"/>
      <c r="O23" s="8"/>
      <c r="P23" s="80"/>
      <c r="Q23" s="80"/>
      <c r="R23" s="81" t="str">
        <f t="shared" si="3"/>
        <v/>
      </c>
      <c r="S23" s="81"/>
      <c r="T23" s="82" t="str">
        <f t="shared" si="4"/>
        <v/>
      </c>
      <c r="U23" s="82"/>
    </row>
    <row r="24" spans="2:21" x14ac:dyDescent="0.15">
      <c r="B24" s="19">
        <v>16</v>
      </c>
      <c r="C24" s="79" t="str">
        <f t="shared" si="1"/>
        <v/>
      </c>
      <c r="D24" s="79"/>
      <c r="E24" s="19"/>
      <c r="F24" s="8"/>
      <c r="G24" s="19" t="s">
        <v>4</v>
      </c>
      <c r="H24" s="80"/>
      <c r="I24" s="80"/>
      <c r="J24" s="19"/>
      <c r="K24" s="79" t="str">
        <f t="shared" si="0"/>
        <v/>
      </c>
      <c r="L24" s="79"/>
      <c r="M24" s="6" t="str">
        <f t="shared" si="2"/>
        <v/>
      </c>
      <c r="N24" s="19"/>
      <c r="O24" s="8"/>
      <c r="P24" s="80"/>
      <c r="Q24" s="80"/>
      <c r="R24" s="81" t="str">
        <f t="shared" si="3"/>
        <v/>
      </c>
      <c r="S24" s="81"/>
      <c r="T24" s="82" t="str">
        <f t="shared" si="4"/>
        <v/>
      </c>
      <c r="U24" s="82"/>
    </row>
    <row r="25" spans="2:21" x14ac:dyDescent="0.15">
      <c r="B25" s="19">
        <v>17</v>
      </c>
      <c r="C25" s="79" t="str">
        <f t="shared" si="1"/>
        <v/>
      </c>
      <c r="D25" s="79"/>
      <c r="E25" s="19"/>
      <c r="F25" s="8"/>
      <c r="G25" s="19" t="s">
        <v>4</v>
      </c>
      <c r="H25" s="80"/>
      <c r="I25" s="80"/>
      <c r="J25" s="19"/>
      <c r="K25" s="79" t="str">
        <f t="shared" si="0"/>
        <v/>
      </c>
      <c r="L25" s="79"/>
      <c r="M25" s="6" t="str">
        <f t="shared" si="2"/>
        <v/>
      </c>
      <c r="N25" s="19"/>
      <c r="O25" s="8"/>
      <c r="P25" s="80"/>
      <c r="Q25" s="80"/>
      <c r="R25" s="81" t="str">
        <f t="shared" si="3"/>
        <v/>
      </c>
      <c r="S25" s="81"/>
      <c r="T25" s="82" t="str">
        <f t="shared" si="4"/>
        <v/>
      </c>
      <c r="U25" s="82"/>
    </row>
    <row r="26" spans="2:21" x14ac:dyDescent="0.15">
      <c r="B26" s="19">
        <v>18</v>
      </c>
      <c r="C26" s="79" t="str">
        <f t="shared" si="1"/>
        <v/>
      </c>
      <c r="D26" s="79"/>
      <c r="E26" s="19"/>
      <c r="F26" s="8"/>
      <c r="G26" s="19" t="s">
        <v>4</v>
      </c>
      <c r="H26" s="80"/>
      <c r="I26" s="80"/>
      <c r="J26" s="19"/>
      <c r="K26" s="79" t="str">
        <f t="shared" si="0"/>
        <v/>
      </c>
      <c r="L26" s="79"/>
      <c r="M26" s="6" t="str">
        <f t="shared" si="2"/>
        <v/>
      </c>
      <c r="N26" s="19"/>
      <c r="O26" s="8"/>
      <c r="P26" s="80"/>
      <c r="Q26" s="80"/>
      <c r="R26" s="81" t="str">
        <f t="shared" si="3"/>
        <v/>
      </c>
      <c r="S26" s="81"/>
      <c r="T26" s="82" t="str">
        <f t="shared" si="4"/>
        <v/>
      </c>
      <c r="U26" s="82"/>
    </row>
    <row r="27" spans="2:21" x14ac:dyDescent="0.15">
      <c r="B27" s="19">
        <v>19</v>
      </c>
      <c r="C27" s="79" t="str">
        <f t="shared" si="1"/>
        <v/>
      </c>
      <c r="D27" s="79"/>
      <c r="E27" s="19"/>
      <c r="F27" s="8"/>
      <c r="G27" s="19" t="s">
        <v>3</v>
      </c>
      <c r="H27" s="80"/>
      <c r="I27" s="80"/>
      <c r="J27" s="19"/>
      <c r="K27" s="79" t="str">
        <f t="shared" si="0"/>
        <v/>
      </c>
      <c r="L27" s="79"/>
      <c r="M27" s="6" t="str">
        <f t="shared" si="2"/>
        <v/>
      </c>
      <c r="N27" s="19"/>
      <c r="O27" s="8"/>
      <c r="P27" s="80"/>
      <c r="Q27" s="80"/>
      <c r="R27" s="81" t="str">
        <f t="shared" si="3"/>
        <v/>
      </c>
      <c r="S27" s="81"/>
      <c r="T27" s="82" t="str">
        <f t="shared" si="4"/>
        <v/>
      </c>
      <c r="U27" s="82"/>
    </row>
    <row r="28" spans="2:21" x14ac:dyDescent="0.15">
      <c r="B28" s="19">
        <v>20</v>
      </c>
      <c r="C28" s="79" t="str">
        <f t="shared" si="1"/>
        <v/>
      </c>
      <c r="D28" s="79"/>
      <c r="E28" s="19"/>
      <c r="F28" s="8"/>
      <c r="G28" s="19" t="s">
        <v>4</v>
      </c>
      <c r="H28" s="80"/>
      <c r="I28" s="80"/>
      <c r="J28" s="19"/>
      <c r="K28" s="79" t="str">
        <f t="shared" si="0"/>
        <v/>
      </c>
      <c r="L28" s="79"/>
      <c r="M28" s="6" t="str">
        <f t="shared" si="2"/>
        <v/>
      </c>
      <c r="N28" s="19"/>
      <c r="O28" s="8"/>
      <c r="P28" s="80"/>
      <c r="Q28" s="80"/>
      <c r="R28" s="81" t="str">
        <f t="shared" si="3"/>
        <v/>
      </c>
      <c r="S28" s="81"/>
      <c r="T28" s="82" t="str">
        <f t="shared" si="4"/>
        <v/>
      </c>
      <c r="U28" s="82"/>
    </row>
    <row r="29" spans="2:21" x14ac:dyDescent="0.15">
      <c r="B29" s="19">
        <v>21</v>
      </c>
      <c r="C29" s="79" t="str">
        <f t="shared" si="1"/>
        <v/>
      </c>
      <c r="D29" s="79"/>
      <c r="E29" s="19"/>
      <c r="F29" s="8"/>
      <c r="G29" s="19" t="s">
        <v>3</v>
      </c>
      <c r="H29" s="80"/>
      <c r="I29" s="80"/>
      <c r="J29" s="19"/>
      <c r="K29" s="79" t="str">
        <f t="shared" si="0"/>
        <v/>
      </c>
      <c r="L29" s="79"/>
      <c r="M29" s="6" t="str">
        <f t="shared" si="2"/>
        <v/>
      </c>
      <c r="N29" s="19"/>
      <c r="O29" s="8"/>
      <c r="P29" s="80"/>
      <c r="Q29" s="80"/>
      <c r="R29" s="81" t="str">
        <f t="shared" si="3"/>
        <v/>
      </c>
      <c r="S29" s="81"/>
      <c r="T29" s="82" t="str">
        <f t="shared" si="4"/>
        <v/>
      </c>
      <c r="U29" s="82"/>
    </row>
    <row r="30" spans="2:21" x14ac:dyDescent="0.15">
      <c r="B30" s="19">
        <v>22</v>
      </c>
      <c r="C30" s="79" t="str">
        <f t="shared" si="1"/>
        <v/>
      </c>
      <c r="D30" s="79"/>
      <c r="E30" s="19"/>
      <c r="F30" s="8"/>
      <c r="G30" s="19" t="s">
        <v>3</v>
      </c>
      <c r="H30" s="80"/>
      <c r="I30" s="80"/>
      <c r="J30" s="19"/>
      <c r="K30" s="79" t="str">
        <f t="shared" si="0"/>
        <v/>
      </c>
      <c r="L30" s="79"/>
      <c r="M30" s="6" t="str">
        <f t="shared" si="2"/>
        <v/>
      </c>
      <c r="N30" s="19"/>
      <c r="O30" s="8"/>
      <c r="P30" s="80"/>
      <c r="Q30" s="80"/>
      <c r="R30" s="81" t="str">
        <f t="shared" si="3"/>
        <v/>
      </c>
      <c r="S30" s="81"/>
      <c r="T30" s="82" t="str">
        <f t="shared" si="4"/>
        <v/>
      </c>
      <c r="U30" s="82"/>
    </row>
    <row r="31" spans="2:21" x14ac:dyDescent="0.15">
      <c r="B31" s="19">
        <v>23</v>
      </c>
      <c r="C31" s="79" t="str">
        <f t="shared" si="1"/>
        <v/>
      </c>
      <c r="D31" s="79"/>
      <c r="E31" s="19"/>
      <c r="F31" s="8"/>
      <c r="G31" s="19" t="s">
        <v>3</v>
      </c>
      <c r="H31" s="80"/>
      <c r="I31" s="80"/>
      <c r="J31" s="19"/>
      <c r="K31" s="79" t="str">
        <f t="shared" si="0"/>
        <v/>
      </c>
      <c r="L31" s="79"/>
      <c r="M31" s="6" t="str">
        <f t="shared" si="2"/>
        <v/>
      </c>
      <c r="N31" s="19"/>
      <c r="O31" s="8"/>
      <c r="P31" s="80"/>
      <c r="Q31" s="80"/>
      <c r="R31" s="81" t="str">
        <f t="shared" si="3"/>
        <v/>
      </c>
      <c r="S31" s="81"/>
      <c r="T31" s="82" t="str">
        <f t="shared" si="4"/>
        <v/>
      </c>
      <c r="U31" s="82"/>
    </row>
    <row r="32" spans="2:21" x14ac:dyDescent="0.15">
      <c r="B32" s="19">
        <v>24</v>
      </c>
      <c r="C32" s="79" t="str">
        <f t="shared" si="1"/>
        <v/>
      </c>
      <c r="D32" s="79"/>
      <c r="E32" s="19"/>
      <c r="F32" s="8"/>
      <c r="G32" s="19" t="s">
        <v>3</v>
      </c>
      <c r="H32" s="80"/>
      <c r="I32" s="80"/>
      <c r="J32" s="19"/>
      <c r="K32" s="79" t="str">
        <f t="shared" si="0"/>
        <v/>
      </c>
      <c r="L32" s="79"/>
      <c r="M32" s="6" t="str">
        <f t="shared" si="2"/>
        <v/>
      </c>
      <c r="N32" s="19"/>
      <c r="O32" s="8"/>
      <c r="P32" s="80"/>
      <c r="Q32" s="80"/>
      <c r="R32" s="81" t="str">
        <f t="shared" si="3"/>
        <v/>
      </c>
      <c r="S32" s="81"/>
      <c r="T32" s="82" t="str">
        <f t="shared" si="4"/>
        <v/>
      </c>
      <c r="U32" s="82"/>
    </row>
    <row r="33" spans="2:21" x14ac:dyDescent="0.15">
      <c r="B33" s="19">
        <v>25</v>
      </c>
      <c r="C33" s="79" t="str">
        <f t="shared" si="1"/>
        <v/>
      </c>
      <c r="D33" s="79"/>
      <c r="E33" s="19"/>
      <c r="F33" s="8"/>
      <c r="G33" s="19" t="s">
        <v>4</v>
      </c>
      <c r="H33" s="80"/>
      <c r="I33" s="80"/>
      <c r="J33" s="19"/>
      <c r="K33" s="79" t="str">
        <f t="shared" si="0"/>
        <v/>
      </c>
      <c r="L33" s="79"/>
      <c r="M33" s="6" t="str">
        <f t="shared" si="2"/>
        <v/>
      </c>
      <c r="N33" s="19"/>
      <c r="O33" s="8"/>
      <c r="P33" s="80"/>
      <c r="Q33" s="80"/>
      <c r="R33" s="81" t="str">
        <f t="shared" si="3"/>
        <v/>
      </c>
      <c r="S33" s="81"/>
      <c r="T33" s="82" t="str">
        <f t="shared" si="4"/>
        <v/>
      </c>
      <c r="U33" s="82"/>
    </row>
    <row r="34" spans="2:21" x14ac:dyDescent="0.15">
      <c r="B34" s="19">
        <v>26</v>
      </c>
      <c r="C34" s="79" t="str">
        <f t="shared" si="1"/>
        <v/>
      </c>
      <c r="D34" s="79"/>
      <c r="E34" s="19"/>
      <c r="F34" s="8"/>
      <c r="G34" s="19" t="s">
        <v>3</v>
      </c>
      <c r="H34" s="80"/>
      <c r="I34" s="80"/>
      <c r="J34" s="19"/>
      <c r="K34" s="79" t="str">
        <f t="shared" si="0"/>
        <v/>
      </c>
      <c r="L34" s="79"/>
      <c r="M34" s="6" t="str">
        <f t="shared" si="2"/>
        <v/>
      </c>
      <c r="N34" s="19"/>
      <c r="O34" s="8"/>
      <c r="P34" s="80"/>
      <c r="Q34" s="80"/>
      <c r="R34" s="81" t="str">
        <f t="shared" si="3"/>
        <v/>
      </c>
      <c r="S34" s="81"/>
      <c r="T34" s="82" t="str">
        <f t="shared" si="4"/>
        <v/>
      </c>
      <c r="U34" s="82"/>
    </row>
    <row r="35" spans="2:21" x14ac:dyDescent="0.15">
      <c r="B35" s="19">
        <v>27</v>
      </c>
      <c r="C35" s="79" t="str">
        <f t="shared" si="1"/>
        <v/>
      </c>
      <c r="D35" s="79"/>
      <c r="E35" s="19"/>
      <c r="F35" s="8"/>
      <c r="G35" s="19" t="s">
        <v>3</v>
      </c>
      <c r="H35" s="80"/>
      <c r="I35" s="80"/>
      <c r="J35" s="19"/>
      <c r="K35" s="79" t="str">
        <f t="shared" si="0"/>
        <v/>
      </c>
      <c r="L35" s="79"/>
      <c r="M35" s="6" t="str">
        <f t="shared" si="2"/>
        <v/>
      </c>
      <c r="N35" s="19"/>
      <c r="O35" s="8"/>
      <c r="P35" s="80"/>
      <c r="Q35" s="80"/>
      <c r="R35" s="81" t="str">
        <f t="shared" si="3"/>
        <v/>
      </c>
      <c r="S35" s="81"/>
      <c r="T35" s="82" t="str">
        <f t="shared" si="4"/>
        <v/>
      </c>
      <c r="U35" s="82"/>
    </row>
    <row r="36" spans="2:21" x14ac:dyDescent="0.15">
      <c r="B36" s="19">
        <v>28</v>
      </c>
      <c r="C36" s="79" t="str">
        <f t="shared" si="1"/>
        <v/>
      </c>
      <c r="D36" s="79"/>
      <c r="E36" s="19"/>
      <c r="F36" s="8"/>
      <c r="G36" s="19" t="s">
        <v>3</v>
      </c>
      <c r="H36" s="80"/>
      <c r="I36" s="80"/>
      <c r="J36" s="19"/>
      <c r="K36" s="79" t="str">
        <f t="shared" si="0"/>
        <v/>
      </c>
      <c r="L36" s="79"/>
      <c r="M36" s="6" t="str">
        <f t="shared" si="2"/>
        <v/>
      </c>
      <c r="N36" s="19"/>
      <c r="O36" s="8"/>
      <c r="P36" s="80"/>
      <c r="Q36" s="80"/>
      <c r="R36" s="81" t="str">
        <f t="shared" si="3"/>
        <v/>
      </c>
      <c r="S36" s="81"/>
      <c r="T36" s="82" t="str">
        <f t="shared" si="4"/>
        <v/>
      </c>
      <c r="U36" s="82"/>
    </row>
    <row r="37" spans="2:21" x14ac:dyDescent="0.15">
      <c r="B37" s="19">
        <v>29</v>
      </c>
      <c r="C37" s="79" t="str">
        <f t="shared" si="1"/>
        <v/>
      </c>
      <c r="D37" s="79"/>
      <c r="E37" s="19"/>
      <c r="F37" s="8"/>
      <c r="G37" s="19" t="s">
        <v>3</v>
      </c>
      <c r="H37" s="80"/>
      <c r="I37" s="80"/>
      <c r="J37" s="19"/>
      <c r="K37" s="79" t="str">
        <f t="shared" si="0"/>
        <v/>
      </c>
      <c r="L37" s="79"/>
      <c r="M37" s="6" t="str">
        <f t="shared" si="2"/>
        <v/>
      </c>
      <c r="N37" s="19"/>
      <c r="O37" s="8"/>
      <c r="P37" s="80"/>
      <c r="Q37" s="80"/>
      <c r="R37" s="81" t="str">
        <f t="shared" si="3"/>
        <v/>
      </c>
      <c r="S37" s="81"/>
      <c r="T37" s="82" t="str">
        <f t="shared" si="4"/>
        <v/>
      </c>
      <c r="U37" s="82"/>
    </row>
    <row r="38" spans="2:21" x14ac:dyDescent="0.15">
      <c r="B38" s="19">
        <v>30</v>
      </c>
      <c r="C38" s="79" t="str">
        <f t="shared" si="1"/>
        <v/>
      </c>
      <c r="D38" s="79"/>
      <c r="E38" s="19"/>
      <c r="F38" s="8"/>
      <c r="G38" s="19" t="s">
        <v>4</v>
      </c>
      <c r="H38" s="80"/>
      <c r="I38" s="80"/>
      <c r="J38" s="19"/>
      <c r="K38" s="79" t="str">
        <f t="shared" si="0"/>
        <v/>
      </c>
      <c r="L38" s="79"/>
      <c r="M38" s="6" t="str">
        <f t="shared" si="2"/>
        <v/>
      </c>
      <c r="N38" s="19"/>
      <c r="O38" s="8"/>
      <c r="P38" s="80"/>
      <c r="Q38" s="80"/>
      <c r="R38" s="81" t="str">
        <f t="shared" si="3"/>
        <v/>
      </c>
      <c r="S38" s="81"/>
      <c r="T38" s="82" t="str">
        <f t="shared" si="4"/>
        <v/>
      </c>
      <c r="U38" s="82"/>
    </row>
    <row r="39" spans="2:21" x14ac:dyDescent="0.15">
      <c r="B39" s="19">
        <v>31</v>
      </c>
      <c r="C39" s="79" t="str">
        <f t="shared" si="1"/>
        <v/>
      </c>
      <c r="D39" s="79"/>
      <c r="E39" s="19"/>
      <c r="F39" s="8"/>
      <c r="G39" s="19" t="s">
        <v>4</v>
      </c>
      <c r="H39" s="80"/>
      <c r="I39" s="80"/>
      <c r="J39" s="19"/>
      <c r="K39" s="79" t="str">
        <f t="shared" si="0"/>
        <v/>
      </c>
      <c r="L39" s="79"/>
      <c r="M39" s="6" t="str">
        <f t="shared" si="2"/>
        <v/>
      </c>
      <c r="N39" s="19"/>
      <c r="O39" s="8"/>
      <c r="P39" s="80"/>
      <c r="Q39" s="80"/>
      <c r="R39" s="81" t="str">
        <f t="shared" si="3"/>
        <v/>
      </c>
      <c r="S39" s="81"/>
      <c r="T39" s="82" t="str">
        <f t="shared" si="4"/>
        <v/>
      </c>
      <c r="U39" s="82"/>
    </row>
    <row r="40" spans="2:21" x14ac:dyDescent="0.15">
      <c r="B40" s="19">
        <v>32</v>
      </c>
      <c r="C40" s="79" t="str">
        <f t="shared" si="1"/>
        <v/>
      </c>
      <c r="D40" s="79"/>
      <c r="E40" s="19"/>
      <c r="F40" s="8"/>
      <c r="G40" s="19" t="s">
        <v>4</v>
      </c>
      <c r="H40" s="80"/>
      <c r="I40" s="80"/>
      <c r="J40" s="19"/>
      <c r="K40" s="79" t="str">
        <f t="shared" si="0"/>
        <v/>
      </c>
      <c r="L40" s="79"/>
      <c r="M40" s="6" t="str">
        <f t="shared" si="2"/>
        <v/>
      </c>
      <c r="N40" s="19"/>
      <c r="O40" s="8"/>
      <c r="P40" s="80"/>
      <c r="Q40" s="80"/>
      <c r="R40" s="81" t="str">
        <f t="shared" si="3"/>
        <v/>
      </c>
      <c r="S40" s="81"/>
      <c r="T40" s="82" t="str">
        <f t="shared" si="4"/>
        <v/>
      </c>
      <c r="U40" s="82"/>
    </row>
    <row r="41" spans="2:21" x14ac:dyDescent="0.15">
      <c r="B41" s="19">
        <v>33</v>
      </c>
      <c r="C41" s="79" t="str">
        <f t="shared" si="1"/>
        <v/>
      </c>
      <c r="D41" s="79"/>
      <c r="E41" s="19"/>
      <c r="F41" s="8"/>
      <c r="G41" s="19" t="s">
        <v>3</v>
      </c>
      <c r="H41" s="80"/>
      <c r="I41" s="80"/>
      <c r="J41" s="19"/>
      <c r="K41" s="79" t="str">
        <f t="shared" si="0"/>
        <v/>
      </c>
      <c r="L41" s="79"/>
      <c r="M41" s="6" t="str">
        <f t="shared" si="2"/>
        <v/>
      </c>
      <c r="N41" s="19"/>
      <c r="O41" s="8"/>
      <c r="P41" s="80"/>
      <c r="Q41" s="80"/>
      <c r="R41" s="81" t="str">
        <f t="shared" si="3"/>
        <v/>
      </c>
      <c r="S41" s="81"/>
      <c r="T41" s="82" t="str">
        <f t="shared" si="4"/>
        <v/>
      </c>
      <c r="U41" s="82"/>
    </row>
    <row r="42" spans="2:21" x14ac:dyDescent="0.15">
      <c r="B42" s="19">
        <v>34</v>
      </c>
      <c r="C42" s="79" t="str">
        <f t="shared" si="1"/>
        <v/>
      </c>
      <c r="D42" s="79"/>
      <c r="E42" s="19"/>
      <c r="F42" s="8"/>
      <c r="G42" s="19" t="s">
        <v>4</v>
      </c>
      <c r="H42" s="80"/>
      <c r="I42" s="80"/>
      <c r="J42" s="19"/>
      <c r="K42" s="79" t="str">
        <f t="shared" si="0"/>
        <v/>
      </c>
      <c r="L42" s="79"/>
      <c r="M42" s="6" t="str">
        <f t="shared" si="2"/>
        <v/>
      </c>
      <c r="N42" s="19"/>
      <c r="O42" s="8"/>
      <c r="P42" s="80"/>
      <c r="Q42" s="80"/>
      <c r="R42" s="81" t="str">
        <f t="shared" si="3"/>
        <v/>
      </c>
      <c r="S42" s="81"/>
      <c r="T42" s="82" t="str">
        <f t="shared" si="4"/>
        <v/>
      </c>
      <c r="U42" s="82"/>
    </row>
    <row r="43" spans="2:21" x14ac:dyDescent="0.15">
      <c r="B43" s="19">
        <v>35</v>
      </c>
      <c r="C43" s="79" t="str">
        <f t="shared" si="1"/>
        <v/>
      </c>
      <c r="D43" s="79"/>
      <c r="E43" s="19"/>
      <c r="F43" s="8"/>
      <c r="G43" s="19" t="s">
        <v>3</v>
      </c>
      <c r="H43" s="80"/>
      <c r="I43" s="80"/>
      <c r="J43" s="19"/>
      <c r="K43" s="79" t="str">
        <f t="shared" si="0"/>
        <v/>
      </c>
      <c r="L43" s="79"/>
      <c r="M43" s="6" t="str">
        <f t="shared" si="2"/>
        <v/>
      </c>
      <c r="N43" s="19"/>
      <c r="O43" s="8"/>
      <c r="P43" s="80"/>
      <c r="Q43" s="80"/>
      <c r="R43" s="81" t="str">
        <f t="shared" si="3"/>
        <v/>
      </c>
      <c r="S43" s="81"/>
      <c r="T43" s="82" t="str">
        <f t="shared" si="4"/>
        <v/>
      </c>
      <c r="U43" s="82"/>
    </row>
    <row r="44" spans="2:21" x14ac:dyDescent="0.15">
      <c r="B44" s="19">
        <v>36</v>
      </c>
      <c r="C44" s="79" t="str">
        <f t="shared" si="1"/>
        <v/>
      </c>
      <c r="D44" s="79"/>
      <c r="E44" s="19"/>
      <c r="F44" s="8"/>
      <c r="G44" s="19" t="s">
        <v>4</v>
      </c>
      <c r="H44" s="80"/>
      <c r="I44" s="80"/>
      <c r="J44" s="19"/>
      <c r="K44" s="79" t="str">
        <f t="shared" si="0"/>
        <v/>
      </c>
      <c r="L44" s="79"/>
      <c r="M44" s="6" t="str">
        <f t="shared" si="2"/>
        <v/>
      </c>
      <c r="N44" s="19"/>
      <c r="O44" s="8"/>
      <c r="P44" s="80"/>
      <c r="Q44" s="80"/>
      <c r="R44" s="81" t="str">
        <f t="shared" si="3"/>
        <v/>
      </c>
      <c r="S44" s="81"/>
      <c r="T44" s="82" t="str">
        <f t="shared" si="4"/>
        <v/>
      </c>
      <c r="U44" s="82"/>
    </row>
    <row r="45" spans="2:21" x14ac:dyDescent="0.15">
      <c r="B45" s="19">
        <v>37</v>
      </c>
      <c r="C45" s="79" t="str">
        <f t="shared" si="1"/>
        <v/>
      </c>
      <c r="D45" s="79"/>
      <c r="E45" s="19"/>
      <c r="F45" s="8"/>
      <c r="G45" s="19" t="s">
        <v>3</v>
      </c>
      <c r="H45" s="80"/>
      <c r="I45" s="80"/>
      <c r="J45" s="19"/>
      <c r="K45" s="79" t="str">
        <f t="shared" si="0"/>
        <v/>
      </c>
      <c r="L45" s="79"/>
      <c r="M45" s="6" t="str">
        <f t="shared" si="2"/>
        <v/>
      </c>
      <c r="N45" s="19"/>
      <c r="O45" s="8"/>
      <c r="P45" s="80"/>
      <c r="Q45" s="80"/>
      <c r="R45" s="81" t="str">
        <f t="shared" si="3"/>
        <v/>
      </c>
      <c r="S45" s="81"/>
      <c r="T45" s="82" t="str">
        <f t="shared" si="4"/>
        <v/>
      </c>
      <c r="U45" s="82"/>
    </row>
    <row r="46" spans="2:21" x14ac:dyDescent="0.15">
      <c r="B46" s="19">
        <v>38</v>
      </c>
      <c r="C46" s="79" t="str">
        <f t="shared" si="1"/>
        <v/>
      </c>
      <c r="D46" s="79"/>
      <c r="E46" s="19"/>
      <c r="F46" s="8"/>
      <c r="G46" s="19" t="s">
        <v>4</v>
      </c>
      <c r="H46" s="80"/>
      <c r="I46" s="80"/>
      <c r="J46" s="19"/>
      <c r="K46" s="79" t="str">
        <f t="shared" si="0"/>
        <v/>
      </c>
      <c r="L46" s="79"/>
      <c r="M46" s="6" t="str">
        <f t="shared" si="2"/>
        <v/>
      </c>
      <c r="N46" s="19"/>
      <c r="O46" s="8"/>
      <c r="P46" s="80"/>
      <c r="Q46" s="80"/>
      <c r="R46" s="81" t="str">
        <f t="shared" si="3"/>
        <v/>
      </c>
      <c r="S46" s="81"/>
      <c r="T46" s="82" t="str">
        <f t="shared" si="4"/>
        <v/>
      </c>
      <c r="U46" s="82"/>
    </row>
    <row r="47" spans="2:21" x14ac:dyDescent="0.15">
      <c r="B47" s="19">
        <v>39</v>
      </c>
      <c r="C47" s="79" t="str">
        <f t="shared" si="1"/>
        <v/>
      </c>
      <c r="D47" s="79"/>
      <c r="E47" s="19"/>
      <c r="F47" s="8"/>
      <c r="G47" s="19" t="s">
        <v>4</v>
      </c>
      <c r="H47" s="80"/>
      <c r="I47" s="80"/>
      <c r="J47" s="19"/>
      <c r="K47" s="79" t="str">
        <f t="shared" si="0"/>
        <v/>
      </c>
      <c r="L47" s="79"/>
      <c r="M47" s="6" t="str">
        <f t="shared" si="2"/>
        <v/>
      </c>
      <c r="N47" s="19"/>
      <c r="O47" s="8"/>
      <c r="P47" s="80"/>
      <c r="Q47" s="80"/>
      <c r="R47" s="81" t="str">
        <f t="shared" si="3"/>
        <v/>
      </c>
      <c r="S47" s="81"/>
      <c r="T47" s="82" t="str">
        <f t="shared" si="4"/>
        <v/>
      </c>
      <c r="U47" s="82"/>
    </row>
    <row r="48" spans="2:21" x14ac:dyDescent="0.15">
      <c r="B48" s="19">
        <v>40</v>
      </c>
      <c r="C48" s="79" t="str">
        <f t="shared" si="1"/>
        <v/>
      </c>
      <c r="D48" s="79"/>
      <c r="E48" s="19"/>
      <c r="F48" s="8"/>
      <c r="G48" s="19" t="s">
        <v>37</v>
      </c>
      <c r="H48" s="80"/>
      <c r="I48" s="80"/>
      <c r="J48" s="19"/>
      <c r="K48" s="79" t="str">
        <f t="shared" si="0"/>
        <v/>
      </c>
      <c r="L48" s="79"/>
      <c r="M48" s="6" t="str">
        <f t="shared" si="2"/>
        <v/>
      </c>
      <c r="N48" s="19"/>
      <c r="O48" s="8"/>
      <c r="P48" s="80"/>
      <c r="Q48" s="80"/>
      <c r="R48" s="81" t="str">
        <f t="shared" si="3"/>
        <v/>
      </c>
      <c r="S48" s="81"/>
      <c r="T48" s="82" t="str">
        <f t="shared" si="4"/>
        <v/>
      </c>
      <c r="U48" s="82"/>
    </row>
    <row r="49" spans="2:21" x14ac:dyDescent="0.15">
      <c r="B49" s="19">
        <v>41</v>
      </c>
      <c r="C49" s="79" t="str">
        <f t="shared" si="1"/>
        <v/>
      </c>
      <c r="D49" s="79"/>
      <c r="E49" s="19"/>
      <c r="F49" s="8"/>
      <c r="G49" s="19" t="s">
        <v>4</v>
      </c>
      <c r="H49" s="80"/>
      <c r="I49" s="80"/>
      <c r="J49" s="19"/>
      <c r="K49" s="79" t="str">
        <f t="shared" si="0"/>
        <v/>
      </c>
      <c r="L49" s="79"/>
      <c r="M49" s="6" t="str">
        <f t="shared" si="2"/>
        <v/>
      </c>
      <c r="N49" s="19"/>
      <c r="O49" s="8"/>
      <c r="P49" s="80"/>
      <c r="Q49" s="80"/>
      <c r="R49" s="81" t="str">
        <f t="shared" si="3"/>
        <v/>
      </c>
      <c r="S49" s="81"/>
      <c r="T49" s="82" t="str">
        <f t="shared" si="4"/>
        <v/>
      </c>
      <c r="U49" s="82"/>
    </row>
    <row r="50" spans="2:21" x14ac:dyDescent="0.15">
      <c r="B50" s="19">
        <v>42</v>
      </c>
      <c r="C50" s="79" t="str">
        <f t="shared" si="1"/>
        <v/>
      </c>
      <c r="D50" s="79"/>
      <c r="E50" s="19"/>
      <c r="F50" s="8"/>
      <c r="G50" s="19" t="s">
        <v>4</v>
      </c>
      <c r="H50" s="80"/>
      <c r="I50" s="80"/>
      <c r="J50" s="19"/>
      <c r="K50" s="79" t="str">
        <f t="shared" si="0"/>
        <v/>
      </c>
      <c r="L50" s="79"/>
      <c r="M50" s="6" t="str">
        <f t="shared" si="2"/>
        <v/>
      </c>
      <c r="N50" s="19"/>
      <c r="O50" s="8"/>
      <c r="P50" s="80"/>
      <c r="Q50" s="80"/>
      <c r="R50" s="81" t="str">
        <f t="shared" si="3"/>
        <v/>
      </c>
      <c r="S50" s="81"/>
      <c r="T50" s="82" t="str">
        <f t="shared" si="4"/>
        <v/>
      </c>
      <c r="U50" s="82"/>
    </row>
    <row r="51" spans="2:21" x14ac:dyDescent="0.15">
      <c r="B51" s="19">
        <v>43</v>
      </c>
      <c r="C51" s="79" t="str">
        <f t="shared" si="1"/>
        <v/>
      </c>
      <c r="D51" s="79"/>
      <c r="E51" s="19"/>
      <c r="F51" s="8"/>
      <c r="G51" s="19" t="s">
        <v>3</v>
      </c>
      <c r="H51" s="80"/>
      <c r="I51" s="80"/>
      <c r="J51" s="19"/>
      <c r="K51" s="79" t="str">
        <f t="shared" si="0"/>
        <v/>
      </c>
      <c r="L51" s="79"/>
      <c r="M51" s="6" t="str">
        <f t="shared" si="2"/>
        <v/>
      </c>
      <c r="N51" s="19"/>
      <c r="O51" s="8"/>
      <c r="P51" s="80"/>
      <c r="Q51" s="80"/>
      <c r="R51" s="81" t="str">
        <f t="shared" si="3"/>
        <v/>
      </c>
      <c r="S51" s="81"/>
      <c r="T51" s="82" t="str">
        <f t="shared" si="4"/>
        <v/>
      </c>
      <c r="U51" s="82"/>
    </row>
    <row r="52" spans="2:21" x14ac:dyDescent="0.15">
      <c r="B52" s="19">
        <v>44</v>
      </c>
      <c r="C52" s="79" t="str">
        <f t="shared" si="1"/>
        <v/>
      </c>
      <c r="D52" s="79"/>
      <c r="E52" s="19"/>
      <c r="F52" s="8"/>
      <c r="G52" s="19" t="s">
        <v>3</v>
      </c>
      <c r="H52" s="80"/>
      <c r="I52" s="80"/>
      <c r="J52" s="19"/>
      <c r="K52" s="79" t="str">
        <f t="shared" si="0"/>
        <v/>
      </c>
      <c r="L52" s="79"/>
      <c r="M52" s="6" t="str">
        <f t="shared" si="2"/>
        <v/>
      </c>
      <c r="N52" s="19"/>
      <c r="O52" s="8"/>
      <c r="P52" s="80"/>
      <c r="Q52" s="80"/>
      <c r="R52" s="81" t="str">
        <f t="shared" si="3"/>
        <v/>
      </c>
      <c r="S52" s="81"/>
      <c r="T52" s="82" t="str">
        <f t="shared" si="4"/>
        <v/>
      </c>
      <c r="U52" s="82"/>
    </row>
    <row r="53" spans="2:21" x14ac:dyDescent="0.15">
      <c r="B53" s="19">
        <v>45</v>
      </c>
      <c r="C53" s="79" t="str">
        <f t="shared" si="1"/>
        <v/>
      </c>
      <c r="D53" s="79"/>
      <c r="E53" s="19"/>
      <c r="F53" s="8"/>
      <c r="G53" s="19" t="s">
        <v>4</v>
      </c>
      <c r="H53" s="80"/>
      <c r="I53" s="80"/>
      <c r="J53" s="19"/>
      <c r="K53" s="79" t="str">
        <f t="shared" si="0"/>
        <v/>
      </c>
      <c r="L53" s="79"/>
      <c r="M53" s="6" t="str">
        <f t="shared" si="2"/>
        <v/>
      </c>
      <c r="N53" s="19"/>
      <c r="O53" s="8"/>
      <c r="P53" s="80"/>
      <c r="Q53" s="80"/>
      <c r="R53" s="81" t="str">
        <f t="shared" si="3"/>
        <v/>
      </c>
      <c r="S53" s="81"/>
      <c r="T53" s="82" t="str">
        <f t="shared" si="4"/>
        <v/>
      </c>
      <c r="U53" s="82"/>
    </row>
    <row r="54" spans="2:21" x14ac:dyDescent="0.15">
      <c r="B54" s="19">
        <v>46</v>
      </c>
      <c r="C54" s="79" t="str">
        <f t="shared" si="1"/>
        <v/>
      </c>
      <c r="D54" s="79"/>
      <c r="E54" s="19"/>
      <c r="F54" s="8"/>
      <c r="G54" s="19" t="s">
        <v>4</v>
      </c>
      <c r="H54" s="80"/>
      <c r="I54" s="80"/>
      <c r="J54" s="19"/>
      <c r="K54" s="79" t="str">
        <f t="shared" si="0"/>
        <v/>
      </c>
      <c r="L54" s="79"/>
      <c r="M54" s="6" t="str">
        <f t="shared" si="2"/>
        <v/>
      </c>
      <c r="N54" s="19"/>
      <c r="O54" s="8"/>
      <c r="P54" s="80"/>
      <c r="Q54" s="80"/>
      <c r="R54" s="81" t="str">
        <f t="shared" si="3"/>
        <v/>
      </c>
      <c r="S54" s="81"/>
      <c r="T54" s="82" t="str">
        <f t="shared" si="4"/>
        <v/>
      </c>
      <c r="U54" s="82"/>
    </row>
    <row r="55" spans="2:21" x14ac:dyDescent="0.15">
      <c r="B55" s="19">
        <v>47</v>
      </c>
      <c r="C55" s="79" t="str">
        <f t="shared" si="1"/>
        <v/>
      </c>
      <c r="D55" s="79"/>
      <c r="E55" s="19"/>
      <c r="F55" s="8"/>
      <c r="G55" s="19" t="s">
        <v>3</v>
      </c>
      <c r="H55" s="80"/>
      <c r="I55" s="80"/>
      <c r="J55" s="19"/>
      <c r="K55" s="79" t="str">
        <f t="shared" si="0"/>
        <v/>
      </c>
      <c r="L55" s="79"/>
      <c r="M55" s="6" t="str">
        <f t="shared" si="2"/>
        <v/>
      </c>
      <c r="N55" s="19"/>
      <c r="O55" s="8"/>
      <c r="P55" s="80"/>
      <c r="Q55" s="80"/>
      <c r="R55" s="81" t="str">
        <f t="shared" si="3"/>
        <v/>
      </c>
      <c r="S55" s="81"/>
      <c r="T55" s="82" t="str">
        <f t="shared" si="4"/>
        <v/>
      </c>
      <c r="U55" s="82"/>
    </row>
    <row r="56" spans="2:21" x14ac:dyDescent="0.15">
      <c r="B56" s="19">
        <v>48</v>
      </c>
      <c r="C56" s="79" t="str">
        <f t="shared" si="1"/>
        <v/>
      </c>
      <c r="D56" s="79"/>
      <c r="E56" s="19"/>
      <c r="F56" s="8"/>
      <c r="G56" s="19" t="s">
        <v>3</v>
      </c>
      <c r="H56" s="80"/>
      <c r="I56" s="80"/>
      <c r="J56" s="19"/>
      <c r="K56" s="79" t="str">
        <f t="shared" si="0"/>
        <v/>
      </c>
      <c r="L56" s="79"/>
      <c r="M56" s="6" t="str">
        <f t="shared" si="2"/>
        <v/>
      </c>
      <c r="N56" s="19"/>
      <c r="O56" s="8"/>
      <c r="P56" s="80"/>
      <c r="Q56" s="80"/>
      <c r="R56" s="81" t="str">
        <f t="shared" si="3"/>
        <v/>
      </c>
      <c r="S56" s="81"/>
      <c r="T56" s="82" t="str">
        <f t="shared" si="4"/>
        <v/>
      </c>
      <c r="U56" s="82"/>
    </row>
    <row r="57" spans="2:21" x14ac:dyDescent="0.15">
      <c r="B57" s="19">
        <v>49</v>
      </c>
      <c r="C57" s="79" t="str">
        <f t="shared" si="1"/>
        <v/>
      </c>
      <c r="D57" s="79"/>
      <c r="E57" s="19"/>
      <c r="F57" s="8"/>
      <c r="G57" s="19" t="s">
        <v>3</v>
      </c>
      <c r="H57" s="80"/>
      <c r="I57" s="80"/>
      <c r="J57" s="19"/>
      <c r="K57" s="79" t="str">
        <f t="shared" si="0"/>
        <v/>
      </c>
      <c r="L57" s="79"/>
      <c r="M57" s="6" t="str">
        <f t="shared" si="2"/>
        <v/>
      </c>
      <c r="N57" s="19"/>
      <c r="O57" s="8"/>
      <c r="P57" s="80"/>
      <c r="Q57" s="80"/>
      <c r="R57" s="81" t="str">
        <f t="shared" si="3"/>
        <v/>
      </c>
      <c r="S57" s="81"/>
      <c r="T57" s="82" t="str">
        <f t="shared" si="4"/>
        <v/>
      </c>
      <c r="U57" s="82"/>
    </row>
    <row r="58" spans="2:21" x14ac:dyDescent="0.15">
      <c r="B58" s="19">
        <v>50</v>
      </c>
      <c r="C58" s="79" t="str">
        <f t="shared" si="1"/>
        <v/>
      </c>
      <c r="D58" s="79"/>
      <c r="E58" s="19"/>
      <c r="F58" s="8"/>
      <c r="G58" s="19" t="s">
        <v>3</v>
      </c>
      <c r="H58" s="80"/>
      <c r="I58" s="80"/>
      <c r="J58" s="19"/>
      <c r="K58" s="79" t="str">
        <f t="shared" si="0"/>
        <v/>
      </c>
      <c r="L58" s="79"/>
      <c r="M58" s="6" t="str">
        <f t="shared" si="2"/>
        <v/>
      </c>
      <c r="N58" s="19"/>
      <c r="O58" s="8"/>
      <c r="P58" s="80"/>
      <c r="Q58" s="80"/>
      <c r="R58" s="81" t="str">
        <f t="shared" si="3"/>
        <v/>
      </c>
      <c r="S58" s="81"/>
      <c r="T58" s="82" t="str">
        <f t="shared" si="4"/>
        <v/>
      </c>
      <c r="U58" s="82"/>
    </row>
    <row r="59" spans="2:21" x14ac:dyDescent="0.15">
      <c r="B59" s="19">
        <v>51</v>
      </c>
      <c r="C59" s="79" t="str">
        <f t="shared" si="1"/>
        <v/>
      </c>
      <c r="D59" s="79"/>
      <c r="E59" s="19"/>
      <c r="F59" s="8"/>
      <c r="G59" s="19" t="s">
        <v>3</v>
      </c>
      <c r="H59" s="80"/>
      <c r="I59" s="80"/>
      <c r="J59" s="19"/>
      <c r="K59" s="79" t="str">
        <f t="shared" si="0"/>
        <v/>
      </c>
      <c r="L59" s="79"/>
      <c r="M59" s="6" t="str">
        <f t="shared" si="2"/>
        <v/>
      </c>
      <c r="N59" s="19"/>
      <c r="O59" s="8"/>
      <c r="P59" s="80"/>
      <c r="Q59" s="80"/>
      <c r="R59" s="81" t="str">
        <f t="shared" si="3"/>
        <v/>
      </c>
      <c r="S59" s="81"/>
      <c r="T59" s="82" t="str">
        <f t="shared" si="4"/>
        <v/>
      </c>
      <c r="U59" s="82"/>
    </row>
    <row r="60" spans="2:21" x14ac:dyDescent="0.15">
      <c r="B60" s="19">
        <v>52</v>
      </c>
      <c r="C60" s="79" t="str">
        <f t="shared" si="1"/>
        <v/>
      </c>
      <c r="D60" s="79"/>
      <c r="E60" s="19"/>
      <c r="F60" s="8"/>
      <c r="G60" s="19" t="s">
        <v>3</v>
      </c>
      <c r="H60" s="80"/>
      <c r="I60" s="80"/>
      <c r="J60" s="19"/>
      <c r="K60" s="79" t="str">
        <f t="shared" si="0"/>
        <v/>
      </c>
      <c r="L60" s="79"/>
      <c r="M60" s="6" t="str">
        <f t="shared" si="2"/>
        <v/>
      </c>
      <c r="N60" s="19"/>
      <c r="O60" s="8"/>
      <c r="P60" s="80"/>
      <c r="Q60" s="80"/>
      <c r="R60" s="81" t="str">
        <f t="shared" si="3"/>
        <v/>
      </c>
      <c r="S60" s="81"/>
      <c r="T60" s="82" t="str">
        <f t="shared" si="4"/>
        <v/>
      </c>
      <c r="U60" s="82"/>
    </row>
    <row r="61" spans="2:21" x14ac:dyDescent="0.15">
      <c r="B61" s="19">
        <v>53</v>
      </c>
      <c r="C61" s="79" t="str">
        <f t="shared" si="1"/>
        <v/>
      </c>
      <c r="D61" s="79"/>
      <c r="E61" s="19"/>
      <c r="F61" s="8"/>
      <c r="G61" s="19" t="s">
        <v>3</v>
      </c>
      <c r="H61" s="80"/>
      <c r="I61" s="80"/>
      <c r="J61" s="19"/>
      <c r="K61" s="79" t="str">
        <f t="shared" si="0"/>
        <v/>
      </c>
      <c r="L61" s="79"/>
      <c r="M61" s="6" t="str">
        <f t="shared" si="2"/>
        <v/>
      </c>
      <c r="N61" s="19"/>
      <c r="O61" s="8"/>
      <c r="P61" s="80"/>
      <c r="Q61" s="80"/>
      <c r="R61" s="81" t="str">
        <f t="shared" si="3"/>
        <v/>
      </c>
      <c r="S61" s="81"/>
      <c r="T61" s="82" t="str">
        <f t="shared" si="4"/>
        <v/>
      </c>
      <c r="U61" s="82"/>
    </row>
    <row r="62" spans="2:21" x14ac:dyDescent="0.15">
      <c r="B62" s="19">
        <v>54</v>
      </c>
      <c r="C62" s="79" t="str">
        <f t="shared" si="1"/>
        <v/>
      </c>
      <c r="D62" s="79"/>
      <c r="E62" s="19"/>
      <c r="F62" s="8"/>
      <c r="G62" s="19" t="s">
        <v>3</v>
      </c>
      <c r="H62" s="80"/>
      <c r="I62" s="80"/>
      <c r="J62" s="19"/>
      <c r="K62" s="79" t="str">
        <f t="shared" si="0"/>
        <v/>
      </c>
      <c r="L62" s="79"/>
      <c r="M62" s="6" t="str">
        <f t="shared" si="2"/>
        <v/>
      </c>
      <c r="N62" s="19"/>
      <c r="O62" s="8"/>
      <c r="P62" s="80"/>
      <c r="Q62" s="80"/>
      <c r="R62" s="81" t="str">
        <f t="shared" si="3"/>
        <v/>
      </c>
      <c r="S62" s="81"/>
      <c r="T62" s="82" t="str">
        <f t="shared" si="4"/>
        <v/>
      </c>
      <c r="U62" s="82"/>
    </row>
    <row r="63" spans="2:21" x14ac:dyDescent="0.15">
      <c r="B63" s="19">
        <v>55</v>
      </c>
      <c r="C63" s="79" t="str">
        <f t="shared" si="1"/>
        <v/>
      </c>
      <c r="D63" s="79"/>
      <c r="E63" s="19"/>
      <c r="F63" s="8"/>
      <c r="G63" s="19" t="s">
        <v>4</v>
      </c>
      <c r="H63" s="80"/>
      <c r="I63" s="80"/>
      <c r="J63" s="19"/>
      <c r="K63" s="79" t="str">
        <f t="shared" si="0"/>
        <v/>
      </c>
      <c r="L63" s="79"/>
      <c r="M63" s="6" t="str">
        <f t="shared" si="2"/>
        <v/>
      </c>
      <c r="N63" s="19"/>
      <c r="O63" s="8"/>
      <c r="P63" s="80"/>
      <c r="Q63" s="80"/>
      <c r="R63" s="81" t="str">
        <f t="shared" si="3"/>
        <v/>
      </c>
      <c r="S63" s="81"/>
      <c r="T63" s="82" t="str">
        <f t="shared" si="4"/>
        <v/>
      </c>
      <c r="U63" s="82"/>
    </row>
    <row r="64" spans="2:21" x14ac:dyDescent="0.15">
      <c r="B64" s="19">
        <v>56</v>
      </c>
      <c r="C64" s="79" t="str">
        <f t="shared" si="1"/>
        <v/>
      </c>
      <c r="D64" s="79"/>
      <c r="E64" s="19"/>
      <c r="F64" s="8"/>
      <c r="G64" s="19" t="s">
        <v>3</v>
      </c>
      <c r="H64" s="80"/>
      <c r="I64" s="80"/>
      <c r="J64" s="19"/>
      <c r="K64" s="79" t="str">
        <f t="shared" si="0"/>
        <v/>
      </c>
      <c r="L64" s="79"/>
      <c r="M64" s="6" t="str">
        <f t="shared" si="2"/>
        <v/>
      </c>
      <c r="N64" s="19"/>
      <c r="O64" s="8"/>
      <c r="P64" s="80"/>
      <c r="Q64" s="80"/>
      <c r="R64" s="81" t="str">
        <f t="shared" si="3"/>
        <v/>
      </c>
      <c r="S64" s="81"/>
      <c r="T64" s="82" t="str">
        <f t="shared" si="4"/>
        <v/>
      </c>
      <c r="U64" s="82"/>
    </row>
    <row r="65" spans="2:21" x14ac:dyDescent="0.15">
      <c r="B65" s="19">
        <v>57</v>
      </c>
      <c r="C65" s="79" t="str">
        <f t="shared" si="1"/>
        <v/>
      </c>
      <c r="D65" s="79"/>
      <c r="E65" s="19"/>
      <c r="F65" s="8"/>
      <c r="G65" s="19" t="s">
        <v>3</v>
      </c>
      <c r="H65" s="80"/>
      <c r="I65" s="80"/>
      <c r="J65" s="19"/>
      <c r="K65" s="79" t="str">
        <f t="shared" si="0"/>
        <v/>
      </c>
      <c r="L65" s="79"/>
      <c r="M65" s="6" t="str">
        <f t="shared" si="2"/>
        <v/>
      </c>
      <c r="N65" s="19"/>
      <c r="O65" s="8"/>
      <c r="P65" s="80"/>
      <c r="Q65" s="80"/>
      <c r="R65" s="81" t="str">
        <f t="shared" si="3"/>
        <v/>
      </c>
      <c r="S65" s="81"/>
      <c r="T65" s="82" t="str">
        <f t="shared" si="4"/>
        <v/>
      </c>
      <c r="U65" s="82"/>
    </row>
    <row r="66" spans="2:21" x14ac:dyDescent="0.15">
      <c r="B66" s="19">
        <v>58</v>
      </c>
      <c r="C66" s="79" t="str">
        <f t="shared" si="1"/>
        <v/>
      </c>
      <c r="D66" s="79"/>
      <c r="E66" s="19"/>
      <c r="F66" s="8"/>
      <c r="G66" s="19" t="s">
        <v>3</v>
      </c>
      <c r="H66" s="80"/>
      <c r="I66" s="80"/>
      <c r="J66" s="19"/>
      <c r="K66" s="79" t="str">
        <f t="shared" si="0"/>
        <v/>
      </c>
      <c r="L66" s="79"/>
      <c r="M66" s="6" t="str">
        <f t="shared" si="2"/>
        <v/>
      </c>
      <c r="N66" s="19"/>
      <c r="O66" s="8"/>
      <c r="P66" s="80"/>
      <c r="Q66" s="80"/>
      <c r="R66" s="81" t="str">
        <f t="shared" si="3"/>
        <v/>
      </c>
      <c r="S66" s="81"/>
      <c r="T66" s="82" t="str">
        <f t="shared" si="4"/>
        <v/>
      </c>
      <c r="U66" s="82"/>
    </row>
    <row r="67" spans="2:21" x14ac:dyDescent="0.15">
      <c r="B67" s="19">
        <v>59</v>
      </c>
      <c r="C67" s="79" t="str">
        <f t="shared" si="1"/>
        <v/>
      </c>
      <c r="D67" s="79"/>
      <c r="E67" s="19"/>
      <c r="F67" s="8"/>
      <c r="G67" s="19" t="s">
        <v>3</v>
      </c>
      <c r="H67" s="80"/>
      <c r="I67" s="80"/>
      <c r="J67" s="19"/>
      <c r="K67" s="79" t="str">
        <f t="shared" si="0"/>
        <v/>
      </c>
      <c r="L67" s="79"/>
      <c r="M67" s="6" t="str">
        <f t="shared" si="2"/>
        <v/>
      </c>
      <c r="N67" s="19"/>
      <c r="O67" s="8"/>
      <c r="P67" s="80"/>
      <c r="Q67" s="80"/>
      <c r="R67" s="81" t="str">
        <f t="shared" si="3"/>
        <v/>
      </c>
      <c r="S67" s="81"/>
      <c r="T67" s="82" t="str">
        <f t="shared" si="4"/>
        <v/>
      </c>
      <c r="U67" s="82"/>
    </row>
    <row r="68" spans="2:21" x14ac:dyDescent="0.15">
      <c r="B68" s="19">
        <v>60</v>
      </c>
      <c r="C68" s="79" t="str">
        <f t="shared" si="1"/>
        <v/>
      </c>
      <c r="D68" s="79"/>
      <c r="E68" s="19"/>
      <c r="F68" s="8"/>
      <c r="G68" s="19" t="s">
        <v>4</v>
      </c>
      <c r="H68" s="80"/>
      <c r="I68" s="80"/>
      <c r="J68" s="19"/>
      <c r="K68" s="79" t="str">
        <f t="shared" si="0"/>
        <v/>
      </c>
      <c r="L68" s="79"/>
      <c r="M68" s="6" t="str">
        <f t="shared" si="2"/>
        <v/>
      </c>
      <c r="N68" s="19"/>
      <c r="O68" s="8"/>
      <c r="P68" s="80"/>
      <c r="Q68" s="80"/>
      <c r="R68" s="81" t="str">
        <f t="shared" si="3"/>
        <v/>
      </c>
      <c r="S68" s="81"/>
      <c r="T68" s="82" t="str">
        <f t="shared" si="4"/>
        <v/>
      </c>
      <c r="U68" s="82"/>
    </row>
    <row r="69" spans="2:21" x14ac:dyDescent="0.15">
      <c r="B69" s="19">
        <v>61</v>
      </c>
      <c r="C69" s="79" t="str">
        <f t="shared" si="1"/>
        <v/>
      </c>
      <c r="D69" s="79"/>
      <c r="E69" s="19"/>
      <c r="F69" s="8"/>
      <c r="G69" s="19" t="s">
        <v>4</v>
      </c>
      <c r="H69" s="80"/>
      <c r="I69" s="80"/>
      <c r="J69" s="19"/>
      <c r="K69" s="79" t="str">
        <f t="shared" si="0"/>
        <v/>
      </c>
      <c r="L69" s="79"/>
      <c r="M69" s="6" t="str">
        <f t="shared" si="2"/>
        <v/>
      </c>
      <c r="N69" s="19"/>
      <c r="O69" s="8"/>
      <c r="P69" s="80"/>
      <c r="Q69" s="80"/>
      <c r="R69" s="81" t="str">
        <f t="shared" si="3"/>
        <v/>
      </c>
      <c r="S69" s="81"/>
      <c r="T69" s="82" t="str">
        <f t="shared" si="4"/>
        <v/>
      </c>
      <c r="U69" s="82"/>
    </row>
    <row r="70" spans="2:21" x14ac:dyDescent="0.15">
      <c r="B70" s="19">
        <v>62</v>
      </c>
      <c r="C70" s="79" t="str">
        <f t="shared" si="1"/>
        <v/>
      </c>
      <c r="D70" s="79"/>
      <c r="E70" s="19"/>
      <c r="F70" s="8"/>
      <c r="G70" s="19" t="s">
        <v>3</v>
      </c>
      <c r="H70" s="80"/>
      <c r="I70" s="80"/>
      <c r="J70" s="19"/>
      <c r="K70" s="79" t="str">
        <f t="shared" si="0"/>
        <v/>
      </c>
      <c r="L70" s="79"/>
      <c r="M70" s="6" t="str">
        <f t="shared" si="2"/>
        <v/>
      </c>
      <c r="N70" s="19"/>
      <c r="O70" s="8"/>
      <c r="P70" s="80"/>
      <c r="Q70" s="80"/>
      <c r="R70" s="81" t="str">
        <f t="shared" si="3"/>
        <v/>
      </c>
      <c r="S70" s="81"/>
      <c r="T70" s="82" t="str">
        <f t="shared" si="4"/>
        <v/>
      </c>
      <c r="U70" s="82"/>
    </row>
    <row r="71" spans="2:21" x14ac:dyDescent="0.15">
      <c r="B71" s="19">
        <v>63</v>
      </c>
      <c r="C71" s="79" t="str">
        <f t="shared" si="1"/>
        <v/>
      </c>
      <c r="D71" s="79"/>
      <c r="E71" s="19"/>
      <c r="F71" s="8"/>
      <c r="G71" s="19" t="s">
        <v>4</v>
      </c>
      <c r="H71" s="80"/>
      <c r="I71" s="80"/>
      <c r="J71" s="19"/>
      <c r="K71" s="79" t="str">
        <f t="shared" si="0"/>
        <v/>
      </c>
      <c r="L71" s="79"/>
      <c r="M71" s="6" t="str">
        <f t="shared" si="2"/>
        <v/>
      </c>
      <c r="N71" s="19"/>
      <c r="O71" s="8"/>
      <c r="P71" s="80"/>
      <c r="Q71" s="80"/>
      <c r="R71" s="81" t="str">
        <f t="shared" si="3"/>
        <v/>
      </c>
      <c r="S71" s="81"/>
      <c r="T71" s="82" t="str">
        <f t="shared" si="4"/>
        <v/>
      </c>
      <c r="U71" s="82"/>
    </row>
    <row r="72" spans="2:21" x14ac:dyDescent="0.15">
      <c r="B72" s="19">
        <v>64</v>
      </c>
      <c r="C72" s="79" t="str">
        <f t="shared" si="1"/>
        <v/>
      </c>
      <c r="D72" s="79"/>
      <c r="E72" s="19"/>
      <c r="F72" s="8"/>
      <c r="G72" s="19" t="s">
        <v>3</v>
      </c>
      <c r="H72" s="80"/>
      <c r="I72" s="80"/>
      <c r="J72" s="19"/>
      <c r="K72" s="79" t="str">
        <f t="shared" si="0"/>
        <v/>
      </c>
      <c r="L72" s="79"/>
      <c r="M72" s="6" t="str">
        <f t="shared" si="2"/>
        <v/>
      </c>
      <c r="N72" s="19"/>
      <c r="O72" s="8"/>
      <c r="P72" s="80"/>
      <c r="Q72" s="80"/>
      <c r="R72" s="81" t="str">
        <f t="shared" si="3"/>
        <v/>
      </c>
      <c r="S72" s="81"/>
      <c r="T72" s="82" t="str">
        <f t="shared" si="4"/>
        <v/>
      </c>
      <c r="U72" s="82"/>
    </row>
    <row r="73" spans="2:21" x14ac:dyDescent="0.15">
      <c r="B73" s="19">
        <v>65</v>
      </c>
      <c r="C73" s="79" t="str">
        <f t="shared" si="1"/>
        <v/>
      </c>
      <c r="D73" s="79"/>
      <c r="E73" s="19"/>
      <c r="F73" s="8"/>
      <c r="G73" s="19" t="s">
        <v>4</v>
      </c>
      <c r="H73" s="80"/>
      <c r="I73" s="80"/>
      <c r="J73" s="19"/>
      <c r="K73" s="79" t="str">
        <f t="shared" ref="K73:K108" si="5">IF(F73="","",C73*0.03)</f>
        <v/>
      </c>
      <c r="L73" s="79"/>
      <c r="M73" s="6" t="str">
        <f t="shared" si="2"/>
        <v/>
      </c>
      <c r="N73" s="19"/>
      <c r="O73" s="8"/>
      <c r="P73" s="80"/>
      <c r="Q73" s="80"/>
      <c r="R73" s="81" t="str">
        <f t="shared" si="3"/>
        <v/>
      </c>
      <c r="S73" s="81"/>
      <c r="T73" s="82" t="str">
        <f t="shared" si="4"/>
        <v/>
      </c>
      <c r="U73" s="82"/>
    </row>
    <row r="74" spans="2:21" x14ac:dyDescent="0.15">
      <c r="B74" s="19">
        <v>66</v>
      </c>
      <c r="C74" s="79" t="str">
        <f t="shared" ref="C74:C108" si="6">IF(R73="","",C73+R73)</f>
        <v/>
      </c>
      <c r="D74" s="79"/>
      <c r="E74" s="19"/>
      <c r="F74" s="8"/>
      <c r="G74" s="19" t="s">
        <v>4</v>
      </c>
      <c r="H74" s="80"/>
      <c r="I74" s="80"/>
      <c r="J74" s="19"/>
      <c r="K74" s="79" t="str">
        <f t="shared" si="5"/>
        <v/>
      </c>
      <c r="L74" s="79"/>
      <c r="M74" s="6" t="str">
        <f t="shared" ref="M74:M108" si="7">IF(J74="","",(K74/J74)/1000)</f>
        <v/>
      </c>
      <c r="N74" s="19"/>
      <c r="O74" s="8"/>
      <c r="P74" s="80"/>
      <c r="Q74" s="80"/>
      <c r="R74" s="81" t="str">
        <f t="shared" ref="R74:R108" si="8">IF(O74="","",(IF(G74="売",H74-P74,P74-H74))*M74*100000)</f>
        <v/>
      </c>
      <c r="S74" s="81"/>
      <c r="T74" s="82" t="str">
        <f t="shared" ref="T74:T108" si="9">IF(O74="","",IF(R74&lt;0,J74*(-1),IF(G74="買",(P74-H74)*100,(H74-P74)*100)))</f>
        <v/>
      </c>
      <c r="U74" s="82"/>
    </row>
    <row r="75" spans="2:21" x14ac:dyDescent="0.15">
      <c r="B75" s="19">
        <v>67</v>
      </c>
      <c r="C75" s="79" t="str">
        <f t="shared" si="6"/>
        <v/>
      </c>
      <c r="D75" s="79"/>
      <c r="E75" s="19"/>
      <c r="F75" s="8"/>
      <c r="G75" s="19" t="s">
        <v>3</v>
      </c>
      <c r="H75" s="80"/>
      <c r="I75" s="80"/>
      <c r="J75" s="19"/>
      <c r="K75" s="79" t="str">
        <f t="shared" si="5"/>
        <v/>
      </c>
      <c r="L75" s="79"/>
      <c r="M75" s="6" t="str">
        <f t="shared" si="7"/>
        <v/>
      </c>
      <c r="N75" s="19"/>
      <c r="O75" s="8"/>
      <c r="P75" s="80"/>
      <c r="Q75" s="80"/>
      <c r="R75" s="81" t="str">
        <f t="shared" si="8"/>
        <v/>
      </c>
      <c r="S75" s="81"/>
      <c r="T75" s="82" t="str">
        <f t="shared" si="9"/>
        <v/>
      </c>
      <c r="U75" s="82"/>
    </row>
    <row r="76" spans="2:21" x14ac:dyDescent="0.15">
      <c r="B76" s="19">
        <v>68</v>
      </c>
      <c r="C76" s="79" t="str">
        <f t="shared" si="6"/>
        <v/>
      </c>
      <c r="D76" s="79"/>
      <c r="E76" s="19"/>
      <c r="F76" s="8"/>
      <c r="G76" s="19" t="s">
        <v>3</v>
      </c>
      <c r="H76" s="80"/>
      <c r="I76" s="80"/>
      <c r="J76" s="19"/>
      <c r="K76" s="79" t="str">
        <f t="shared" si="5"/>
        <v/>
      </c>
      <c r="L76" s="79"/>
      <c r="M76" s="6" t="str">
        <f t="shared" si="7"/>
        <v/>
      </c>
      <c r="N76" s="19"/>
      <c r="O76" s="8"/>
      <c r="P76" s="80"/>
      <c r="Q76" s="80"/>
      <c r="R76" s="81" t="str">
        <f t="shared" si="8"/>
        <v/>
      </c>
      <c r="S76" s="81"/>
      <c r="T76" s="82" t="str">
        <f t="shared" si="9"/>
        <v/>
      </c>
      <c r="U76" s="82"/>
    </row>
    <row r="77" spans="2:21" x14ac:dyDescent="0.15">
      <c r="B77" s="19">
        <v>69</v>
      </c>
      <c r="C77" s="79" t="str">
        <f t="shared" si="6"/>
        <v/>
      </c>
      <c r="D77" s="79"/>
      <c r="E77" s="19"/>
      <c r="F77" s="8"/>
      <c r="G77" s="19" t="s">
        <v>3</v>
      </c>
      <c r="H77" s="80"/>
      <c r="I77" s="80"/>
      <c r="J77" s="19"/>
      <c r="K77" s="79" t="str">
        <f t="shared" si="5"/>
        <v/>
      </c>
      <c r="L77" s="79"/>
      <c r="M77" s="6" t="str">
        <f t="shared" si="7"/>
        <v/>
      </c>
      <c r="N77" s="19"/>
      <c r="O77" s="8"/>
      <c r="P77" s="80"/>
      <c r="Q77" s="80"/>
      <c r="R77" s="81" t="str">
        <f t="shared" si="8"/>
        <v/>
      </c>
      <c r="S77" s="81"/>
      <c r="T77" s="82" t="str">
        <f t="shared" si="9"/>
        <v/>
      </c>
      <c r="U77" s="82"/>
    </row>
    <row r="78" spans="2:21" x14ac:dyDescent="0.15">
      <c r="B78" s="19">
        <v>70</v>
      </c>
      <c r="C78" s="79" t="str">
        <f t="shared" si="6"/>
        <v/>
      </c>
      <c r="D78" s="79"/>
      <c r="E78" s="19"/>
      <c r="F78" s="8"/>
      <c r="G78" s="19" t="s">
        <v>4</v>
      </c>
      <c r="H78" s="80"/>
      <c r="I78" s="80"/>
      <c r="J78" s="19"/>
      <c r="K78" s="79" t="str">
        <f t="shared" si="5"/>
        <v/>
      </c>
      <c r="L78" s="79"/>
      <c r="M78" s="6" t="str">
        <f t="shared" si="7"/>
        <v/>
      </c>
      <c r="N78" s="19"/>
      <c r="O78" s="8"/>
      <c r="P78" s="80"/>
      <c r="Q78" s="80"/>
      <c r="R78" s="81" t="str">
        <f t="shared" si="8"/>
        <v/>
      </c>
      <c r="S78" s="81"/>
      <c r="T78" s="82" t="str">
        <f t="shared" si="9"/>
        <v/>
      </c>
      <c r="U78" s="82"/>
    </row>
    <row r="79" spans="2:21" x14ac:dyDescent="0.15">
      <c r="B79" s="19">
        <v>71</v>
      </c>
      <c r="C79" s="79" t="str">
        <f t="shared" si="6"/>
        <v/>
      </c>
      <c r="D79" s="79"/>
      <c r="E79" s="19"/>
      <c r="F79" s="8"/>
      <c r="G79" s="19" t="s">
        <v>3</v>
      </c>
      <c r="H79" s="80"/>
      <c r="I79" s="80"/>
      <c r="J79" s="19"/>
      <c r="K79" s="79" t="str">
        <f t="shared" si="5"/>
        <v/>
      </c>
      <c r="L79" s="79"/>
      <c r="M79" s="6" t="str">
        <f t="shared" si="7"/>
        <v/>
      </c>
      <c r="N79" s="19"/>
      <c r="O79" s="8"/>
      <c r="P79" s="80"/>
      <c r="Q79" s="80"/>
      <c r="R79" s="81" t="str">
        <f t="shared" si="8"/>
        <v/>
      </c>
      <c r="S79" s="81"/>
      <c r="T79" s="82" t="str">
        <f t="shared" si="9"/>
        <v/>
      </c>
      <c r="U79" s="82"/>
    </row>
    <row r="80" spans="2:21" x14ac:dyDescent="0.15">
      <c r="B80" s="19">
        <v>72</v>
      </c>
      <c r="C80" s="79" t="str">
        <f t="shared" si="6"/>
        <v/>
      </c>
      <c r="D80" s="79"/>
      <c r="E80" s="19"/>
      <c r="F80" s="8"/>
      <c r="G80" s="19" t="s">
        <v>4</v>
      </c>
      <c r="H80" s="80"/>
      <c r="I80" s="80"/>
      <c r="J80" s="19"/>
      <c r="K80" s="79" t="str">
        <f t="shared" si="5"/>
        <v/>
      </c>
      <c r="L80" s="79"/>
      <c r="M80" s="6" t="str">
        <f t="shared" si="7"/>
        <v/>
      </c>
      <c r="N80" s="19"/>
      <c r="O80" s="8"/>
      <c r="P80" s="80"/>
      <c r="Q80" s="80"/>
      <c r="R80" s="81" t="str">
        <f t="shared" si="8"/>
        <v/>
      </c>
      <c r="S80" s="81"/>
      <c r="T80" s="82" t="str">
        <f t="shared" si="9"/>
        <v/>
      </c>
      <c r="U80" s="82"/>
    </row>
    <row r="81" spans="2:21" x14ac:dyDescent="0.15">
      <c r="B81" s="19">
        <v>73</v>
      </c>
      <c r="C81" s="79" t="str">
        <f t="shared" si="6"/>
        <v/>
      </c>
      <c r="D81" s="79"/>
      <c r="E81" s="19"/>
      <c r="F81" s="8"/>
      <c r="G81" s="19" t="s">
        <v>3</v>
      </c>
      <c r="H81" s="80"/>
      <c r="I81" s="80"/>
      <c r="J81" s="19"/>
      <c r="K81" s="79" t="str">
        <f t="shared" si="5"/>
        <v/>
      </c>
      <c r="L81" s="79"/>
      <c r="M81" s="6" t="str">
        <f t="shared" si="7"/>
        <v/>
      </c>
      <c r="N81" s="19"/>
      <c r="O81" s="8"/>
      <c r="P81" s="80"/>
      <c r="Q81" s="80"/>
      <c r="R81" s="81" t="str">
        <f t="shared" si="8"/>
        <v/>
      </c>
      <c r="S81" s="81"/>
      <c r="T81" s="82" t="str">
        <f t="shared" si="9"/>
        <v/>
      </c>
      <c r="U81" s="82"/>
    </row>
    <row r="82" spans="2:21" x14ac:dyDescent="0.15">
      <c r="B82" s="19">
        <v>74</v>
      </c>
      <c r="C82" s="79" t="str">
        <f t="shared" si="6"/>
        <v/>
      </c>
      <c r="D82" s="79"/>
      <c r="E82" s="19"/>
      <c r="F82" s="8"/>
      <c r="G82" s="19" t="s">
        <v>3</v>
      </c>
      <c r="H82" s="80"/>
      <c r="I82" s="80"/>
      <c r="J82" s="19"/>
      <c r="K82" s="79" t="str">
        <f t="shared" si="5"/>
        <v/>
      </c>
      <c r="L82" s="79"/>
      <c r="M82" s="6" t="str">
        <f t="shared" si="7"/>
        <v/>
      </c>
      <c r="N82" s="19"/>
      <c r="O82" s="8"/>
      <c r="P82" s="80"/>
      <c r="Q82" s="80"/>
      <c r="R82" s="81" t="str">
        <f t="shared" si="8"/>
        <v/>
      </c>
      <c r="S82" s="81"/>
      <c r="T82" s="82" t="str">
        <f t="shared" si="9"/>
        <v/>
      </c>
      <c r="U82" s="82"/>
    </row>
    <row r="83" spans="2:21" x14ac:dyDescent="0.15">
      <c r="B83" s="19">
        <v>75</v>
      </c>
      <c r="C83" s="79" t="str">
        <f t="shared" si="6"/>
        <v/>
      </c>
      <c r="D83" s="79"/>
      <c r="E83" s="19"/>
      <c r="F83" s="8"/>
      <c r="G83" s="19" t="s">
        <v>3</v>
      </c>
      <c r="H83" s="80"/>
      <c r="I83" s="80"/>
      <c r="J83" s="19"/>
      <c r="K83" s="79" t="str">
        <f t="shared" si="5"/>
        <v/>
      </c>
      <c r="L83" s="79"/>
      <c r="M83" s="6" t="str">
        <f t="shared" si="7"/>
        <v/>
      </c>
      <c r="N83" s="19"/>
      <c r="O83" s="8"/>
      <c r="P83" s="80"/>
      <c r="Q83" s="80"/>
      <c r="R83" s="81" t="str">
        <f t="shared" si="8"/>
        <v/>
      </c>
      <c r="S83" s="81"/>
      <c r="T83" s="82" t="str">
        <f t="shared" si="9"/>
        <v/>
      </c>
      <c r="U83" s="82"/>
    </row>
    <row r="84" spans="2:21" x14ac:dyDescent="0.15">
      <c r="B84" s="19">
        <v>76</v>
      </c>
      <c r="C84" s="79" t="str">
        <f t="shared" si="6"/>
        <v/>
      </c>
      <c r="D84" s="79"/>
      <c r="E84" s="19"/>
      <c r="F84" s="8"/>
      <c r="G84" s="19" t="s">
        <v>3</v>
      </c>
      <c r="H84" s="80"/>
      <c r="I84" s="80"/>
      <c r="J84" s="19"/>
      <c r="K84" s="79" t="str">
        <f t="shared" si="5"/>
        <v/>
      </c>
      <c r="L84" s="79"/>
      <c r="M84" s="6" t="str">
        <f t="shared" si="7"/>
        <v/>
      </c>
      <c r="N84" s="19"/>
      <c r="O84" s="8"/>
      <c r="P84" s="80"/>
      <c r="Q84" s="80"/>
      <c r="R84" s="81" t="str">
        <f t="shared" si="8"/>
        <v/>
      </c>
      <c r="S84" s="81"/>
      <c r="T84" s="82" t="str">
        <f t="shared" si="9"/>
        <v/>
      </c>
      <c r="U84" s="82"/>
    </row>
    <row r="85" spans="2:21" x14ac:dyDescent="0.15">
      <c r="B85" s="19">
        <v>77</v>
      </c>
      <c r="C85" s="79" t="str">
        <f t="shared" si="6"/>
        <v/>
      </c>
      <c r="D85" s="79"/>
      <c r="E85" s="19"/>
      <c r="F85" s="8"/>
      <c r="G85" s="19" t="s">
        <v>4</v>
      </c>
      <c r="H85" s="80"/>
      <c r="I85" s="80"/>
      <c r="J85" s="19"/>
      <c r="K85" s="79" t="str">
        <f t="shared" si="5"/>
        <v/>
      </c>
      <c r="L85" s="79"/>
      <c r="M85" s="6" t="str">
        <f t="shared" si="7"/>
        <v/>
      </c>
      <c r="N85" s="19"/>
      <c r="O85" s="8"/>
      <c r="P85" s="80"/>
      <c r="Q85" s="80"/>
      <c r="R85" s="81" t="str">
        <f t="shared" si="8"/>
        <v/>
      </c>
      <c r="S85" s="81"/>
      <c r="T85" s="82" t="str">
        <f t="shared" si="9"/>
        <v/>
      </c>
      <c r="U85" s="82"/>
    </row>
    <row r="86" spans="2:21" x14ac:dyDescent="0.15">
      <c r="B86" s="19">
        <v>78</v>
      </c>
      <c r="C86" s="79" t="str">
        <f t="shared" si="6"/>
        <v/>
      </c>
      <c r="D86" s="79"/>
      <c r="E86" s="19"/>
      <c r="F86" s="8"/>
      <c r="G86" s="19" t="s">
        <v>3</v>
      </c>
      <c r="H86" s="80"/>
      <c r="I86" s="80"/>
      <c r="J86" s="19"/>
      <c r="K86" s="79" t="str">
        <f t="shared" si="5"/>
        <v/>
      </c>
      <c r="L86" s="79"/>
      <c r="M86" s="6" t="str">
        <f t="shared" si="7"/>
        <v/>
      </c>
      <c r="N86" s="19"/>
      <c r="O86" s="8"/>
      <c r="P86" s="80"/>
      <c r="Q86" s="80"/>
      <c r="R86" s="81" t="str">
        <f t="shared" si="8"/>
        <v/>
      </c>
      <c r="S86" s="81"/>
      <c r="T86" s="82" t="str">
        <f t="shared" si="9"/>
        <v/>
      </c>
      <c r="U86" s="82"/>
    </row>
    <row r="87" spans="2:21" x14ac:dyDescent="0.15">
      <c r="B87" s="19">
        <v>79</v>
      </c>
      <c r="C87" s="79" t="str">
        <f t="shared" si="6"/>
        <v/>
      </c>
      <c r="D87" s="79"/>
      <c r="E87" s="19"/>
      <c r="F87" s="8"/>
      <c r="G87" s="19" t="s">
        <v>4</v>
      </c>
      <c r="H87" s="80"/>
      <c r="I87" s="80"/>
      <c r="J87" s="19"/>
      <c r="K87" s="79" t="str">
        <f t="shared" si="5"/>
        <v/>
      </c>
      <c r="L87" s="79"/>
      <c r="M87" s="6" t="str">
        <f t="shared" si="7"/>
        <v/>
      </c>
      <c r="N87" s="19"/>
      <c r="O87" s="8"/>
      <c r="P87" s="80"/>
      <c r="Q87" s="80"/>
      <c r="R87" s="81" t="str">
        <f t="shared" si="8"/>
        <v/>
      </c>
      <c r="S87" s="81"/>
      <c r="T87" s="82" t="str">
        <f t="shared" si="9"/>
        <v/>
      </c>
      <c r="U87" s="82"/>
    </row>
    <row r="88" spans="2:21" x14ac:dyDescent="0.15">
      <c r="B88" s="19">
        <v>80</v>
      </c>
      <c r="C88" s="79" t="str">
        <f t="shared" si="6"/>
        <v/>
      </c>
      <c r="D88" s="79"/>
      <c r="E88" s="19"/>
      <c r="F88" s="8"/>
      <c r="G88" s="19" t="s">
        <v>4</v>
      </c>
      <c r="H88" s="80"/>
      <c r="I88" s="80"/>
      <c r="J88" s="19"/>
      <c r="K88" s="79" t="str">
        <f t="shared" si="5"/>
        <v/>
      </c>
      <c r="L88" s="79"/>
      <c r="M88" s="6" t="str">
        <f t="shared" si="7"/>
        <v/>
      </c>
      <c r="N88" s="19"/>
      <c r="O88" s="8"/>
      <c r="P88" s="80"/>
      <c r="Q88" s="80"/>
      <c r="R88" s="81" t="str">
        <f t="shared" si="8"/>
        <v/>
      </c>
      <c r="S88" s="81"/>
      <c r="T88" s="82" t="str">
        <f t="shared" si="9"/>
        <v/>
      </c>
      <c r="U88" s="82"/>
    </row>
    <row r="89" spans="2:21" x14ac:dyDescent="0.15">
      <c r="B89" s="19">
        <v>81</v>
      </c>
      <c r="C89" s="79" t="str">
        <f t="shared" si="6"/>
        <v/>
      </c>
      <c r="D89" s="79"/>
      <c r="E89" s="19"/>
      <c r="F89" s="8"/>
      <c r="G89" s="19" t="s">
        <v>4</v>
      </c>
      <c r="H89" s="80"/>
      <c r="I89" s="80"/>
      <c r="J89" s="19"/>
      <c r="K89" s="79" t="str">
        <f t="shared" si="5"/>
        <v/>
      </c>
      <c r="L89" s="79"/>
      <c r="M89" s="6" t="str">
        <f t="shared" si="7"/>
        <v/>
      </c>
      <c r="N89" s="19"/>
      <c r="O89" s="8"/>
      <c r="P89" s="80"/>
      <c r="Q89" s="80"/>
      <c r="R89" s="81" t="str">
        <f t="shared" si="8"/>
        <v/>
      </c>
      <c r="S89" s="81"/>
      <c r="T89" s="82" t="str">
        <f t="shared" si="9"/>
        <v/>
      </c>
      <c r="U89" s="82"/>
    </row>
    <row r="90" spans="2:21" x14ac:dyDescent="0.15">
      <c r="B90" s="19">
        <v>82</v>
      </c>
      <c r="C90" s="79" t="str">
        <f t="shared" si="6"/>
        <v/>
      </c>
      <c r="D90" s="79"/>
      <c r="E90" s="19"/>
      <c r="F90" s="8"/>
      <c r="G90" s="19" t="s">
        <v>4</v>
      </c>
      <c r="H90" s="80"/>
      <c r="I90" s="80"/>
      <c r="J90" s="19"/>
      <c r="K90" s="79" t="str">
        <f t="shared" si="5"/>
        <v/>
      </c>
      <c r="L90" s="79"/>
      <c r="M90" s="6" t="str">
        <f t="shared" si="7"/>
        <v/>
      </c>
      <c r="N90" s="19"/>
      <c r="O90" s="8"/>
      <c r="P90" s="80"/>
      <c r="Q90" s="80"/>
      <c r="R90" s="81" t="str">
        <f t="shared" si="8"/>
        <v/>
      </c>
      <c r="S90" s="81"/>
      <c r="T90" s="82" t="str">
        <f t="shared" si="9"/>
        <v/>
      </c>
      <c r="U90" s="82"/>
    </row>
    <row r="91" spans="2:21" x14ac:dyDescent="0.15">
      <c r="B91" s="19">
        <v>83</v>
      </c>
      <c r="C91" s="79" t="str">
        <f t="shared" si="6"/>
        <v/>
      </c>
      <c r="D91" s="79"/>
      <c r="E91" s="19"/>
      <c r="F91" s="8"/>
      <c r="G91" s="19" t="s">
        <v>4</v>
      </c>
      <c r="H91" s="80"/>
      <c r="I91" s="80"/>
      <c r="J91" s="19"/>
      <c r="K91" s="79" t="str">
        <f t="shared" si="5"/>
        <v/>
      </c>
      <c r="L91" s="79"/>
      <c r="M91" s="6" t="str">
        <f t="shared" si="7"/>
        <v/>
      </c>
      <c r="N91" s="19"/>
      <c r="O91" s="8"/>
      <c r="P91" s="80"/>
      <c r="Q91" s="80"/>
      <c r="R91" s="81" t="str">
        <f t="shared" si="8"/>
        <v/>
      </c>
      <c r="S91" s="81"/>
      <c r="T91" s="82" t="str">
        <f t="shared" si="9"/>
        <v/>
      </c>
      <c r="U91" s="82"/>
    </row>
    <row r="92" spans="2:21" x14ac:dyDescent="0.15">
      <c r="B92" s="19">
        <v>84</v>
      </c>
      <c r="C92" s="79" t="str">
        <f t="shared" si="6"/>
        <v/>
      </c>
      <c r="D92" s="79"/>
      <c r="E92" s="19"/>
      <c r="F92" s="8"/>
      <c r="G92" s="19" t="s">
        <v>3</v>
      </c>
      <c r="H92" s="80"/>
      <c r="I92" s="80"/>
      <c r="J92" s="19"/>
      <c r="K92" s="79" t="str">
        <f t="shared" si="5"/>
        <v/>
      </c>
      <c r="L92" s="79"/>
      <c r="M92" s="6" t="str">
        <f t="shared" si="7"/>
        <v/>
      </c>
      <c r="N92" s="19"/>
      <c r="O92" s="8"/>
      <c r="P92" s="80"/>
      <c r="Q92" s="80"/>
      <c r="R92" s="81" t="str">
        <f t="shared" si="8"/>
        <v/>
      </c>
      <c r="S92" s="81"/>
      <c r="T92" s="82" t="str">
        <f t="shared" si="9"/>
        <v/>
      </c>
      <c r="U92" s="82"/>
    </row>
    <row r="93" spans="2:21" x14ac:dyDescent="0.15">
      <c r="B93" s="19">
        <v>85</v>
      </c>
      <c r="C93" s="79" t="str">
        <f t="shared" si="6"/>
        <v/>
      </c>
      <c r="D93" s="79"/>
      <c r="E93" s="19"/>
      <c r="F93" s="8"/>
      <c r="G93" s="19" t="s">
        <v>4</v>
      </c>
      <c r="H93" s="80"/>
      <c r="I93" s="80"/>
      <c r="J93" s="19"/>
      <c r="K93" s="79" t="str">
        <f t="shared" si="5"/>
        <v/>
      </c>
      <c r="L93" s="79"/>
      <c r="M93" s="6" t="str">
        <f t="shared" si="7"/>
        <v/>
      </c>
      <c r="N93" s="19"/>
      <c r="O93" s="8"/>
      <c r="P93" s="80"/>
      <c r="Q93" s="80"/>
      <c r="R93" s="81" t="str">
        <f t="shared" si="8"/>
        <v/>
      </c>
      <c r="S93" s="81"/>
      <c r="T93" s="82" t="str">
        <f t="shared" si="9"/>
        <v/>
      </c>
      <c r="U93" s="82"/>
    </row>
    <row r="94" spans="2:21" x14ac:dyDescent="0.15">
      <c r="B94" s="19">
        <v>86</v>
      </c>
      <c r="C94" s="79" t="str">
        <f t="shared" si="6"/>
        <v/>
      </c>
      <c r="D94" s="79"/>
      <c r="E94" s="19"/>
      <c r="F94" s="8"/>
      <c r="G94" s="19" t="s">
        <v>3</v>
      </c>
      <c r="H94" s="80"/>
      <c r="I94" s="80"/>
      <c r="J94" s="19"/>
      <c r="K94" s="79" t="str">
        <f t="shared" si="5"/>
        <v/>
      </c>
      <c r="L94" s="79"/>
      <c r="M94" s="6" t="str">
        <f t="shared" si="7"/>
        <v/>
      </c>
      <c r="N94" s="19"/>
      <c r="O94" s="8"/>
      <c r="P94" s="80"/>
      <c r="Q94" s="80"/>
      <c r="R94" s="81" t="str">
        <f t="shared" si="8"/>
        <v/>
      </c>
      <c r="S94" s="81"/>
      <c r="T94" s="82" t="str">
        <f t="shared" si="9"/>
        <v/>
      </c>
      <c r="U94" s="82"/>
    </row>
    <row r="95" spans="2:21" x14ac:dyDescent="0.15">
      <c r="B95" s="19">
        <v>87</v>
      </c>
      <c r="C95" s="79" t="str">
        <f t="shared" si="6"/>
        <v/>
      </c>
      <c r="D95" s="79"/>
      <c r="E95" s="19"/>
      <c r="F95" s="8"/>
      <c r="G95" s="19" t="s">
        <v>4</v>
      </c>
      <c r="H95" s="80"/>
      <c r="I95" s="80"/>
      <c r="J95" s="19"/>
      <c r="K95" s="79" t="str">
        <f t="shared" si="5"/>
        <v/>
      </c>
      <c r="L95" s="79"/>
      <c r="M95" s="6" t="str">
        <f t="shared" si="7"/>
        <v/>
      </c>
      <c r="N95" s="19"/>
      <c r="O95" s="8"/>
      <c r="P95" s="80"/>
      <c r="Q95" s="80"/>
      <c r="R95" s="81" t="str">
        <f t="shared" si="8"/>
        <v/>
      </c>
      <c r="S95" s="81"/>
      <c r="T95" s="82" t="str">
        <f t="shared" si="9"/>
        <v/>
      </c>
      <c r="U95" s="82"/>
    </row>
    <row r="96" spans="2:21" x14ac:dyDescent="0.15">
      <c r="B96" s="19">
        <v>88</v>
      </c>
      <c r="C96" s="79" t="str">
        <f t="shared" si="6"/>
        <v/>
      </c>
      <c r="D96" s="79"/>
      <c r="E96" s="19"/>
      <c r="F96" s="8"/>
      <c r="G96" s="19" t="s">
        <v>3</v>
      </c>
      <c r="H96" s="80"/>
      <c r="I96" s="80"/>
      <c r="J96" s="19"/>
      <c r="K96" s="79" t="str">
        <f t="shared" si="5"/>
        <v/>
      </c>
      <c r="L96" s="79"/>
      <c r="M96" s="6" t="str">
        <f t="shared" si="7"/>
        <v/>
      </c>
      <c r="N96" s="19"/>
      <c r="O96" s="8"/>
      <c r="P96" s="80"/>
      <c r="Q96" s="80"/>
      <c r="R96" s="81" t="str">
        <f t="shared" si="8"/>
        <v/>
      </c>
      <c r="S96" s="81"/>
      <c r="T96" s="82" t="str">
        <f t="shared" si="9"/>
        <v/>
      </c>
      <c r="U96" s="82"/>
    </row>
    <row r="97" spans="2:21" x14ac:dyDescent="0.15">
      <c r="B97" s="19">
        <v>89</v>
      </c>
      <c r="C97" s="79" t="str">
        <f t="shared" si="6"/>
        <v/>
      </c>
      <c r="D97" s="79"/>
      <c r="E97" s="19"/>
      <c r="F97" s="8"/>
      <c r="G97" s="19" t="s">
        <v>4</v>
      </c>
      <c r="H97" s="80"/>
      <c r="I97" s="80"/>
      <c r="J97" s="19"/>
      <c r="K97" s="79" t="str">
        <f t="shared" si="5"/>
        <v/>
      </c>
      <c r="L97" s="79"/>
      <c r="M97" s="6" t="str">
        <f t="shared" si="7"/>
        <v/>
      </c>
      <c r="N97" s="19"/>
      <c r="O97" s="8"/>
      <c r="P97" s="80"/>
      <c r="Q97" s="80"/>
      <c r="R97" s="81" t="str">
        <f t="shared" si="8"/>
        <v/>
      </c>
      <c r="S97" s="81"/>
      <c r="T97" s="82" t="str">
        <f t="shared" si="9"/>
        <v/>
      </c>
      <c r="U97" s="82"/>
    </row>
    <row r="98" spans="2:21" x14ac:dyDescent="0.15">
      <c r="B98" s="19">
        <v>90</v>
      </c>
      <c r="C98" s="79" t="str">
        <f t="shared" si="6"/>
        <v/>
      </c>
      <c r="D98" s="79"/>
      <c r="E98" s="19"/>
      <c r="F98" s="8"/>
      <c r="G98" s="19" t="s">
        <v>3</v>
      </c>
      <c r="H98" s="80"/>
      <c r="I98" s="80"/>
      <c r="J98" s="19"/>
      <c r="K98" s="79" t="str">
        <f t="shared" si="5"/>
        <v/>
      </c>
      <c r="L98" s="79"/>
      <c r="M98" s="6" t="str">
        <f t="shared" si="7"/>
        <v/>
      </c>
      <c r="N98" s="19"/>
      <c r="O98" s="8"/>
      <c r="P98" s="80"/>
      <c r="Q98" s="80"/>
      <c r="R98" s="81" t="str">
        <f t="shared" si="8"/>
        <v/>
      </c>
      <c r="S98" s="81"/>
      <c r="T98" s="82" t="str">
        <f t="shared" si="9"/>
        <v/>
      </c>
      <c r="U98" s="82"/>
    </row>
    <row r="99" spans="2:21" x14ac:dyDescent="0.15">
      <c r="B99" s="19">
        <v>91</v>
      </c>
      <c r="C99" s="79" t="str">
        <f t="shared" si="6"/>
        <v/>
      </c>
      <c r="D99" s="79"/>
      <c r="E99" s="19"/>
      <c r="F99" s="8"/>
      <c r="G99" s="19" t="s">
        <v>4</v>
      </c>
      <c r="H99" s="80"/>
      <c r="I99" s="80"/>
      <c r="J99" s="19"/>
      <c r="K99" s="79" t="str">
        <f t="shared" si="5"/>
        <v/>
      </c>
      <c r="L99" s="79"/>
      <c r="M99" s="6" t="str">
        <f t="shared" si="7"/>
        <v/>
      </c>
      <c r="N99" s="19"/>
      <c r="O99" s="8"/>
      <c r="P99" s="80"/>
      <c r="Q99" s="80"/>
      <c r="R99" s="81" t="str">
        <f t="shared" si="8"/>
        <v/>
      </c>
      <c r="S99" s="81"/>
      <c r="T99" s="82" t="str">
        <f t="shared" si="9"/>
        <v/>
      </c>
      <c r="U99" s="82"/>
    </row>
    <row r="100" spans="2:21" x14ac:dyDescent="0.15">
      <c r="B100" s="19">
        <v>92</v>
      </c>
      <c r="C100" s="79" t="str">
        <f t="shared" si="6"/>
        <v/>
      </c>
      <c r="D100" s="79"/>
      <c r="E100" s="19"/>
      <c r="F100" s="8"/>
      <c r="G100" s="19" t="s">
        <v>4</v>
      </c>
      <c r="H100" s="80"/>
      <c r="I100" s="80"/>
      <c r="J100" s="19"/>
      <c r="K100" s="79" t="str">
        <f t="shared" si="5"/>
        <v/>
      </c>
      <c r="L100" s="79"/>
      <c r="M100" s="6" t="str">
        <f t="shared" si="7"/>
        <v/>
      </c>
      <c r="N100" s="19"/>
      <c r="O100" s="8"/>
      <c r="P100" s="80"/>
      <c r="Q100" s="80"/>
      <c r="R100" s="81" t="str">
        <f t="shared" si="8"/>
        <v/>
      </c>
      <c r="S100" s="81"/>
      <c r="T100" s="82" t="str">
        <f t="shared" si="9"/>
        <v/>
      </c>
      <c r="U100" s="82"/>
    </row>
    <row r="101" spans="2:21" x14ac:dyDescent="0.15">
      <c r="B101" s="19">
        <v>93</v>
      </c>
      <c r="C101" s="79" t="str">
        <f t="shared" si="6"/>
        <v/>
      </c>
      <c r="D101" s="79"/>
      <c r="E101" s="19"/>
      <c r="F101" s="8"/>
      <c r="G101" s="19" t="s">
        <v>3</v>
      </c>
      <c r="H101" s="80"/>
      <c r="I101" s="80"/>
      <c r="J101" s="19"/>
      <c r="K101" s="79" t="str">
        <f t="shared" si="5"/>
        <v/>
      </c>
      <c r="L101" s="79"/>
      <c r="M101" s="6" t="str">
        <f t="shared" si="7"/>
        <v/>
      </c>
      <c r="N101" s="19"/>
      <c r="O101" s="8"/>
      <c r="P101" s="80"/>
      <c r="Q101" s="80"/>
      <c r="R101" s="81" t="str">
        <f t="shared" si="8"/>
        <v/>
      </c>
      <c r="S101" s="81"/>
      <c r="T101" s="82" t="str">
        <f t="shared" si="9"/>
        <v/>
      </c>
      <c r="U101" s="82"/>
    </row>
    <row r="102" spans="2:21" x14ac:dyDescent="0.15">
      <c r="B102" s="19">
        <v>94</v>
      </c>
      <c r="C102" s="79" t="str">
        <f t="shared" si="6"/>
        <v/>
      </c>
      <c r="D102" s="79"/>
      <c r="E102" s="19"/>
      <c r="F102" s="8"/>
      <c r="G102" s="19" t="s">
        <v>3</v>
      </c>
      <c r="H102" s="80"/>
      <c r="I102" s="80"/>
      <c r="J102" s="19"/>
      <c r="K102" s="79" t="str">
        <f t="shared" si="5"/>
        <v/>
      </c>
      <c r="L102" s="79"/>
      <c r="M102" s="6" t="str">
        <f t="shared" si="7"/>
        <v/>
      </c>
      <c r="N102" s="19"/>
      <c r="O102" s="8"/>
      <c r="P102" s="80"/>
      <c r="Q102" s="80"/>
      <c r="R102" s="81" t="str">
        <f t="shared" si="8"/>
        <v/>
      </c>
      <c r="S102" s="81"/>
      <c r="T102" s="82" t="str">
        <f t="shared" si="9"/>
        <v/>
      </c>
      <c r="U102" s="82"/>
    </row>
    <row r="103" spans="2:21" x14ac:dyDescent="0.15">
      <c r="B103" s="19">
        <v>95</v>
      </c>
      <c r="C103" s="79" t="str">
        <f t="shared" si="6"/>
        <v/>
      </c>
      <c r="D103" s="79"/>
      <c r="E103" s="19"/>
      <c r="F103" s="8"/>
      <c r="G103" s="19" t="s">
        <v>3</v>
      </c>
      <c r="H103" s="80"/>
      <c r="I103" s="80"/>
      <c r="J103" s="19"/>
      <c r="K103" s="79" t="str">
        <f t="shared" si="5"/>
        <v/>
      </c>
      <c r="L103" s="79"/>
      <c r="M103" s="6" t="str">
        <f t="shared" si="7"/>
        <v/>
      </c>
      <c r="N103" s="19"/>
      <c r="O103" s="8"/>
      <c r="P103" s="80"/>
      <c r="Q103" s="80"/>
      <c r="R103" s="81" t="str">
        <f t="shared" si="8"/>
        <v/>
      </c>
      <c r="S103" s="81"/>
      <c r="T103" s="82" t="str">
        <f t="shared" si="9"/>
        <v/>
      </c>
      <c r="U103" s="82"/>
    </row>
    <row r="104" spans="2:21" x14ac:dyDescent="0.15">
      <c r="B104" s="19">
        <v>96</v>
      </c>
      <c r="C104" s="79" t="str">
        <f t="shared" si="6"/>
        <v/>
      </c>
      <c r="D104" s="79"/>
      <c r="E104" s="19"/>
      <c r="F104" s="8"/>
      <c r="G104" s="19" t="s">
        <v>4</v>
      </c>
      <c r="H104" s="80"/>
      <c r="I104" s="80"/>
      <c r="J104" s="19"/>
      <c r="K104" s="79" t="str">
        <f t="shared" si="5"/>
        <v/>
      </c>
      <c r="L104" s="79"/>
      <c r="M104" s="6" t="str">
        <f t="shared" si="7"/>
        <v/>
      </c>
      <c r="N104" s="19"/>
      <c r="O104" s="8"/>
      <c r="P104" s="80"/>
      <c r="Q104" s="80"/>
      <c r="R104" s="81" t="str">
        <f t="shared" si="8"/>
        <v/>
      </c>
      <c r="S104" s="81"/>
      <c r="T104" s="82" t="str">
        <f t="shared" si="9"/>
        <v/>
      </c>
      <c r="U104" s="82"/>
    </row>
    <row r="105" spans="2:21" x14ac:dyDescent="0.15">
      <c r="B105" s="19">
        <v>97</v>
      </c>
      <c r="C105" s="79" t="str">
        <f t="shared" si="6"/>
        <v/>
      </c>
      <c r="D105" s="79"/>
      <c r="E105" s="19"/>
      <c r="F105" s="8"/>
      <c r="G105" s="19" t="s">
        <v>3</v>
      </c>
      <c r="H105" s="80"/>
      <c r="I105" s="80"/>
      <c r="J105" s="19"/>
      <c r="K105" s="79" t="str">
        <f t="shared" si="5"/>
        <v/>
      </c>
      <c r="L105" s="79"/>
      <c r="M105" s="6" t="str">
        <f t="shared" si="7"/>
        <v/>
      </c>
      <c r="N105" s="19"/>
      <c r="O105" s="8"/>
      <c r="P105" s="80"/>
      <c r="Q105" s="80"/>
      <c r="R105" s="81" t="str">
        <f t="shared" si="8"/>
        <v/>
      </c>
      <c r="S105" s="81"/>
      <c r="T105" s="82" t="str">
        <f t="shared" si="9"/>
        <v/>
      </c>
      <c r="U105" s="82"/>
    </row>
    <row r="106" spans="2:21" x14ac:dyDescent="0.15">
      <c r="B106" s="19">
        <v>98</v>
      </c>
      <c r="C106" s="79" t="str">
        <f t="shared" si="6"/>
        <v/>
      </c>
      <c r="D106" s="79"/>
      <c r="E106" s="19"/>
      <c r="F106" s="8"/>
      <c r="G106" s="19" t="s">
        <v>4</v>
      </c>
      <c r="H106" s="80"/>
      <c r="I106" s="80"/>
      <c r="J106" s="19"/>
      <c r="K106" s="79" t="str">
        <f t="shared" si="5"/>
        <v/>
      </c>
      <c r="L106" s="79"/>
      <c r="M106" s="6" t="str">
        <f t="shared" si="7"/>
        <v/>
      </c>
      <c r="N106" s="19"/>
      <c r="O106" s="8"/>
      <c r="P106" s="80"/>
      <c r="Q106" s="80"/>
      <c r="R106" s="81" t="str">
        <f t="shared" si="8"/>
        <v/>
      </c>
      <c r="S106" s="81"/>
      <c r="T106" s="82" t="str">
        <f t="shared" si="9"/>
        <v/>
      </c>
      <c r="U106" s="82"/>
    </row>
    <row r="107" spans="2:21" x14ac:dyDescent="0.15">
      <c r="B107" s="19">
        <v>99</v>
      </c>
      <c r="C107" s="79" t="str">
        <f t="shared" si="6"/>
        <v/>
      </c>
      <c r="D107" s="79"/>
      <c r="E107" s="19"/>
      <c r="F107" s="8"/>
      <c r="G107" s="19" t="s">
        <v>4</v>
      </c>
      <c r="H107" s="80"/>
      <c r="I107" s="80"/>
      <c r="J107" s="19"/>
      <c r="K107" s="79" t="str">
        <f t="shared" si="5"/>
        <v/>
      </c>
      <c r="L107" s="79"/>
      <c r="M107" s="6" t="str">
        <f t="shared" si="7"/>
        <v/>
      </c>
      <c r="N107" s="19"/>
      <c r="O107" s="8"/>
      <c r="P107" s="80"/>
      <c r="Q107" s="80"/>
      <c r="R107" s="81" t="str">
        <f t="shared" si="8"/>
        <v/>
      </c>
      <c r="S107" s="81"/>
      <c r="T107" s="82" t="str">
        <f t="shared" si="9"/>
        <v/>
      </c>
      <c r="U107" s="82"/>
    </row>
    <row r="108" spans="2:21" x14ac:dyDescent="0.15">
      <c r="B108" s="19">
        <v>100</v>
      </c>
      <c r="C108" s="79" t="str">
        <f t="shared" si="6"/>
        <v/>
      </c>
      <c r="D108" s="79"/>
      <c r="E108" s="19"/>
      <c r="F108" s="8"/>
      <c r="G108" s="19" t="s">
        <v>3</v>
      </c>
      <c r="H108" s="80"/>
      <c r="I108" s="80"/>
      <c r="J108" s="19"/>
      <c r="K108" s="79" t="str">
        <f t="shared" si="5"/>
        <v/>
      </c>
      <c r="L108" s="79"/>
      <c r="M108" s="6" t="str">
        <f t="shared" si="7"/>
        <v/>
      </c>
      <c r="N108" s="19"/>
      <c r="O108" s="8"/>
      <c r="P108" s="80"/>
      <c r="Q108" s="80"/>
      <c r="R108" s="81" t="str">
        <f t="shared" si="8"/>
        <v/>
      </c>
      <c r="S108" s="81"/>
      <c r="T108" s="82" t="str">
        <f t="shared" si="9"/>
        <v/>
      </c>
      <c r="U108" s="82"/>
    </row>
    <row r="109" spans="2:21"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babac</cp:lastModifiedBy>
  <cp:revision/>
  <cp:lastPrinted>2015-07-15T10:17:15Z</cp:lastPrinted>
  <dcterms:created xsi:type="dcterms:W3CDTF">2013-10-09T23:04:08Z</dcterms:created>
  <dcterms:modified xsi:type="dcterms:W3CDTF">2019-07-04T15:21:09Z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