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ac\Desktop\"/>
    </mc:Choice>
  </mc:AlternateContent>
  <xr:revisionPtr revIDLastSave="0" documentId="8_{3B4390F7-722F-424C-AA90-27A3BB5E1263}" xr6:coauthVersionLast="43" xr6:coauthVersionMax="43" xr10:uidLastSave="{00000000-0000-0000-0000-000000000000}"/>
  <bookViews>
    <workbookView xWindow="-120" yWindow="-120" windowWidth="29040" windowHeight="15840" firstSheet="1" activeTab="5"/>
  </bookViews>
  <sheets>
    <sheet name="定数" sheetId="29" state="hidden" r:id="rId1"/>
    <sheet name="検証シート　FIB1.27" sheetId="33" r:id="rId2"/>
    <sheet name="検証シート　FIB1.5" sheetId="34" r:id="rId3"/>
    <sheet name="検証シート　FIB2.0" sheetId="35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08" i="35" l="1"/>
  <c r="T108" i="35"/>
  <c r="W108" i="35"/>
  <c r="K108" i="35"/>
  <c r="M108" i="35"/>
  <c r="V107" i="35"/>
  <c r="T107" i="35"/>
  <c r="W107" i="35"/>
  <c r="K107" i="35"/>
  <c r="M107" i="35"/>
  <c r="V106" i="35"/>
  <c r="T106" i="35"/>
  <c r="W106" i="35"/>
  <c r="R106" i="35"/>
  <c r="C107" i="35"/>
  <c r="X107" i="35"/>
  <c r="Y107" i="35"/>
  <c r="M106" i="35"/>
  <c r="K106" i="35"/>
  <c r="V105" i="35"/>
  <c r="T105" i="35"/>
  <c r="W105" i="35"/>
  <c r="R105" i="35"/>
  <c r="C106" i="35"/>
  <c r="X106" i="35"/>
  <c r="Y106" i="35"/>
  <c r="K105" i="35"/>
  <c r="M105" i="35"/>
  <c r="V104" i="35"/>
  <c r="T104" i="35"/>
  <c r="W104" i="35"/>
  <c r="M104" i="35"/>
  <c r="K104" i="35"/>
  <c r="V103" i="35"/>
  <c r="T103" i="35"/>
  <c r="R103" i="35"/>
  <c r="C104" i="35"/>
  <c r="X104" i="35"/>
  <c r="Y104" i="35"/>
  <c r="K103" i="35"/>
  <c r="M103" i="35"/>
  <c r="V102" i="35"/>
  <c r="T102" i="35"/>
  <c r="W102" i="35"/>
  <c r="M102" i="35"/>
  <c r="K102" i="35"/>
  <c r="V101" i="35"/>
  <c r="T101" i="35"/>
  <c r="V100" i="35"/>
  <c r="L5" i="35"/>
  <c r="T100" i="35"/>
  <c r="V99" i="35"/>
  <c r="T99" i="35"/>
  <c r="W99" i="35"/>
  <c r="M99" i="35"/>
  <c r="K99" i="35"/>
  <c r="V98" i="35"/>
  <c r="T98" i="35"/>
  <c r="W98" i="35"/>
  <c r="M98" i="35"/>
  <c r="K98" i="35"/>
  <c r="V97" i="35"/>
  <c r="T97" i="35"/>
  <c r="W97" i="35"/>
  <c r="M97" i="35"/>
  <c r="K97" i="35"/>
  <c r="V96" i="35"/>
  <c r="T96" i="35"/>
  <c r="W96" i="35"/>
  <c r="K96" i="35"/>
  <c r="M96" i="35"/>
  <c r="V95" i="35"/>
  <c r="T95" i="35"/>
  <c r="W95" i="35"/>
  <c r="M95" i="35"/>
  <c r="K95" i="35"/>
  <c r="V94" i="35"/>
  <c r="T94" i="35"/>
  <c r="W94" i="35"/>
  <c r="M94" i="35"/>
  <c r="K94" i="35"/>
  <c r="V93" i="35"/>
  <c r="T93" i="35"/>
  <c r="W93" i="35"/>
  <c r="M93" i="35"/>
  <c r="K93" i="35"/>
  <c r="V92" i="35"/>
  <c r="T92" i="35"/>
  <c r="W92" i="35"/>
  <c r="K92" i="35"/>
  <c r="M92" i="35"/>
  <c r="V91" i="35"/>
  <c r="T91" i="35"/>
  <c r="W91" i="35"/>
  <c r="M91" i="35"/>
  <c r="K91" i="35"/>
  <c r="V90" i="35"/>
  <c r="T90" i="35"/>
  <c r="W90" i="35"/>
  <c r="M90" i="35"/>
  <c r="K90" i="35"/>
  <c r="V89" i="35"/>
  <c r="T89" i="35"/>
  <c r="W89" i="35"/>
  <c r="K89" i="35"/>
  <c r="M89" i="35"/>
  <c r="V88" i="35"/>
  <c r="T88" i="35"/>
  <c r="W88" i="35"/>
  <c r="K88" i="35"/>
  <c r="M88" i="35"/>
  <c r="V87" i="35"/>
  <c r="T87" i="35"/>
  <c r="W87" i="35"/>
  <c r="M87" i="35"/>
  <c r="K87" i="35"/>
  <c r="V86" i="35"/>
  <c r="T86" i="35"/>
  <c r="W86" i="35"/>
  <c r="M86" i="35"/>
  <c r="K86" i="35"/>
  <c r="V85" i="35"/>
  <c r="T85" i="35"/>
  <c r="W85" i="35"/>
  <c r="M85" i="35"/>
  <c r="K85" i="35"/>
  <c r="V84" i="35"/>
  <c r="T84" i="35"/>
  <c r="W84" i="35"/>
  <c r="M84" i="35"/>
  <c r="K84" i="35"/>
  <c r="V83" i="35"/>
  <c r="T83" i="35"/>
  <c r="W83" i="35"/>
  <c r="M83" i="35"/>
  <c r="K83" i="35"/>
  <c r="V82" i="35"/>
  <c r="T82" i="35"/>
  <c r="W82" i="35"/>
  <c r="V81" i="35"/>
  <c r="T81" i="35"/>
  <c r="W81" i="35"/>
  <c r="K81" i="35"/>
  <c r="M81" i="35"/>
  <c r="V80" i="35"/>
  <c r="T80" i="35"/>
  <c r="W80" i="35"/>
  <c r="M80" i="35"/>
  <c r="K80" i="35"/>
  <c r="V79" i="35"/>
  <c r="T79" i="35"/>
  <c r="W79" i="35"/>
  <c r="M79" i="35"/>
  <c r="K79" i="35"/>
  <c r="V78" i="35"/>
  <c r="T78" i="35"/>
  <c r="W78" i="35"/>
  <c r="M78" i="35"/>
  <c r="K78" i="35"/>
  <c r="V77" i="35"/>
  <c r="T77" i="35"/>
  <c r="W77" i="35"/>
  <c r="R77" i="35"/>
  <c r="C78" i="35"/>
  <c r="X78" i="35"/>
  <c r="Y78" i="35"/>
  <c r="M77" i="35"/>
  <c r="K77" i="35"/>
  <c r="V76" i="35"/>
  <c r="T76" i="35"/>
  <c r="W76" i="35"/>
  <c r="M76" i="35"/>
  <c r="K76" i="35"/>
  <c r="V75" i="35"/>
  <c r="T75" i="35"/>
  <c r="W75" i="35"/>
  <c r="M75" i="35"/>
  <c r="K75" i="35"/>
  <c r="V74" i="35"/>
  <c r="T74" i="35"/>
  <c r="W74" i="35"/>
  <c r="R74" i="35"/>
  <c r="C75" i="35"/>
  <c r="X75" i="35"/>
  <c r="Y75" i="35"/>
  <c r="M74" i="35"/>
  <c r="K74" i="35"/>
  <c r="V73" i="35"/>
  <c r="T73" i="35"/>
  <c r="W73" i="35"/>
  <c r="K73" i="35"/>
  <c r="M73" i="35"/>
  <c r="V72" i="35"/>
  <c r="T72" i="35"/>
  <c r="W72" i="35"/>
  <c r="M72" i="35"/>
  <c r="K72" i="35"/>
  <c r="V71" i="35"/>
  <c r="T71" i="35"/>
  <c r="W71" i="35"/>
  <c r="M71" i="35"/>
  <c r="K71" i="35"/>
  <c r="V70" i="35"/>
  <c r="T70" i="35"/>
  <c r="W70" i="35"/>
  <c r="M70" i="35"/>
  <c r="K70" i="35"/>
  <c r="V69" i="35"/>
  <c r="T69" i="35"/>
  <c r="W69" i="35"/>
  <c r="M69" i="35"/>
  <c r="K69" i="35"/>
  <c r="V68" i="35"/>
  <c r="T68" i="35"/>
  <c r="W68" i="35"/>
  <c r="M68" i="35"/>
  <c r="K68" i="35"/>
  <c r="V67" i="35"/>
  <c r="T67" i="35"/>
  <c r="W67" i="35"/>
  <c r="M67" i="35"/>
  <c r="K67" i="35"/>
  <c r="V66" i="35"/>
  <c r="T66" i="35"/>
  <c r="W66" i="35"/>
  <c r="K66" i="35"/>
  <c r="M66" i="35"/>
  <c r="V65" i="35"/>
  <c r="T65" i="35"/>
  <c r="W65" i="35"/>
  <c r="K65" i="35"/>
  <c r="M65" i="35"/>
  <c r="V64" i="35"/>
  <c r="T64" i="35"/>
  <c r="W64" i="35"/>
  <c r="M64" i="35"/>
  <c r="K64" i="35"/>
  <c r="V63" i="35"/>
  <c r="T63" i="35"/>
  <c r="W63" i="35"/>
  <c r="M63" i="35"/>
  <c r="K63" i="35"/>
  <c r="V62" i="35"/>
  <c r="T62" i="35"/>
  <c r="W62" i="35"/>
  <c r="M62" i="35"/>
  <c r="K62" i="35"/>
  <c r="V61" i="35"/>
  <c r="T61" i="35"/>
  <c r="W61" i="35"/>
  <c r="M61" i="35"/>
  <c r="K61" i="35"/>
  <c r="V60" i="35"/>
  <c r="T60" i="35"/>
  <c r="W60" i="35"/>
  <c r="M60" i="35"/>
  <c r="K60" i="35"/>
  <c r="V59" i="35"/>
  <c r="T59" i="35"/>
  <c r="W59" i="35"/>
  <c r="M59" i="35"/>
  <c r="K59" i="35"/>
  <c r="V58" i="35"/>
  <c r="T58" i="35"/>
  <c r="W58" i="35"/>
  <c r="R58" i="35"/>
  <c r="C59" i="35"/>
  <c r="X59" i="35"/>
  <c r="Y59" i="35"/>
  <c r="K58" i="35"/>
  <c r="M58" i="35"/>
  <c r="V57" i="35"/>
  <c r="T57" i="35"/>
  <c r="W57" i="35"/>
  <c r="K57" i="35"/>
  <c r="M57" i="35"/>
  <c r="V56" i="35"/>
  <c r="T56" i="35"/>
  <c r="W56" i="35"/>
  <c r="M56" i="35"/>
  <c r="K56" i="35"/>
  <c r="V55" i="35"/>
  <c r="T55" i="35"/>
  <c r="W55" i="35"/>
  <c r="M55" i="35"/>
  <c r="K55" i="35"/>
  <c r="V54" i="35"/>
  <c r="T54" i="35"/>
  <c r="W54" i="35"/>
  <c r="M54" i="35"/>
  <c r="K54" i="35"/>
  <c r="V53" i="35"/>
  <c r="T53" i="35"/>
  <c r="W53" i="35"/>
  <c r="K53" i="35"/>
  <c r="M53" i="35"/>
  <c r="V52" i="35"/>
  <c r="T52" i="35"/>
  <c r="W52" i="35"/>
  <c r="M52" i="35"/>
  <c r="K52" i="35"/>
  <c r="V51" i="35"/>
  <c r="T51" i="35"/>
  <c r="W51" i="35"/>
  <c r="M51" i="35"/>
  <c r="K51" i="35"/>
  <c r="W50" i="35"/>
  <c r="V50" i="35"/>
  <c r="T50" i="35"/>
  <c r="R50" i="35"/>
  <c r="C51" i="35"/>
  <c r="X51" i="35"/>
  <c r="Y51" i="35"/>
  <c r="K50" i="35"/>
  <c r="M50" i="35"/>
  <c r="V49" i="35"/>
  <c r="T49" i="35"/>
  <c r="W49" i="35"/>
  <c r="R49" i="35"/>
  <c r="C50" i="35"/>
  <c r="X50" i="35"/>
  <c r="Y50" i="35"/>
  <c r="M49" i="35"/>
  <c r="K49" i="35"/>
  <c r="V48" i="35"/>
  <c r="T48" i="35"/>
  <c r="W48" i="35"/>
  <c r="K48" i="35"/>
  <c r="M48" i="35"/>
  <c r="W47" i="35"/>
  <c r="V47" i="35"/>
  <c r="T47" i="35"/>
  <c r="R47" i="35"/>
  <c r="C48" i="35"/>
  <c r="X48" i="35"/>
  <c r="Y48" i="35"/>
  <c r="K47" i="35"/>
  <c r="M47" i="35"/>
  <c r="V46" i="35"/>
  <c r="T46" i="35"/>
  <c r="W46" i="35"/>
  <c r="R46" i="35"/>
  <c r="C47" i="35"/>
  <c r="X47" i="35"/>
  <c r="Y47" i="35"/>
  <c r="M46" i="35"/>
  <c r="K46" i="35"/>
  <c r="W45" i="35"/>
  <c r="V45" i="35"/>
  <c r="T45" i="35"/>
  <c r="R45" i="35"/>
  <c r="C46" i="35"/>
  <c r="X46" i="35"/>
  <c r="Y46" i="35"/>
  <c r="M45" i="35"/>
  <c r="K45" i="35"/>
  <c r="V44" i="35"/>
  <c r="T44" i="35"/>
  <c r="W44" i="35"/>
  <c r="R44" i="35"/>
  <c r="C45" i="35"/>
  <c r="X45" i="35"/>
  <c r="Y45" i="35"/>
  <c r="M44" i="35"/>
  <c r="K44" i="35"/>
  <c r="V43" i="35"/>
  <c r="T43" i="35"/>
  <c r="W43" i="35"/>
  <c r="K43" i="35"/>
  <c r="M43" i="35"/>
  <c r="W42" i="35"/>
  <c r="V42" i="35"/>
  <c r="T42" i="35"/>
  <c r="R42" i="35"/>
  <c r="C43" i="35"/>
  <c r="X43" i="35"/>
  <c r="Y43" i="35"/>
  <c r="M42" i="35"/>
  <c r="K42" i="35"/>
  <c r="V41" i="35"/>
  <c r="T41" i="35"/>
  <c r="W41" i="35"/>
  <c r="R41" i="35"/>
  <c r="C42" i="35"/>
  <c r="X42" i="35"/>
  <c r="Y42" i="35"/>
  <c r="M41" i="35"/>
  <c r="K41" i="35"/>
  <c r="V40" i="35"/>
  <c r="T40" i="35"/>
  <c r="W40" i="35"/>
  <c r="K40" i="35"/>
  <c r="M40" i="35"/>
  <c r="V39" i="35"/>
  <c r="T39" i="35"/>
  <c r="W39" i="35"/>
  <c r="M39" i="35"/>
  <c r="K39" i="35"/>
  <c r="V38" i="35"/>
  <c r="T38" i="35"/>
  <c r="W38" i="35"/>
  <c r="M38" i="35"/>
  <c r="K38" i="35"/>
  <c r="W37" i="35"/>
  <c r="V37" i="35"/>
  <c r="T37" i="35"/>
  <c r="R37" i="35"/>
  <c r="C38" i="35"/>
  <c r="X38" i="35"/>
  <c r="Y38" i="35"/>
  <c r="M37" i="35"/>
  <c r="K37" i="35"/>
  <c r="V36" i="35"/>
  <c r="T36" i="35"/>
  <c r="W36" i="35"/>
  <c r="R36" i="35"/>
  <c r="C37" i="35"/>
  <c r="X37" i="35"/>
  <c r="Y37" i="35"/>
  <c r="M36" i="35"/>
  <c r="K36" i="35"/>
  <c r="V35" i="35"/>
  <c r="T35" i="35"/>
  <c r="W35" i="35"/>
  <c r="K35" i="35"/>
  <c r="M35" i="35"/>
  <c r="W34" i="35"/>
  <c r="V34" i="35"/>
  <c r="T34" i="35"/>
  <c r="R34" i="35"/>
  <c r="C35" i="35"/>
  <c r="X35" i="35"/>
  <c r="Y35" i="35"/>
  <c r="K34" i="35"/>
  <c r="M34" i="35"/>
  <c r="V33" i="35"/>
  <c r="T33" i="35"/>
  <c r="W33" i="35"/>
  <c r="M33" i="35"/>
  <c r="K33" i="35"/>
  <c r="V32" i="35"/>
  <c r="T32" i="35"/>
  <c r="W32" i="35"/>
  <c r="K32" i="35"/>
  <c r="M32" i="35"/>
  <c r="W31" i="35"/>
  <c r="V31" i="35"/>
  <c r="T31" i="35"/>
  <c r="R31" i="35"/>
  <c r="C32" i="35"/>
  <c r="X32" i="35"/>
  <c r="Y32" i="35"/>
  <c r="K31" i="35"/>
  <c r="M31" i="35"/>
  <c r="V30" i="35"/>
  <c r="T30" i="35"/>
  <c r="W30" i="35"/>
  <c r="R30" i="35"/>
  <c r="C31" i="35"/>
  <c r="X31" i="35"/>
  <c r="Y31" i="35"/>
  <c r="M30" i="35"/>
  <c r="K30" i="35"/>
  <c r="V29" i="35"/>
  <c r="T29" i="35"/>
  <c r="W29" i="35"/>
  <c r="M29" i="35"/>
  <c r="K29" i="35"/>
  <c r="V28" i="35"/>
  <c r="T28" i="35"/>
  <c r="V27" i="35"/>
  <c r="T27" i="35"/>
  <c r="V26" i="35"/>
  <c r="T26" i="35"/>
  <c r="W26" i="35"/>
  <c r="V25" i="35"/>
  <c r="T25" i="35"/>
  <c r="V24" i="35"/>
  <c r="T24" i="35"/>
  <c r="V23" i="35"/>
  <c r="T23" i="35"/>
  <c r="T22" i="35"/>
  <c r="T21" i="35"/>
  <c r="T20" i="35"/>
  <c r="T19" i="35"/>
  <c r="T18" i="35"/>
  <c r="T17" i="35"/>
  <c r="T16" i="35"/>
  <c r="T15" i="35"/>
  <c r="T14" i="35"/>
  <c r="T13" i="35"/>
  <c r="T12" i="35"/>
  <c r="T11" i="35"/>
  <c r="T10" i="35"/>
  <c r="W10" i="35"/>
  <c r="M10" i="35"/>
  <c r="K10" i="35"/>
  <c r="T9" i="35"/>
  <c r="W9" i="35"/>
  <c r="K9" i="35"/>
  <c r="M9" i="35"/>
  <c r="V108" i="34"/>
  <c r="T108" i="34"/>
  <c r="W108" i="34"/>
  <c r="M108" i="34"/>
  <c r="K108" i="34"/>
  <c r="V107" i="34"/>
  <c r="T107" i="34"/>
  <c r="W107" i="34"/>
  <c r="R107" i="34"/>
  <c r="C108" i="34"/>
  <c r="X108" i="34"/>
  <c r="Y108" i="34"/>
  <c r="K107" i="34"/>
  <c r="M107" i="34"/>
  <c r="V106" i="34"/>
  <c r="T106" i="34"/>
  <c r="W106" i="34"/>
  <c r="R106" i="34"/>
  <c r="C107" i="34"/>
  <c r="X107" i="34"/>
  <c r="Y107" i="34"/>
  <c r="K106" i="34"/>
  <c r="M106" i="34"/>
  <c r="V105" i="34"/>
  <c r="T105" i="34"/>
  <c r="W105" i="34"/>
  <c r="M105" i="34"/>
  <c r="K105" i="34"/>
  <c r="V104" i="34"/>
  <c r="T104" i="34"/>
  <c r="W104" i="34"/>
  <c r="R104" i="34"/>
  <c r="C105" i="34"/>
  <c r="X105" i="34"/>
  <c r="Y105" i="34"/>
  <c r="K104" i="34"/>
  <c r="M104" i="34"/>
  <c r="V103" i="34"/>
  <c r="T103" i="34"/>
  <c r="W103" i="34"/>
  <c r="M103" i="34"/>
  <c r="K103" i="34"/>
  <c r="V102" i="34"/>
  <c r="T102" i="34"/>
  <c r="W102" i="34"/>
  <c r="M102" i="34"/>
  <c r="K102" i="34"/>
  <c r="V101" i="34"/>
  <c r="T101" i="34"/>
  <c r="W101" i="34"/>
  <c r="K101" i="34"/>
  <c r="M101" i="34"/>
  <c r="V100" i="34"/>
  <c r="T100" i="34"/>
  <c r="W100" i="34"/>
  <c r="M100" i="34"/>
  <c r="K100" i="34"/>
  <c r="V99" i="34"/>
  <c r="T99" i="34"/>
  <c r="W99" i="34"/>
  <c r="M99" i="34"/>
  <c r="K99" i="34"/>
  <c r="V98" i="34"/>
  <c r="T98" i="34"/>
  <c r="W98" i="34"/>
  <c r="M98" i="34"/>
  <c r="K98" i="34"/>
  <c r="V97" i="34"/>
  <c r="T97" i="34"/>
  <c r="W97" i="34"/>
  <c r="K97" i="34"/>
  <c r="M97" i="34"/>
  <c r="V96" i="34"/>
  <c r="T96" i="34"/>
  <c r="W96" i="34"/>
  <c r="M96" i="34"/>
  <c r="K96" i="34"/>
  <c r="V95" i="34"/>
  <c r="T95" i="34"/>
  <c r="W95" i="34"/>
  <c r="K95" i="34"/>
  <c r="M95" i="34"/>
  <c r="V94" i="34"/>
  <c r="T94" i="34"/>
  <c r="W94" i="34"/>
  <c r="M94" i="34"/>
  <c r="K94" i="34"/>
  <c r="V93" i="34"/>
  <c r="T93" i="34"/>
  <c r="W93" i="34"/>
  <c r="K93" i="34"/>
  <c r="M93" i="34"/>
  <c r="V92" i="34"/>
  <c r="T92" i="34"/>
  <c r="W92" i="34"/>
  <c r="K92" i="34"/>
  <c r="M92" i="34"/>
  <c r="V91" i="34"/>
  <c r="T91" i="34"/>
  <c r="W91" i="34"/>
  <c r="M91" i="34"/>
  <c r="K91" i="34"/>
  <c r="V90" i="34"/>
  <c r="T90" i="34"/>
  <c r="W90" i="34"/>
  <c r="M90" i="34"/>
  <c r="K90" i="34"/>
  <c r="V89" i="34"/>
  <c r="T89" i="34"/>
  <c r="W89" i="34"/>
  <c r="M89" i="34"/>
  <c r="K89" i="34"/>
  <c r="V88" i="34"/>
  <c r="T88" i="34"/>
  <c r="W88" i="34"/>
  <c r="R88" i="34"/>
  <c r="C89" i="34"/>
  <c r="X89" i="34"/>
  <c r="Y89" i="34"/>
  <c r="M88" i="34"/>
  <c r="K88" i="34"/>
  <c r="V87" i="34"/>
  <c r="T87" i="34"/>
  <c r="W87" i="34"/>
  <c r="M87" i="34"/>
  <c r="K87" i="34"/>
  <c r="V86" i="34"/>
  <c r="T86" i="34"/>
  <c r="W86" i="34"/>
  <c r="R86" i="34"/>
  <c r="C87" i="34"/>
  <c r="X87" i="34"/>
  <c r="Y87" i="34"/>
  <c r="K86" i="34"/>
  <c r="M86" i="34"/>
  <c r="V85" i="34"/>
  <c r="T85" i="34"/>
  <c r="W85" i="34"/>
  <c r="M85" i="34"/>
  <c r="K85" i="34"/>
  <c r="V84" i="34"/>
  <c r="T84" i="34"/>
  <c r="W84" i="34"/>
  <c r="M84" i="34"/>
  <c r="K84" i="34"/>
  <c r="V83" i="34"/>
  <c r="T83" i="34"/>
  <c r="W83" i="34"/>
  <c r="M83" i="34"/>
  <c r="K83" i="34"/>
  <c r="V82" i="34"/>
  <c r="T82" i="34"/>
  <c r="W82" i="34"/>
  <c r="V81" i="34"/>
  <c r="T81" i="34"/>
  <c r="W81" i="34"/>
  <c r="K81" i="34"/>
  <c r="M81" i="34"/>
  <c r="V80" i="34"/>
  <c r="T80" i="34"/>
  <c r="W80" i="34"/>
  <c r="M80" i="34"/>
  <c r="K80" i="34"/>
  <c r="V79" i="34"/>
  <c r="T79" i="34"/>
  <c r="W79" i="34"/>
  <c r="K79" i="34"/>
  <c r="M79" i="34"/>
  <c r="W78" i="34"/>
  <c r="V78" i="34"/>
  <c r="T78" i="34"/>
  <c r="R78" i="34"/>
  <c r="C79" i="34"/>
  <c r="X79" i="34"/>
  <c r="Y79" i="34"/>
  <c r="K78" i="34"/>
  <c r="M78" i="34"/>
  <c r="V77" i="34"/>
  <c r="T77" i="34"/>
  <c r="W77" i="34"/>
  <c r="M77" i="34"/>
  <c r="K77" i="34"/>
  <c r="V76" i="34"/>
  <c r="T76" i="34"/>
  <c r="W76" i="34"/>
  <c r="M76" i="34"/>
  <c r="K76" i="34"/>
  <c r="V75" i="34"/>
  <c r="T75" i="34"/>
  <c r="W75" i="34"/>
  <c r="M75" i="34"/>
  <c r="K75" i="34"/>
  <c r="V74" i="34"/>
  <c r="T74" i="34"/>
  <c r="W74" i="34"/>
  <c r="K74" i="34"/>
  <c r="M74" i="34"/>
  <c r="V73" i="34"/>
  <c r="T73" i="34"/>
  <c r="W73" i="34"/>
  <c r="M73" i="34"/>
  <c r="K73" i="34"/>
  <c r="V72" i="34"/>
  <c r="T72" i="34"/>
  <c r="W72" i="34"/>
  <c r="K72" i="34"/>
  <c r="M72" i="34"/>
  <c r="V71" i="34"/>
  <c r="T71" i="34"/>
  <c r="W71" i="34"/>
  <c r="K71" i="34"/>
  <c r="M71" i="34"/>
  <c r="W70" i="34"/>
  <c r="V70" i="34"/>
  <c r="T70" i="34"/>
  <c r="R70" i="34"/>
  <c r="C71" i="34"/>
  <c r="X71" i="34"/>
  <c r="Y71" i="34"/>
  <c r="K70" i="34"/>
  <c r="M70" i="34"/>
  <c r="V69" i="34"/>
  <c r="T69" i="34"/>
  <c r="W69" i="34"/>
  <c r="K69" i="34"/>
  <c r="M69" i="34"/>
  <c r="V68" i="34"/>
  <c r="T68" i="34"/>
  <c r="W68" i="34"/>
  <c r="K68" i="34"/>
  <c r="M68" i="34"/>
  <c r="V67" i="34"/>
  <c r="T67" i="34"/>
  <c r="W67" i="34"/>
  <c r="M67" i="34"/>
  <c r="K67" i="34"/>
  <c r="V66" i="34"/>
  <c r="T66" i="34"/>
  <c r="W66" i="34"/>
  <c r="K66" i="34"/>
  <c r="M66" i="34"/>
  <c r="V65" i="34"/>
  <c r="T65" i="34"/>
  <c r="W65" i="34"/>
  <c r="M65" i="34"/>
  <c r="K65" i="34"/>
  <c r="V64" i="34"/>
  <c r="T64" i="34"/>
  <c r="W64" i="34"/>
  <c r="M64" i="34"/>
  <c r="K64" i="34"/>
  <c r="V63" i="34"/>
  <c r="T63" i="34"/>
  <c r="W63" i="34"/>
  <c r="M63" i="34"/>
  <c r="K63" i="34"/>
  <c r="V62" i="34"/>
  <c r="T62" i="34"/>
  <c r="W62" i="34"/>
  <c r="K62" i="34"/>
  <c r="M62" i="34"/>
  <c r="V61" i="34"/>
  <c r="T61" i="34"/>
  <c r="W61" i="34"/>
  <c r="M61" i="34"/>
  <c r="K61" i="34"/>
  <c r="V60" i="34"/>
  <c r="T60" i="34"/>
  <c r="W60" i="34"/>
  <c r="M60" i="34"/>
  <c r="K60" i="34"/>
  <c r="V59" i="34"/>
  <c r="T59" i="34"/>
  <c r="W59" i="34"/>
  <c r="M59" i="34"/>
  <c r="K59" i="34"/>
  <c r="V58" i="34"/>
  <c r="T58" i="34"/>
  <c r="W58" i="34"/>
  <c r="M58" i="34"/>
  <c r="K58" i="34"/>
  <c r="V57" i="34"/>
  <c r="T57" i="34"/>
  <c r="W57" i="34"/>
  <c r="M57" i="34"/>
  <c r="K57" i="34"/>
  <c r="V56" i="34"/>
  <c r="T56" i="34"/>
  <c r="W56" i="34"/>
  <c r="K56" i="34"/>
  <c r="M56" i="34"/>
  <c r="V55" i="34"/>
  <c r="T55" i="34"/>
  <c r="W55" i="34"/>
  <c r="K55" i="34"/>
  <c r="M55" i="34"/>
  <c r="V54" i="34"/>
  <c r="T54" i="34"/>
  <c r="W54" i="34"/>
  <c r="K54" i="34"/>
  <c r="M54" i="34"/>
  <c r="V53" i="34"/>
  <c r="T53" i="34"/>
  <c r="W53" i="34"/>
  <c r="K53" i="34"/>
  <c r="M53" i="34"/>
  <c r="V52" i="34"/>
  <c r="T52" i="34"/>
  <c r="W52" i="34"/>
  <c r="M52" i="34"/>
  <c r="K52" i="34"/>
  <c r="V51" i="34"/>
  <c r="T51" i="34"/>
  <c r="W51" i="34"/>
  <c r="M51" i="34"/>
  <c r="K51" i="34"/>
  <c r="V50" i="34"/>
  <c r="T50" i="34"/>
  <c r="W50" i="34"/>
  <c r="R50" i="34"/>
  <c r="C51" i="34"/>
  <c r="X51" i="34"/>
  <c r="Y51" i="34"/>
  <c r="K50" i="34"/>
  <c r="M50" i="34"/>
  <c r="V49" i="34"/>
  <c r="T49" i="34"/>
  <c r="W49" i="34"/>
  <c r="R49" i="34"/>
  <c r="C50" i="34"/>
  <c r="X50" i="34"/>
  <c r="Y50" i="34"/>
  <c r="K49" i="34"/>
  <c r="M49" i="34"/>
  <c r="V48" i="34"/>
  <c r="T48" i="34"/>
  <c r="W48" i="34"/>
  <c r="K48" i="34"/>
  <c r="M48" i="34"/>
  <c r="V47" i="34"/>
  <c r="T47" i="34"/>
  <c r="W47" i="34"/>
  <c r="R47" i="34"/>
  <c r="C48" i="34"/>
  <c r="X48" i="34"/>
  <c r="Y48" i="34"/>
  <c r="M47" i="34"/>
  <c r="K47" i="34"/>
  <c r="V46" i="34"/>
  <c r="T46" i="34"/>
  <c r="W46" i="34"/>
  <c r="M46" i="34"/>
  <c r="K46" i="34"/>
  <c r="W45" i="34"/>
  <c r="V45" i="34"/>
  <c r="T45" i="34"/>
  <c r="R45" i="34"/>
  <c r="C46" i="34"/>
  <c r="X46" i="34"/>
  <c r="Y46" i="34"/>
  <c r="K45" i="34"/>
  <c r="M45" i="34"/>
  <c r="V44" i="34"/>
  <c r="T44" i="34"/>
  <c r="W44" i="34"/>
  <c r="R44" i="34"/>
  <c r="C45" i="34"/>
  <c r="X45" i="34"/>
  <c r="Y45" i="34"/>
  <c r="M44" i="34"/>
  <c r="K44" i="34"/>
  <c r="V43" i="34"/>
  <c r="T43" i="34"/>
  <c r="W43" i="34"/>
  <c r="K43" i="34"/>
  <c r="M43" i="34"/>
  <c r="V42" i="34"/>
  <c r="T42" i="34"/>
  <c r="W42" i="34"/>
  <c r="M42" i="34"/>
  <c r="K42" i="34"/>
  <c r="V41" i="34"/>
  <c r="T41" i="34"/>
  <c r="W41" i="34"/>
  <c r="K41" i="34"/>
  <c r="M41" i="34"/>
  <c r="V40" i="34"/>
  <c r="T40" i="34"/>
  <c r="W40" i="34"/>
  <c r="K40" i="34"/>
  <c r="M40" i="34"/>
  <c r="W39" i="34"/>
  <c r="V39" i="34"/>
  <c r="T39" i="34"/>
  <c r="R39" i="34"/>
  <c r="C40" i="34"/>
  <c r="X40" i="34"/>
  <c r="Y40" i="34"/>
  <c r="M39" i="34"/>
  <c r="K39" i="34"/>
  <c r="V38" i="34"/>
  <c r="T38" i="34"/>
  <c r="W38" i="34"/>
  <c r="R38" i="34"/>
  <c r="C39" i="34"/>
  <c r="X39" i="34"/>
  <c r="Y39" i="34"/>
  <c r="K38" i="34"/>
  <c r="M38" i="34"/>
  <c r="V37" i="34"/>
  <c r="T37" i="34"/>
  <c r="W37" i="34"/>
  <c r="K37" i="34"/>
  <c r="M37" i="34"/>
  <c r="V36" i="34"/>
  <c r="T36" i="34"/>
  <c r="W36" i="34"/>
  <c r="M36" i="34"/>
  <c r="K36" i="34"/>
  <c r="V35" i="34"/>
  <c r="T35" i="34"/>
  <c r="W35" i="34"/>
  <c r="K35" i="34"/>
  <c r="M35" i="34"/>
  <c r="V34" i="34"/>
  <c r="T34" i="34"/>
  <c r="W34" i="34"/>
  <c r="M34" i="34"/>
  <c r="K34" i="34"/>
  <c r="V33" i="34"/>
  <c r="T33" i="34"/>
  <c r="W33" i="34"/>
  <c r="M33" i="34"/>
  <c r="K33" i="34"/>
  <c r="V32" i="34"/>
  <c r="T32" i="34"/>
  <c r="W32" i="34"/>
  <c r="R32" i="34"/>
  <c r="C33" i="34"/>
  <c r="X33" i="34"/>
  <c r="Y33" i="34"/>
  <c r="K32" i="34"/>
  <c r="M32" i="34"/>
  <c r="V31" i="34"/>
  <c r="T31" i="34"/>
  <c r="W31" i="34"/>
  <c r="K31" i="34"/>
  <c r="M31" i="34"/>
  <c r="V30" i="34"/>
  <c r="T30" i="34"/>
  <c r="W30" i="34"/>
  <c r="M30" i="34"/>
  <c r="K30" i="34"/>
  <c r="V29" i="34"/>
  <c r="T29" i="34"/>
  <c r="W29" i="34"/>
  <c r="M29" i="34"/>
  <c r="K29" i="34"/>
  <c r="V28" i="34"/>
  <c r="T28" i="34"/>
  <c r="V27" i="34"/>
  <c r="T27" i="34"/>
  <c r="V26" i="34"/>
  <c r="T26" i="34"/>
  <c r="W26" i="34"/>
  <c r="V25" i="34"/>
  <c r="T25" i="34"/>
  <c r="V24" i="34"/>
  <c r="T24" i="34"/>
  <c r="V23" i="34"/>
  <c r="T23" i="34"/>
  <c r="T22" i="34"/>
  <c r="T21" i="34"/>
  <c r="T20" i="34"/>
  <c r="T19" i="34"/>
  <c r="T18" i="34"/>
  <c r="T17" i="34"/>
  <c r="T16" i="34"/>
  <c r="T15" i="34"/>
  <c r="V15" i="34"/>
  <c r="T14" i="34"/>
  <c r="T13" i="34"/>
  <c r="T12" i="34"/>
  <c r="T11" i="34"/>
  <c r="T10" i="34"/>
  <c r="W10" i="34"/>
  <c r="M10" i="34"/>
  <c r="K10" i="34"/>
  <c r="T9" i="34"/>
  <c r="W9" i="34"/>
  <c r="K9" i="34"/>
  <c r="M9" i="34"/>
  <c r="V108" i="33"/>
  <c r="T108" i="33"/>
  <c r="W108" i="33"/>
  <c r="M108" i="33"/>
  <c r="K108" i="33"/>
  <c r="V107" i="33"/>
  <c r="T107" i="33"/>
  <c r="W107" i="33"/>
  <c r="K107" i="33"/>
  <c r="M107" i="33"/>
  <c r="V106" i="33"/>
  <c r="T106" i="33"/>
  <c r="W106" i="33"/>
  <c r="K106" i="33"/>
  <c r="M106" i="33"/>
  <c r="V105" i="33"/>
  <c r="T105" i="33"/>
  <c r="W105" i="33"/>
  <c r="M105" i="33"/>
  <c r="K105" i="33"/>
  <c r="V104" i="33"/>
  <c r="T104" i="33"/>
  <c r="W104" i="33"/>
  <c r="K104" i="33"/>
  <c r="M104" i="33"/>
  <c r="V103" i="33"/>
  <c r="T103" i="33"/>
  <c r="W103" i="33"/>
  <c r="M103" i="33"/>
  <c r="K103" i="33"/>
  <c r="V102" i="33"/>
  <c r="T102" i="33"/>
  <c r="W102" i="33"/>
  <c r="M102" i="33"/>
  <c r="K102" i="33"/>
  <c r="V101" i="33"/>
  <c r="T101" i="33"/>
  <c r="W101" i="33"/>
  <c r="M101" i="33"/>
  <c r="K101" i="33"/>
  <c r="V100" i="33"/>
  <c r="T100" i="33"/>
  <c r="W100" i="33"/>
  <c r="K100" i="33"/>
  <c r="M100" i="33"/>
  <c r="V99" i="33"/>
  <c r="T99" i="33"/>
  <c r="R99" i="33"/>
  <c r="C100" i="33"/>
  <c r="X100" i="33"/>
  <c r="Y100" i="33"/>
  <c r="W99" i="33"/>
  <c r="K99" i="33"/>
  <c r="M99" i="33"/>
  <c r="V98" i="33"/>
  <c r="T98" i="33"/>
  <c r="W98" i="33"/>
  <c r="K98" i="33"/>
  <c r="M98" i="33"/>
  <c r="V97" i="33"/>
  <c r="T97" i="33"/>
  <c r="W97" i="33"/>
  <c r="M97" i="33"/>
  <c r="K97" i="33"/>
  <c r="V96" i="33"/>
  <c r="T96" i="33"/>
  <c r="W96" i="33"/>
  <c r="M96" i="33"/>
  <c r="K96" i="33"/>
  <c r="V95" i="33"/>
  <c r="T95" i="33"/>
  <c r="W95" i="33"/>
  <c r="M95" i="33"/>
  <c r="K95" i="33"/>
  <c r="V94" i="33"/>
  <c r="T94" i="33"/>
  <c r="W94" i="33"/>
  <c r="M94" i="33"/>
  <c r="K94" i="33"/>
  <c r="V93" i="33"/>
  <c r="T93" i="33"/>
  <c r="W93" i="33"/>
  <c r="K93" i="33"/>
  <c r="M93" i="33"/>
  <c r="V92" i="33"/>
  <c r="T92" i="33"/>
  <c r="W92" i="33"/>
  <c r="M92" i="33"/>
  <c r="K92" i="33"/>
  <c r="V91" i="33"/>
  <c r="T91" i="33"/>
  <c r="W91" i="33"/>
  <c r="K91" i="33"/>
  <c r="M91" i="33"/>
  <c r="V90" i="33"/>
  <c r="T90" i="33"/>
  <c r="R90" i="33"/>
  <c r="C91" i="33"/>
  <c r="X91" i="33"/>
  <c r="Y91" i="33"/>
  <c r="W90" i="33"/>
  <c r="K90" i="33"/>
  <c r="M90" i="33"/>
  <c r="V89" i="33"/>
  <c r="T89" i="33"/>
  <c r="W89" i="33"/>
  <c r="M89" i="33"/>
  <c r="K89" i="33"/>
  <c r="V88" i="33"/>
  <c r="T88" i="33"/>
  <c r="W88" i="33"/>
  <c r="K88" i="33"/>
  <c r="M88" i="33"/>
  <c r="V87" i="33"/>
  <c r="T87" i="33"/>
  <c r="W87" i="33"/>
  <c r="M87" i="33"/>
  <c r="K87" i="33"/>
  <c r="V86" i="33"/>
  <c r="T86" i="33"/>
  <c r="W86" i="33"/>
  <c r="M86" i="33"/>
  <c r="K86" i="33"/>
  <c r="V85" i="33"/>
  <c r="T85" i="33"/>
  <c r="W85" i="33"/>
  <c r="M85" i="33"/>
  <c r="K85" i="33"/>
  <c r="V84" i="33"/>
  <c r="T84" i="33"/>
  <c r="W84" i="33"/>
  <c r="K84" i="33"/>
  <c r="M84" i="33"/>
  <c r="V83" i="33"/>
  <c r="T83" i="33"/>
  <c r="W83" i="33"/>
  <c r="M83" i="33"/>
  <c r="K83" i="33"/>
  <c r="V82" i="33"/>
  <c r="T82" i="33"/>
  <c r="W82" i="33"/>
  <c r="V81" i="33"/>
  <c r="T81" i="33"/>
  <c r="W81" i="33"/>
  <c r="K81" i="33"/>
  <c r="M81" i="33"/>
  <c r="V80" i="33"/>
  <c r="T80" i="33"/>
  <c r="W80" i="33"/>
  <c r="M80" i="33"/>
  <c r="K80" i="33"/>
  <c r="V79" i="33"/>
  <c r="T79" i="33"/>
  <c r="W79" i="33"/>
  <c r="K79" i="33"/>
  <c r="M79" i="33"/>
  <c r="V78" i="33"/>
  <c r="T78" i="33"/>
  <c r="W78" i="33"/>
  <c r="M78" i="33"/>
  <c r="K78" i="33"/>
  <c r="V77" i="33"/>
  <c r="T77" i="33"/>
  <c r="W77" i="33"/>
  <c r="R77" i="33"/>
  <c r="C78" i="33"/>
  <c r="X78" i="33"/>
  <c r="Y78" i="33"/>
  <c r="M77" i="33"/>
  <c r="K77" i="33"/>
  <c r="V76" i="33"/>
  <c r="T76" i="33"/>
  <c r="W76" i="33"/>
  <c r="M76" i="33"/>
  <c r="K76" i="33"/>
  <c r="V75" i="33"/>
  <c r="T75" i="33"/>
  <c r="W75" i="33"/>
  <c r="M75" i="33"/>
  <c r="K75" i="33"/>
  <c r="V74" i="33"/>
  <c r="T74" i="33"/>
  <c r="W74" i="33"/>
  <c r="M74" i="33"/>
  <c r="K74" i="33"/>
  <c r="V73" i="33"/>
  <c r="T73" i="33"/>
  <c r="W73" i="33"/>
  <c r="K73" i="33"/>
  <c r="M73" i="33"/>
  <c r="V72" i="33"/>
  <c r="T72" i="33"/>
  <c r="W72" i="33"/>
  <c r="M72" i="33"/>
  <c r="K72" i="33"/>
  <c r="V71" i="33"/>
  <c r="T71" i="33"/>
  <c r="W71" i="33"/>
  <c r="M71" i="33"/>
  <c r="K71" i="33"/>
  <c r="V70" i="33"/>
  <c r="T70" i="33"/>
  <c r="W70" i="33"/>
  <c r="M70" i="33"/>
  <c r="K70" i="33"/>
  <c r="V69" i="33"/>
  <c r="T69" i="33"/>
  <c r="W69" i="33"/>
  <c r="K69" i="33"/>
  <c r="M69" i="33"/>
  <c r="V68" i="33"/>
  <c r="T68" i="33"/>
  <c r="W68" i="33"/>
  <c r="K68" i="33"/>
  <c r="M68" i="33"/>
  <c r="V67" i="33"/>
  <c r="T67" i="33"/>
  <c r="W67" i="33"/>
  <c r="R67" i="33"/>
  <c r="C68" i="33"/>
  <c r="X68" i="33"/>
  <c r="Y68" i="33"/>
  <c r="K67" i="33"/>
  <c r="M67" i="33"/>
  <c r="V66" i="33"/>
  <c r="T66" i="33"/>
  <c r="W66" i="33"/>
  <c r="M66" i="33"/>
  <c r="K66" i="33"/>
  <c r="V65" i="33"/>
  <c r="T65" i="33"/>
  <c r="W65" i="33"/>
  <c r="K65" i="33"/>
  <c r="M65" i="33"/>
  <c r="V64" i="33"/>
  <c r="T64" i="33"/>
  <c r="W64" i="33"/>
  <c r="M64" i="33"/>
  <c r="K64" i="33"/>
  <c r="V63" i="33"/>
  <c r="T63" i="33"/>
  <c r="W63" i="33"/>
  <c r="M63" i="33"/>
  <c r="K63" i="33"/>
  <c r="V62" i="33"/>
  <c r="T62" i="33"/>
  <c r="W62" i="33"/>
  <c r="M62" i="33"/>
  <c r="K62" i="33"/>
  <c r="V61" i="33"/>
  <c r="T61" i="33"/>
  <c r="W61" i="33"/>
  <c r="R61" i="33"/>
  <c r="C62" i="33"/>
  <c r="X62" i="33"/>
  <c r="Y62" i="33"/>
  <c r="K61" i="33"/>
  <c r="M61" i="33"/>
  <c r="V60" i="33"/>
  <c r="T60" i="33"/>
  <c r="W60" i="33"/>
  <c r="M60" i="33"/>
  <c r="K60" i="33"/>
  <c r="V59" i="33"/>
  <c r="T59" i="33"/>
  <c r="W59" i="33"/>
  <c r="M59" i="33"/>
  <c r="K59" i="33"/>
  <c r="V58" i="33"/>
  <c r="T58" i="33"/>
  <c r="W58" i="33"/>
  <c r="M58" i="33"/>
  <c r="K58" i="33"/>
  <c r="V57" i="33"/>
  <c r="T57" i="33"/>
  <c r="W57" i="33"/>
  <c r="K57" i="33"/>
  <c r="M57" i="33"/>
  <c r="V56" i="33"/>
  <c r="T56" i="33"/>
  <c r="W56" i="33"/>
  <c r="M56" i="33"/>
  <c r="K56" i="33"/>
  <c r="V55" i="33"/>
  <c r="T55" i="33"/>
  <c r="W55" i="33"/>
  <c r="K55" i="33"/>
  <c r="M55" i="33"/>
  <c r="V54" i="33"/>
  <c r="T54" i="33"/>
  <c r="W54" i="33"/>
  <c r="M54" i="33"/>
  <c r="K54" i="33"/>
  <c r="V53" i="33"/>
  <c r="T53" i="33"/>
  <c r="W53" i="33"/>
  <c r="M53" i="33"/>
  <c r="K53" i="33"/>
  <c r="V52" i="33"/>
  <c r="T52" i="33"/>
  <c r="W52" i="33"/>
  <c r="M52" i="33"/>
  <c r="K52" i="33"/>
  <c r="V51" i="33"/>
  <c r="T51" i="33"/>
  <c r="W51" i="33"/>
  <c r="R51" i="33"/>
  <c r="C52" i="33"/>
  <c r="X52" i="33"/>
  <c r="Y52" i="33"/>
  <c r="M51" i="33"/>
  <c r="K51" i="33"/>
  <c r="V50" i="33"/>
  <c r="T50" i="33"/>
  <c r="W50" i="33"/>
  <c r="M50" i="33"/>
  <c r="K50" i="33"/>
  <c r="V49" i="33"/>
  <c r="T49" i="33"/>
  <c r="W49" i="33"/>
  <c r="M49" i="33"/>
  <c r="K49" i="33"/>
  <c r="V48" i="33"/>
  <c r="T48" i="33"/>
  <c r="W48" i="33"/>
  <c r="R48" i="33"/>
  <c r="C49" i="33"/>
  <c r="X49" i="33"/>
  <c r="Y49" i="33"/>
  <c r="K48" i="33"/>
  <c r="M48" i="33"/>
  <c r="V47" i="33"/>
  <c r="T47" i="33"/>
  <c r="W47" i="33"/>
  <c r="K47" i="33"/>
  <c r="M47" i="33"/>
  <c r="V46" i="33"/>
  <c r="T46" i="33"/>
  <c r="W46" i="33"/>
  <c r="K46" i="33"/>
  <c r="M46" i="33"/>
  <c r="V45" i="33"/>
  <c r="T45" i="33"/>
  <c r="W45" i="33"/>
  <c r="K45" i="33"/>
  <c r="M45" i="33"/>
  <c r="V44" i="33"/>
  <c r="T44" i="33"/>
  <c r="W44" i="33"/>
  <c r="K44" i="33"/>
  <c r="M44" i="33"/>
  <c r="V43" i="33"/>
  <c r="T43" i="33"/>
  <c r="W43" i="33"/>
  <c r="K43" i="33"/>
  <c r="M43" i="33"/>
  <c r="V42" i="33"/>
  <c r="T42" i="33"/>
  <c r="W42" i="33"/>
  <c r="K42" i="33"/>
  <c r="M42" i="33"/>
  <c r="V41" i="33"/>
  <c r="T41" i="33"/>
  <c r="W41" i="33"/>
  <c r="K41" i="33"/>
  <c r="M41" i="33"/>
  <c r="V40" i="33"/>
  <c r="T40" i="33"/>
  <c r="W40" i="33"/>
  <c r="K40" i="33"/>
  <c r="M40" i="33"/>
  <c r="V39" i="33"/>
  <c r="T39" i="33"/>
  <c r="W39" i="33"/>
  <c r="K39" i="33"/>
  <c r="M39" i="33"/>
  <c r="V38" i="33"/>
  <c r="T38" i="33"/>
  <c r="W38" i="33"/>
  <c r="K38" i="33"/>
  <c r="M38" i="33"/>
  <c r="V37" i="33"/>
  <c r="T37" i="33"/>
  <c r="W37" i="33"/>
  <c r="M37" i="33"/>
  <c r="K37" i="33"/>
  <c r="V36" i="33"/>
  <c r="T36" i="33"/>
  <c r="R36" i="33"/>
  <c r="C37" i="33"/>
  <c r="X37" i="33"/>
  <c r="Y37" i="33"/>
  <c r="W36" i="33"/>
  <c r="K36" i="33"/>
  <c r="M36" i="33"/>
  <c r="V35" i="33"/>
  <c r="T35" i="33"/>
  <c r="W35" i="33"/>
  <c r="K35" i="33"/>
  <c r="M35" i="33"/>
  <c r="V34" i="33"/>
  <c r="T34" i="33"/>
  <c r="W34" i="33"/>
  <c r="R34" i="33"/>
  <c r="C35" i="33"/>
  <c r="X35" i="33"/>
  <c r="Y35" i="33"/>
  <c r="K34" i="33"/>
  <c r="M34" i="33"/>
  <c r="V33" i="33"/>
  <c r="T33" i="33"/>
  <c r="W33" i="33"/>
  <c r="R33" i="33"/>
  <c r="C34" i="33"/>
  <c r="X34" i="33"/>
  <c r="Y34" i="33"/>
  <c r="K33" i="33"/>
  <c r="M33" i="33"/>
  <c r="V32" i="33"/>
  <c r="T32" i="33"/>
  <c r="W32" i="33"/>
  <c r="K32" i="33"/>
  <c r="M32" i="33"/>
  <c r="V31" i="33"/>
  <c r="T31" i="33"/>
  <c r="W31" i="33"/>
  <c r="R31" i="33"/>
  <c r="C32" i="33"/>
  <c r="X32" i="33"/>
  <c r="Y32" i="33"/>
  <c r="K31" i="33"/>
  <c r="M31" i="33"/>
  <c r="V30" i="33"/>
  <c r="T30" i="33"/>
  <c r="W30" i="33"/>
  <c r="R30" i="33"/>
  <c r="C31" i="33"/>
  <c r="X31" i="33"/>
  <c r="Y31" i="33"/>
  <c r="K30" i="33"/>
  <c r="M30" i="33"/>
  <c r="V29" i="33"/>
  <c r="T29" i="33"/>
  <c r="W29" i="33"/>
  <c r="K29" i="33"/>
  <c r="M29" i="33"/>
  <c r="V28" i="33"/>
  <c r="T28" i="33"/>
  <c r="V27" i="33"/>
  <c r="T27" i="33"/>
  <c r="V26" i="33"/>
  <c r="T26" i="33"/>
  <c r="W26" i="33"/>
  <c r="V25" i="33"/>
  <c r="T25" i="33"/>
  <c r="V24" i="33"/>
  <c r="T24" i="33"/>
  <c r="V23" i="33"/>
  <c r="T23" i="33"/>
  <c r="T22" i="33"/>
  <c r="T21" i="33"/>
  <c r="T20" i="33"/>
  <c r="T19" i="33"/>
  <c r="T18" i="33"/>
  <c r="T17" i="33"/>
  <c r="T16" i="33"/>
  <c r="V16" i="33"/>
  <c r="T15" i="33"/>
  <c r="T14" i="33"/>
  <c r="T13" i="33"/>
  <c r="T12" i="33"/>
  <c r="V12" i="33"/>
  <c r="T11" i="33"/>
  <c r="V11" i="33"/>
  <c r="T10" i="33"/>
  <c r="V10" i="33"/>
  <c r="K10" i="33"/>
  <c r="M10" i="33"/>
  <c r="T9" i="33"/>
  <c r="W9" i="33"/>
  <c r="K9" i="33"/>
  <c r="M9" i="33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P2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L2" i="17"/>
  <c r="C10" i="17"/>
  <c r="G5" i="17"/>
  <c r="D4" i="17"/>
  <c r="T9" i="17"/>
  <c r="H4" i="17"/>
  <c r="E5" i="17"/>
  <c r="C5" i="17"/>
  <c r="I5" i="17"/>
  <c r="L4" i="17"/>
  <c r="P4" i="17"/>
  <c r="R50" i="33"/>
  <c r="C51" i="33"/>
  <c r="X51" i="33"/>
  <c r="Y51" i="33"/>
  <c r="R49" i="33"/>
  <c r="C50" i="33"/>
  <c r="X50" i="33"/>
  <c r="Y50" i="33"/>
  <c r="R48" i="35"/>
  <c r="C49" i="35"/>
  <c r="X49" i="35"/>
  <c r="Y49" i="35"/>
  <c r="R48" i="34"/>
  <c r="C49" i="34"/>
  <c r="X49" i="34"/>
  <c r="Y49" i="34"/>
  <c r="R47" i="33"/>
  <c r="C48" i="33"/>
  <c r="X48" i="33"/>
  <c r="Y48" i="33"/>
  <c r="R46" i="34"/>
  <c r="C47" i="34"/>
  <c r="X47" i="34"/>
  <c r="Y47" i="34"/>
  <c r="R46" i="33"/>
  <c r="C47" i="33"/>
  <c r="X47" i="33"/>
  <c r="Y47" i="33"/>
  <c r="R45" i="33"/>
  <c r="C46" i="33"/>
  <c r="X46" i="33"/>
  <c r="Y46" i="33"/>
  <c r="R44" i="33"/>
  <c r="C45" i="33"/>
  <c r="X45" i="33"/>
  <c r="Y45" i="33"/>
  <c r="R43" i="35"/>
  <c r="C44" i="35"/>
  <c r="X44" i="35"/>
  <c r="Y44" i="35"/>
  <c r="R43" i="34"/>
  <c r="C44" i="34"/>
  <c r="X44" i="34"/>
  <c r="Y44" i="34"/>
  <c r="R43" i="33"/>
  <c r="C44" i="33"/>
  <c r="X44" i="33"/>
  <c r="Y44" i="33"/>
  <c r="R42" i="34"/>
  <c r="C43" i="34"/>
  <c r="X43" i="34"/>
  <c r="Y43" i="34"/>
  <c r="R42" i="33"/>
  <c r="C43" i="33"/>
  <c r="X43" i="33"/>
  <c r="Y43" i="33"/>
  <c r="R41" i="34"/>
  <c r="C42" i="34"/>
  <c r="X42" i="34"/>
  <c r="Y42" i="34"/>
  <c r="R41" i="33"/>
  <c r="C42" i="33"/>
  <c r="X42" i="33"/>
  <c r="Y42" i="33"/>
  <c r="R40" i="35"/>
  <c r="C41" i="35"/>
  <c r="X41" i="35"/>
  <c r="Y41" i="35"/>
  <c r="R40" i="34"/>
  <c r="C41" i="34"/>
  <c r="X41" i="34"/>
  <c r="Y41" i="34"/>
  <c r="R40" i="33"/>
  <c r="C41" i="33"/>
  <c r="X41" i="33"/>
  <c r="Y41" i="33"/>
  <c r="R39" i="35"/>
  <c r="C40" i="35"/>
  <c r="X40" i="35"/>
  <c r="Y40" i="35"/>
  <c r="R39" i="33"/>
  <c r="C40" i="33"/>
  <c r="X40" i="33"/>
  <c r="Y40" i="33"/>
  <c r="R38" i="35"/>
  <c r="C39" i="35"/>
  <c r="X39" i="35"/>
  <c r="Y39" i="35"/>
  <c r="R38" i="33"/>
  <c r="C39" i="33"/>
  <c r="X39" i="33"/>
  <c r="Y39" i="33"/>
  <c r="R37" i="34"/>
  <c r="C38" i="34"/>
  <c r="X38" i="34"/>
  <c r="Y38" i="34"/>
  <c r="R37" i="33"/>
  <c r="C38" i="33"/>
  <c r="X38" i="33"/>
  <c r="Y38" i="33"/>
  <c r="R36" i="34"/>
  <c r="C37" i="34"/>
  <c r="X37" i="34"/>
  <c r="Y37" i="34"/>
  <c r="R35" i="35"/>
  <c r="C36" i="35"/>
  <c r="X36" i="35"/>
  <c r="Y36" i="35"/>
  <c r="R35" i="34"/>
  <c r="C36" i="34"/>
  <c r="X36" i="34"/>
  <c r="Y36" i="34"/>
  <c r="R35" i="33"/>
  <c r="C36" i="33"/>
  <c r="X36" i="33"/>
  <c r="Y36" i="33"/>
  <c r="R34" i="34"/>
  <c r="C35" i="34"/>
  <c r="X35" i="34"/>
  <c r="Y35" i="34"/>
  <c r="R33" i="35"/>
  <c r="C34" i="35"/>
  <c r="X34" i="35"/>
  <c r="Y34" i="35"/>
  <c r="R33" i="34"/>
  <c r="C34" i="34"/>
  <c r="X34" i="34"/>
  <c r="Y34" i="34"/>
  <c r="R32" i="35"/>
  <c r="C33" i="35"/>
  <c r="X33" i="35"/>
  <c r="Y33" i="35"/>
  <c r="R32" i="33"/>
  <c r="C33" i="33"/>
  <c r="X33" i="33"/>
  <c r="Y33" i="33"/>
  <c r="R31" i="34"/>
  <c r="C32" i="34"/>
  <c r="X32" i="34"/>
  <c r="Y32" i="34"/>
  <c r="R30" i="34"/>
  <c r="C31" i="34"/>
  <c r="X31" i="34"/>
  <c r="Y31" i="34"/>
  <c r="W28" i="34"/>
  <c r="W19" i="35"/>
  <c r="W20" i="35"/>
  <c r="W21" i="35"/>
  <c r="W22" i="35"/>
  <c r="W23" i="35"/>
  <c r="W24" i="35"/>
  <c r="W25" i="35"/>
  <c r="W27" i="34"/>
  <c r="V13" i="33"/>
  <c r="W13" i="35"/>
  <c r="W14" i="35"/>
  <c r="W15" i="35"/>
  <c r="W16" i="35"/>
  <c r="W17" i="35"/>
  <c r="W18" i="35"/>
  <c r="W27" i="35"/>
  <c r="W28" i="35"/>
  <c r="W27" i="33"/>
  <c r="W28" i="33"/>
  <c r="W14" i="33"/>
  <c r="W15" i="33"/>
  <c r="W16" i="33"/>
  <c r="W17" i="33"/>
  <c r="W18" i="33"/>
  <c r="W19" i="33"/>
  <c r="W20" i="33"/>
  <c r="W21" i="33"/>
  <c r="W22" i="33"/>
  <c r="W23" i="33"/>
  <c r="W24" i="33"/>
  <c r="W25" i="33"/>
  <c r="R10" i="33"/>
  <c r="C11" i="33"/>
  <c r="W11" i="34"/>
  <c r="W12" i="34"/>
  <c r="R10" i="34"/>
  <c r="C11" i="34"/>
  <c r="W11" i="35"/>
  <c r="W12" i="35"/>
  <c r="R29" i="35"/>
  <c r="C30" i="35"/>
  <c r="X30" i="35"/>
  <c r="Y30" i="35"/>
  <c r="R29" i="34"/>
  <c r="C30" i="34"/>
  <c r="X30" i="34"/>
  <c r="Y30" i="34"/>
  <c r="R29" i="33"/>
  <c r="C30" i="33"/>
  <c r="X30" i="33"/>
  <c r="Y30" i="33"/>
  <c r="V17" i="33"/>
  <c r="V18" i="33"/>
  <c r="V19" i="33"/>
  <c r="V20" i="33"/>
  <c r="V21" i="33"/>
  <c r="V22" i="33"/>
  <c r="V16" i="34"/>
  <c r="V16" i="35"/>
  <c r="V17" i="35"/>
  <c r="V18" i="35"/>
  <c r="V19" i="35"/>
  <c r="V15" i="33"/>
  <c r="V15" i="35"/>
  <c r="V14" i="33"/>
  <c r="W13" i="34"/>
  <c r="W14" i="34"/>
  <c r="W15" i="34"/>
  <c r="W16" i="34"/>
  <c r="W17" i="34"/>
  <c r="W18" i="34"/>
  <c r="W19" i="34"/>
  <c r="W20" i="34"/>
  <c r="W21" i="34"/>
  <c r="W22" i="34"/>
  <c r="W23" i="34"/>
  <c r="W24" i="34"/>
  <c r="W25" i="34"/>
  <c r="W13" i="33"/>
  <c r="R10" i="35"/>
  <c r="C11" i="35"/>
  <c r="W10" i="33"/>
  <c r="W11" i="33"/>
  <c r="W12" i="33"/>
  <c r="R9" i="34"/>
  <c r="R9" i="35"/>
  <c r="V10" i="35"/>
  <c r="V11" i="35"/>
  <c r="V12" i="35"/>
  <c r="V13" i="35"/>
  <c r="V14" i="35"/>
  <c r="V9" i="35"/>
  <c r="V20" i="35"/>
  <c r="V21" i="35"/>
  <c r="V22" i="35"/>
  <c r="C10" i="34"/>
  <c r="X10" i="34"/>
  <c r="V17" i="34"/>
  <c r="V18" i="34"/>
  <c r="V19" i="34"/>
  <c r="V20" i="34"/>
  <c r="V21" i="34"/>
  <c r="V22" i="34"/>
  <c r="V10" i="34"/>
  <c r="V11" i="34"/>
  <c r="V12" i="34"/>
  <c r="V13" i="34"/>
  <c r="V14" i="34"/>
  <c r="V9" i="34"/>
  <c r="R9" i="33"/>
  <c r="V9" i="33"/>
  <c r="X11" i="33"/>
  <c r="Y11" i="33"/>
  <c r="K11" i="33"/>
  <c r="M11" i="33"/>
  <c r="R11" i="33"/>
  <c r="C12" i="33"/>
  <c r="X11" i="34"/>
  <c r="Y11" i="34"/>
  <c r="K11" i="34"/>
  <c r="M11" i="34"/>
  <c r="R11" i="34"/>
  <c r="C12" i="34"/>
  <c r="X11" i="35"/>
  <c r="Y11" i="35"/>
  <c r="K11" i="35"/>
  <c r="M11" i="35"/>
  <c r="R11" i="35"/>
  <c r="C12" i="35"/>
  <c r="L5" i="33"/>
  <c r="L5" i="34"/>
  <c r="C10" i="35"/>
  <c r="X10" i="35"/>
  <c r="C10" i="33"/>
  <c r="X10" i="33"/>
  <c r="X12" i="33"/>
  <c r="Y12" i="33"/>
  <c r="K12" i="33"/>
  <c r="M12" i="33"/>
  <c r="R12" i="33"/>
  <c r="C13" i="33"/>
  <c r="X12" i="34"/>
  <c r="Y12" i="34"/>
  <c r="K12" i="34"/>
  <c r="M12" i="34"/>
  <c r="R12" i="34"/>
  <c r="C13" i="34"/>
  <c r="X12" i="35"/>
  <c r="Y12" i="35"/>
  <c r="K12" i="35"/>
  <c r="M12" i="35"/>
  <c r="R12" i="35"/>
  <c r="X13" i="33"/>
  <c r="Y13" i="33"/>
  <c r="K13" i="33"/>
  <c r="M13" i="33"/>
  <c r="R13" i="33"/>
  <c r="C14" i="33"/>
  <c r="X13" i="34"/>
  <c r="Y13" i="34"/>
  <c r="K13" i="34"/>
  <c r="M13" i="34"/>
  <c r="R13" i="34"/>
  <c r="C14" i="34"/>
  <c r="C13" i="35"/>
  <c r="X14" i="33"/>
  <c r="Y14" i="33"/>
  <c r="K14" i="33"/>
  <c r="M14" i="33"/>
  <c r="R14" i="33"/>
  <c r="C15" i="33"/>
  <c r="X14" i="34"/>
  <c r="Y14" i="34"/>
  <c r="K14" i="34"/>
  <c r="M14" i="34"/>
  <c r="R14" i="34"/>
  <c r="C15" i="34"/>
  <c r="X13" i="35"/>
  <c r="Y13" i="35"/>
  <c r="K13" i="35"/>
  <c r="M13" i="35"/>
  <c r="R13" i="35"/>
  <c r="X15" i="33"/>
  <c r="Y15" i="33"/>
  <c r="K15" i="33"/>
  <c r="M15" i="33"/>
  <c r="R15" i="33"/>
  <c r="C16" i="33"/>
  <c r="X15" i="34"/>
  <c r="Y15" i="34"/>
  <c r="K15" i="34"/>
  <c r="M15" i="34"/>
  <c r="R15" i="34"/>
  <c r="C16" i="34"/>
  <c r="C14" i="35"/>
  <c r="X16" i="33"/>
  <c r="Y16" i="33"/>
  <c r="K16" i="33"/>
  <c r="M16" i="33"/>
  <c r="R16" i="33"/>
  <c r="X16" i="34"/>
  <c r="Y16" i="34"/>
  <c r="K16" i="34"/>
  <c r="M16" i="34"/>
  <c r="R16" i="34"/>
  <c r="C17" i="34"/>
  <c r="X14" i="35"/>
  <c r="Y14" i="35"/>
  <c r="K14" i="35"/>
  <c r="M14" i="35"/>
  <c r="R14" i="35"/>
  <c r="C17" i="33"/>
  <c r="X17" i="34"/>
  <c r="Y17" i="34"/>
  <c r="K17" i="34"/>
  <c r="M17" i="34"/>
  <c r="R17" i="34"/>
  <c r="C18" i="34"/>
  <c r="C15" i="35"/>
  <c r="X17" i="33"/>
  <c r="Y17" i="33"/>
  <c r="K17" i="33"/>
  <c r="M17" i="33"/>
  <c r="R17" i="33"/>
  <c r="C18" i="33"/>
  <c r="X18" i="34"/>
  <c r="Y18" i="34"/>
  <c r="K18" i="34"/>
  <c r="M18" i="34"/>
  <c r="R18" i="34"/>
  <c r="C19" i="34"/>
  <c r="X15" i="35"/>
  <c r="Y15" i="35"/>
  <c r="K15" i="35"/>
  <c r="M15" i="35"/>
  <c r="R15" i="35"/>
  <c r="X18" i="33"/>
  <c r="Y18" i="33"/>
  <c r="K18" i="33"/>
  <c r="M18" i="33"/>
  <c r="R18" i="33"/>
  <c r="C19" i="33"/>
  <c r="X19" i="34"/>
  <c r="Y19" i="34"/>
  <c r="K19" i="34"/>
  <c r="M19" i="34"/>
  <c r="R19" i="34"/>
  <c r="C20" i="34"/>
  <c r="C16" i="35"/>
  <c r="X19" i="33"/>
  <c r="Y19" i="33"/>
  <c r="K19" i="33"/>
  <c r="M19" i="33"/>
  <c r="R19" i="33"/>
  <c r="C20" i="33"/>
  <c r="X20" i="34"/>
  <c r="Y20" i="34"/>
  <c r="K20" i="34"/>
  <c r="M20" i="34"/>
  <c r="R20" i="34"/>
  <c r="C21" i="34"/>
  <c r="X16" i="35"/>
  <c r="Y16" i="35"/>
  <c r="K16" i="35"/>
  <c r="M16" i="35"/>
  <c r="R16" i="35"/>
  <c r="X20" i="33"/>
  <c r="Y20" i="33"/>
  <c r="K20" i="33"/>
  <c r="M20" i="33"/>
  <c r="R20" i="33"/>
  <c r="C21" i="33"/>
  <c r="X21" i="34"/>
  <c r="Y21" i="34"/>
  <c r="K21" i="34"/>
  <c r="M21" i="34"/>
  <c r="R21" i="34"/>
  <c r="C22" i="34"/>
  <c r="C17" i="35"/>
  <c r="X21" i="33"/>
  <c r="Y21" i="33"/>
  <c r="K21" i="33"/>
  <c r="M21" i="33"/>
  <c r="R21" i="33"/>
  <c r="C22" i="33"/>
  <c r="X22" i="34"/>
  <c r="Y22" i="34"/>
  <c r="K22" i="34"/>
  <c r="M22" i="34"/>
  <c r="R22" i="34"/>
  <c r="C23" i="34"/>
  <c r="X17" i="35"/>
  <c r="Y17" i="35"/>
  <c r="K17" i="35"/>
  <c r="M17" i="35"/>
  <c r="R17" i="35"/>
  <c r="C18" i="35"/>
  <c r="X22" i="33"/>
  <c r="Y22" i="33"/>
  <c r="K22" i="33"/>
  <c r="M22" i="33"/>
  <c r="R22" i="33"/>
  <c r="C23" i="33"/>
  <c r="X23" i="34"/>
  <c r="Y23" i="34"/>
  <c r="K23" i="34"/>
  <c r="M23" i="34"/>
  <c r="R23" i="34"/>
  <c r="C24" i="34"/>
  <c r="X18" i="35"/>
  <c r="Y18" i="35"/>
  <c r="K18" i="35"/>
  <c r="M18" i="35"/>
  <c r="R18" i="35"/>
  <c r="C19" i="35"/>
  <c r="X23" i="33"/>
  <c r="Y23" i="33"/>
  <c r="K23" i="33"/>
  <c r="M23" i="33"/>
  <c r="R23" i="33"/>
  <c r="C24" i="33"/>
  <c r="X24" i="34"/>
  <c r="Y24" i="34"/>
  <c r="K24" i="34"/>
  <c r="M24" i="34"/>
  <c r="R24" i="34"/>
  <c r="C25" i="34"/>
  <c r="X19" i="35"/>
  <c r="Y19" i="35"/>
  <c r="K19" i="35"/>
  <c r="M19" i="35"/>
  <c r="R19" i="35"/>
  <c r="C20" i="35"/>
  <c r="X24" i="33"/>
  <c r="Y24" i="33"/>
  <c r="K24" i="33"/>
  <c r="M24" i="33"/>
  <c r="R24" i="33"/>
  <c r="C25" i="33"/>
  <c r="X25" i="34"/>
  <c r="Y25" i="34"/>
  <c r="K25" i="34"/>
  <c r="M25" i="34"/>
  <c r="R25" i="34"/>
  <c r="C26" i="34"/>
  <c r="X20" i="35"/>
  <c r="Y20" i="35"/>
  <c r="K20" i="35"/>
  <c r="M20" i="35"/>
  <c r="R20" i="35"/>
  <c r="C21" i="35"/>
  <c r="X25" i="33"/>
  <c r="Y25" i="33"/>
  <c r="K25" i="33"/>
  <c r="M25" i="33"/>
  <c r="R25" i="33"/>
  <c r="C26" i="33"/>
  <c r="X26" i="34"/>
  <c r="Y26" i="34"/>
  <c r="K26" i="34"/>
  <c r="M26" i="34"/>
  <c r="R26" i="34"/>
  <c r="C27" i="34"/>
  <c r="X21" i="35"/>
  <c r="Y21" i="35"/>
  <c r="K21" i="35"/>
  <c r="M21" i="35"/>
  <c r="R21" i="35"/>
  <c r="C22" i="35"/>
  <c r="X26" i="33"/>
  <c r="Y26" i="33"/>
  <c r="K26" i="33"/>
  <c r="M26" i="33"/>
  <c r="R26" i="33"/>
  <c r="C27" i="33"/>
  <c r="X27" i="34"/>
  <c r="Y27" i="34"/>
  <c r="K27" i="34"/>
  <c r="M27" i="34"/>
  <c r="R27" i="34"/>
  <c r="C28" i="34"/>
  <c r="X22" i="35"/>
  <c r="Y22" i="35"/>
  <c r="K22" i="35"/>
  <c r="M22" i="35"/>
  <c r="R22" i="35"/>
  <c r="C23" i="35"/>
  <c r="X27" i="33"/>
  <c r="Y27" i="33"/>
  <c r="K27" i="33"/>
  <c r="M27" i="33"/>
  <c r="R27" i="33"/>
  <c r="C28" i="33"/>
  <c r="X28" i="34"/>
  <c r="Y28" i="34"/>
  <c r="K28" i="34"/>
  <c r="M28" i="34"/>
  <c r="R28" i="34"/>
  <c r="X23" i="35"/>
  <c r="Y23" i="35"/>
  <c r="K23" i="35"/>
  <c r="M23" i="35"/>
  <c r="R23" i="35"/>
  <c r="C24" i="35"/>
  <c r="X28" i="33"/>
  <c r="Y28" i="33"/>
  <c r="K28" i="33"/>
  <c r="M28" i="33"/>
  <c r="R28" i="33"/>
  <c r="C29" i="34"/>
  <c r="X29" i="34"/>
  <c r="Y29" i="34"/>
  <c r="X24" i="35"/>
  <c r="Y24" i="35"/>
  <c r="K24" i="35"/>
  <c r="M24" i="35"/>
  <c r="R24" i="35"/>
  <c r="C25" i="35"/>
  <c r="C29" i="33"/>
  <c r="X29" i="33"/>
  <c r="Y29" i="33"/>
  <c r="X25" i="35"/>
  <c r="Y25" i="35"/>
  <c r="K25" i="35"/>
  <c r="M25" i="35"/>
  <c r="R25" i="35"/>
  <c r="C26" i="35"/>
  <c r="X26" i="35"/>
  <c r="Y26" i="35"/>
  <c r="K26" i="35"/>
  <c r="M26" i="35"/>
  <c r="R26" i="35"/>
  <c r="C27" i="35"/>
  <c r="X27" i="35"/>
  <c r="Y27" i="35"/>
  <c r="K27" i="35"/>
  <c r="M27" i="35"/>
  <c r="R27" i="35"/>
  <c r="C28" i="35"/>
  <c r="X28" i="35"/>
  <c r="Y28" i="35"/>
  <c r="K28" i="35"/>
  <c r="M28" i="35"/>
  <c r="R28" i="35"/>
  <c r="C29" i="35"/>
  <c r="X29" i="35"/>
  <c r="Y29" i="35"/>
  <c r="R108" i="35"/>
  <c r="R108" i="34"/>
  <c r="R108" i="33"/>
  <c r="R107" i="35"/>
  <c r="C108" i="35"/>
  <c r="X108" i="35"/>
  <c r="Y108" i="35"/>
  <c r="R107" i="33"/>
  <c r="C108" i="33"/>
  <c r="X108" i="33"/>
  <c r="Y108" i="33"/>
  <c r="R106" i="33"/>
  <c r="C107" i="33"/>
  <c r="X107" i="33"/>
  <c r="Y107" i="33"/>
  <c r="R105" i="34"/>
  <c r="C106" i="34"/>
  <c r="X106" i="34"/>
  <c r="Y106" i="34"/>
  <c r="R105" i="33"/>
  <c r="C106" i="33"/>
  <c r="X106" i="33"/>
  <c r="Y106" i="33"/>
  <c r="R104" i="35"/>
  <c r="C105" i="35"/>
  <c r="X105" i="35"/>
  <c r="Y105" i="35"/>
  <c r="R104" i="33"/>
  <c r="C105" i="33"/>
  <c r="X105" i="33"/>
  <c r="Y105" i="33"/>
  <c r="W103" i="35"/>
  <c r="R103" i="34"/>
  <c r="C104" i="34"/>
  <c r="X104" i="34"/>
  <c r="Y104" i="34"/>
  <c r="R103" i="33"/>
  <c r="C104" i="33"/>
  <c r="X104" i="33"/>
  <c r="Y104" i="33"/>
  <c r="R102" i="35"/>
  <c r="C103" i="35"/>
  <c r="X103" i="35"/>
  <c r="Y103" i="35"/>
  <c r="R102" i="34"/>
  <c r="C103" i="34"/>
  <c r="X103" i="34"/>
  <c r="Y103" i="34"/>
  <c r="R102" i="33"/>
  <c r="C103" i="33"/>
  <c r="X103" i="33"/>
  <c r="Y103" i="33"/>
  <c r="W100" i="35"/>
  <c r="W101" i="35"/>
  <c r="P5" i="35"/>
  <c r="R101" i="34"/>
  <c r="C102" i="34"/>
  <c r="X102" i="34"/>
  <c r="Y102" i="34"/>
  <c r="R101" i="33"/>
  <c r="C102" i="33"/>
  <c r="X102" i="33"/>
  <c r="Y102" i="33"/>
  <c r="R100" i="34"/>
  <c r="C101" i="34"/>
  <c r="X101" i="34"/>
  <c r="Y101" i="34"/>
  <c r="R100" i="33"/>
  <c r="C101" i="33"/>
  <c r="X101" i="33"/>
  <c r="Y101" i="33"/>
  <c r="R99" i="35"/>
  <c r="C100" i="35"/>
  <c r="R99" i="34"/>
  <c r="C100" i="34"/>
  <c r="X100" i="34"/>
  <c r="Y100" i="34"/>
  <c r="R98" i="35"/>
  <c r="C99" i="35"/>
  <c r="X99" i="35"/>
  <c r="Y99" i="35"/>
  <c r="R98" i="34"/>
  <c r="C99" i="34"/>
  <c r="X99" i="34"/>
  <c r="Y99" i="34"/>
  <c r="R98" i="33"/>
  <c r="C99" i="33"/>
  <c r="X99" i="33"/>
  <c r="Y99" i="33"/>
  <c r="R97" i="35"/>
  <c r="C98" i="35"/>
  <c r="X98" i="35"/>
  <c r="Y98" i="35"/>
  <c r="R97" i="34"/>
  <c r="C98" i="34"/>
  <c r="X98" i="34"/>
  <c r="Y98" i="34"/>
  <c r="R97" i="33"/>
  <c r="C98" i="33"/>
  <c r="X98" i="33"/>
  <c r="Y98" i="33"/>
  <c r="R96" i="35"/>
  <c r="C97" i="35"/>
  <c r="X97" i="35"/>
  <c r="Y97" i="35"/>
  <c r="R96" i="34"/>
  <c r="C97" i="34"/>
  <c r="X97" i="34"/>
  <c r="Y97" i="34"/>
  <c r="R96" i="33"/>
  <c r="C97" i="33"/>
  <c r="X97" i="33"/>
  <c r="Y97" i="33"/>
  <c r="R95" i="35"/>
  <c r="C96" i="35"/>
  <c r="X96" i="35"/>
  <c r="Y96" i="35"/>
  <c r="R95" i="34"/>
  <c r="C96" i="34"/>
  <c r="X96" i="34"/>
  <c r="Y96" i="34"/>
  <c r="R95" i="33"/>
  <c r="C96" i="33"/>
  <c r="X96" i="33"/>
  <c r="Y96" i="33"/>
  <c r="R94" i="35"/>
  <c r="C95" i="35"/>
  <c r="X95" i="35"/>
  <c r="Y95" i="35"/>
  <c r="R94" i="34"/>
  <c r="C95" i="34"/>
  <c r="X95" i="34"/>
  <c r="Y95" i="34"/>
  <c r="R94" i="33"/>
  <c r="C95" i="33"/>
  <c r="X95" i="33"/>
  <c r="Y95" i="33"/>
  <c r="R93" i="35"/>
  <c r="C94" i="35"/>
  <c r="X94" i="35"/>
  <c r="Y94" i="35"/>
  <c r="R93" i="34"/>
  <c r="C94" i="34"/>
  <c r="X94" i="34"/>
  <c r="Y94" i="34"/>
  <c r="R93" i="33"/>
  <c r="C94" i="33"/>
  <c r="X94" i="33"/>
  <c r="Y94" i="33"/>
  <c r="R92" i="35"/>
  <c r="C93" i="35"/>
  <c r="X93" i="35"/>
  <c r="Y93" i="35"/>
  <c r="R92" i="34"/>
  <c r="C93" i="34"/>
  <c r="X93" i="34"/>
  <c r="Y93" i="34"/>
  <c r="R92" i="33"/>
  <c r="C93" i="33"/>
  <c r="X93" i="33"/>
  <c r="Y93" i="33"/>
  <c r="R91" i="35"/>
  <c r="C92" i="35"/>
  <c r="X92" i="35"/>
  <c r="Y92" i="35"/>
  <c r="R91" i="34"/>
  <c r="C92" i="34"/>
  <c r="X92" i="34"/>
  <c r="Y92" i="34"/>
  <c r="R91" i="33"/>
  <c r="C92" i="33"/>
  <c r="X92" i="33"/>
  <c r="Y92" i="33"/>
  <c r="R90" i="35"/>
  <c r="C91" i="35"/>
  <c r="X91" i="35"/>
  <c r="Y91" i="35"/>
  <c r="R90" i="34"/>
  <c r="C91" i="34"/>
  <c r="X91" i="34"/>
  <c r="Y91" i="34"/>
  <c r="R89" i="35"/>
  <c r="C90" i="35"/>
  <c r="X90" i="35"/>
  <c r="Y90" i="35"/>
  <c r="R89" i="34"/>
  <c r="C90" i="34"/>
  <c r="X90" i="34"/>
  <c r="Y90" i="34"/>
  <c r="R89" i="33"/>
  <c r="C90" i="33"/>
  <c r="X90" i="33"/>
  <c r="Y90" i="33"/>
  <c r="R88" i="35"/>
  <c r="C89" i="35"/>
  <c r="X89" i="35"/>
  <c r="Y89" i="35"/>
  <c r="R88" i="33"/>
  <c r="C89" i="33"/>
  <c r="X89" i="33"/>
  <c r="Y89" i="33"/>
  <c r="R87" i="35"/>
  <c r="C88" i="35"/>
  <c r="X88" i="35"/>
  <c r="Y88" i="35"/>
  <c r="R87" i="34"/>
  <c r="C88" i="34"/>
  <c r="X88" i="34"/>
  <c r="Y88" i="34"/>
  <c r="R87" i="33"/>
  <c r="C88" i="33"/>
  <c r="X88" i="33"/>
  <c r="Y88" i="33"/>
  <c r="R86" i="35"/>
  <c r="C87" i="35"/>
  <c r="X87" i="35"/>
  <c r="Y87" i="35"/>
  <c r="R86" i="33"/>
  <c r="C87" i="33"/>
  <c r="X87" i="33"/>
  <c r="Y87" i="33"/>
  <c r="R85" i="35"/>
  <c r="C86" i="35"/>
  <c r="X86" i="35"/>
  <c r="Y86" i="35"/>
  <c r="R85" i="34"/>
  <c r="C86" i="34"/>
  <c r="X86" i="34"/>
  <c r="Y86" i="34"/>
  <c r="R85" i="33"/>
  <c r="C86" i="33"/>
  <c r="X86" i="33"/>
  <c r="Y86" i="33"/>
  <c r="R84" i="35"/>
  <c r="C85" i="35"/>
  <c r="X85" i="35"/>
  <c r="Y85" i="35"/>
  <c r="R84" i="34"/>
  <c r="C85" i="34"/>
  <c r="X85" i="34"/>
  <c r="Y85" i="34"/>
  <c r="R84" i="33"/>
  <c r="C85" i="33"/>
  <c r="X85" i="33"/>
  <c r="Y85" i="33"/>
  <c r="R83" i="35"/>
  <c r="C84" i="35"/>
  <c r="X84" i="35"/>
  <c r="Y84" i="35"/>
  <c r="R83" i="34"/>
  <c r="C84" i="34"/>
  <c r="X84" i="34"/>
  <c r="Y84" i="34"/>
  <c r="R83" i="33"/>
  <c r="C84" i="33"/>
  <c r="X84" i="33"/>
  <c r="Y84" i="33"/>
  <c r="R81" i="35"/>
  <c r="C82" i="35"/>
  <c r="R81" i="34"/>
  <c r="C82" i="34"/>
  <c r="R81" i="33"/>
  <c r="C82" i="33"/>
  <c r="R80" i="35"/>
  <c r="C81" i="35"/>
  <c r="X81" i="35"/>
  <c r="Y81" i="35"/>
  <c r="R80" i="34"/>
  <c r="C81" i="34"/>
  <c r="X81" i="34"/>
  <c r="Y81" i="34"/>
  <c r="R80" i="33"/>
  <c r="C81" i="33"/>
  <c r="X81" i="33"/>
  <c r="Y81" i="33"/>
  <c r="R79" i="35"/>
  <c r="C80" i="35"/>
  <c r="X80" i="35"/>
  <c r="Y80" i="35"/>
  <c r="R79" i="34"/>
  <c r="C80" i="34"/>
  <c r="X80" i="34"/>
  <c r="Y80" i="34"/>
  <c r="R79" i="33"/>
  <c r="C80" i="33"/>
  <c r="X80" i="33"/>
  <c r="Y80" i="33"/>
  <c r="R78" i="35"/>
  <c r="C79" i="35"/>
  <c r="X79" i="35"/>
  <c r="Y79" i="35"/>
  <c r="R78" i="33"/>
  <c r="C79" i="33"/>
  <c r="X79" i="33"/>
  <c r="Y79" i="33"/>
  <c r="R77" i="34"/>
  <c r="C78" i="34"/>
  <c r="X78" i="34"/>
  <c r="Y78" i="34"/>
  <c r="R76" i="35"/>
  <c r="C77" i="35"/>
  <c r="X77" i="35"/>
  <c r="Y77" i="35"/>
  <c r="R76" i="34"/>
  <c r="C77" i="34"/>
  <c r="X77" i="34"/>
  <c r="Y77" i="34"/>
  <c r="R76" i="33"/>
  <c r="C77" i="33"/>
  <c r="X77" i="33"/>
  <c r="Y77" i="33"/>
  <c r="R75" i="35"/>
  <c r="C76" i="35"/>
  <c r="X76" i="35"/>
  <c r="Y76" i="35"/>
  <c r="R75" i="34"/>
  <c r="C76" i="34"/>
  <c r="X76" i="34"/>
  <c r="Y76" i="34"/>
  <c r="R75" i="33"/>
  <c r="C76" i="33"/>
  <c r="X76" i="33"/>
  <c r="Y76" i="33"/>
  <c r="R74" i="34"/>
  <c r="C75" i="34"/>
  <c r="X75" i="34"/>
  <c r="Y75" i="34"/>
  <c r="R74" i="33"/>
  <c r="C75" i="33"/>
  <c r="X75" i="33"/>
  <c r="Y75" i="33"/>
  <c r="R73" i="35"/>
  <c r="C74" i="35"/>
  <c r="X74" i="35"/>
  <c r="Y74" i="35"/>
  <c r="R73" i="34"/>
  <c r="C74" i="34"/>
  <c r="X74" i="34"/>
  <c r="Y74" i="34"/>
  <c r="R73" i="33"/>
  <c r="C74" i="33"/>
  <c r="X74" i="33"/>
  <c r="Y74" i="33"/>
  <c r="R72" i="35"/>
  <c r="C73" i="35"/>
  <c r="X73" i="35"/>
  <c r="Y73" i="35"/>
  <c r="R72" i="34"/>
  <c r="C73" i="34"/>
  <c r="X73" i="34"/>
  <c r="Y73" i="34"/>
  <c r="R72" i="33"/>
  <c r="C73" i="33"/>
  <c r="X73" i="33"/>
  <c r="Y73" i="33"/>
  <c r="R71" i="35"/>
  <c r="C72" i="35"/>
  <c r="X72" i="35"/>
  <c r="Y72" i="35"/>
  <c r="R71" i="34"/>
  <c r="C72" i="34"/>
  <c r="X72" i="34"/>
  <c r="Y72" i="34"/>
  <c r="R71" i="33"/>
  <c r="C72" i="33"/>
  <c r="X72" i="33"/>
  <c r="Y72" i="33"/>
  <c r="R70" i="35"/>
  <c r="C71" i="35"/>
  <c r="X71" i="35"/>
  <c r="Y71" i="35"/>
  <c r="R70" i="33"/>
  <c r="C71" i="33"/>
  <c r="X71" i="33"/>
  <c r="Y71" i="33"/>
  <c r="R69" i="35"/>
  <c r="C70" i="35"/>
  <c r="X70" i="35"/>
  <c r="Y70" i="35"/>
  <c r="R69" i="34"/>
  <c r="C70" i="34"/>
  <c r="X70" i="34"/>
  <c r="Y70" i="34"/>
  <c r="R69" i="33"/>
  <c r="C70" i="33"/>
  <c r="X70" i="33"/>
  <c r="Y70" i="33"/>
  <c r="R68" i="35"/>
  <c r="C69" i="35"/>
  <c r="X69" i="35"/>
  <c r="Y69" i="35"/>
  <c r="R68" i="34"/>
  <c r="C69" i="34"/>
  <c r="X69" i="34"/>
  <c r="Y69" i="34"/>
  <c r="R68" i="33"/>
  <c r="C69" i="33"/>
  <c r="X69" i="33"/>
  <c r="Y69" i="33"/>
  <c r="R67" i="35"/>
  <c r="C68" i="35"/>
  <c r="X68" i="35"/>
  <c r="Y68" i="35"/>
  <c r="R67" i="34"/>
  <c r="C68" i="34"/>
  <c r="X68" i="34"/>
  <c r="Y68" i="34"/>
  <c r="R66" i="35"/>
  <c r="C67" i="35"/>
  <c r="X67" i="35"/>
  <c r="Y67" i="35"/>
  <c r="R66" i="34"/>
  <c r="C67" i="34"/>
  <c r="X67" i="34"/>
  <c r="Y67" i="34"/>
  <c r="R66" i="33"/>
  <c r="C67" i="33"/>
  <c r="X67" i="33"/>
  <c r="Y67" i="33"/>
  <c r="R65" i="35"/>
  <c r="C66" i="35"/>
  <c r="X66" i="35"/>
  <c r="Y66" i="35"/>
  <c r="R65" i="34"/>
  <c r="C66" i="34"/>
  <c r="X66" i="34"/>
  <c r="Y66" i="34"/>
  <c r="R65" i="33"/>
  <c r="C66" i="33"/>
  <c r="X66" i="33"/>
  <c r="Y66" i="33"/>
  <c r="R64" i="35"/>
  <c r="C65" i="35"/>
  <c r="X65" i="35"/>
  <c r="Y65" i="35"/>
  <c r="R64" i="34"/>
  <c r="C65" i="34"/>
  <c r="X65" i="34"/>
  <c r="Y65" i="34"/>
  <c r="R64" i="33"/>
  <c r="C65" i="33"/>
  <c r="X65" i="33"/>
  <c r="Y65" i="33"/>
  <c r="R63" i="35"/>
  <c r="C64" i="35"/>
  <c r="X64" i="35"/>
  <c r="Y64" i="35"/>
  <c r="R63" i="34"/>
  <c r="C64" i="34"/>
  <c r="X64" i="34"/>
  <c r="Y64" i="34"/>
  <c r="R63" i="33"/>
  <c r="C64" i="33"/>
  <c r="X64" i="33"/>
  <c r="Y64" i="33"/>
  <c r="R62" i="35"/>
  <c r="C63" i="35"/>
  <c r="X63" i="35"/>
  <c r="Y63" i="35"/>
  <c r="R62" i="34"/>
  <c r="C63" i="34"/>
  <c r="X63" i="34"/>
  <c r="Y63" i="34"/>
  <c r="R62" i="33"/>
  <c r="C63" i="33"/>
  <c r="X63" i="33"/>
  <c r="Y63" i="33"/>
  <c r="R61" i="35"/>
  <c r="C62" i="35"/>
  <c r="X62" i="35"/>
  <c r="Y62" i="35"/>
  <c r="R61" i="34"/>
  <c r="C62" i="34"/>
  <c r="X62" i="34"/>
  <c r="Y62" i="34"/>
  <c r="R60" i="35"/>
  <c r="C61" i="35"/>
  <c r="X61" i="35"/>
  <c r="Y61" i="35"/>
  <c r="R60" i="34"/>
  <c r="C61" i="34"/>
  <c r="X61" i="34"/>
  <c r="Y61" i="34"/>
  <c r="R60" i="33"/>
  <c r="C61" i="33"/>
  <c r="X61" i="33"/>
  <c r="Y61" i="33"/>
  <c r="R59" i="35"/>
  <c r="C60" i="35"/>
  <c r="X60" i="35"/>
  <c r="Y60" i="35"/>
  <c r="R59" i="34"/>
  <c r="C60" i="34"/>
  <c r="X60" i="34"/>
  <c r="Y60" i="34"/>
  <c r="R59" i="33"/>
  <c r="C60" i="33"/>
  <c r="X60" i="33"/>
  <c r="Y60" i="33"/>
  <c r="R58" i="34"/>
  <c r="C59" i="34"/>
  <c r="X59" i="34"/>
  <c r="Y59" i="34"/>
  <c r="R58" i="33"/>
  <c r="C59" i="33"/>
  <c r="X59" i="33"/>
  <c r="Y59" i="33"/>
  <c r="R57" i="33"/>
  <c r="C58" i="33"/>
  <c r="X58" i="33"/>
  <c r="Y58" i="33"/>
  <c r="R57" i="34"/>
  <c r="C58" i="34"/>
  <c r="X58" i="34"/>
  <c r="Y58" i="34"/>
  <c r="R57" i="35"/>
  <c r="C58" i="35"/>
  <c r="X58" i="35"/>
  <c r="Y58" i="35"/>
  <c r="R56" i="35"/>
  <c r="C57" i="35"/>
  <c r="X57" i="35"/>
  <c r="Y57" i="35"/>
  <c r="R56" i="34"/>
  <c r="C57" i="34"/>
  <c r="X57" i="34"/>
  <c r="Y57" i="34"/>
  <c r="R56" i="33"/>
  <c r="C57" i="33"/>
  <c r="X57" i="33"/>
  <c r="Y57" i="33"/>
  <c r="R55" i="35"/>
  <c r="C56" i="35"/>
  <c r="X56" i="35"/>
  <c r="Y56" i="35"/>
  <c r="R55" i="34"/>
  <c r="C56" i="34"/>
  <c r="X56" i="34"/>
  <c r="Y56" i="34"/>
  <c r="R55" i="33"/>
  <c r="C56" i="33"/>
  <c r="X56" i="33"/>
  <c r="Y56" i="33"/>
  <c r="R54" i="35"/>
  <c r="C55" i="35"/>
  <c r="X55" i="35"/>
  <c r="Y55" i="35"/>
  <c r="R54" i="34"/>
  <c r="C55" i="34"/>
  <c r="X55" i="34"/>
  <c r="Y55" i="34"/>
  <c r="R54" i="33"/>
  <c r="C55" i="33"/>
  <c r="X55" i="33"/>
  <c r="Y55" i="33"/>
  <c r="R53" i="35"/>
  <c r="C54" i="35"/>
  <c r="X54" i="35"/>
  <c r="Y54" i="35"/>
  <c r="R53" i="34"/>
  <c r="C54" i="34"/>
  <c r="X54" i="34"/>
  <c r="Y54" i="34"/>
  <c r="R53" i="33"/>
  <c r="C54" i="33"/>
  <c r="X54" i="33"/>
  <c r="Y54" i="33"/>
  <c r="R52" i="35"/>
  <c r="C53" i="35"/>
  <c r="X53" i="35"/>
  <c r="Y53" i="35"/>
  <c r="R52" i="34"/>
  <c r="C53" i="34"/>
  <c r="X53" i="34"/>
  <c r="Y53" i="34"/>
  <c r="R52" i="33"/>
  <c r="C53" i="33"/>
  <c r="X53" i="33"/>
  <c r="Y53" i="33"/>
  <c r="H4" i="33"/>
  <c r="R51" i="35"/>
  <c r="C52" i="35"/>
  <c r="X52" i="35"/>
  <c r="Y52" i="35"/>
  <c r="R51" i="34"/>
  <c r="C52" i="34"/>
  <c r="X52" i="34"/>
  <c r="Y52" i="34"/>
  <c r="P5" i="33"/>
  <c r="H4" i="34"/>
  <c r="P5" i="34"/>
  <c r="H4" i="35"/>
  <c r="X100" i="35"/>
  <c r="Y100" i="35"/>
  <c r="K100" i="35"/>
  <c r="M100" i="35"/>
  <c r="R100" i="35"/>
  <c r="C101" i="35"/>
  <c r="X82" i="33"/>
  <c r="Y82" i="33"/>
  <c r="K82" i="33"/>
  <c r="M82" i="33"/>
  <c r="R82" i="33"/>
  <c r="C83" i="33"/>
  <c r="X83" i="33"/>
  <c r="Y83" i="33"/>
  <c r="X82" i="34"/>
  <c r="Y82" i="34"/>
  <c r="K82" i="34"/>
  <c r="M82" i="34"/>
  <c r="R82" i="34"/>
  <c r="C83" i="34"/>
  <c r="X83" i="34"/>
  <c r="Y83" i="34"/>
  <c r="P4" i="34"/>
  <c r="X82" i="35"/>
  <c r="Y82" i="35"/>
  <c r="K82" i="35"/>
  <c r="M82" i="35"/>
  <c r="R82" i="35"/>
  <c r="C83" i="35"/>
  <c r="X83" i="35"/>
  <c r="Y83" i="35"/>
  <c r="X101" i="35"/>
  <c r="Y101" i="35"/>
  <c r="K101" i="35"/>
  <c r="M101" i="35"/>
  <c r="R101" i="35"/>
  <c r="C102" i="35"/>
  <c r="X102" i="35"/>
  <c r="Y102" i="35"/>
  <c r="P4" i="35"/>
  <c r="E5" i="35"/>
  <c r="G5" i="35"/>
  <c r="C5" i="35"/>
  <c r="D4" i="34"/>
  <c r="P2" i="34"/>
  <c r="D4" i="33"/>
  <c r="P2" i="33"/>
  <c r="P4" i="33"/>
  <c r="G5" i="33"/>
  <c r="C5" i="33"/>
  <c r="E5" i="33"/>
  <c r="C5" i="34"/>
  <c r="G5" i="34"/>
  <c r="E5" i="34"/>
  <c r="D4" i="35"/>
  <c r="P2" i="35"/>
  <c r="I5" i="35"/>
  <c r="I5" i="33"/>
  <c r="I5" i="34"/>
</calcChain>
</file>

<file path=xl/sharedStrings.xml><?xml version="1.0" encoding="utf-8"?>
<sst xmlns="http://schemas.openxmlformats.org/spreadsheetml/2006/main" count="588" uniqueCount="69">
  <si>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</si>
  <si>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</si>
  <si>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</si>
  <si>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</si>
  <si>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</si>
  <si>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</si>
  <si>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</si>
  <si>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</si>
  <si>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</si>
  <si>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</si>
  <si>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</si>
  <si>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</si>
  <si>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</si>
  <si>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</si>
  <si>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</si>
  <si>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</si>
  <si>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</si>
  <si>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</si>
  <si>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</si>
  <si>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</si>
  <si>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</si>
  <si>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</si>
  <si>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</si>
  <si>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</si>
  <si>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</si>
  <si>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</si>
  <si>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</si>
  <si>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</si>
  <si>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</si>
  <si>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</si>
  <si>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</si>
  <si>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</si>
  <si>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</si>
  <si>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</si>
  <si>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</si>
  <si>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</si>
  <si>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</si>
  <si>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</si>
  <si>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</si>
  <si>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</si>
  <si>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</si>
  <si>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</si>
  <si>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</si>
  <si>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</si>
  <si>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</si>
  <si>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</si>
  <si>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</si>
  <si>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</si>
  <si>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</si>
  <si>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</si>
  <si>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</si>
  <si>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</si>
  <si>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</si>
  <si>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</si>
  <si>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</si>
  <si>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</si>
  <si>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</si>
  <si>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</si>
  <si>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</si>
  <si>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</si>
  <si>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</si>
  <si>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</si>
  <si>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</si>
  <si>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4時間足</t>
    <rPh sb="1" eb="3">
      <t>ジカン</t>
    </rPh>
    <rPh sb="3" eb="4">
      <t>アシ</t>
    </rPh>
    <phoneticPr fontId="3"/>
  </si>
  <si>
    <t>USDJPY</t>
    <phoneticPr fontId="2"/>
  </si>
  <si>
    <t>買</t>
    <phoneticPr fontId="2"/>
  </si>
  <si>
    <t>　今は、言われた通りにエントリーと決済をしています。日足に比べてエントリー回数は増えましたが、損益自体はあまり変わりないように思いました。勝率が落ちているように思いました。途中、かなりマイナスになり驚きました。FIB2.0の場合、料率4割でも利益が出るのが驚きでした。</t>
    <rPh sb="1" eb="2">
      <t>イマ</t>
    </rPh>
    <rPh sb="4" eb="5">
      <t>イ</t>
    </rPh>
    <rPh sb="8" eb="9">
      <t>トオ</t>
    </rPh>
    <rPh sb="17" eb="19">
      <t>ケッサイ</t>
    </rPh>
    <rPh sb="26" eb="28">
      <t>ヒアシ</t>
    </rPh>
    <rPh sb="29" eb="30">
      <t>クラ</t>
    </rPh>
    <rPh sb="37" eb="39">
      <t>カイスウ</t>
    </rPh>
    <rPh sb="40" eb="41">
      <t>フ</t>
    </rPh>
    <rPh sb="47" eb="49">
      <t>ソンエキ</t>
    </rPh>
    <rPh sb="49" eb="51">
      <t>ジタイ</t>
    </rPh>
    <rPh sb="55" eb="56">
      <t>カ</t>
    </rPh>
    <rPh sb="63" eb="64">
      <t>オモ</t>
    </rPh>
    <rPh sb="69" eb="71">
      <t>ショウリツ</t>
    </rPh>
    <rPh sb="72" eb="73">
      <t>オ</t>
    </rPh>
    <rPh sb="80" eb="81">
      <t>オモ</t>
    </rPh>
    <rPh sb="86" eb="88">
      <t>トチュウ</t>
    </rPh>
    <rPh sb="99" eb="100">
      <t>オドロ</t>
    </rPh>
    <rPh sb="112" eb="114">
      <t>バアイ</t>
    </rPh>
    <rPh sb="115" eb="117">
      <t>リョウリツ</t>
    </rPh>
    <rPh sb="118" eb="119">
      <t>ワリ</t>
    </rPh>
    <rPh sb="121" eb="123">
      <t>リエキ</t>
    </rPh>
    <rPh sb="124" eb="125">
      <t>デ</t>
    </rPh>
    <rPh sb="128" eb="129">
      <t>オドロ</t>
    </rPh>
    <phoneticPr fontId="2"/>
  </si>
  <si>
    <t>　FIB1.5と2.0で資金の3分の1を失い、どうなるのかと心配になりましたが、最後はプラスで終われたのが驚きでした。これが、リアルであればこのルールをいったん中止していると思います。</t>
    <rPh sb="12" eb="14">
      <t>シキン</t>
    </rPh>
    <rPh sb="16" eb="17">
      <t>ブン</t>
    </rPh>
    <rPh sb="20" eb="21">
      <t>ウシナ</t>
    </rPh>
    <rPh sb="30" eb="32">
      <t>シンパイ</t>
    </rPh>
    <rPh sb="40" eb="42">
      <t>サイゴ</t>
    </rPh>
    <rPh sb="47" eb="48">
      <t>オ</t>
    </rPh>
    <rPh sb="53" eb="54">
      <t>オドロ</t>
    </rPh>
    <rPh sb="80" eb="82">
      <t>チュウシ</t>
    </rPh>
    <rPh sb="87" eb="88">
      <t>オモ</t>
    </rPh>
    <phoneticPr fontId="2"/>
  </si>
  <si>
    <t>　次はUSDJPYの1時間足の検証を行います。</t>
    <rPh sb="1" eb="2">
      <t>ツギ</t>
    </rPh>
    <rPh sb="11" eb="13">
      <t>ジカン</t>
    </rPh>
    <rPh sb="13" eb="14">
      <t>アシ</t>
    </rPh>
    <rPh sb="15" eb="17">
      <t>ケンショウ</t>
    </rPh>
    <rPh sb="18" eb="19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</si>
</sst>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1" formatCode="0.00_ "/>
    <numFmt numFmtId="183" formatCode="m/d;@"/>
    <numFmt numFmtId="186" formatCode="#,##0_ ;[Red]\-#,##0\ "/>
    <numFmt numFmtId="187" formatCode="0.0%"/>
    <numFmt numFmtId="189" formatCode="#,##0_ "/>
    <numFmt numFmtId="190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87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81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7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9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86" fontId="0" fillId="0" borderId="1" xfId="0" applyNumberFormat="1" applyBorder="1" applyAlignment="1">
      <alignment horizontal="center" vertical="center"/>
    </xf>
    <xf numFmtId="190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7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6" fontId="9" fillId="0" borderId="1" xfId="0" applyNumberFormat="1" applyFont="1" applyBorder="1" applyAlignment="1">
      <alignment horizontal="center" vertical="center"/>
    </xf>
    <xf numFmtId="190" fontId="9" fillId="0" borderId="1" xfId="0" applyNumberFormat="1" applyFont="1" applyBorder="1" applyAlignment="1">
      <alignment horizontal="center" vertical="center"/>
    </xf>
    <xf numFmtId="189" fontId="9" fillId="0" borderId="7" xfId="0" applyNumberFormat="1" applyFont="1" applyBorder="1" applyAlignment="1">
      <alignment horizontal="center" vertical="center"/>
    </xf>
    <xf numFmtId="189" fontId="9" fillId="0" borderId="2" xfId="0" applyNumberFormat="1" applyFont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66675</xdr:colOff>
      <xdr:row>48</xdr:row>
      <xdr:rowOff>38100</xdr:rowOff>
    </xdr:to>
    <xdr:pic>
      <xdr:nvPicPr>
        <xdr:cNvPr id="5246" name="図 1">
          <a:extLst>
            <a:ext uri="{FF2B5EF4-FFF2-40B4-BE49-F238E27FC236}">
              <a16:creationId xmlns:a16="http://schemas.microsoft.com/office/drawing/2014/main" id="{98088187-B6FD-4CFF-A4B3-52A1CB1F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13</xdr:col>
      <xdr:colOff>66675</xdr:colOff>
      <xdr:row>100</xdr:row>
      <xdr:rowOff>38100</xdr:rowOff>
    </xdr:to>
    <xdr:pic>
      <xdr:nvPicPr>
        <xdr:cNvPr id="5247" name="図 2">
          <a:extLst>
            <a:ext uri="{FF2B5EF4-FFF2-40B4-BE49-F238E27FC236}">
              <a16:creationId xmlns:a16="http://schemas.microsoft.com/office/drawing/2014/main" id="{07C739FA-E379-49D2-BA18-110CCB52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0700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13</xdr:col>
      <xdr:colOff>66675</xdr:colOff>
      <xdr:row>152</xdr:row>
      <xdr:rowOff>38100</xdr:rowOff>
    </xdr:to>
    <xdr:pic>
      <xdr:nvPicPr>
        <xdr:cNvPr id="5248" name="図 4">
          <a:extLst>
            <a:ext uri="{FF2B5EF4-FFF2-40B4-BE49-F238E27FC236}">
              <a16:creationId xmlns:a16="http://schemas.microsoft.com/office/drawing/2014/main" id="{AF7903D0-8CA9-4054-95DF-E4705F8A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21400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13</xdr:col>
      <xdr:colOff>66675</xdr:colOff>
      <xdr:row>204</xdr:row>
      <xdr:rowOff>38100</xdr:rowOff>
    </xdr:to>
    <xdr:pic>
      <xdr:nvPicPr>
        <xdr:cNvPr id="5249" name="図 5">
          <a:extLst>
            <a:ext uri="{FF2B5EF4-FFF2-40B4-BE49-F238E27FC236}">
              <a16:creationId xmlns:a16="http://schemas.microsoft.com/office/drawing/2014/main" id="{032DC1EA-2DB9-472B-8D54-9E6CAC52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32100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13</xdr:col>
      <xdr:colOff>66675</xdr:colOff>
      <xdr:row>256</xdr:row>
      <xdr:rowOff>38100</xdr:rowOff>
    </xdr:to>
    <xdr:pic>
      <xdr:nvPicPr>
        <xdr:cNvPr id="5250" name="図 6">
          <a:extLst>
            <a:ext uri="{FF2B5EF4-FFF2-40B4-BE49-F238E27FC236}">
              <a16:creationId xmlns:a16="http://schemas.microsoft.com/office/drawing/2014/main" id="{1099C3C5-D060-4E56-9BF7-B85B4E73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42800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47</v>
      </c>
    </row>
    <row r="3" spans="1:2" x14ac:dyDescent="0.15">
      <c r="A3">
        <v>100000</v>
      </c>
    </row>
    <row r="5" spans="1:2" x14ac:dyDescent="0.15">
      <c r="A5" t="s">
        <v>48</v>
      </c>
    </row>
    <row r="6" spans="1:2" x14ac:dyDescent="0.15">
      <c r="A6" t="s">
        <v>55</v>
      </c>
      <c r="B6">
        <v>90</v>
      </c>
    </row>
    <row r="7" spans="1:2" x14ac:dyDescent="0.15">
      <c r="A7" t="s">
        <v>54</v>
      </c>
      <c r="B7">
        <v>90</v>
      </c>
    </row>
    <row r="8" spans="1:2" x14ac:dyDescent="0.15">
      <c r="A8" t="s">
        <v>52</v>
      </c>
      <c r="B8">
        <v>110</v>
      </c>
    </row>
    <row r="9" spans="1:2" x14ac:dyDescent="0.15">
      <c r="A9" t="s">
        <v>50</v>
      </c>
      <c r="B9">
        <v>120</v>
      </c>
    </row>
    <row r="10" spans="1:2" x14ac:dyDescent="0.15">
      <c r="A10" t="s">
        <v>51</v>
      </c>
      <c r="B10">
        <v>150</v>
      </c>
    </row>
    <row r="11" spans="1:2" x14ac:dyDescent="0.15">
      <c r="A11" t="s">
        <v>56</v>
      </c>
      <c r="B11">
        <v>100</v>
      </c>
    </row>
    <row r="12" spans="1:2" x14ac:dyDescent="0.15">
      <c r="A12" t="s">
        <v>53</v>
      </c>
      <c r="B12">
        <v>80</v>
      </c>
    </row>
    <row r="13" spans="1:2" x14ac:dyDescent="0.15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12" activePane="bottomLeft" state="frozen"/>
      <selection pane="bottomLeft" activeCell="L3" sqref="L3:Q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4" t="s">
        <v>5</v>
      </c>
      <c r="C2" s="44"/>
      <c r="D2" s="46" t="s">
        <v>64</v>
      </c>
      <c r="E2" s="46"/>
      <c r="F2" s="44" t="s">
        <v>6</v>
      </c>
      <c r="G2" s="44"/>
      <c r="H2" s="48" t="s">
        <v>63</v>
      </c>
      <c r="I2" s="48"/>
      <c r="J2" s="44" t="s">
        <v>7</v>
      </c>
      <c r="K2" s="44"/>
      <c r="L2" s="45">
        <v>300000</v>
      </c>
      <c r="M2" s="46"/>
      <c r="N2" s="44" t="s">
        <v>8</v>
      </c>
      <c r="O2" s="44"/>
      <c r="P2" s="47">
        <f>SUM(L2,D4)</f>
        <v>434302.41803889582</v>
      </c>
      <c r="Q2" s="48"/>
      <c r="R2" s="1"/>
      <c r="S2" s="1"/>
      <c r="T2" s="1"/>
    </row>
    <row r="3" spans="2:25" ht="57" customHeight="1" x14ac:dyDescent="0.15">
      <c r="B3" s="44" t="s">
        <v>9</v>
      </c>
      <c r="C3" s="44"/>
      <c r="D3" s="49" t="s">
        <v>38</v>
      </c>
      <c r="E3" s="49"/>
      <c r="F3" s="49"/>
      <c r="G3" s="49"/>
      <c r="H3" s="49"/>
      <c r="I3" s="49"/>
      <c r="J3" s="44" t="s">
        <v>10</v>
      </c>
      <c r="K3" s="44"/>
      <c r="L3" s="49" t="s">
        <v>60</v>
      </c>
      <c r="M3" s="50"/>
      <c r="N3" s="50"/>
      <c r="O3" s="50"/>
      <c r="P3" s="50"/>
      <c r="Q3" s="50"/>
      <c r="R3" s="1"/>
      <c r="S3" s="1"/>
    </row>
    <row r="4" spans="2:25" x14ac:dyDescent="0.15">
      <c r="B4" s="44" t="s">
        <v>11</v>
      </c>
      <c r="C4" s="44"/>
      <c r="D4" s="51">
        <f>SUM($R$9:$S$993)</f>
        <v>134302.41803889585</v>
      </c>
      <c r="E4" s="51"/>
      <c r="F4" s="44" t="s">
        <v>12</v>
      </c>
      <c r="G4" s="44"/>
      <c r="H4" s="52">
        <f>SUM($T$9:$U$108)</f>
        <v>539.00000000000705</v>
      </c>
      <c r="I4" s="48"/>
      <c r="J4" s="53"/>
      <c r="K4" s="53"/>
      <c r="L4" s="47"/>
      <c r="M4" s="47"/>
      <c r="N4" s="53" t="s">
        <v>58</v>
      </c>
      <c r="O4" s="53"/>
      <c r="P4" s="54">
        <f>MAX(Y:Y)</f>
        <v>0.12840304803348579</v>
      </c>
      <c r="Q4" s="54"/>
      <c r="R4" s="1"/>
      <c r="S4" s="1"/>
      <c r="T4" s="1"/>
    </row>
    <row r="5" spans="2:25" x14ac:dyDescent="0.15">
      <c r="B5" s="36" t="s">
        <v>15</v>
      </c>
      <c r="C5" s="2">
        <f>COUNTIF($R$9:$R$990,"&gt;0")</f>
        <v>52</v>
      </c>
      <c r="D5" s="35" t="s">
        <v>16</v>
      </c>
      <c r="E5" s="15">
        <f>COUNTIF($R$9:$R$990,"&lt;0")</f>
        <v>48</v>
      </c>
      <c r="F5" s="35" t="s">
        <v>17</v>
      </c>
      <c r="G5" s="2">
        <f>COUNTIF($R$9:$R$990,"=0")</f>
        <v>0</v>
      </c>
      <c r="H5" s="35" t="s">
        <v>18</v>
      </c>
      <c r="I5" s="3">
        <f>C5/SUM(C5,E5,G5)</f>
        <v>0.52</v>
      </c>
      <c r="J5" s="55" t="s">
        <v>19</v>
      </c>
      <c r="K5" s="44"/>
      <c r="L5" s="56">
        <f>MAX(V9:V993)</f>
        <v>3</v>
      </c>
      <c r="M5" s="57"/>
      <c r="N5" s="17" t="s">
        <v>20</v>
      </c>
      <c r="O5" s="9"/>
      <c r="P5" s="56">
        <f>MAX(W9:W993)</f>
        <v>4</v>
      </c>
      <c r="Q5" s="57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62</v>
      </c>
      <c r="N6" s="12"/>
      <c r="O6" s="12"/>
      <c r="P6" s="10"/>
      <c r="Q6" s="7"/>
      <c r="R6" s="1"/>
      <c r="S6" s="1"/>
      <c r="T6" s="1"/>
    </row>
    <row r="7" spans="2:25" x14ac:dyDescent="0.1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5" x14ac:dyDescent="0.15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  <c r="Y8" t="s">
        <v>57</v>
      </c>
    </row>
    <row r="9" spans="2:25" x14ac:dyDescent="0.15">
      <c r="B9" s="37">
        <v>1</v>
      </c>
      <c r="C9" s="78">
        <v>300000</v>
      </c>
      <c r="D9" s="78"/>
      <c r="E9" s="37">
        <v>2009</v>
      </c>
      <c r="F9" s="8">
        <v>43828</v>
      </c>
      <c r="G9" s="37" t="s">
        <v>4</v>
      </c>
      <c r="H9" s="79">
        <v>91.75</v>
      </c>
      <c r="I9" s="79"/>
      <c r="J9" s="37">
        <v>23</v>
      </c>
      <c r="K9" s="78">
        <f>IF(J9="","",C9*0.03)</f>
        <v>9000</v>
      </c>
      <c r="L9" s="78"/>
      <c r="M9" s="6">
        <f>IF(J9="","",(K9/J9)/LOOKUP(RIGHT($D$2,3),定数!$A$6:$A$13,定数!$B$6:$B$13))</f>
        <v>3.9130434782608692</v>
      </c>
      <c r="N9" s="37">
        <v>2009</v>
      </c>
      <c r="O9" s="8">
        <v>43828</v>
      </c>
      <c r="P9" s="79">
        <v>92.01</v>
      </c>
      <c r="Q9" s="79"/>
      <c r="R9" s="80">
        <f>IF(P9="","",T9*M9*LOOKUP(RIGHT($D$2,3),定数!$A$6:$A$13,定数!$B$6:$B$13))</f>
        <v>10173.91304347846</v>
      </c>
      <c r="S9" s="80"/>
      <c r="T9" s="81">
        <f>IF(P9="","",IF(G9="買",(P9-H9),(H9-P9))*IF(RIGHT($D$2,3)="JPY",100,10000))</f>
        <v>26.000000000000512</v>
      </c>
      <c r="U9" s="81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37">
        <v>2</v>
      </c>
      <c r="C10" s="78">
        <f t="shared" ref="C10:C73" si="0">IF(R9="","",C9+R9)</f>
        <v>310173.91304347845</v>
      </c>
      <c r="D10" s="78"/>
      <c r="E10" s="37">
        <v>2010</v>
      </c>
      <c r="F10" s="8">
        <v>43473</v>
      </c>
      <c r="G10" s="37" t="s">
        <v>65</v>
      </c>
      <c r="H10" s="79">
        <v>93.43</v>
      </c>
      <c r="I10" s="79"/>
      <c r="J10" s="37">
        <v>60</v>
      </c>
      <c r="K10" s="82">
        <f>IF(J10="","",C10*0.03)</f>
        <v>9305.2173913043534</v>
      </c>
      <c r="L10" s="83"/>
      <c r="M10" s="6">
        <f>IF(J10="","",(K10/J10)/LOOKUP(RIGHT($D$2,3),定数!$A$6:$A$13,定数!$B$6:$B$13))</f>
        <v>1.5508695652173921</v>
      </c>
      <c r="N10" s="37">
        <v>2010</v>
      </c>
      <c r="O10" s="8">
        <v>43473</v>
      </c>
      <c r="P10" s="79">
        <v>92.83</v>
      </c>
      <c r="Q10" s="79"/>
      <c r="R10" s="80">
        <f>IF(P10="","",T10*M10*LOOKUP(RIGHT($D$2,3),定数!$A$6:$A$13,定数!$B$6:$B$13))</f>
        <v>-9305.2173913044844</v>
      </c>
      <c r="S10" s="80"/>
      <c r="T10" s="81">
        <f>IF(P10="","",IF(G10="買",(P10-H10),(H10-P10))*IF(RIGHT($D$2,3)="JPY",100,10000))</f>
        <v>-60.000000000000853</v>
      </c>
      <c r="U10" s="81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38">
        <f>IF(C10&lt;&gt;"",MAX(C10,C9),"")</f>
        <v>310173.91304347845</v>
      </c>
    </row>
    <row r="11" spans="2:25" x14ac:dyDescent="0.15">
      <c r="B11" s="37">
        <v>3</v>
      </c>
      <c r="C11" s="78">
        <f t="shared" si="0"/>
        <v>300868.69565217395</v>
      </c>
      <c r="D11" s="78"/>
      <c r="E11" s="37">
        <v>2010</v>
      </c>
      <c r="F11" s="8">
        <v>43478</v>
      </c>
      <c r="G11" s="37" t="s">
        <v>4</v>
      </c>
      <c r="H11" s="79">
        <v>91.52</v>
      </c>
      <c r="I11" s="79"/>
      <c r="J11" s="37">
        <v>39</v>
      </c>
      <c r="K11" s="82">
        <f t="shared" ref="K11:K74" si="3">IF(J11="","",C11*0.03)</f>
        <v>9026.0608695652172</v>
      </c>
      <c r="L11" s="83"/>
      <c r="M11" s="6">
        <f>IF(J11="","",(K11/J11)/LOOKUP(RIGHT($D$2,3),定数!$A$6:$A$13,定数!$B$6:$B$13))</f>
        <v>2.3143745819397994</v>
      </c>
      <c r="N11" s="37">
        <v>2010</v>
      </c>
      <c r="O11" s="8">
        <v>43479</v>
      </c>
      <c r="P11" s="79">
        <v>92</v>
      </c>
      <c r="Q11" s="79"/>
      <c r="R11" s="80">
        <f>IF(P11="","",T11*M11*LOOKUP(RIGHT($D$2,3),定数!$A$6:$A$13,定数!$B$6:$B$13))</f>
        <v>11108.99799331113</v>
      </c>
      <c r="S11" s="80"/>
      <c r="T11" s="81">
        <f>IF(P11="","",IF(G11="買",(P11-H11),(H11-P11))*IF(RIGHT($D$2,3)="JPY",100,10000))</f>
        <v>48.000000000000398</v>
      </c>
      <c r="U11" s="81"/>
      <c r="V11" s="22">
        <f t="shared" si="1"/>
        <v>1</v>
      </c>
      <c r="W11">
        <f t="shared" si="2"/>
        <v>0</v>
      </c>
      <c r="X11" s="38">
        <f>IF(C11&lt;&gt;"",MAX(X10,C11),"")</f>
        <v>310173.91304347845</v>
      </c>
      <c r="Y11" s="39">
        <f>IF(X11&lt;&gt;"",1-(C11/X11),"")</f>
        <v>3.0000000000000471E-2</v>
      </c>
    </row>
    <row r="12" spans="2:25" x14ac:dyDescent="0.15">
      <c r="B12" s="37">
        <v>4</v>
      </c>
      <c r="C12" s="78">
        <f t="shared" si="0"/>
        <v>311977.69364548509</v>
      </c>
      <c r="D12" s="78"/>
      <c r="E12" s="37">
        <v>2010</v>
      </c>
      <c r="F12" s="8">
        <v>43498</v>
      </c>
      <c r="G12" s="37" t="s">
        <v>4</v>
      </c>
      <c r="H12" s="79">
        <v>90.79</v>
      </c>
      <c r="I12" s="79"/>
      <c r="J12" s="37">
        <v>31</v>
      </c>
      <c r="K12" s="82">
        <f t="shared" si="3"/>
        <v>9359.3308093645519</v>
      </c>
      <c r="L12" s="83"/>
      <c r="M12" s="6">
        <f>IF(J12="","",(K12/J12)/LOOKUP(RIGHT($D$2,3),定数!$A$6:$A$13,定数!$B$6:$B$13))</f>
        <v>3.0191389707627589</v>
      </c>
      <c r="N12" s="37">
        <v>2010</v>
      </c>
      <c r="O12" s="8">
        <v>43498</v>
      </c>
      <c r="P12" s="79">
        <v>90.47</v>
      </c>
      <c r="Q12" s="79"/>
      <c r="R12" s="80">
        <f>IF(P12="","",T12*M12*LOOKUP(RIGHT($D$2,3),定数!$A$6:$A$13,定数!$B$6:$B$13))</f>
        <v>-9661.2447064410517</v>
      </c>
      <c r="S12" s="80"/>
      <c r="T12" s="81">
        <f t="shared" ref="T12:T75" si="4">IF(P12="","",IF(G12="買",(P12-H12),(H12-P12))*IF(RIGHT($D$2,3)="JPY",100,10000))</f>
        <v>-32.000000000000739</v>
      </c>
      <c r="U12" s="81"/>
      <c r="V12" s="22">
        <f t="shared" si="1"/>
        <v>0</v>
      </c>
      <c r="W12">
        <f t="shared" si="2"/>
        <v>1</v>
      </c>
      <c r="X12" s="38">
        <f t="shared" ref="X12:X75" si="5">IF(C12&lt;&gt;"",MAX(X11,C12),"")</f>
        <v>311977.69364548509</v>
      </c>
      <c r="Y12" s="39">
        <f t="shared" ref="Y12:Y75" si="6">IF(X12&lt;&gt;"",1-(C12/X12),"")</f>
        <v>0</v>
      </c>
    </row>
    <row r="13" spans="2:25" x14ac:dyDescent="0.15">
      <c r="B13" s="37">
        <v>5</v>
      </c>
      <c r="C13" s="78">
        <f t="shared" si="0"/>
        <v>302316.44893904403</v>
      </c>
      <c r="D13" s="78"/>
      <c r="E13" s="37">
        <v>2010</v>
      </c>
      <c r="F13" s="8">
        <v>43504</v>
      </c>
      <c r="G13" s="37" t="s">
        <v>4</v>
      </c>
      <c r="H13" s="79">
        <v>89.22</v>
      </c>
      <c r="I13" s="79"/>
      <c r="J13" s="37">
        <v>16</v>
      </c>
      <c r="K13" s="82">
        <f t="shared" si="3"/>
        <v>9069.4934681713203</v>
      </c>
      <c r="L13" s="83"/>
      <c r="M13" s="6">
        <f>IF(J13="","",(K13/J13)/LOOKUP(RIGHT($D$2,3),定数!$A$6:$A$13,定数!$B$6:$B$13))</f>
        <v>5.6684334176070754</v>
      </c>
      <c r="N13" s="37">
        <v>2010</v>
      </c>
      <c r="O13" s="8">
        <v>43504</v>
      </c>
      <c r="P13" s="79">
        <v>89.38</v>
      </c>
      <c r="Q13" s="79"/>
      <c r="R13" s="80">
        <f>IF(P13="","",T13*M13*LOOKUP(RIGHT($D$2,3),定数!$A$6:$A$13,定数!$B$6:$B$13))</f>
        <v>9069.4934681711275</v>
      </c>
      <c r="S13" s="80"/>
      <c r="T13" s="81">
        <f t="shared" si="4"/>
        <v>15.999999999999659</v>
      </c>
      <c r="U13" s="81"/>
      <c r="V13" s="22">
        <f t="shared" si="1"/>
        <v>1</v>
      </c>
      <c r="W13">
        <f t="shared" si="2"/>
        <v>0</v>
      </c>
      <c r="X13" s="38">
        <f t="shared" si="5"/>
        <v>311977.69364548509</v>
      </c>
      <c r="Y13" s="39">
        <f t="shared" si="6"/>
        <v>3.0967741935484683E-2</v>
      </c>
    </row>
    <row r="14" spans="2:25" x14ac:dyDescent="0.15">
      <c r="B14" s="37">
        <v>6</v>
      </c>
      <c r="C14" s="78">
        <f t="shared" si="0"/>
        <v>311385.94240721513</v>
      </c>
      <c r="D14" s="78"/>
      <c r="E14" s="37">
        <v>2010</v>
      </c>
      <c r="F14" s="8">
        <v>43511</v>
      </c>
      <c r="G14" s="37" t="s">
        <v>4</v>
      </c>
      <c r="H14" s="79">
        <v>90.02</v>
      </c>
      <c r="I14" s="79"/>
      <c r="J14" s="37">
        <v>11</v>
      </c>
      <c r="K14" s="82">
        <f t="shared" si="3"/>
        <v>9341.5782722164531</v>
      </c>
      <c r="L14" s="83"/>
      <c r="M14" s="6">
        <f>IF(J14="","",(K14/J14)/LOOKUP(RIGHT($D$2,3),定数!$A$6:$A$13,定数!$B$6:$B$13))</f>
        <v>8.4923438838331382</v>
      </c>
      <c r="N14" s="37">
        <v>2010</v>
      </c>
      <c r="O14" s="8">
        <v>43512</v>
      </c>
      <c r="P14" s="79">
        <v>89.9</v>
      </c>
      <c r="Q14" s="79"/>
      <c r="R14" s="80">
        <f>IF(P14="","",T14*M14*LOOKUP(RIGHT($D$2,3),定数!$A$6:$A$13,定数!$B$6:$B$13))</f>
        <v>-10190.812660598946</v>
      </c>
      <c r="S14" s="80"/>
      <c r="T14" s="81">
        <f t="shared" si="4"/>
        <v>-11.999999999999034</v>
      </c>
      <c r="U14" s="81"/>
      <c r="V14" s="22">
        <f t="shared" si="1"/>
        <v>0</v>
      </c>
      <c r="W14">
        <f t="shared" si="2"/>
        <v>1</v>
      </c>
      <c r="X14" s="38">
        <f t="shared" si="5"/>
        <v>311977.69364548509</v>
      </c>
      <c r="Y14" s="39">
        <f t="shared" si="6"/>
        <v>1.8967741935498328E-3</v>
      </c>
    </row>
    <row r="15" spans="2:25" x14ac:dyDescent="0.15">
      <c r="B15" s="37">
        <v>7</v>
      </c>
      <c r="C15" s="78">
        <f t="shared" si="0"/>
        <v>301195.12974661618</v>
      </c>
      <c r="D15" s="78"/>
      <c r="E15" s="37">
        <v>2010</v>
      </c>
      <c r="F15" s="8">
        <v>43518</v>
      </c>
      <c r="G15" s="37" t="s">
        <v>3</v>
      </c>
      <c r="H15" s="79">
        <v>91.58</v>
      </c>
      <c r="I15" s="79"/>
      <c r="J15" s="37">
        <v>31</v>
      </c>
      <c r="K15" s="82">
        <f t="shared" si="3"/>
        <v>9035.8538923984852</v>
      </c>
      <c r="L15" s="83"/>
      <c r="M15" s="6">
        <f>IF(J15="","",(K15/J15)/LOOKUP(RIGHT($D$2,3),定数!$A$6:$A$13,定数!$B$6:$B$13))</f>
        <v>2.9147915781930593</v>
      </c>
      <c r="N15" s="37">
        <v>2010</v>
      </c>
      <c r="O15" s="8">
        <v>43518</v>
      </c>
      <c r="P15" s="79">
        <v>91.2</v>
      </c>
      <c r="Q15" s="79"/>
      <c r="R15" s="80">
        <f>IF(P15="","",T15*M15*LOOKUP(RIGHT($D$2,3),定数!$A$6:$A$13,定数!$B$6:$B$13))</f>
        <v>11076.207997133493</v>
      </c>
      <c r="S15" s="80"/>
      <c r="T15" s="81">
        <f t="shared" si="4"/>
        <v>37.999999999999545</v>
      </c>
      <c r="U15" s="81"/>
      <c r="V15" s="22">
        <f t="shared" si="1"/>
        <v>1</v>
      </c>
      <c r="W15">
        <f t="shared" si="2"/>
        <v>0</v>
      </c>
      <c r="X15" s="38">
        <f t="shared" si="5"/>
        <v>311977.69364548509</v>
      </c>
      <c r="Y15" s="39">
        <f t="shared" si="6"/>
        <v>3.4561970674485631E-2</v>
      </c>
    </row>
    <row r="16" spans="2:25" x14ac:dyDescent="0.15">
      <c r="B16" s="37">
        <v>8</v>
      </c>
      <c r="C16" s="78">
        <f t="shared" si="0"/>
        <v>312271.33774374967</v>
      </c>
      <c r="D16" s="78"/>
      <c r="E16" s="37">
        <v>2010</v>
      </c>
      <c r="F16" s="8">
        <v>43526</v>
      </c>
      <c r="G16" s="37" t="s">
        <v>3</v>
      </c>
      <c r="H16" s="79">
        <v>88.97</v>
      </c>
      <c r="I16" s="79"/>
      <c r="J16" s="37">
        <v>49</v>
      </c>
      <c r="K16" s="82">
        <f t="shared" si="3"/>
        <v>9368.1401323124901</v>
      </c>
      <c r="L16" s="83"/>
      <c r="M16" s="6">
        <f>IF(J16="","",(K16/J16)/LOOKUP(RIGHT($D$2,3),定数!$A$6:$A$13,定数!$B$6:$B$13))</f>
        <v>1.911865333124998</v>
      </c>
      <c r="N16" s="37">
        <v>2010</v>
      </c>
      <c r="O16" s="8">
        <v>43528</v>
      </c>
      <c r="P16" s="79">
        <v>88.36</v>
      </c>
      <c r="Q16" s="79"/>
      <c r="R16" s="80">
        <f>IF(P16="","",T16*M16*LOOKUP(RIGHT($D$2,3),定数!$A$6:$A$13,定数!$B$6:$B$13))</f>
        <v>11662.378532062476</v>
      </c>
      <c r="S16" s="80"/>
      <c r="T16" s="81">
        <f t="shared" si="4"/>
        <v>60.999999999999943</v>
      </c>
      <c r="U16" s="81"/>
      <c r="V16" s="22">
        <f t="shared" si="1"/>
        <v>2</v>
      </c>
      <c r="W16">
        <f t="shared" si="2"/>
        <v>0</v>
      </c>
      <c r="X16" s="38">
        <f t="shared" si="5"/>
        <v>312271.33774374967</v>
      </c>
      <c r="Y16" s="39">
        <f t="shared" si="6"/>
        <v>0</v>
      </c>
    </row>
    <row r="17" spans="2:25" x14ac:dyDescent="0.15">
      <c r="B17" s="37">
        <v>9</v>
      </c>
      <c r="C17" s="78">
        <f t="shared" si="0"/>
        <v>323933.71627581213</v>
      </c>
      <c r="D17" s="78"/>
      <c r="E17" s="37">
        <v>2010</v>
      </c>
      <c r="F17" s="8">
        <v>43535</v>
      </c>
      <c r="G17" s="37" t="s">
        <v>65</v>
      </c>
      <c r="H17" s="79">
        <v>90.63</v>
      </c>
      <c r="I17" s="79"/>
      <c r="J17" s="37">
        <v>13</v>
      </c>
      <c r="K17" s="82">
        <f t="shared" si="3"/>
        <v>9718.0114882743637</v>
      </c>
      <c r="L17" s="83"/>
      <c r="M17" s="6">
        <f>IF(J17="","",(K17/J17)/LOOKUP(RIGHT($D$2,3),定数!$A$6:$A$13,定数!$B$6:$B$13))</f>
        <v>7.4753934525187411</v>
      </c>
      <c r="N17" s="37">
        <v>2010</v>
      </c>
      <c r="O17" s="8">
        <v>43536</v>
      </c>
      <c r="P17" s="79">
        <v>90.49</v>
      </c>
      <c r="Q17" s="79"/>
      <c r="R17" s="80">
        <f>IF(P17="","",T17*M17*LOOKUP(RIGHT($D$2,3),定数!$A$6:$A$13,定数!$B$6:$B$13))</f>
        <v>-10465.55083352628</v>
      </c>
      <c r="S17" s="80"/>
      <c r="T17" s="81">
        <f t="shared" si="4"/>
        <v>-14.000000000000057</v>
      </c>
      <c r="U17" s="81"/>
      <c r="V17" s="22">
        <f t="shared" si="1"/>
        <v>0</v>
      </c>
      <c r="W17">
        <f t="shared" si="2"/>
        <v>1</v>
      </c>
      <c r="X17" s="38">
        <f t="shared" si="5"/>
        <v>323933.71627581213</v>
      </c>
      <c r="Y17" s="39">
        <f t="shared" si="6"/>
        <v>0</v>
      </c>
    </row>
    <row r="18" spans="2:25" x14ac:dyDescent="0.15">
      <c r="B18" s="37">
        <v>10</v>
      </c>
      <c r="C18" s="78">
        <f t="shared" si="0"/>
        <v>313468.16544228583</v>
      </c>
      <c r="D18" s="78"/>
      <c r="E18" s="37">
        <v>2010</v>
      </c>
      <c r="F18" s="8">
        <v>43539</v>
      </c>
      <c r="G18" s="37" t="s">
        <v>4</v>
      </c>
      <c r="H18" s="79">
        <v>90.68</v>
      </c>
      <c r="I18" s="79"/>
      <c r="J18" s="37">
        <v>14</v>
      </c>
      <c r="K18" s="82">
        <f t="shared" si="3"/>
        <v>9404.0449632685741</v>
      </c>
      <c r="L18" s="83"/>
      <c r="M18" s="6">
        <f>IF(J18="","",(K18/J18)/LOOKUP(RIGHT($D$2,3),定数!$A$6:$A$13,定数!$B$6:$B$13))</f>
        <v>6.7171749737632673</v>
      </c>
      <c r="N18" s="37">
        <v>2010</v>
      </c>
      <c r="O18" s="8">
        <v>43539</v>
      </c>
      <c r="P18" s="79">
        <v>90.55</v>
      </c>
      <c r="Q18" s="79"/>
      <c r="R18" s="80">
        <f>IF(P18="","",T18*M18*LOOKUP(RIGHT($D$2,3),定数!$A$6:$A$13,定数!$B$6:$B$13))</f>
        <v>-8732.3274658928967</v>
      </c>
      <c r="S18" s="80"/>
      <c r="T18" s="81">
        <f t="shared" si="4"/>
        <v>-13.000000000000966</v>
      </c>
      <c r="U18" s="81"/>
      <c r="V18" s="22">
        <f t="shared" si="1"/>
        <v>0</v>
      </c>
      <c r="W18">
        <f t="shared" si="2"/>
        <v>2</v>
      </c>
      <c r="X18" s="38">
        <f t="shared" si="5"/>
        <v>323933.71627581213</v>
      </c>
      <c r="Y18" s="39">
        <f t="shared" si="6"/>
        <v>3.2307692307692482E-2</v>
      </c>
    </row>
    <row r="19" spans="2:25" x14ac:dyDescent="0.15">
      <c r="B19" s="37">
        <v>11</v>
      </c>
      <c r="C19" s="78">
        <f t="shared" si="0"/>
        <v>304735.83797639294</v>
      </c>
      <c r="D19" s="78"/>
      <c r="E19" s="37">
        <v>2010</v>
      </c>
      <c r="F19" s="8">
        <v>43539</v>
      </c>
      <c r="G19" s="37" t="s">
        <v>4</v>
      </c>
      <c r="H19" s="79">
        <v>90.77</v>
      </c>
      <c r="I19" s="79"/>
      <c r="J19" s="37">
        <v>16</v>
      </c>
      <c r="K19" s="82">
        <f t="shared" si="3"/>
        <v>9142.0751392917882</v>
      </c>
      <c r="L19" s="83"/>
      <c r="M19" s="6">
        <f>IF(J19="","",(K19/J19)/LOOKUP(RIGHT($D$2,3),定数!$A$6:$A$13,定数!$B$6:$B$13))</f>
        <v>5.7137969620573674</v>
      </c>
      <c r="N19" s="37">
        <v>2010</v>
      </c>
      <c r="O19" s="8">
        <v>43539</v>
      </c>
      <c r="P19" s="79">
        <v>90.6</v>
      </c>
      <c r="Q19" s="79"/>
      <c r="R19" s="80">
        <f>IF(P19="","",T19*M19*LOOKUP(RIGHT($D$2,3),定数!$A$6:$A$13,定数!$B$6:$B$13))</f>
        <v>-9713.4548354976214</v>
      </c>
      <c r="S19" s="80"/>
      <c r="T19" s="81">
        <f t="shared" si="4"/>
        <v>-17.000000000000171</v>
      </c>
      <c r="U19" s="81"/>
      <c r="V19" s="22">
        <f t="shared" si="1"/>
        <v>0</v>
      </c>
      <c r="W19">
        <f t="shared" si="2"/>
        <v>3</v>
      </c>
      <c r="X19" s="38">
        <f t="shared" si="5"/>
        <v>323933.71627581213</v>
      </c>
      <c r="Y19" s="39">
        <f t="shared" si="6"/>
        <v>5.9264835164837271E-2</v>
      </c>
    </row>
    <row r="20" spans="2:25" x14ac:dyDescent="0.15">
      <c r="B20" s="37">
        <v>12</v>
      </c>
      <c r="C20" s="78">
        <f t="shared" si="0"/>
        <v>295022.38314089534</v>
      </c>
      <c r="D20" s="78"/>
      <c r="E20" s="37">
        <v>2010</v>
      </c>
      <c r="F20" s="8">
        <v>43547</v>
      </c>
      <c r="G20" s="37" t="s">
        <v>4</v>
      </c>
      <c r="H20" s="79">
        <v>90.46</v>
      </c>
      <c r="I20" s="79"/>
      <c r="J20" s="37">
        <v>32</v>
      </c>
      <c r="K20" s="82">
        <f t="shared" si="3"/>
        <v>8850.6714942268591</v>
      </c>
      <c r="L20" s="83"/>
      <c r="M20" s="6">
        <f>IF(J20="","",(K20/J20)/LOOKUP(RIGHT($D$2,3),定数!$A$6:$A$13,定数!$B$6:$B$13))</f>
        <v>2.7658348419458934</v>
      </c>
      <c r="N20" s="37">
        <v>2010</v>
      </c>
      <c r="O20" s="8">
        <v>43548</v>
      </c>
      <c r="P20" s="79">
        <v>90.88</v>
      </c>
      <c r="Q20" s="79"/>
      <c r="R20" s="80">
        <f>IF(P20="","",T20*M20*LOOKUP(RIGHT($D$2,3),定数!$A$6:$A$13,定数!$B$6:$B$13))</f>
        <v>11616.506336172799</v>
      </c>
      <c r="S20" s="80"/>
      <c r="T20" s="81">
        <f t="shared" si="4"/>
        <v>42.000000000000171</v>
      </c>
      <c r="U20" s="81"/>
      <c r="V20" s="22">
        <f t="shared" si="1"/>
        <v>1</v>
      </c>
      <c r="W20">
        <f t="shared" si="2"/>
        <v>0</v>
      </c>
      <c r="X20" s="38">
        <f t="shared" si="5"/>
        <v>323933.71627581213</v>
      </c>
      <c r="Y20" s="39">
        <f t="shared" si="6"/>
        <v>8.9250768543958414E-2</v>
      </c>
    </row>
    <row r="21" spans="2:25" x14ac:dyDescent="0.15">
      <c r="B21" s="37">
        <v>13</v>
      </c>
      <c r="C21" s="78">
        <f t="shared" si="0"/>
        <v>306638.88947706815</v>
      </c>
      <c r="D21" s="78"/>
      <c r="E21" s="37">
        <v>2010</v>
      </c>
      <c r="F21" s="8">
        <v>43571</v>
      </c>
      <c r="G21" s="37" t="s">
        <v>3</v>
      </c>
      <c r="H21" s="79">
        <v>92.5</v>
      </c>
      <c r="I21" s="79"/>
      <c r="J21" s="37">
        <v>59</v>
      </c>
      <c r="K21" s="82">
        <f t="shared" si="3"/>
        <v>9199.1666843120438</v>
      </c>
      <c r="L21" s="83"/>
      <c r="M21" s="6">
        <f>IF(J21="","",(K21/J21)/LOOKUP(RIGHT($D$2,3),定数!$A$6:$A$13,定数!$B$6:$B$13))</f>
        <v>1.5591807939511937</v>
      </c>
      <c r="N21" s="37">
        <v>2010</v>
      </c>
      <c r="O21" s="8">
        <v>43574</v>
      </c>
      <c r="P21" s="79">
        <v>91.74</v>
      </c>
      <c r="Q21" s="79"/>
      <c r="R21" s="80">
        <f>IF(P21="","",T21*M21*LOOKUP(RIGHT($D$2,3),定数!$A$6:$A$13,定数!$B$6:$B$13))</f>
        <v>11849.774034029151</v>
      </c>
      <c r="S21" s="80"/>
      <c r="T21" s="81">
        <f t="shared" si="4"/>
        <v>76.000000000000512</v>
      </c>
      <c r="U21" s="81"/>
      <c r="V21" s="22">
        <f t="shared" si="1"/>
        <v>2</v>
      </c>
      <c r="W21">
        <f t="shared" si="2"/>
        <v>0</v>
      </c>
      <c r="X21" s="38">
        <f t="shared" si="5"/>
        <v>323933.71627581213</v>
      </c>
      <c r="Y21" s="39">
        <f t="shared" si="6"/>
        <v>5.3390017555376534E-2</v>
      </c>
    </row>
    <row r="22" spans="2:25" x14ac:dyDescent="0.15">
      <c r="B22" s="37">
        <v>14</v>
      </c>
      <c r="C22" s="78">
        <f t="shared" si="0"/>
        <v>318488.66351109731</v>
      </c>
      <c r="D22" s="78"/>
      <c r="E22" s="37">
        <v>2010</v>
      </c>
      <c r="F22" s="8">
        <v>43585</v>
      </c>
      <c r="G22" s="37" t="s">
        <v>4</v>
      </c>
      <c r="H22" s="79">
        <v>94.15</v>
      </c>
      <c r="I22" s="79"/>
      <c r="J22" s="37">
        <v>25</v>
      </c>
      <c r="K22" s="82">
        <f t="shared" si="3"/>
        <v>9554.6599053329192</v>
      </c>
      <c r="L22" s="83"/>
      <c r="M22" s="6">
        <f>IF(J22="","",(K22/J22)/LOOKUP(RIGHT($D$2,3),定数!$A$6:$A$13,定数!$B$6:$B$13))</f>
        <v>3.8218639621331674</v>
      </c>
      <c r="N22" s="37">
        <v>2010</v>
      </c>
      <c r="O22" s="8">
        <v>43585</v>
      </c>
      <c r="P22" s="79">
        <v>94.44</v>
      </c>
      <c r="Q22" s="79"/>
      <c r="R22" s="80">
        <f>IF(P22="","",T22*M22*LOOKUP(RIGHT($D$2,3),定数!$A$6:$A$13,定数!$B$6:$B$13))</f>
        <v>11083.40549018588</v>
      </c>
      <c r="S22" s="80"/>
      <c r="T22" s="81">
        <f t="shared" si="4"/>
        <v>28.999999999999204</v>
      </c>
      <c r="U22" s="81"/>
      <c r="V22" s="22">
        <f t="shared" si="1"/>
        <v>3</v>
      </c>
      <c r="W22">
        <f t="shared" si="2"/>
        <v>0</v>
      </c>
      <c r="X22" s="38">
        <f t="shared" si="5"/>
        <v>323933.71627581213</v>
      </c>
      <c r="Y22" s="39">
        <f t="shared" si="6"/>
        <v>1.6809157216838289E-2</v>
      </c>
    </row>
    <row r="23" spans="2:25" x14ac:dyDescent="0.15">
      <c r="B23" s="37">
        <v>15</v>
      </c>
      <c r="C23" s="78">
        <f t="shared" si="0"/>
        <v>329572.06900128321</v>
      </c>
      <c r="D23" s="78"/>
      <c r="E23" s="37">
        <v>2010</v>
      </c>
      <c r="F23" s="8">
        <v>43592</v>
      </c>
      <c r="G23" s="37" t="s">
        <v>3</v>
      </c>
      <c r="H23" s="79">
        <v>91.67</v>
      </c>
      <c r="I23" s="79"/>
      <c r="J23" s="37">
        <v>151</v>
      </c>
      <c r="K23" s="82">
        <f t="shared" si="3"/>
        <v>9887.1620700384956</v>
      </c>
      <c r="L23" s="83"/>
      <c r="M23" s="6">
        <f>IF(J23="","",(K23/J23)/LOOKUP(RIGHT($D$2,3),定数!$A$6:$A$13,定数!$B$6:$B$13))</f>
        <v>0.65477894503566192</v>
      </c>
      <c r="N23" s="40">
        <v>2010</v>
      </c>
      <c r="O23" s="8">
        <v>43595</v>
      </c>
      <c r="P23" s="79">
        <v>93.19</v>
      </c>
      <c r="Q23" s="79"/>
      <c r="R23" s="80">
        <f>IF(P23="","",T23*M23*LOOKUP(RIGHT($D$2,3),定数!$A$6:$A$13,定数!$B$6:$B$13))</f>
        <v>-9952.6399645420352</v>
      </c>
      <c r="S23" s="80"/>
      <c r="T23" s="81">
        <f t="shared" si="4"/>
        <v>-151.9999999999996</v>
      </c>
      <c r="U23" s="81"/>
      <c r="V23" t="str">
        <f t="shared" ref="V23:W74" si="7">IF(S23&lt;&gt;"",IF(S23&lt;0,1+V22,0),"")</f>
        <v/>
      </c>
      <c r="W23">
        <f t="shared" si="2"/>
        <v>1</v>
      </c>
      <c r="X23" s="38">
        <f t="shared" si="5"/>
        <v>329572.06900128321</v>
      </c>
      <c r="Y23" s="39">
        <f t="shared" si="6"/>
        <v>0</v>
      </c>
    </row>
    <row r="24" spans="2:25" x14ac:dyDescent="0.15">
      <c r="B24" s="37">
        <v>16</v>
      </c>
      <c r="C24" s="78">
        <f t="shared" si="0"/>
        <v>319619.42903674114</v>
      </c>
      <c r="D24" s="78"/>
      <c r="E24" s="37">
        <v>2010</v>
      </c>
      <c r="F24" s="8">
        <v>43599</v>
      </c>
      <c r="G24" s="37" t="s">
        <v>37</v>
      </c>
      <c r="H24" s="79">
        <v>92.64</v>
      </c>
      <c r="I24" s="79"/>
      <c r="J24" s="37">
        <v>29</v>
      </c>
      <c r="K24" s="82">
        <f t="shared" si="3"/>
        <v>9588.5828711022332</v>
      </c>
      <c r="L24" s="83"/>
      <c r="M24" s="6">
        <f>IF(J24="","",(K24/J24)/LOOKUP(RIGHT($D$2,3),定数!$A$6:$A$13,定数!$B$6:$B$13))</f>
        <v>3.3064078865869773</v>
      </c>
      <c r="N24" s="37">
        <v>2010</v>
      </c>
      <c r="O24" s="8">
        <v>43599</v>
      </c>
      <c r="P24" s="79">
        <v>92.28</v>
      </c>
      <c r="Q24" s="79"/>
      <c r="R24" s="80">
        <f>IF(P24="","",T24*M24*LOOKUP(RIGHT($D$2,3),定数!$A$6:$A$13,定数!$B$6:$B$13))</f>
        <v>11903.068391713099</v>
      </c>
      <c r="S24" s="80"/>
      <c r="T24" s="81">
        <f t="shared" si="4"/>
        <v>35.999999999999943</v>
      </c>
      <c r="U24" s="81"/>
      <c r="V24" t="str">
        <f t="shared" si="7"/>
        <v/>
      </c>
      <c r="W24">
        <f t="shared" si="2"/>
        <v>0</v>
      </c>
      <c r="X24" s="38">
        <f t="shared" si="5"/>
        <v>329572.06900128321</v>
      </c>
      <c r="Y24" s="39">
        <f t="shared" si="6"/>
        <v>3.0198675496688754E-2</v>
      </c>
    </row>
    <row r="25" spans="2:25" x14ac:dyDescent="0.15">
      <c r="B25" s="37">
        <v>17</v>
      </c>
      <c r="C25" s="78">
        <f t="shared" si="0"/>
        <v>331522.49742845423</v>
      </c>
      <c r="D25" s="78"/>
      <c r="E25" s="37">
        <v>2010</v>
      </c>
      <c r="F25" s="8">
        <v>43602</v>
      </c>
      <c r="G25" s="37" t="s">
        <v>37</v>
      </c>
      <c r="H25" s="79">
        <v>92.23</v>
      </c>
      <c r="I25" s="79"/>
      <c r="J25" s="37">
        <v>45</v>
      </c>
      <c r="K25" s="82">
        <f t="shared" si="3"/>
        <v>9945.6749228536264</v>
      </c>
      <c r="L25" s="83"/>
      <c r="M25" s="6">
        <f>IF(J25="","",(K25/J25)/LOOKUP(RIGHT($D$2,3),定数!$A$6:$A$13,定数!$B$6:$B$13))</f>
        <v>2.2101499828563616</v>
      </c>
      <c r="N25" s="37">
        <v>2010</v>
      </c>
      <c r="O25" s="8">
        <v>43603</v>
      </c>
      <c r="P25" s="79">
        <v>92.68</v>
      </c>
      <c r="Q25" s="79"/>
      <c r="R25" s="80">
        <f>IF(P25="","",T25*M25*LOOKUP(RIGHT($D$2,3),定数!$A$6:$A$13,定数!$B$6:$B$13))</f>
        <v>-9945.6749228536901</v>
      </c>
      <c r="S25" s="80"/>
      <c r="T25" s="81">
        <f t="shared" si="4"/>
        <v>-45.000000000000284</v>
      </c>
      <c r="U25" s="81"/>
      <c r="V25" t="str">
        <f t="shared" si="7"/>
        <v/>
      </c>
      <c r="W25">
        <f t="shared" si="2"/>
        <v>1</v>
      </c>
      <c r="X25" s="38">
        <f t="shared" si="5"/>
        <v>331522.49742845423</v>
      </c>
      <c r="Y25" s="39">
        <f t="shared" si="6"/>
        <v>0</v>
      </c>
    </row>
    <row r="26" spans="2:25" x14ac:dyDescent="0.15">
      <c r="B26" s="37">
        <v>18</v>
      </c>
      <c r="C26" s="78">
        <f t="shared" si="0"/>
        <v>321576.82250560052</v>
      </c>
      <c r="D26" s="78"/>
      <c r="E26" s="37">
        <v>2010</v>
      </c>
      <c r="F26" s="8">
        <v>43606</v>
      </c>
      <c r="G26" s="37" t="s">
        <v>65</v>
      </c>
      <c r="H26" s="79">
        <v>90.08</v>
      </c>
      <c r="I26" s="79"/>
      <c r="J26" s="37">
        <v>54</v>
      </c>
      <c r="K26" s="82">
        <f t="shared" si="3"/>
        <v>9647.3046751680158</v>
      </c>
      <c r="L26" s="83"/>
      <c r="M26" s="6">
        <f>IF(J26="","",(K26/J26)/LOOKUP(RIGHT($D$2,3),定数!$A$6:$A$13,定数!$B$6:$B$13))</f>
        <v>1.7865379028088919</v>
      </c>
      <c r="N26" s="37">
        <v>2010</v>
      </c>
      <c r="O26" s="8">
        <v>43610</v>
      </c>
      <c r="P26" s="79">
        <v>89.54</v>
      </c>
      <c r="Q26" s="79"/>
      <c r="R26" s="80">
        <f>IF(P26="","",T26*M26*LOOKUP(RIGHT($D$2,3),定数!$A$6:$A$13,定数!$B$6:$B$13))</f>
        <v>-9647.3046751678739</v>
      </c>
      <c r="S26" s="80"/>
      <c r="T26" s="81">
        <f t="shared" si="4"/>
        <v>-53.999999999999204</v>
      </c>
      <c r="U26" s="81"/>
      <c r="V26" t="str">
        <f t="shared" si="7"/>
        <v/>
      </c>
      <c r="W26">
        <f t="shared" si="2"/>
        <v>2</v>
      </c>
      <c r="X26" s="38">
        <f t="shared" si="5"/>
        <v>331522.49742845423</v>
      </c>
      <c r="Y26" s="39">
        <f t="shared" si="6"/>
        <v>3.0000000000000249E-2</v>
      </c>
    </row>
    <row r="27" spans="2:25" x14ac:dyDescent="0.15">
      <c r="B27" s="37">
        <v>19</v>
      </c>
      <c r="C27" s="78">
        <f t="shared" si="0"/>
        <v>311929.51783043263</v>
      </c>
      <c r="D27" s="78"/>
      <c r="E27" s="37">
        <v>2010</v>
      </c>
      <c r="F27" s="8">
        <v>43611</v>
      </c>
      <c r="G27" s="37" t="s">
        <v>3</v>
      </c>
      <c r="H27" s="79">
        <v>90.06</v>
      </c>
      <c r="I27" s="79"/>
      <c r="J27" s="37">
        <v>32</v>
      </c>
      <c r="K27" s="82">
        <f t="shared" si="3"/>
        <v>9357.885534912979</v>
      </c>
      <c r="L27" s="83"/>
      <c r="M27" s="6">
        <f>IF(J27="","",(K27/J27)/LOOKUP(RIGHT($D$2,3),定数!$A$6:$A$13,定数!$B$6:$B$13))</f>
        <v>2.9243392296603061</v>
      </c>
      <c r="N27" s="37">
        <v>2010</v>
      </c>
      <c r="O27" s="8">
        <v>43611</v>
      </c>
      <c r="P27" s="79">
        <v>90.36</v>
      </c>
      <c r="Q27" s="79"/>
      <c r="R27" s="80">
        <f>IF(P27="","",T27*M27*LOOKUP(RIGHT($D$2,3),定数!$A$6:$A$13,定数!$B$6:$B$13))</f>
        <v>-8773.0176889808354</v>
      </c>
      <c r="S27" s="80"/>
      <c r="T27" s="81">
        <f t="shared" si="4"/>
        <v>-29.999999999999716</v>
      </c>
      <c r="U27" s="81"/>
      <c r="V27" t="str">
        <f t="shared" si="7"/>
        <v/>
      </c>
      <c r="W27">
        <f t="shared" si="2"/>
        <v>3</v>
      </c>
      <c r="X27" s="38">
        <f t="shared" si="5"/>
        <v>331522.49742845423</v>
      </c>
      <c r="Y27" s="39">
        <f t="shared" si="6"/>
        <v>5.9099999999999819E-2</v>
      </c>
    </row>
    <row r="28" spans="2:25" x14ac:dyDescent="0.15">
      <c r="B28" s="37">
        <v>20</v>
      </c>
      <c r="C28" s="78">
        <f t="shared" si="0"/>
        <v>303156.50014145178</v>
      </c>
      <c r="D28" s="78"/>
      <c r="E28" s="37">
        <v>2010</v>
      </c>
      <c r="F28" s="8">
        <v>43625</v>
      </c>
      <c r="G28" s="37" t="s">
        <v>4</v>
      </c>
      <c r="H28" s="79">
        <v>91.53</v>
      </c>
      <c r="I28" s="79"/>
      <c r="J28" s="37">
        <v>27</v>
      </c>
      <c r="K28" s="82">
        <f t="shared" si="3"/>
        <v>9094.6950042435528</v>
      </c>
      <c r="L28" s="83"/>
      <c r="M28" s="6">
        <f>IF(J28="","",(K28/J28)/LOOKUP(RIGHT($D$2,3),定数!$A$6:$A$13,定数!$B$6:$B$13))</f>
        <v>3.3684055571272413</v>
      </c>
      <c r="N28" s="37">
        <v>2010</v>
      </c>
      <c r="O28" s="8">
        <v>43625</v>
      </c>
      <c r="P28" s="79">
        <v>91.25</v>
      </c>
      <c r="Q28" s="79"/>
      <c r="R28" s="80">
        <f>IF(P28="","",T28*M28*LOOKUP(RIGHT($D$2,3),定数!$A$6:$A$13,定数!$B$6:$B$13))</f>
        <v>-9431.5355599563136</v>
      </c>
      <c r="S28" s="80"/>
      <c r="T28" s="81">
        <f t="shared" si="4"/>
        <v>-28.000000000000114</v>
      </c>
      <c r="U28" s="81"/>
      <c r="V28" t="str">
        <f t="shared" si="7"/>
        <v/>
      </c>
      <c r="W28">
        <f t="shared" si="2"/>
        <v>4</v>
      </c>
      <c r="X28" s="38">
        <f t="shared" si="5"/>
        <v>331522.49742845423</v>
      </c>
      <c r="Y28" s="39">
        <f t="shared" si="6"/>
        <v>8.5562812499999641E-2</v>
      </c>
    </row>
    <row r="29" spans="2:25" x14ac:dyDescent="0.15">
      <c r="B29" s="37">
        <v>21</v>
      </c>
      <c r="C29" s="78">
        <f t="shared" si="0"/>
        <v>293724.96458149544</v>
      </c>
      <c r="D29" s="78"/>
      <c r="E29" s="37">
        <v>2010</v>
      </c>
      <c r="F29" s="8">
        <v>43626</v>
      </c>
      <c r="G29" s="37" t="s">
        <v>4</v>
      </c>
      <c r="H29" s="79">
        <v>91.36</v>
      </c>
      <c r="I29" s="79"/>
      <c r="J29" s="37">
        <v>51</v>
      </c>
      <c r="K29" s="82">
        <f t="shared" si="3"/>
        <v>8811.7489374448633</v>
      </c>
      <c r="L29" s="83"/>
      <c r="M29" s="6">
        <f>IF(J29="","",(K29/J29)/LOOKUP(RIGHT($D$2,3),定数!$A$6:$A$13,定数!$B$6:$B$13))</f>
        <v>1.7277939093029144</v>
      </c>
      <c r="N29" s="37">
        <v>2010</v>
      </c>
      <c r="O29" s="8">
        <v>43630</v>
      </c>
      <c r="P29" s="79">
        <v>91.98</v>
      </c>
      <c r="Q29" s="79"/>
      <c r="R29" s="80">
        <f>IF(P29="","",T29*M29*LOOKUP(RIGHT($D$2,3),定数!$A$6:$A$13,定数!$B$6:$B$13))</f>
        <v>10712.322237678149</v>
      </c>
      <c r="S29" s="80"/>
      <c r="T29" s="81">
        <f t="shared" si="4"/>
        <v>62.000000000000455</v>
      </c>
      <c r="U29" s="81"/>
      <c r="V29" t="str">
        <f t="shared" si="7"/>
        <v/>
      </c>
      <c r="W29">
        <f t="shared" si="2"/>
        <v>0</v>
      </c>
      <c r="X29" s="38">
        <f t="shared" si="5"/>
        <v>331522.49742845423</v>
      </c>
      <c r="Y29" s="39">
        <f t="shared" si="6"/>
        <v>0.11401196944444425</v>
      </c>
    </row>
    <row r="30" spans="2:25" x14ac:dyDescent="0.15">
      <c r="B30" s="37">
        <v>22</v>
      </c>
      <c r="C30" s="78">
        <f t="shared" si="0"/>
        <v>304437.28681917361</v>
      </c>
      <c r="D30" s="78"/>
      <c r="E30" s="37">
        <v>2010</v>
      </c>
      <c r="F30" s="8">
        <v>43632</v>
      </c>
      <c r="G30" s="37" t="s">
        <v>3</v>
      </c>
      <c r="H30" s="79">
        <v>91.41</v>
      </c>
      <c r="I30" s="79"/>
      <c r="J30" s="37">
        <v>23</v>
      </c>
      <c r="K30" s="82">
        <f t="shared" si="3"/>
        <v>9133.1186045752074</v>
      </c>
      <c r="L30" s="83"/>
      <c r="M30" s="6">
        <f>IF(J30="","",(K30/J30)/LOOKUP(RIGHT($D$2,3),定数!$A$6:$A$13,定数!$B$6:$B$13))</f>
        <v>3.9709211324240035</v>
      </c>
      <c r="N30" s="37">
        <v>2010</v>
      </c>
      <c r="O30" s="8">
        <v>43632</v>
      </c>
      <c r="P30" s="79">
        <v>91.64</v>
      </c>
      <c r="Q30" s="79"/>
      <c r="R30" s="80">
        <f>IF(P30="","",T30*M30*LOOKUP(RIGHT($D$2,3),定数!$A$6:$A$13,定数!$B$6:$B$13))</f>
        <v>-9133.1186045753657</v>
      </c>
      <c r="S30" s="80"/>
      <c r="T30" s="81">
        <f t="shared" si="4"/>
        <v>-23.000000000000398</v>
      </c>
      <c r="U30" s="81"/>
      <c r="V30" t="str">
        <f t="shared" si="7"/>
        <v/>
      </c>
      <c r="W30">
        <f t="shared" si="2"/>
        <v>1</v>
      </c>
      <c r="X30" s="38">
        <f t="shared" si="5"/>
        <v>331522.49742845423</v>
      </c>
      <c r="Y30" s="39">
        <f t="shared" si="6"/>
        <v>8.1699464800653154E-2</v>
      </c>
    </row>
    <row r="31" spans="2:25" x14ac:dyDescent="0.15">
      <c r="B31" s="37">
        <v>23</v>
      </c>
      <c r="C31" s="78">
        <f t="shared" si="0"/>
        <v>295304.16821459826</v>
      </c>
      <c r="D31" s="78"/>
      <c r="E31" s="37">
        <v>2010</v>
      </c>
      <c r="F31" s="8">
        <v>43641</v>
      </c>
      <c r="G31" s="37" t="s">
        <v>3</v>
      </c>
      <c r="H31" s="79">
        <v>89.46</v>
      </c>
      <c r="I31" s="79"/>
      <c r="J31" s="37">
        <v>28</v>
      </c>
      <c r="K31" s="82">
        <f t="shared" si="3"/>
        <v>8859.1250464379482</v>
      </c>
      <c r="L31" s="83"/>
      <c r="M31" s="6">
        <f>IF(J31="","",(K31/J31)/LOOKUP(RIGHT($D$2,3),定数!$A$6:$A$13,定数!$B$6:$B$13))</f>
        <v>3.1639732308706958</v>
      </c>
      <c r="N31" s="37">
        <v>2010</v>
      </c>
      <c r="O31" s="8">
        <v>43644</v>
      </c>
      <c r="P31" s="79">
        <v>89.1</v>
      </c>
      <c r="Q31" s="79"/>
      <c r="R31" s="80">
        <f>IF(P31="","",T31*M31*LOOKUP(RIGHT($D$2,3),定数!$A$6:$A$13,定数!$B$6:$B$13))</f>
        <v>11390.303631134486</v>
      </c>
      <c r="S31" s="80"/>
      <c r="T31" s="81">
        <f t="shared" si="4"/>
        <v>35.999999999999943</v>
      </c>
      <c r="U31" s="81"/>
      <c r="V31" t="str">
        <f t="shared" si="7"/>
        <v/>
      </c>
      <c r="W31">
        <f t="shared" si="2"/>
        <v>0</v>
      </c>
      <c r="X31" s="38">
        <f t="shared" si="5"/>
        <v>331522.49742845423</v>
      </c>
      <c r="Y31" s="39">
        <f t="shared" si="6"/>
        <v>0.10924848085663397</v>
      </c>
    </row>
    <row r="32" spans="2:25" x14ac:dyDescent="0.15">
      <c r="B32" s="37">
        <v>24</v>
      </c>
      <c r="C32" s="78">
        <f t="shared" si="0"/>
        <v>306694.47184573277</v>
      </c>
      <c r="D32" s="78"/>
      <c r="E32" s="37">
        <v>2010</v>
      </c>
      <c r="F32" s="8">
        <v>43643</v>
      </c>
      <c r="G32" s="37" t="s">
        <v>37</v>
      </c>
      <c r="H32" s="79">
        <v>89.27</v>
      </c>
      <c r="I32" s="79"/>
      <c r="J32" s="37">
        <v>16</v>
      </c>
      <c r="K32" s="82">
        <f t="shared" si="3"/>
        <v>9200.834155371982</v>
      </c>
      <c r="L32" s="83"/>
      <c r="M32" s="6">
        <f>IF(J32="","",(K32/J32)/LOOKUP(RIGHT($D$2,3),定数!$A$6:$A$13,定数!$B$6:$B$13))</f>
        <v>5.7505213471074885</v>
      </c>
      <c r="N32" s="37">
        <v>2010</v>
      </c>
      <c r="O32" s="8">
        <v>43644</v>
      </c>
      <c r="P32" s="79">
        <v>89.07</v>
      </c>
      <c r="Q32" s="79"/>
      <c r="R32" s="80">
        <f>IF(P32="","",T32*M32*LOOKUP(RIGHT($D$2,3),定数!$A$6:$A$13,定数!$B$6:$B$13))</f>
        <v>11501.042694215141</v>
      </c>
      <c r="S32" s="80"/>
      <c r="T32" s="81">
        <f t="shared" si="4"/>
        <v>20.000000000000284</v>
      </c>
      <c r="U32" s="81"/>
      <c r="V32" t="str">
        <f t="shared" si="7"/>
        <v/>
      </c>
      <c r="W32">
        <f t="shared" si="2"/>
        <v>0</v>
      </c>
      <c r="X32" s="38">
        <f t="shared" si="5"/>
        <v>331522.49742845423</v>
      </c>
      <c r="Y32" s="39">
        <f t="shared" si="6"/>
        <v>7.4890922261104165E-2</v>
      </c>
    </row>
    <row r="33" spans="2:25" x14ac:dyDescent="0.15">
      <c r="B33" s="37">
        <v>25</v>
      </c>
      <c r="C33" s="78">
        <f t="shared" si="0"/>
        <v>318195.51453994791</v>
      </c>
      <c r="D33" s="78"/>
      <c r="E33" s="37">
        <v>2010</v>
      </c>
      <c r="F33" s="8">
        <v>43647</v>
      </c>
      <c r="G33" s="37" t="s">
        <v>3</v>
      </c>
      <c r="H33" s="79">
        <v>88.22</v>
      </c>
      <c r="I33" s="79"/>
      <c r="J33" s="37">
        <v>26</v>
      </c>
      <c r="K33" s="82">
        <f t="shared" si="3"/>
        <v>9545.8654361984372</v>
      </c>
      <c r="L33" s="83"/>
      <c r="M33" s="6">
        <f>IF(J33="","",(K33/J33)/LOOKUP(RIGHT($D$2,3),定数!$A$6:$A$13,定数!$B$6:$B$13))</f>
        <v>3.6714867062301679</v>
      </c>
      <c r="N33" s="37">
        <v>2010</v>
      </c>
      <c r="O33" s="8">
        <v>43647</v>
      </c>
      <c r="P33" s="79">
        <v>87.9</v>
      </c>
      <c r="Q33" s="79"/>
      <c r="R33" s="80">
        <f>IF(P33="","",T33*M33*LOOKUP(RIGHT($D$2,3),定数!$A$6:$A$13,定数!$B$6:$B$13))</f>
        <v>11748.757459936287</v>
      </c>
      <c r="S33" s="80"/>
      <c r="T33" s="81">
        <f t="shared" si="4"/>
        <v>31.999999999999318</v>
      </c>
      <c r="U33" s="81"/>
      <c r="V33" t="str">
        <f t="shared" si="7"/>
        <v/>
      </c>
      <c r="W33">
        <f t="shared" si="2"/>
        <v>0</v>
      </c>
      <c r="X33" s="38">
        <f t="shared" si="5"/>
        <v>331522.49742845423</v>
      </c>
      <c r="Y33" s="39">
        <f t="shared" si="6"/>
        <v>4.0199331845895081E-2</v>
      </c>
    </row>
    <row r="34" spans="2:25" x14ac:dyDescent="0.15">
      <c r="B34" s="37">
        <v>26</v>
      </c>
      <c r="C34" s="78">
        <f t="shared" si="0"/>
        <v>329944.27199988422</v>
      </c>
      <c r="D34" s="78"/>
      <c r="E34" s="37">
        <v>2010</v>
      </c>
      <c r="F34" s="8">
        <v>43660</v>
      </c>
      <c r="G34" s="37" t="s">
        <v>3</v>
      </c>
      <c r="H34" s="79">
        <v>88.18</v>
      </c>
      <c r="I34" s="79"/>
      <c r="J34" s="37">
        <v>47</v>
      </c>
      <c r="K34" s="82">
        <f t="shared" si="3"/>
        <v>9898.3281599965267</v>
      </c>
      <c r="L34" s="83"/>
      <c r="M34" s="6">
        <f>IF(J34="","",(K34/J34)/LOOKUP(RIGHT($D$2,3),定数!$A$6:$A$13,定数!$B$6:$B$13))</f>
        <v>2.1060272680843672</v>
      </c>
      <c r="N34" s="37">
        <v>2010</v>
      </c>
      <c r="O34" s="8">
        <v>43661</v>
      </c>
      <c r="P34" s="79">
        <v>87.59</v>
      </c>
      <c r="Q34" s="79"/>
      <c r="R34" s="80">
        <f>IF(P34="","",T34*M34*LOOKUP(RIGHT($D$2,3),定数!$A$6:$A$13,定数!$B$6:$B$13))</f>
        <v>12425.560881697838</v>
      </c>
      <c r="S34" s="80"/>
      <c r="T34" s="81">
        <f t="shared" si="4"/>
        <v>59.000000000000341</v>
      </c>
      <c r="U34" s="81"/>
      <c r="V34" t="str">
        <f t="shared" si="7"/>
        <v/>
      </c>
      <c r="W34">
        <f t="shared" si="2"/>
        <v>0</v>
      </c>
      <c r="X34" s="38">
        <f t="shared" si="5"/>
        <v>331522.49742845423</v>
      </c>
      <c r="Y34" s="39">
        <f t="shared" si="6"/>
        <v>4.7605379448211194E-3</v>
      </c>
    </row>
    <row r="35" spans="2:25" x14ac:dyDescent="0.15">
      <c r="B35" s="37">
        <v>27</v>
      </c>
      <c r="C35" s="78">
        <f t="shared" si="0"/>
        <v>342369.83288158209</v>
      </c>
      <c r="D35" s="78"/>
      <c r="E35" s="37">
        <v>2010</v>
      </c>
      <c r="F35" s="8">
        <v>43680</v>
      </c>
      <c r="G35" s="37" t="s">
        <v>3</v>
      </c>
      <c r="H35" s="79">
        <v>86.38</v>
      </c>
      <c r="I35" s="79"/>
      <c r="J35" s="37">
        <v>25</v>
      </c>
      <c r="K35" s="82">
        <f t="shared" si="3"/>
        <v>10271.094986447462</v>
      </c>
      <c r="L35" s="83"/>
      <c r="M35" s="6">
        <f>IF(J35="","",(K35/J35)/LOOKUP(RIGHT($D$2,3),定数!$A$6:$A$13,定数!$B$6:$B$13))</f>
        <v>4.1084379945789848</v>
      </c>
      <c r="N35" s="37">
        <v>2010</v>
      </c>
      <c r="O35" s="8">
        <v>43680</v>
      </c>
      <c r="P35" s="79">
        <v>86.09</v>
      </c>
      <c r="Q35" s="79"/>
      <c r="R35" s="80">
        <f>IF(P35="","",T35*M35*LOOKUP(RIGHT($D$2,3),定数!$A$6:$A$13,定数!$B$6:$B$13))</f>
        <v>11914.470184278729</v>
      </c>
      <c r="S35" s="80"/>
      <c r="T35" s="81">
        <f t="shared" si="4"/>
        <v>28.999999999999204</v>
      </c>
      <c r="U35" s="81"/>
      <c r="V35" t="str">
        <f t="shared" si="7"/>
        <v/>
      </c>
      <c r="W35">
        <f t="shared" si="2"/>
        <v>0</v>
      </c>
      <c r="X35" s="38">
        <f t="shared" si="5"/>
        <v>342369.83288158209</v>
      </c>
      <c r="Y35" s="39">
        <f t="shared" si="6"/>
        <v>0</v>
      </c>
    </row>
    <row r="36" spans="2:25" x14ac:dyDescent="0.15">
      <c r="B36" s="37">
        <v>28</v>
      </c>
      <c r="C36" s="78">
        <f t="shared" si="0"/>
        <v>354284.30306586082</v>
      </c>
      <c r="D36" s="78"/>
      <c r="E36" s="37">
        <v>2010</v>
      </c>
      <c r="F36" s="8">
        <v>43687</v>
      </c>
      <c r="G36" s="37" t="s">
        <v>4</v>
      </c>
      <c r="H36" s="79">
        <v>85.92</v>
      </c>
      <c r="I36" s="79"/>
      <c r="J36" s="37">
        <v>30</v>
      </c>
      <c r="K36" s="82">
        <f t="shared" si="3"/>
        <v>10628.529091975824</v>
      </c>
      <c r="L36" s="83"/>
      <c r="M36" s="6">
        <f>IF(J36="","",(K36/J36)/LOOKUP(RIGHT($D$2,3),定数!$A$6:$A$13,定数!$B$6:$B$13))</f>
        <v>3.5428430306586081</v>
      </c>
      <c r="N36" s="37">
        <v>2010</v>
      </c>
      <c r="O36" s="8">
        <v>43687</v>
      </c>
      <c r="P36" s="79">
        <v>85.62</v>
      </c>
      <c r="Q36" s="79"/>
      <c r="R36" s="80">
        <f>IF(P36="","",T36*M36*LOOKUP(RIGHT($D$2,3),定数!$A$6:$A$13,定数!$B$6:$B$13))</f>
        <v>-10628.529091975723</v>
      </c>
      <c r="S36" s="80"/>
      <c r="T36" s="81">
        <f t="shared" si="4"/>
        <v>-29.999999999999716</v>
      </c>
      <c r="U36" s="81"/>
      <c r="V36" t="str">
        <f t="shared" si="7"/>
        <v/>
      </c>
      <c r="W36">
        <f t="shared" si="2"/>
        <v>1</v>
      </c>
      <c r="X36" s="38">
        <f t="shared" si="5"/>
        <v>354284.30306586082</v>
      </c>
      <c r="Y36" s="39">
        <f t="shared" si="6"/>
        <v>0</v>
      </c>
    </row>
    <row r="37" spans="2:25" x14ac:dyDescent="0.15">
      <c r="B37" s="37">
        <v>29</v>
      </c>
      <c r="C37" s="78">
        <f t="shared" si="0"/>
        <v>343655.77397388511</v>
      </c>
      <c r="D37" s="78"/>
      <c r="E37" s="37">
        <v>2010</v>
      </c>
      <c r="F37" s="8">
        <v>43695</v>
      </c>
      <c r="G37" s="37" t="s">
        <v>4</v>
      </c>
      <c r="H37" s="79">
        <v>85.38</v>
      </c>
      <c r="I37" s="79"/>
      <c r="J37" s="37">
        <v>19</v>
      </c>
      <c r="K37" s="82">
        <f t="shared" si="3"/>
        <v>10309.673219216553</v>
      </c>
      <c r="L37" s="83"/>
      <c r="M37" s="6">
        <f>IF(J37="","",(K37/J37)/LOOKUP(RIGHT($D$2,3),定数!$A$6:$A$13,定数!$B$6:$B$13))</f>
        <v>5.4261437995876589</v>
      </c>
      <c r="N37" s="37">
        <v>2010</v>
      </c>
      <c r="O37" s="8">
        <v>43696</v>
      </c>
      <c r="P37" s="79">
        <v>85.61</v>
      </c>
      <c r="Q37" s="79"/>
      <c r="R37" s="80">
        <f>IF(P37="","",T37*M37*LOOKUP(RIGHT($D$2,3),定数!$A$6:$A$13,定数!$B$6:$B$13))</f>
        <v>12480.130739051832</v>
      </c>
      <c r="S37" s="80"/>
      <c r="T37" s="81">
        <f t="shared" si="4"/>
        <v>23.000000000000398</v>
      </c>
      <c r="U37" s="81"/>
      <c r="V37" t="str">
        <f t="shared" si="7"/>
        <v/>
      </c>
      <c r="W37">
        <f t="shared" si="2"/>
        <v>0</v>
      </c>
      <c r="X37" s="38">
        <f t="shared" si="5"/>
        <v>354284.30306586082</v>
      </c>
      <c r="Y37" s="39">
        <f t="shared" si="6"/>
        <v>2.9999999999999694E-2</v>
      </c>
    </row>
    <row r="38" spans="2:25" x14ac:dyDescent="0.15">
      <c r="B38" s="37">
        <v>30</v>
      </c>
      <c r="C38" s="78">
        <f t="shared" si="0"/>
        <v>356135.90471293696</v>
      </c>
      <c r="D38" s="78"/>
      <c r="E38" s="37">
        <v>2010</v>
      </c>
      <c r="F38" s="8">
        <v>43696</v>
      </c>
      <c r="G38" s="37" t="s">
        <v>3</v>
      </c>
      <c r="H38" s="79">
        <v>85.22</v>
      </c>
      <c r="I38" s="79"/>
      <c r="J38" s="37">
        <v>17</v>
      </c>
      <c r="K38" s="82">
        <f t="shared" si="3"/>
        <v>10684.077141388108</v>
      </c>
      <c r="L38" s="83"/>
      <c r="M38" s="6">
        <f>IF(J38="","",(K38/J38)/LOOKUP(RIGHT($D$2,3),定数!$A$6:$A$13,定数!$B$6:$B$13))</f>
        <v>6.2847512596400632</v>
      </c>
      <c r="N38" s="37">
        <v>2010</v>
      </c>
      <c r="O38" s="8">
        <v>43697</v>
      </c>
      <c r="P38" s="79">
        <v>85.4</v>
      </c>
      <c r="Q38" s="79"/>
      <c r="R38" s="80">
        <f>IF(P38="","",T38*M38*LOOKUP(RIGHT($D$2,3),定数!$A$6:$A$13,定数!$B$6:$B$13))</f>
        <v>-11312.552267352543</v>
      </c>
      <c r="S38" s="80"/>
      <c r="T38" s="81">
        <f t="shared" si="4"/>
        <v>-18.000000000000682</v>
      </c>
      <c r="U38" s="81"/>
      <c r="V38" t="str">
        <f t="shared" si="7"/>
        <v/>
      </c>
      <c r="W38">
        <f t="shared" si="2"/>
        <v>1</v>
      </c>
      <c r="X38" s="38">
        <f t="shared" si="5"/>
        <v>356135.90471293696</v>
      </c>
      <c r="Y38" s="39">
        <f t="shared" si="6"/>
        <v>0</v>
      </c>
    </row>
    <row r="39" spans="2:25" x14ac:dyDescent="0.15">
      <c r="B39" s="37">
        <v>31</v>
      </c>
      <c r="C39" s="78">
        <f t="shared" si="0"/>
        <v>344823.35244558443</v>
      </c>
      <c r="D39" s="78"/>
      <c r="E39" s="37">
        <v>2010</v>
      </c>
      <c r="F39" s="8">
        <v>43704</v>
      </c>
      <c r="G39" s="37" t="s">
        <v>3</v>
      </c>
      <c r="H39" s="79">
        <v>84.59</v>
      </c>
      <c r="I39" s="79"/>
      <c r="J39" s="37">
        <v>49</v>
      </c>
      <c r="K39" s="82">
        <f t="shared" si="3"/>
        <v>10344.700573367532</v>
      </c>
      <c r="L39" s="83"/>
      <c r="M39" s="6">
        <f>IF(J39="","",(K39/J39)/LOOKUP(RIGHT($D$2,3),定数!$A$6:$A$13,定数!$B$6:$B$13))</f>
        <v>2.1111633823199045</v>
      </c>
      <c r="N39" s="37">
        <v>2010</v>
      </c>
      <c r="O39" s="8">
        <v>43704</v>
      </c>
      <c r="P39" s="79">
        <v>85.05</v>
      </c>
      <c r="Q39" s="79"/>
      <c r="R39" s="80">
        <f>IF(P39="","",T39*M39*LOOKUP(RIGHT($D$2,3),定数!$A$6:$A$13,定数!$B$6:$B$13))</f>
        <v>-9711.3515586714293</v>
      </c>
      <c r="S39" s="80"/>
      <c r="T39" s="81">
        <f t="shared" si="4"/>
        <v>-45.999999999999375</v>
      </c>
      <c r="U39" s="81"/>
      <c r="V39" t="str">
        <f t="shared" si="7"/>
        <v/>
      </c>
      <c r="W39">
        <f t="shared" si="2"/>
        <v>2</v>
      </c>
      <c r="X39" s="38">
        <f t="shared" si="5"/>
        <v>356135.90471293696</v>
      </c>
      <c r="Y39" s="39">
        <f t="shared" si="6"/>
        <v>3.1764705882354138E-2</v>
      </c>
    </row>
    <row r="40" spans="2:25" x14ac:dyDescent="0.15">
      <c r="B40" s="37">
        <v>32</v>
      </c>
      <c r="C40" s="78">
        <f t="shared" si="0"/>
        <v>335112.00088691298</v>
      </c>
      <c r="D40" s="78"/>
      <c r="E40" s="37">
        <v>2010</v>
      </c>
      <c r="F40" s="8">
        <v>43736</v>
      </c>
      <c r="G40" s="37" t="s">
        <v>3</v>
      </c>
      <c r="H40" s="79">
        <v>84.16</v>
      </c>
      <c r="I40" s="79"/>
      <c r="J40" s="37">
        <v>9</v>
      </c>
      <c r="K40" s="82">
        <f t="shared" si="3"/>
        <v>10053.36002660739</v>
      </c>
      <c r="L40" s="83"/>
      <c r="M40" s="6">
        <f>IF(J40="","",(K40/J40)/LOOKUP(RIGHT($D$2,3),定数!$A$6:$A$13,定数!$B$6:$B$13))</f>
        <v>11.170400029563766</v>
      </c>
      <c r="N40" s="37">
        <v>2010</v>
      </c>
      <c r="O40" s="8">
        <v>43736</v>
      </c>
      <c r="P40" s="79">
        <v>84.25</v>
      </c>
      <c r="Q40" s="79"/>
      <c r="R40" s="80">
        <f>IF(P40="","",T40*M40*LOOKUP(RIGHT($D$2,3),定数!$A$6:$A$13,定数!$B$6:$B$13))</f>
        <v>-10053.36002660777</v>
      </c>
      <c r="S40" s="80"/>
      <c r="T40" s="81">
        <f t="shared" si="4"/>
        <v>-9.0000000000003411</v>
      </c>
      <c r="U40" s="81"/>
      <c r="V40" t="str">
        <f t="shared" si="7"/>
        <v/>
      </c>
      <c r="W40">
        <f t="shared" si="2"/>
        <v>3</v>
      </c>
      <c r="X40" s="38">
        <f t="shared" si="5"/>
        <v>356135.90471293696</v>
      </c>
      <c r="Y40" s="39">
        <f t="shared" si="6"/>
        <v>5.9033373349340557E-2</v>
      </c>
    </row>
    <row r="41" spans="2:25" x14ac:dyDescent="0.15">
      <c r="B41" s="37">
        <v>33</v>
      </c>
      <c r="C41" s="78">
        <f t="shared" si="0"/>
        <v>325058.64086030523</v>
      </c>
      <c r="D41" s="78"/>
      <c r="E41" s="37">
        <v>2010</v>
      </c>
      <c r="F41" s="8">
        <v>43737</v>
      </c>
      <c r="G41" s="37" t="s">
        <v>3</v>
      </c>
      <c r="H41" s="79">
        <v>83.79</v>
      </c>
      <c r="I41" s="79"/>
      <c r="J41" s="37">
        <v>28</v>
      </c>
      <c r="K41" s="82">
        <f t="shared" si="3"/>
        <v>9751.7592258091572</v>
      </c>
      <c r="L41" s="83"/>
      <c r="M41" s="6">
        <f>IF(J41="","",(K41/J41)/LOOKUP(RIGHT($D$2,3),定数!$A$6:$A$13,定数!$B$6:$B$13))</f>
        <v>3.4827711520746987</v>
      </c>
      <c r="N41" s="37">
        <v>2010</v>
      </c>
      <c r="O41" s="8">
        <v>43738</v>
      </c>
      <c r="P41" s="79">
        <v>83.45</v>
      </c>
      <c r="Q41" s="79"/>
      <c r="R41" s="80">
        <f>IF(P41="","",T41*M41*LOOKUP(RIGHT($D$2,3),定数!$A$6:$A$13,定数!$B$6:$B$13))</f>
        <v>11841.421917054095</v>
      </c>
      <c r="S41" s="80"/>
      <c r="T41" s="81">
        <f t="shared" si="4"/>
        <v>34.000000000000341</v>
      </c>
      <c r="U41" s="81"/>
      <c r="V41" t="str">
        <f t="shared" si="7"/>
        <v/>
      </c>
      <c r="W41">
        <f t="shared" si="2"/>
        <v>0</v>
      </c>
      <c r="X41" s="38">
        <f t="shared" si="5"/>
        <v>356135.90471293696</v>
      </c>
      <c r="Y41" s="39">
        <f t="shared" si="6"/>
        <v>8.7262372148861345E-2</v>
      </c>
    </row>
    <row r="42" spans="2:25" x14ac:dyDescent="0.15">
      <c r="B42" s="37">
        <v>34</v>
      </c>
      <c r="C42" s="78">
        <f t="shared" si="0"/>
        <v>336900.06277735933</v>
      </c>
      <c r="D42" s="78"/>
      <c r="E42" s="37">
        <v>2010</v>
      </c>
      <c r="F42" s="8">
        <v>43749</v>
      </c>
      <c r="G42" s="37" t="s">
        <v>3</v>
      </c>
      <c r="H42" s="79">
        <v>81.92</v>
      </c>
      <c r="I42" s="79"/>
      <c r="J42" s="37">
        <v>21</v>
      </c>
      <c r="K42" s="82">
        <f t="shared" si="3"/>
        <v>10107.00188332078</v>
      </c>
      <c r="L42" s="83"/>
      <c r="M42" s="6">
        <f>IF(J42="","",(K42/J42)/LOOKUP(RIGHT($D$2,3),定数!$A$6:$A$13,定数!$B$6:$B$13))</f>
        <v>4.8128580396765619</v>
      </c>
      <c r="N42" s="37">
        <v>2010</v>
      </c>
      <c r="O42" s="8">
        <v>43749</v>
      </c>
      <c r="P42" s="79">
        <v>82.14</v>
      </c>
      <c r="Q42" s="79"/>
      <c r="R42" s="80">
        <f>IF(P42="","",T42*M42*LOOKUP(RIGHT($D$2,3),定数!$A$6:$A$13,定数!$B$6:$B$13))</f>
        <v>-10588.287687288381</v>
      </c>
      <c r="S42" s="80"/>
      <c r="T42" s="81">
        <f t="shared" si="4"/>
        <v>-21.999999999999886</v>
      </c>
      <c r="U42" s="81"/>
      <c r="V42" t="str">
        <f t="shared" si="7"/>
        <v/>
      </c>
      <c r="W42">
        <f t="shared" si="2"/>
        <v>1</v>
      </c>
      <c r="X42" s="38">
        <f t="shared" si="5"/>
        <v>356135.90471293696</v>
      </c>
      <c r="Y42" s="39">
        <f t="shared" si="6"/>
        <v>5.401264427714092E-2</v>
      </c>
    </row>
    <row r="43" spans="2:25" x14ac:dyDescent="0.15">
      <c r="B43" s="37">
        <v>35</v>
      </c>
      <c r="C43" s="78">
        <f t="shared" si="0"/>
        <v>326311.77509007097</v>
      </c>
      <c r="D43" s="78"/>
      <c r="E43" s="37">
        <v>2010</v>
      </c>
      <c r="F43" s="8">
        <v>43751</v>
      </c>
      <c r="G43" s="37" t="s">
        <v>3</v>
      </c>
      <c r="H43" s="79">
        <v>81.78</v>
      </c>
      <c r="I43" s="79"/>
      <c r="J43" s="37">
        <v>15</v>
      </c>
      <c r="K43" s="82">
        <f t="shared" si="3"/>
        <v>9789.3532527021289</v>
      </c>
      <c r="L43" s="83"/>
      <c r="M43" s="6">
        <f>IF(J43="","",(K43/J43)/LOOKUP(RIGHT($D$2,3),定数!$A$6:$A$13,定数!$B$6:$B$13))</f>
        <v>6.5262355018014198</v>
      </c>
      <c r="N43" s="37">
        <v>2010</v>
      </c>
      <c r="O43" s="8">
        <v>43751</v>
      </c>
      <c r="P43" s="79">
        <v>81.94</v>
      </c>
      <c r="Q43" s="79"/>
      <c r="R43" s="80">
        <f>IF(P43="","",T43*M43*LOOKUP(RIGHT($D$2,3),定数!$A$6:$A$13,定数!$B$6:$B$13))</f>
        <v>-10441.976802882049</v>
      </c>
      <c r="S43" s="80"/>
      <c r="T43" s="81">
        <f t="shared" si="4"/>
        <v>-15.999999999999659</v>
      </c>
      <c r="U43" s="81"/>
      <c r="V43" t="str">
        <f t="shared" si="7"/>
        <v/>
      </c>
      <c r="W43">
        <f t="shared" si="2"/>
        <v>2</v>
      </c>
      <c r="X43" s="38">
        <f t="shared" si="5"/>
        <v>356135.90471293696</v>
      </c>
      <c r="Y43" s="39">
        <f t="shared" si="6"/>
        <v>8.3743675457002009E-2</v>
      </c>
    </row>
    <row r="44" spans="2:25" x14ac:dyDescent="0.15">
      <c r="B44" s="37">
        <v>36</v>
      </c>
      <c r="C44" s="78">
        <f t="shared" si="0"/>
        <v>315869.79828718893</v>
      </c>
      <c r="D44" s="78"/>
      <c r="E44" s="37">
        <v>2010</v>
      </c>
      <c r="F44" s="8">
        <v>43753</v>
      </c>
      <c r="G44" s="37" t="s">
        <v>3</v>
      </c>
      <c r="H44" s="79">
        <v>81.36</v>
      </c>
      <c r="I44" s="79"/>
      <c r="J44" s="37">
        <v>23</v>
      </c>
      <c r="K44" s="82">
        <f t="shared" si="3"/>
        <v>9476.0939486156676</v>
      </c>
      <c r="L44" s="83"/>
      <c r="M44" s="6">
        <f>IF(J44="","",(K44/J44)/LOOKUP(RIGHT($D$2,3),定数!$A$6:$A$13,定数!$B$6:$B$13))</f>
        <v>4.1200408472242032</v>
      </c>
      <c r="N44" s="37">
        <v>2010</v>
      </c>
      <c r="O44" s="8">
        <v>43753</v>
      </c>
      <c r="P44" s="79">
        <v>81.069999999999993</v>
      </c>
      <c r="Q44" s="79"/>
      <c r="R44" s="80">
        <f>IF(P44="","",T44*M44*LOOKUP(RIGHT($D$2,3),定数!$A$6:$A$13,定数!$B$6:$B$13))</f>
        <v>11948.118456950446</v>
      </c>
      <c r="S44" s="80"/>
      <c r="T44" s="81">
        <f t="shared" si="4"/>
        <v>29.000000000000625</v>
      </c>
      <c r="U44" s="81"/>
      <c r="V44" t="str">
        <f t="shared" si="7"/>
        <v/>
      </c>
      <c r="W44">
        <f t="shared" si="2"/>
        <v>0</v>
      </c>
      <c r="X44" s="38">
        <f t="shared" si="5"/>
        <v>356135.90471293696</v>
      </c>
      <c r="Y44" s="39">
        <f t="shared" si="6"/>
        <v>0.11306387784237737</v>
      </c>
    </row>
    <row r="45" spans="2:25" x14ac:dyDescent="0.15">
      <c r="B45" s="37">
        <v>37</v>
      </c>
      <c r="C45" s="78">
        <f t="shared" si="0"/>
        <v>327817.91674413939</v>
      </c>
      <c r="D45" s="78"/>
      <c r="E45" s="37">
        <v>2010</v>
      </c>
      <c r="F45" s="8">
        <v>43770</v>
      </c>
      <c r="G45" s="37" t="s">
        <v>4</v>
      </c>
      <c r="H45" s="79">
        <v>80.63</v>
      </c>
      <c r="I45" s="79"/>
      <c r="J45" s="37">
        <v>16</v>
      </c>
      <c r="K45" s="82">
        <f t="shared" si="3"/>
        <v>9834.5375023241813</v>
      </c>
      <c r="L45" s="83"/>
      <c r="M45" s="6">
        <f>IF(J45="","",(K45/J45)/LOOKUP(RIGHT($D$2,3),定数!$A$6:$A$13,定数!$B$6:$B$13))</f>
        <v>6.1465859389526134</v>
      </c>
      <c r="N45" s="37">
        <v>2010</v>
      </c>
      <c r="O45" s="8">
        <v>43771</v>
      </c>
      <c r="P45" s="79">
        <v>80.849999999999994</v>
      </c>
      <c r="Q45" s="79"/>
      <c r="R45" s="80">
        <f>IF(P45="","",T45*M45*LOOKUP(RIGHT($D$2,3),定数!$A$6:$A$13,定数!$B$6:$B$13))</f>
        <v>13522.48906569568</v>
      </c>
      <c r="S45" s="80"/>
      <c r="T45" s="81">
        <f t="shared" si="4"/>
        <v>21.999999999999886</v>
      </c>
      <c r="U45" s="81"/>
      <c r="V45" t="str">
        <f t="shared" si="7"/>
        <v/>
      </c>
      <c r="W45">
        <f t="shared" si="2"/>
        <v>0</v>
      </c>
      <c r="X45" s="38">
        <f t="shared" si="5"/>
        <v>356135.90471293696</v>
      </c>
      <c r="Y45" s="39">
        <f t="shared" si="6"/>
        <v>7.9514554960762096E-2</v>
      </c>
    </row>
    <row r="46" spans="2:25" x14ac:dyDescent="0.15">
      <c r="B46" s="37">
        <v>38</v>
      </c>
      <c r="C46" s="78">
        <f t="shared" si="0"/>
        <v>341340.40580983507</v>
      </c>
      <c r="D46" s="78"/>
      <c r="E46" s="37">
        <v>2010</v>
      </c>
      <c r="F46" s="8">
        <v>43791</v>
      </c>
      <c r="G46" s="37" t="s">
        <v>4</v>
      </c>
      <c r="H46" s="79">
        <v>83.5</v>
      </c>
      <c r="I46" s="79"/>
      <c r="J46" s="37">
        <v>14</v>
      </c>
      <c r="K46" s="82">
        <f t="shared" si="3"/>
        <v>10240.212174295051</v>
      </c>
      <c r="L46" s="83"/>
      <c r="M46" s="6">
        <f>IF(J46="","",(K46/J46)/LOOKUP(RIGHT($D$2,3),定数!$A$6:$A$13,定数!$B$6:$B$13))</f>
        <v>7.3144372673536076</v>
      </c>
      <c r="N46" s="37">
        <v>2010</v>
      </c>
      <c r="O46" s="8">
        <v>43791</v>
      </c>
      <c r="P46" s="79">
        <v>83.35</v>
      </c>
      <c r="Q46" s="79"/>
      <c r="R46" s="80">
        <f>IF(P46="","",T46*M46*LOOKUP(RIGHT($D$2,3),定数!$A$6:$A$13,定数!$B$6:$B$13))</f>
        <v>-10971.655901030826</v>
      </c>
      <c r="S46" s="80"/>
      <c r="T46" s="81">
        <f t="shared" si="4"/>
        <v>-15.000000000000568</v>
      </c>
      <c r="U46" s="81"/>
      <c r="V46" t="str">
        <f t="shared" si="7"/>
        <v/>
      </c>
      <c r="W46">
        <f t="shared" si="2"/>
        <v>1</v>
      </c>
      <c r="X46" s="38">
        <f t="shared" si="5"/>
        <v>356135.90471293696</v>
      </c>
      <c r="Y46" s="39">
        <f t="shared" si="6"/>
        <v>4.1544530352893738E-2</v>
      </c>
    </row>
    <row r="47" spans="2:25" x14ac:dyDescent="0.15">
      <c r="B47" s="37">
        <v>39</v>
      </c>
      <c r="C47" s="78">
        <f t="shared" si="0"/>
        <v>330368.74990880425</v>
      </c>
      <c r="D47" s="78"/>
      <c r="E47" s="37">
        <v>2010</v>
      </c>
      <c r="F47" s="8">
        <v>43798</v>
      </c>
      <c r="G47" s="37" t="s">
        <v>4</v>
      </c>
      <c r="H47" s="79">
        <v>84.13</v>
      </c>
      <c r="I47" s="79"/>
      <c r="J47" s="37">
        <v>32</v>
      </c>
      <c r="K47" s="82">
        <f t="shared" si="3"/>
        <v>9911.0624972641272</v>
      </c>
      <c r="L47" s="83"/>
      <c r="M47" s="6">
        <f>IF(J47="","",(K47/J47)/LOOKUP(RIGHT($D$2,3),定数!$A$6:$A$13,定数!$B$6:$B$13))</f>
        <v>3.0972070303950399</v>
      </c>
      <c r="N47" s="37">
        <v>2010</v>
      </c>
      <c r="O47" s="8">
        <v>43799</v>
      </c>
      <c r="P47" s="79">
        <v>83.81</v>
      </c>
      <c r="Q47" s="79"/>
      <c r="R47" s="80">
        <f>IF(P47="","",T47*M47*LOOKUP(RIGHT($D$2,3),定数!$A$6:$A$13,定数!$B$6:$B$13))</f>
        <v>-9911.0624972639162</v>
      </c>
      <c r="S47" s="80"/>
      <c r="T47" s="81">
        <f t="shared" si="4"/>
        <v>-31.999999999999318</v>
      </c>
      <c r="U47" s="81"/>
      <c r="V47" t="str">
        <f t="shared" si="7"/>
        <v/>
      </c>
      <c r="W47">
        <f t="shared" si="2"/>
        <v>2</v>
      </c>
      <c r="X47" s="38">
        <f t="shared" si="5"/>
        <v>356135.90471293696</v>
      </c>
      <c r="Y47" s="39">
        <f t="shared" si="6"/>
        <v>7.2352027591551904E-2</v>
      </c>
    </row>
    <row r="48" spans="2:25" x14ac:dyDescent="0.15">
      <c r="B48" s="37">
        <v>40</v>
      </c>
      <c r="C48" s="78">
        <f t="shared" si="0"/>
        <v>320457.68741154036</v>
      </c>
      <c r="D48" s="78"/>
      <c r="E48" s="37">
        <v>2010</v>
      </c>
      <c r="F48" s="8">
        <v>43801</v>
      </c>
      <c r="G48" s="37" t="s">
        <v>4</v>
      </c>
      <c r="H48" s="79">
        <v>84.19</v>
      </c>
      <c r="I48" s="79"/>
      <c r="J48" s="37">
        <v>22</v>
      </c>
      <c r="K48" s="82">
        <f t="shared" si="3"/>
        <v>9613.730622346211</v>
      </c>
      <c r="L48" s="83"/>
      <c r="M48" s="6">
        <f>IF(J48="","",(K48/J48)/LOOKUP(RIGHT($D$2,3),定数!$A$6:$A$13,定数!$B$6:$B$13))</f>
        <v>4.3698775556119145</v>
      </c>
      <c r="N48" s="37">
        <v>2010</v>
      </c>
      <c r="O48" s="8">
        <v>43801</v>
      </c>
      <c r="P48" s="79">
        <v>83.96</v>
      </c>
      <c r="Q48" s="79"/>
      <c r="R48" s="80">
        <f>IF(P48="","",T48*M48*LOOKUP(RIGHT($D$2,3),定数!$A$6:$A$13,定数!$B$6:$B$13))</f>
        <v>-10050.718377907577</v>
      </c>
      <c r="S48" s="80"/>
      <c r="T48" s="81">
        <f t="shared" si="4"/>
        <v>-23.000000000000398</v>
      </c>
      <c r="U48" s="81"/>
      <c r="V48" t="str">
        <f t="shared" si="7"/>
        <v/>
      </c>
      <c r="W48">
        <f t="shared" si="2"/>
        <v>3</v>
      </c>
      <c r="X48" s="38">
        <f t="shared" si="5"/>
        <v>356135.90471293696</v>
      </c>
      <c r="Y48" s="39">
        <f t="shared" si="6"/>
        <v>0.10018146676380468</v>
      </c>
    </row>
    <row r="49" spans="2:25" x14ac:dyDescent="0.15">
      <c r="B49" s="37">
        <v>41</v>
      </c>
      <c r="C49" s="78">
        <f t="shared" si="0"/>
        <v>310406.96903363278</v>
      </c>
      <c r="D49" s="78"/>
      <c r="E49" s="37">
        <v>2010</v>
      </c>
      <c r="F49" s="8">
        <v>43801</v>
      </c>
      <c r="G49" s="37" t="s">
        <v>3</v>
      </c>
      <c r="H49" s="79">
        <v>83.73</v>
      </c>
      <c r="I49" s="79"/>
      <c r="J49" s="37">
        <v>21</v>
      </c>
      <c r="K49" s="82">
        <f t="shared" si="3"/>
        <v>9312.2090710089833</v>
      </c>
      <c r="L49" s="83"/>
      <c r="M49" s="6">
        <f>IF(J49="","",(K49/J49)/LOOKUP(RIGHT($D$2,3),定数!$A$6:$A$13,定数!$B$6:$B$13))</f>
        <v>4.43438527190904</v>
      </c>
      <c r="N49" s="37">
        <v>2010</v>
      </c>
      <c r="O49" s="8">
        <v>43802</v>
      </c>
      <c r="P49" s="79">
        <v>83.48</v>
      </c>
      <c r="Q49" s="79"/>
      <c r="R49" s="80">
        <f>IF(P49="","",T49*M49*LOOKUP(RIGHT($D$2,3),定数!$A$6:$A$13,定数!$B$6:$B$13))</f>
        <v>11085.9631797726</v>
      </c>
      <c r="S49" s="80"/>
      <c r="T49" s="81">
        <f t="shared" si="4"/>
        <v>25</v>
      </c>
      <c r="U49" s="81"/>
      <c r="V49" t="str">
        <f t="shared" si="7"/>
        <v/>
      </c>
      <c r="W49">
        <f t="shared" si="2"/>
        <v>0</v>
      </c>
      <c r="X49" s="38">
        <f t="shared" si="5"/>
        <v>356135.90471293696</v>
      </c>
      <c r="Y49" s="39">
        <f t="shared" si="6"/>
        <v>0.12840304803348579</v>
      </c>
    </row>
    <row r="50" spans="2:25" x14ac:dyDescent="0.15">
      <c r="B50" s="37">
        <v>42</v>
      </c>
      <c r="C50" s="78">
        <f t="shared" si="0"/>
        <v>321492.93221340538</v>
      </c>
      <c r="D50" s="78"/>
      <c r="E50" s="37">
        <v>2010</v>
      </c>
      <c r="F50" s="8">
        <v>43815</v>
      </c>
      <c r="G50" s="37" t="s">
        <v>3</v>
      </c>
      <c r="H50" s="79">
        <v>84.09</v>
      </c>
      <c r="I50" s="79"/>
      <c r="J50" s="37">
        <v>34</v>
      </c>
      <c r="K50" s="82">
        <f t="shared" si="3"/>
        <v>9644.7879664021602</v>
      </c>
      <c r="L50" s="83"/>
      <c r="M50" s="6">
        <f>IF(J50="","",(K50/J50)/LOOKUP(RIGHT($D$2,3),定数!$A$6:$A$13,定数!$B$6:$B$13))</f>
        <v>2.8367023430594589</v>
      </c>
      <c r="N50" s="37">
        <v>2010</v>
      </c>
      <c r="O50" s="8">
        <v>43819</v>
      </c>
      <c r="P50" s="79">
        <v>83.67</v>
      </c>
      <c r="Q50" s="79"/>
      <c r="R50" s="80">
        <f>IF(P50="","",T50*M50*LOOKUP(RIGHT($D$2,3),定数!$A$6:$A$13,定数!$B$6:$B$13))</f>
        <v>11914.149840849776</v>
      </c>
      <c r="S50" s="80"/>
      <c r="T50" s="81">
        <f t="shared" si="4"/>
        <v>42.000000000000171</v>
      </c>
      <c r="U50" s="81"/>
      <c r="V50" t="str">
        <f t="shared" si="7"/>
        <v/>
      </c>
      <c r="W50">
        <f t="shared" si="2"/>
        <v>0</v>
      </c>
      <c r="X50" s="38">
        <f t="shared" si="5"/>
        <v>356135.90471293696</v>
      </c>
      <c r="Y50" s="39">
        <f t="shared" si="6"/>
        <v>9.7274585463253183E-2</v>
      </c>
    </row>
    <row r="51" spans="2:25" x14ac:dyDescent="0.15">
      <c r="B51" s="37">
        <v>43</v>
      </c>
      <c r="C51" s="78">
        <f t="shared" si="0"/>
        <v>333407.08205425518</v>
      </c>
      <c r="D51" s="78"/>
      <c r="E51" s="37">
        <v>2010</v>
      </c>
      <c r="F51" s="8">
        <v>43820</v>
      </c>
      <c r="G51" s="37" t="s">
        <v>37</v>
      </c>
      <c r="H51" s="79">
        <v>83.63</v>
      </c>
      <c r="I51" s="79"/>
      <c r="J51" s="37">
        <v>13</v>
      </c>
      <c r="K51" s="82">
        <f t="shared" si="3"/>
        <v>10002.212461627654</v>
      </c>
      <c r="L51" s="83"/>
      <c r="M51" s="6">
        <f>IF(J51="","",(K51/J51)/LOOKUP(RIGHT($D$2,3),定数!$A$6:$A$13,定数!$B$6:$B$13))</f>
        <v>7.694009585867426</v>
      </c>
      <c r="N51" s="37">
        <v>2010</v>
      </c>
      <c r="O51" s="8">
        <v>43820</v>
      </c>
      <c r="P51" s="79">
        <v>83.77</v>
      </c>
      <c r="Q51" s="79"/>
      <c r="R51" s="80">
        <f>IF(P51="","",T51*M51*LOOKUP(RIGHT($D$2,3),定数!$A$6:$A$13,定数!$B$6:$B$13))</f>
        <v>-10771.61342021444</v>
      </c>
      <c r="S51" s="80"/>
      <c r="T51" s="81">
        <f t="shared" si="4"/>
        <v>-14.000000000000057</v>
      </c>
      <c r="U51" s="81"/>
      <c r="V51" t="str">
        <f t="shared" si="7"/>
        <v/>
      </c>
      <c r="W51">
        <f t="shared" si="2"/>
        <v>1</v>
      </c>
      <c r="X51" s="38">
        <f t="shared" si="5"/>
        <v>356135.90471293696</v>
      </c>
      <c r="Y51" s="39">
        <f t="shared" si="6"/>
        <v>6.3820643630420615E-2</v>
      </c>
    </row>
    <row r="52" spans="2:25" x14ac:dyDescent="0.15">
      <c r="B52" s="37">
        <v>44</v>
      </c>
      <c r="C52" s="78">
        <f t="shared" si="0"/>
        <v>322635.46863404074</v>
      </c>
      <c r="D52" s="78"/>
      <c r="E52" s="37">
        <v>2010</v>
      </c>
      <c r="F52" s="8">
        <v>43826</v>
      </c>
      <c r="G52" s="37" t="s">
        <v>3</v>
      </c>
      <c r="H52" s="79">
        <v>82.76</v>
      </c>
      <c r="I52" s="79"/>
      <c r="J52" s="37">
        <v>17</v>
      </c>
      <c r="K52" s="82">
        <f t="shared" si="3"/>
        <v>9679.0640590212224</v>
      </c>
      <c r="L52" s="83"/>
      <c r="M52" s="6">
        <f>IF(J52="","",(K52/J52)/LOOKUP(RIGHT($D$2,3),定数!$A$6:$A$13,定数!$B$6:$B$13))</f>
        <v>5.6935670935418958</v>
      </c>
      <c r="N52" s="37">
        <v>2010</v>
      </c>
      <c r="O52" s="8">
        <v>43827</v>
      </c>
      <c r="P52" s="79">
        <v>82.55</v>
      </c>
      <c r="Q52" s="79"/>
      <c r="R52" s="80">
        <f>IF(P52="","",T52*M52*LOOKUP(RIGHT($D$2,3),定数!$A$6:$A$13,定数!$B$6:$B$13))</f>
        <v>11956.490896438434</v>
      </c>
      <c r="S52" s="80"/>
      <c r="T52" s="81">
        <f t="shared" si="4"/>
        <v>21.000000000000796</v>
      </c>
      <c r="U52" s="81"/>
      <c r="V52" t="str">
        <f t="shared" si="7"/>
        <v/>
      </c>
      <c r="W52">
        <f t="shared" si="2"/>
        <v>0</v>
      </c>
      <c r="X52" s="38">
        <f t="shared" si="5"/>
        <v>356135.90471293696</v>
      </c>
      <c r="Y52" s="39">
        <f t="shared" si="6"/>
        <v>9.4066438220822501E-2</v>
      </c>
    </row>
    <row r="53" spans="2:25" x14ac:dyDescent="0.15">
      <c r="B53" s="37">
        <v>45</v>
      </c>
      <c r="C53" s="78">
        <f t="shared" si="0"/>
        <v>334591.95953047916</v>
      </c>
      <c r="D53" s="78"/>
      <c r="E53" s="37">
        <v>2010</v>
      </c>
      <c r="F53" s="8">
        <v>43828</v>
      </c>
      <c r="G53" s="37" t="s">
        <v>3</v>
      </c>
      <c r="H53" s="79">
        <v>81.88</v>
      </c>
      <c r="I53" s="79"/>
      <c r="J53" s="37">
        <v>40</v>
      </c>
      <c r="K53" s="82">
        <f t="shared" si="3"/>
        <v>10037.758785914375</v>
      </c>
      <c r="L53" s="83"/>
      <c r="M53" s="6">
        <f>IF(J53="","",(K53/J53)/LOOKUP(RIGHT($D$2,3),定数!$A$6:$A$13,定数!$B$6:$B$13))</f>
        <v>2.5094396964785939</v>
      </c>
      <c r="N53" s="37">
        <v>2010</v>
      </c>
      <c r="O53" s="8">
        <v>43830</v>
      </c>
      <c r="P53" s="79">
        <v>81.38</v>
      </c>
      <c r="Q53" s="79"/>
      <c r="R53" s="80">
        <f>IF(P53="","",T53*M53*LOOKUP(RIGHT($D$2,3),定数!$A$6:$A$13,定数!$B$6:$B$13))</f>
        <v>12547.198482392969</v>
      </c>
      <c r="S53" s="80"/>
      <c r="T53" s="81">
        <f t="shared" si="4"/>
        <v>50</v>
      </c>
      <c r="U53" s="81"/>
      <c r="V53" t="str">
        <f t="shared" si="7"/>
        <v/>
      </c>
      <c r="W53">
        <f t="shared" si="2"/>
        <v>0</v>
      </c>
      <c r="X53" s="38">
        <f t="shared" si="5"/>
        <v>356135.90471293696</v>
      </c>
      <c r="Y53" s="39">
        <f t="shared" si="6"/>
        <v>6.0493606225475283E-2</v>
      </c>
    </row>
    <row r="54" spans="2:25" x14ac:dyDescent="0.15">
      <c r="B54" s="37">
        <v>46</v>
      </c>
      <c r="C54" s="78">
        <f t="shared" si="0"/>
        <v>347139.15801287215</v>
      </c>
      <c r="D54" s="78"/>
      <c r="E54" s="37">
        <v>2011</v>
      </c>
      <c r="F54" s="8">
        <v>43470</v>
      </c>
      <c r="G54" s="37" t="s">
        <v>4</v>
      </c>
      <c r="H54" s="79">
        <v>82.12</v>
      </c>
      <c r="I54" s="79"/>
      <c r="J54" s="37">
        <v>25</v>
      </c>
      <c r="K54" s="82">
        <f t="shared" si="3"/>
        <v>10414.174740386165</v>
      </c>
      <c r="L54" s="83"/>
      <c r="M54" s="6">
        <f>IF(J54="","",(K54/J54)/LOOKUP(RIGHT($D$2,3),定数!$A$6:$A$13,定数!$B$6:$B$13))</f>
        <v>4.1656698961544656</v>
      </c>
      <c r="N54" s="37">
        <v>2011</v>
      </c>
      <c r="O54" s="8">
        <v>43470</v>
      </c>
      <c r="P54" s="79">
        <v>82.42</v>
      </c>
      <c r="Q54" s="79"/>
      <c r="R54" s="80">
        <f>IF(P54="","",T54*M54*LOOKUP(RIGHT($D$2,3),定数!$A$6:$A$13,定数!$B$6:$B$13))</f>
        <v>12497.009688463279</v>
      </c>
      <c r="S54" s="80"/>
      <c r="T54" s="81">
        <f t="shared" si="4"/>
        <v>29.999999999999716</v>
      </c>
      <c r="U54" s="81"/>
      <c r="V54" t="str">
        <f t="shared" si="7"/>
        <v/>
      </c>
      <c r="W54">
        <f t="shared" si="2"/>
        <v>0</v>
      </c>
      <c r="X54" s="38">
        <f t="shared" si="5"/>
        <v>356135.90471293696</v>
      </c>
      <c r="Y54" s="39">
        <f t="shared" si="6"/>
        <v>2.5262116458930506E-2</v>
      </c>
    </row>
    <row r="55" spans="2:25" x14ac:dyDescent="0.15">
      <c r="B55" s="37">
        <v>47</v>
      </c>
      <c r="C55" s="78">
        <f t="shared" si="0"/>
        <v>359636.16770133545</v>
      </c>
      <c r="D55" s="78"/>
      <c r="E55" s="37">
        <v>2011</v>
      </c>
      <c r="F55" s="8">
        <v>43478</v>
      </c>
      <c r="G55" s="37" t="s">
        <v>3</v>
      </c>
      <c r="H55" s="79">
        <v>82.98</v>
      </c>
      <c r="I55" s="79"/>
      <c r="J55" s="37">
        <v>14</v>
      </c>
      <c r="K55" s="82">
        <f t="shared" si="3"/>
        <v>10789.085031040064</v>
      </c>
      <c r="L55" s="83"/>
      <c r="M55" s="6">
        <f>IF(J55="","",(K55/J55)/LOOKUP(RIGHT($D$2,3),定数!$A$6:$A$13,定数!$B$6:$B$13))</f>
        <v>7.7064893078857599</v>
      </c>
      <c r="N55" s="37">
        <v>2011</v>
      </c>
      <c r="O55" s="8">
        <v>43478</v>
      </c>
      <c r="P55" s="79">
        <v>82.82</v>
      </c>
      <c r="Q55" s="79"/>
      <c r="R55" s="80">
        <f>IF(P55="","",T55*M55*LOOKUP(RIGHT($D$2,3),定数!$A$6:$A$13,定数!$B$6:$B$13))</f>
        <v>12330.382892618049</v>
      </c>
      <c r="S55" s="80"/>
      <c r="T55" s="81">
        <f t="shared" si="4"/>
        <v>16.00000000000108</v>
      </c>
      <c r="U55" s="81"/>
      <c r="V55" t="str">
        <f t="shared" si="7"/>
        <v/>
      </c>
      <c r="W55">
        <f t="shared" si="2"/>
        <v>0</v>
      </c>
      <c r="X55" s="38">
        <f t="shared" si="5"/>
        <v>359636.16770133545</v>
      </c>
      <c r="Y55" s="39">
        <f t="shared" si="6"/>
        <v>0</v>
      </c>
    </row>
    <row r="56" spans="2:25" x14ac:dyDescent="0.15">
      <c r="B56" s="37">
        <v>48</v>
      </c>
      <c r="C56" s="78">
        <f t="shared" si="0"/>
        <v>371966.55059395352</v>
      </c>
      <c r="D56" s="78"/>
      <c r="E56" s="37">
        <v>2011</v>
      </c>
      <c r="F56" s="8">
        <v>43500</v>
      </c>
      <c r="G56" s="37" t="s">
        <v>4</v>
      </c>
      <c r="H56" s="79">
        <v>81.92</v>
      </c>
      <c r="I56" s="79"/>
      <c r="J56" s="37">
        <v>78</v>
      </c>
      <c r="K56" s="82">
        <f t="shared" si="3"/>
        <v>11158.996517818605</v>
      </c>
      <c r="L56" s="83"/>
      <c r="M56" s="6">
        <f>IF(J56="","",(K56/J56)/LOOKUP(RIGHT($D$2,3),定数!$A$6:$A$13,定数!$B$6:$B$13))</f>
        <v>1.4306405792075134</v>
      </c>
      <c r="N56" s="37">
        <v>2011</v>
      </c>
      <c r="O56" s="8">
        <v>43506</v>
      </c>
      <c r="P56" s="79">
        <v>82.91</v>
      </c>
      <c r="Q56" s="79"/>
      <c r="R56" s="80">
        <f>IF(P56="","",T56*M56*LOOKUP(RIGHT($D$2,3),定数!$A$6:$A$13,定数!$B$6:$B$13))</f>
        <v>14163.34173415431</v>
      </c>
      <c r="S56" s="80"/>
      <c r="T56" s="81">
        <f t="shared" si="4"/>
        <v>98.999999999999488</v>
      </c>
      <c r="U56" s="81"/>
      <c r="V56" t="str">
        <f t="shared" si="7"/>
        <v/>
      </c>
      <c r="W56">
        <f t="shared" si="2"/>
        <v>0</v>
      </c>
      <c r="X56" s="38">
        <f t="shared" si="5"/>
        <v>371966.55059395352</v>
      </c>
      <c r="Y56" s="39">
        <f t="shared" si="6"/>
        <v>0</v>
      </c>
    </row>
    <row r="57" spans="2:25" x14ac:dyDescent="0.15">
      <c r="B57" s="37">
        <v>49</v>
      </c>
      <c r="C57" s="78">
        <f t="shared" si="0"/>
        <v>386129.89232810785</v>
      </c>
      <c r="D57" s="78"/>
      <c r="E57" s="37">
        <v>2011</v>
      </c>
      <c r="F57" s="8">
        <v>43514</v>
      </c>
      <c r="G57" s="37" t="s">
        <v>4</v>
      </c>
      <c r="H57" s="79">
        <v>83.45</v>
      </c>
      <c r="I57" s="79"/>
      <c r="J57" s="37">
        <v>23</v>
      </c>
      <c r="K57" s="82">
        <f t="shared" si="3"/>
        <v>11583.896769843235</v>
      </c>
      <c r="L57" s="83"/>
      <c r="M57" s="6">
        <f>IF(J57="","",(K57/J57)/LOOKUP(RIGHT($D$2,3),定数!$A$6:$A$13,定数!$B$6:$B$13))</f>
        <v>5.0364768564535805</v>
      </c>
      <c r="N57" s="37">
        <v>2011</v>
      </c>
      <c r="O57" s="8">
        <v>43514</v>
      </c>
      <c r="P57" s="79">
        <v>83.21</v>
      </c>
      <c r="Q57" s="79"/>
      <c r="R57" s="80">
        <f>IF(P57="","",T57*M57*LOOKUP(RIGHT($D$2,3),定数!$A$6:$A$13,定数!$B$6:$B$13))</f>
        <v>-12087.544455489051</v>
      </c>
      <c r="S57" s="80"/>
      <c r="T57" s="81">
        <f t="shared" si="4"/>
        <v>-24.000000000000909</v>
      </c>
      <c r="U57" s="81"/>
      <c r="V57" t="str">
        <f t="shared" si="7"/>
        <v/>
      </c>
      <c r="W57">
        <f t="shared" si="2"/>
        <v>1</v>
      </c>
      <c r="X57" s="38">
        <f t="shared" si="5"/>
        <v>386129.89232810785</v>
      </c>
      <c r="Y57" s="39">
        <f t="shared" si="6"/>
        <v>0</v>
      </c>
    </row>
    <row r="58" spans="2:25" x14ac:dyDescent="0.15">
      <c r="B58" s="37">
        <v>50</v>
      </c>
      <c r="C58" s="78">
        <f t="shared" si="0"/>
        <v>374042.34787261882</v>
      </c>
      <c r="D58" s="78"/>
      <c r="E58" s="37">
        <v>2011</v>
      </c>
      <c r="F58" s="8">
        <v>43517</v>
      </c>
      <c r="G58" s="37" t="s">
        <v>3</v>
      </c>
      <c r="H58" s="79">
        <v>83.07</v>
      </c>
      <c r="I58" s="79"/>
      <c r="J58" s="37">
        <v>45</v>
      </c>
      <c r="K58" s="82">
        <f t="shared" si="3"/>
        <v>11221.270436178564</v>
      </c>
      <c r="L58" s="83"/>
      <c r="M58" s="6">
        <f>IF(J58="","",(K58/J58)/LOOKUP(RIGHT($D$2,3),定数!$A$6:$A$13,定数!$B$6:$B$13))</f>
        <v>2.4936156524841251</v>
      </c>
      <c r="N58" s="37">
        <v>2011</v>
      </c>
      <c r="O58" s="8">
        <v>43519</v>
      </c>
      <c r="P58" s="79">
        <v>82.52</v>
      </c>
      <c r="Q58" s="79"/>
      <c r="R58" s="80">
        <f>IF(P58="","",T58*M58*LOOKUP(RIGHT($D$2,3),定数!$A$6:$A$13,定数!$B$6:$B$13))</f>
        <v>13714.886088662619</v>
      </c>
      <c r="S58" s="80"/>
      <c r="T58" s="81">
        <f t="shared" si="4"/>
        <v>54.999999999999716</v>
      </c>
      <c r="U58" s="81"/>
      <c r="V58" t="str">
        <f t="shared" si="7"/>
        <v/>
      </c>
      <c r="W58">
        <f t="shared" si="2"/>
        <v>0</v>
      </c>
      <c r="X58" s="38">
        <f t="shared" si="5"/>
        <v>386129.89232810785</v>
      </c>
      <c r="Y58" s="39">
        <f t="shared" si="6"/>
        <v>3.1304347826088041E-2</v>
      </c>
    </row>
    <row r="59" spans="2:25" x14ac:dyDescent="0.15">
      <c r="B59" s="37">
        <v>51</v>
      </c>
      <c r="C59" s="78">
        <f t="shared" si="0"/>
        <v>387757.23396128142</v>
      </c>
      <c r="D59" s="78"/>
      <c r="E59" s="37">
        <v>2011</v>
      </c>
      <c r="F59" s="8">
        <v>43527</v>
      </c>
      <c r="G59" s="37" t="s">
        <v>3</v>
      </c>
      <c r="H59" s="79">
        <v>81.760000000000005</v>
      </c>
      <c r="I59" s="79"/>
      <c r="J59" s="37">
        <v>11</v>
      </c>
      <c r="K59" s="82">
        <f t="shared" si="3"/>
        <v>11632.717018838443</v>
      </c>
      <c r="L59" s="83"/>
      <c r="M59" s="6">
        <f>IF(J59="","",(K59/J59)/LOOKUP(RIGHT($D$2,3),定数!$A$6:$A$13,定数!$B$6:$B$13))</f>
        <v>10.575197289853129</v>
      </c>
      <c r="N59" s="37">
        <v>2011</v>
      </c>
      <c r="O59" s="8">
        <v>43527</v>
      </c>
      <c r="P59" s="79">
        <v>81.88</v>
      </c>
      <c r="Q59" s="79"/>
      <c r="R59" s="80">
        <f>IF(P59="","",T59*M59*LOOKUP(RIGHT($D$2,3),定数!$A$6:$A$13,定数!$B$6:$B$13))</f>
        <v>-12690.236747822733</v>
      </c>
      <c r="S59" s="80"/>
      <c r="T59" s="81">
        <f t="shared" si="4"/>
        <v>-11.999999999999034</v>
      </c>
      <c r="U59" s="81"/>
      <c r="V59" t="str">
        <f t="shared" si="7"/>
        <v/>
      </c>
      <c r="W59">
        <f t="shared" si="2"/>
        <v>1</v>
      </c>
      <c r="X59" s="38">
        <f t="shared" si="5"/>
        <v>387757.23396128142</v>
      </c>
      <c r="Y59" s="39">
        <f t="shared" si="6"/>
        <v>0</v>
      </c>
    </row>
    <row r="60" spans="2:25" x14ac:dyDescent="0.15">
      <c r="B60" s="37">
        <v>52</v>
      </c>
      <c r="C60" s="78">
        <f t="shared" si="0"/>
        <v>375066.9972134587</v>
      </c>
      <c r="D60" s="78"/>
      <c r="E60" s="37">
        <v>2011</v>
      </c>
      <c r="F60" s="8">
        <v>43547</v>
      </c>
      <c r="G60" s="37" t="s">
        <v>4</v>
      </c>
      <c r="H60" s="79">
        <v>81.02</v>
      </c>
      <c r="I60" s="79"/>
      <c r="J60" s="37">
        <v>31</v>
      </c>
      <c r="K60" s="82">
        <f t="shared" si="3"/>
        <v>11252.00991640376</v>
      </c>
      <c r="L60" s="83"/>
      <c r="M60" s="6">
        <f>IF(J60="","",(K60/J60)/LOOKUP(RIGHT($D$2,3),定数!$A$6:$A$13,定数!$B$6:$B$13))</f>
        <v>3.6296806181947612</v>
      </c>
      <c r="N60" s="37">
        <v>2011</v>
      </c>
      <c r="O60" s="8">
        <v>43549</v>
      </c>
      <c r="P60" s="79">
        <v>81.41</v>
      </c>
      <c r="Q60" s="79"/>
      <c r="R60" s="80">
        <f>IF(P60="","",T60*M60*LOOKUP(RIGHT($D$2,3),定数!$A$6:$A$13,定数!$B$6:$B$13))</f>
        <v>14155.754410959587</v>
      </c>
      <c r="S60" s="80"/>
      <c r="T60" s="81">
        <f t="shared" si="4"/>
        <v>39.000000000000057</v>
      </c>
      <c r="U60" s="81"/>
      <c r="V60" t="str">
        <f t="shared" si="7"/>
        <v/>
      </c>
      <c r="W60">
        <f t="shared" si="2"/>
        <v>0</v>
      </c>
      <c r="X60" s="38">
        <f t="shared" si="5"/>
        <v>387757.23396128142</v>
      </c>
      <c r="Y60" s="39">
        <f t="shared" si="6"/>
        <v>3.2727272727270051E-2</v>
      </c>
    </row>
    <row r="61" spans="2:25" x14ac:dyDescent="0.15">
      <c r="B61" s="37">
        <v>53</v>
      </c>
      <c r="C61" s="78">
        <f t="shared" si="0"/>
        <v>389222.75162441831</v>
      </c>
      <c r="D61" s="78"/>
      <c r="E61" s="37">
        <v>2011</v>
      </c>
      <c r="F61" s="8">
        <v>43547</v>
      </c>
      <c r="G61" s="37" t="s">
        <v>3</v>
      </c>
      <c r="H61" s="79">
        <v>80.790000000000006</v>
      </c>
      <c r="I61" s="79"/>
      <c r="J61" s="37">
        <v>25</v>
      </c>
      <c r="K61" s="82">
        <f t="shared" si="3"/>
        <v>11676.68254873255</v>
      </c>
      <c r="L61" s="83"/>
      <c r="M61" s="6">
        <f>IF(J61="","",(K61/J61)/LOOKUP(RIGHT($D$2,3),定数!$A$6:$A$13,定数!$B$6:$B$13))</f>
        <v>4.6706730194930195</v>
      </c>
      <c r="N61" s="37">
        <v>2011</v>
      </c>
      <c r="O61" s="8">
        <v>43549</v>
      </c>
      <c r="P61" s="79">
        <v>81.05</v>
      </c>
      <c r="Q61" s="79"/>
      <c r="R61" s="80">
        <f>IF(P61="","",T61*M61*LOOKUP(RIGHT($D$2,3),定数!$A$6:$A$13,定数!$B$6:$B$13))</f>
        <v>-12143.749850681426</v>
      </c>
      <c r="S61" s="80"/>
      <c r="T61" s="81">
        <f t="shared" si="4"/>
        <v>-25.999999999999091</v>
      </c>
      <c r="U61" s="81"/>
      <c r="V61" t="str">
        <f t="shared" si="7"/>
        <v/>
      </c>
      <c r="W61">
        <f t="shared" si="2"/>
        <v>1</v>
      </c>
      <c r="X61" s="38">
        <f t="shared" si="5"/>
        <v>389222.75162441831</v>
      </c>
      <c r="Y61" s="39">
        <f t="shared" si="6"/>
        <v>0</v>
      </c>
    </row>
    <row r="62" spans="2:25" x14ac:dyDescent="0.15">
      <c r="B62" s="37">
        <v>54</v>
      </c>
      <c r="C62" s="78">
        <f t="shared" si="0"/>
        <v>377079.00177373691</v>
      </c>
      <c r="D62" s="78"/>
      <c r="E62" s="37">
        <v>2011</v>
      </c>
      <c r="F62" s="8">
        <v>43553</v>
      </c>
      <c r="G62" s="37" t="s">
        <v>4</v>
      </c>
      <c r="H62" s="79">
        <v>81.77</v>
      </c>
      <c r="I62" s="79"/>
      <c r="J62" s="37">
        <v>23</v>
      </c>
      <c r="K62" s="82">
        <f t="shared" si="3"/>
        <v>11312.370053212107</v>
      </c>
      <c r="L62" s="83"/>
      <c r="M62" s="6">
        <f>IF(J62="","",(K62/J62)/LOOKUP(RIGHT($D$2,3),定数!$A$6:$A$13,定数!$B$6:$B$13))</f>
        <v>4.9184217622661341</v>
      </c>
      <c r="N62" s="37">
        <v>2011</v>
      </c>
      <c r="O62" s="8">
        <v>43553</v>
      </c>
      <c r="P62" s="79">
        <v>82.09</v>
      </c>
      <c r="Q62" s="79"/>
      <c r="R62" s="80">
        <f>IF(P62="","",T62*M62*LOOKUP(RIGHT($D$2,3),定数!$A$6:$A$13,定数!$B$6:$B$13))</f>
        <v>15738.949639251992</v>
      </c>
      <c r="S62" s="80"/>
      <c r="T62" s="81">
        <f t="shared" si="4"/>
        <v>32.000000000000739</v>
      </c>
      <c r="U62" s="81"/>
      <c r="V62" t="str">
        <f t="shared" si="7"/>
        <v/>
      </c>
      <c r="W62">
        <f t="shared" si="2"/>
        <v>0</v>
      </c>
      <c r="X62" s="38">
        <f t="shared" si="5"/>
        <v>389222.75162441831</v>
      </c>
      <c r="Y62" s="39">
        <f t="shared" si="6"/>
        <v>3.1199999999998895E-2</v>
      </c>
    </row>
    <row r="63" spans="2:25" x14ac:dyDescent="0.15">
      <c r="B63" s="37">
        <v>55</v>
      </c>
      <c r="C63" s="78">
        <f t="shared" si="0"/>
        <v>392817.95141298888</v>
      </c>
      <c r="D63" s="78"/>
      <c r="E63" s="37">
        <v>2011</v>
      </c>
      <c r="F63" s="8">
        <v>43581</v>
      </c>
      <c r="G63" s="37" t="s">
        <v>3</v>
      </c>
      <c r="H63" s="79">
        <v>81.58</v>
      </c>
      <c r="I63" s="79"/>
      <c r="J63" s="37">
        <v>34</v>
      </c>
      <c r="K63" s="82">
        <f t="shared" si="3"/>
        <v>11784.538542389666</v>
      </c>
      <c r="L63" s="83"/>
      <c r="M63" s="6">
        <f>IF(J63="","",(K63/J63)/LOOKUP(RIGHT($D$2,3),定数!$A$6:$A$13,定数!$B$6:$B$13))</f>
        <v>3.4660407477616668</v>
      </c>
      <c r="N63" s="37">
        <v>2011</v>
      </c>
      <c r="O63" s="8">
        <v>43582</v>
      </c>
      <c r="P63" s="79">
        <v>81.94</v>
      </c>
      <c r="Q63" s="79"/>
      <c r="R63" s="80">
        <f>IF(P63="","",T63*M63*LOOKUP(RIGHT($D$2,3),定数!$A$6:$A$13,定数!$B$6:$B$13))</f>
        <v>-12477.74669194198</v>
      </c>
      <c r="S63" s="80"/>
      <c r="T63" s="81">
        <f t="shared" si="4"/>
        <v>-35.999999999999943</v>
      </c>
      <c r="U63" s="81"/>
      <c r="V63" t="str">
        <f t="shared" si="7"/>
        <v/>
      </c>
      <c r="W63">
        <f t="shared" si="2"/>
        <v>1</v>
      </c>
      <c r="X63" s="38">
        <f t="shared" si="5"/>
        <v>392817.95141298888</v>
      </c>
      <c r="Y63" s="39">
        <f t="shared" si="6"/>
        <v>0</v>
      </c>
    </row>
    <row r="64" spans="2:25" x14ac:dyDescent="0.15">
      <c r="B64" s="37">
        <v>56</v>
      </c>
      <c r="C64" s="78">
        <f t="shared" si="0"/>
        <v>380340.2047210469</v>
      </c>
      <c r="D64" s="78"/>
      <c r="E64" s="37">
        <v>2011</v>
      </c>
      <c r="F64" s="8">
        <v>43596</v>
      </c>
      <c r="G64" s="37" t="s">
        <v>4</v>
      </c>
      <c r="H64" s="79">
        <v>80.91</v>
      </c>
      <c r="I64" s="79"/>
      <c r="J64" s="37">
        <v>30</v>
      </c>
      <c r="K64" s="82">
        <f t="shared" si="3"/>
        <v>11410.206141631406</v>
      </c>
      <c r="L64" s="83"/>
      <c r="M64" s="6">
        <f>IF(J64="","",(K64/J64)/LOOKUP(RIGHT($D$2,3),定数!$A$6:$A$13,定数!$B$6:$B$13))</f>
        <v>3.8034020472104686</v>
      </c>
      <c r="N64" s="37">
        <v>2011</v>
      </c>
      <c r="O64" s="8">
        <v>43596</v>
      </c>
      <c r="P64" s="79">
        <v>81.290000000000006</v>
      </c>
      <c r="Q64" s="79"/>
      <c r="R64" s="80">
        <f>IF(P64="","",T64*M64*LOOKUP(RIGHT($D$2,3),定数!$A$6:$A$13,定数!$B$6:$B$13))</f>
        <v>14452.927779400146</v>
      </c>
      <c r="S64" s="80"/>
      <c r="T64" s="81">
        <f t="shared" si="4"/>
        <v>38.000000000000966</v>
      </c>
      <c r="U64" s="81"/>
      <c r="V64" t="str">
        <f t="shared" si="7"/>
        <v/>
      </c>
      <c r="W64">
        <f t="shared" si="2"/>
        <v>0</v>
      </c>
      <c r="X64" s="38">
        <f t="shared" si="5"/>
        <v>392817.95141298888</v>
      </c>
      <c r="Y64" s="39">
        <f t="shared" si="6"/>
        <v>3.1764705882352917E-2</v>
      </c>
    </row>
    <row r="65" spans="2:25" x14ac:dyDescent="0.15">
      <c r="B65" s="37">
        <v>57</v>
      </c>
      <c r="C65" s="78">
        <f t="shared" si="0"/>
        <v>394793.13250044704</v>
      </c>
      <c r="D65" s="78"/>
      <c r="E65" s="37">
        <v>2011</v>
      </c>
      <c r="F65" s="8">
        <v>43601</v>
      </c>
      <c r="G65" s="37" t="s">
        <v>3</v>
      </c>
      <c r="H65" s="79">
        <v>80.709999999999994</v>
      </c>
      <c r="I65" s="79"/>
      <c r="J65" s="37">
        <v>19</v>
      </c>
      <c r="K65" s="82">
        <f t="shared" si="3"/>
        <v>11843.79397501341</v>
      </c>
      <c r="L65" s="83"/>
      <c r="M65" s="6">
        <f>IF(J65="","",(K65/J65)/LOOKUP(RIGHT($D$2,3),定数!$A$6:$A$13,定数!$B$6:$B$13))</f>
        <v>6.233575776322847</v>
      </c>
      <c r="N65" s="37">
        <v>2011</v>
      </c>
      <c r="O65" s="8">
        <v>43602</v>
      </c>
      <c r="P65" s="79">
        <v>80.92</v>
      </c>
      <c r="Q65" s="79"/>
      <c r="R65" s="80">
        <f>IF(P65="","",T65*M65*LOOKUP(RIGHT($D$2,3),定数!$A$6:$A$13,定数!$B$6:$B$13))</f>
        <v>-13090.509130278475</v>
      </c>
      <c r="S65" s="80"/>
      <c r="T65" s="81">
        <f t="shared" si="4"/>
        <v>-21.000000000000796</v>
      </c>
      <c r="U65" s="81"/>
      <c r="V65" t="str">
        <f t="shared" si="7"/>
        <v/>
      </c>
      <c r="W65">
        <f t="shared" si="2"/>
        <v>1</v>
      </c>
      <c r="X65" s="38">
        <f t="shared" si="5"/>
        <v>394793.13250044704</v>
      </c>
      <c r="Y65" s="39">
        <f t="shared" si="6"/>
        <v>0</v>
      </c>
    </row>
    <row r="66" spans="2:25" x14ac:dyDescent="0.15">
      <c r="B66" s="37">
        <v>58</v>
      </c>
      <c r="C66" s="78">
        <f t="shared" si="0"/>
        <v>381702.62337016856</v>
      </c>
      <c r="D66" s="78"/>
      <c r="E66" s="37">
        <v>2011</v>
      </c>
      <c r="F66" s="8">
        <v>43604</v>
      </c>
      <c r="G66" s="37" t="s">
        <v>4</v>
      </c>
      <c r="H66" s="79">
        <v>81.7</v>
      </c>
      <c r="I66" s="79"/>
      <c r="J66" s="37">
        <v>23</v>
      </c>
      <c r="K66" s="82">
        <f t="shared" si="3"/>
        <v>11451.078701105056</v>
      </c>
      <c r="L66" s="83"/>
      <c r="M66" s="6">
        <f>IF(J66="","",(K66/J66)/LOOKUP(RIGHT($D$2,3),定数!$A$6:$A$13,定数!$B$6:$B$13))</f>
        <v>4.9787298700456768</v>
      </c>
      <c r="N66" s="37">
        <v>2011</v>
      </c>
      <c r="O66" s="8">
        <v>43608</v>
      </c>
      <c r="P66" s="79">
        <v>82</v>
      </c>
      <c r="Q66" s="79"/>
      <c r="R66" s="80">
        <f>IF(P66="","",T66*M66*LOOKUP(RIGHT($D$2,3),定数!$A$6:$A$13,定数!$B$6:$B$13))</f>
        <v>14936.189610136889</v>
      </c>
      <c r="S66" s="80"/>
      <c r="T66" s="81">
        <f t="shared" si="4"/>
        <v>29.999999999999716</v>
      </c>
      <c r="U66" s="81"/>
      <c r="V66" t="str">
        <f t="shared" si="7"/>
        <v/>
      </c>
      <c r="W66">
        <f t="shared" si="2"/>
        <v>0</v>
      </c>
      <c r="X66" s="38">
        <f t="shared" si="5"/>
        <v>394793.13250044704</v>
      </c>
      <c r="Y66" s="39">
        <f t="shared" si="6"/>
        <v>3.3157894736843385E-2</v>
      </c>
    </row>
    <row r="67" spans="2:25" x14ac:dyDescent="0.15">
      <c r="B67" s="37">
        <v>59</v>
      </c>
      <c r="C67" s="78">
        <f t="shared" si="0"/>
        <v>396638.81298030546</v>
      </c>
      <c r="D67" s="78"/>
      <c r="E67" s="37">
        <v>2011</v>
      </c>
      <c r="F67" s="8">
        <v>43609</v>
      </c>
      <c r="G67" s="37" t="s">
        <v>4</v>
      </c>
      <c r="H67" s="79">
        <v>81.89</v>
      </c>
      <c r="I67" s="79"/>
      <c r="J67" s="37">
        <v>12</v>
      </c>
      <c r="K67" s="82">
        <f t="shared" si="3"/>
        <v>11899.164389409163</v>
      </c>
      <c r="L67" s="83"/>
      <c r="M67" s="6">
        <f>IF(J67="","",(K67/J67)/LOOKUP(RIGHT($D$2,3),定数!$A$6:$A$13,定数!$B$6:$B$13))</f>
        <v>9.9159703245076347</v>
      </c>
      <c r="N67" s="37">
        <v>2011</v>
      </c>
      <c r="O67" s="8">
        <v>43609</v>
      </c>
      <c r="P67" s="79">
        <v>81.760000000000005</v>
      </c>
      <c r="Q67" s="79"/>
      <c r="R67" s="80">
        <f>IF(P67="","",T67*M67*LOOKUP(RIGHT($D$2,3),定数!$A$6:$A$13,定数!$B$6:$B$13))</f>
        <v>-12890.761421859475</v>
      </c>
      <c r="S67" s="80"/>
      <c r="T67" s="81">
        <f t="shared" si="4"/>
        <v>-12.999999999999545</v>
      </c>
      <c r="U67" s="81"/>
      <c r="V67" t="str">
        <f t="shared" si="7"/>
        <v/>
      </c>
      <c r="W67">
        <f t="shared" si="2"/>
        <v>1</v>
      </c>
      <c r="X67" s="38">
        <f t="shared" si="5"/>
        <v>396638.81298030546</v>
      </c>
      <c r="Y67" s="39">
        <f t="shared" si="6"/>
        <v>0</v>
      </c>
    </row>
    <row r="68" spans="2:25" x14ac:dyDescent="0.15">
      <c r="B68" s="37">
        <v>60</v>
      </c>
      <c r="C68" s="78">
        <f t="shared" si="0"/>
        <v>383748.05155844596</v>
      </c>
      <c r="D68" s="78"/>
      <c r="E68" s="37">
        <v>2011</v>
      </c>
      <c r="F68" s="8">
        <v>43609</v>
      </c>
      <c r="G68" s="37" t="s">
        <v>4</v>
      </c>
      <c r="H68" s="79">
        <v>81.96</v>
      </c>
      <c r="I68" s="79"/>
      <c r="J68" s="37">
        <v>35</v>
      </c>
      <c r="K68" s="82">
        <f t="shared" si="3"/>
        <v>11512.441546753378</v>
      </c>
      <c r="L68" s="83"/>
      <c r="M68" s="6">
        <f>IF(J68="","",(K68/J68)/LOOKUP(RIGHT($D$2,3),定数!$A$6:$A$13,定数!$B$6:$B$13))</f>
        <v>3.289269013358108</v>
      </c>
      <c r="N68" s="37">
        <v>2011</v>
      </c>
      <c r="O68" s="8">
        <v>43611</v>
      </c>
      <c r="P68" s="79">
        <v>81.61</v>
      </c>
      <c r="Q68" s="79"/>
      <c r="R68" s="80">
        <f>IF(P68="","",T68*M68*LOOKUP(RIGHT($D$2,3),定数!$A$6:$A$13,定数!$B$6:$B$13))</f>
        <v>-11512.441546753191</v>
      </c>
      <c r="S68" s="80"/>
      <c r="T68" s="81">
        <f t="shared" si="4"/>
        <v>-34.999999999999432</v>
      </c>
      <c r="U68" s="81"/>
      <c r="V68" t="str">
        <f t="shared" si="7"/>
        <v/>
      </c>
      <c r="W68">
        <f t="shared" si="2"/>
        <v>2</v>
      </c>
      <c r="X68" s="38">
        <f t="shared" si="5"/>
        <v>396638.81298030546</v>
      </c>
      <c r="Y68" s="39">
        <f t="shared" si="6"/>
        <v>3.2499999999998863E-2</v>
      </c>
    </row>
    <row r="69" spans="2:25" x14ac:dyDescent="0.15">
      <c r="B69" s="37">
        <v>61</v>
      </c>
      <c r="C69" s="78">
        <f t="shared" si="0"/>
        <v>372235.6100116928</v>
      </c>
      <c r="D69" s="78"/>
      <c r="E69" s="37">
        <v>2011</v>
      </c>
      <c r="F69" s="8">
        <v>43611</v>
      </c>
      <c r="G69" s="37" t="s">
        <v>3</v>
      </c>
      <c r="H69" s="79">
        <v>81.680000000000007</v>
      </c>
      <c r="I69" s="79"/>
      <c r="J69" s="37">
        <v>33</v>
      </c>
      <c r="K69" s="82">
        <f t="shared" si="3"/>
        <v>11167.068300350784</v>
      </c>
      <c r="L69" s="83"/>
      <c r="M69" s="6">
        <f>IF(J69="","",(K69/J69)/LOOKUP(RIGHT($D$2,3),定数!$A$6:$A$13,定数!$B$6:$B$13))</f>
        <v>3.3839600910153886</v>
      </c>
      <c r="N69" s="37">
        <v>2011</v>
      </c>
      <c r="O69" s="8">
        <v>43611</v>
      </c>
      <c r="P69" s="79">
        <v>81.27</v>
      </c>
      <c r="Q69" s="79"/>
      <c r="R69" s="80">
        <f>IF(P69="","",T69*M69*LOOKUP(RIGHT($D$2,3),定数!$A$6:$A$13,定数!$B$6:$B$13))</f>
        <v>13874.236373163458</v>
      </c>
      <c r="S69" s="80"/>
      <c r="T69" s="81">
        <f t="shared" si="4"/>
        <v>41.00000000000108</v>
      </c>
      <c r="U69" s="81"/>
      <c r="V69" t="str">
        <f t="shared" si="7"/>
        <v/>
      </c>
      <c r="W69">
        <f t="shared" si="2"/>
        <v>0</v>
      </c>
      <c r="X69" s="38">
        <f t="shared" si="5"/>
        <v>396638.81298030546</v>
      </c>
      <c r="Y69" s="39">
        <f t="shared" si="6"/>
        <v>6.1524999999998387E-2</v>
      </c>
    </row>
    <row r="70" spans="2:25" x14ac:dyDescent="0.15">
      <c r="B70" s="37">
        <v>62</v>
      </c>
      <c r="C70" s="78">
        <f t="shared" si="0"/>
        <v>386109.84638485627</v>
      </c>
      <c r="D70" s="78"/>
      <c r="E70" s="37">
        <v>2011</v>
      </c>
      <c r="F70" s="8">
        <v>43617</v>
      </c>
      <c r="G70" s="37" t="s">
        <v>3</v>
      </c>
      <c r="H70" s="79">
        <v>81.23</v>
      </c>
      <c r="I70" s="79"/>
      <c r="J70" s="37">
        <v>25</v>
      </c>
      <c r="K70" s="82">
        <f t="shared" si="3"/>
        <v>11583.295391545687</v>
      </c>
      <c r="L70" s="83"/>
      <c r="M70" s="6">
        <f>IF(J70="","",(K70/J70)/LOOKUP(RIGHT($D$2,3),定数!$A$6:$A$13,定数!$B$6:$B$13))</f>
        <v>4.6333181566182748</v>
      </c>
      <c r="N70" s="37">
        <v>2011</v>
      </c>
      <c r="O70" s="8">
        <v>43617</v>
      </c>
      <c r="P70" s="79">
        <v>80.92</v>
      </c>
      <c r="Q70" s="79"/>
      <c r="R70" s="80">
        <f>IF(P70="","",T70*M70*LOOKUP(RIGHT($D$2,3),定数!$A$6:$A$13,定数!$B$6:$B$13))</f>
        <v>14363.286285516759</v>
      </c>
      <c r="S70" s="80"/>
      <c r="T70" s="81">
        <f t="shared" si="4"/>
        <v>31.000000000000227</v>
      </c>
      <c r="U70" s="81"/>
      <c r="V70" t="str">
        <f t="shared" si="7"/>
        <v/>
      </c>
      <c r="W70">
        <f t="shared" si="2"/>
        <v>0</v>
      </c>
      <c r="X70" s="38">
        <f t="shared" si="5"/>
        <v>396638.81298030546</v>
      </c>
      <c r="Y70" s="39">
        <f t="shared" si="6"/>
        <v>2.6545477272724716E-2</v>
      </c>
    </row>
    <row r="71" spans="2:25" x14ac:dyDescent="0.15">
      <c r="B71" s="37">
        <v>63</v>
      </c>
      <c r="C71" s="78">
        <f t="shared" si="0"/>
        <v>400473.13267037302</v>
      </c>
      <c r="D71" s="78"/>
      <c r="E71" s="37">
        <v>2011</v>
      </c>
      <c r="F71" s="8">
        <v>43623</v>
      </c>
      <c r="G71" s="37" t="s">
        <v>3</v>
      </c>
      <c r="H71" s="79">
        <v>80.11</v>
      </c>
      <c r="I71" s="79"/>
      <c r="J71" s="37">
        <v>14</v>
      </c>
      <c r="K71" s="82">
        <f t="shared" si="3"/>
        <v>12014.193980111189</v>
      </c>
      <c r="L71" s="83"/>
      <c r="M71" s="6">
        <f>IF(J71="","",(K71/J71)/LOOKUP(RIGHT($D$2,3),定数!$A$6:$A$13,定数!$B$6:$B$13))</f>
        <v>8.5815671286508497</v>
      </c>
      <c r="N71" s="37">
        <v>2011</v>
      </c>
      <c r="O71" s="8">
        <v>43624</v>
      </c>
      <c r="P71" s="79">
        <v>80.260000000000005</v>
      </c>
      <c r="Q71" s="79"/>
      <c r="R71" s="80">
        <f>IF(P71="","",T71*M71*LOOKUP(RIGHT($D$2,3),定数!$A$6:$A$13,定数!$B$6:$B$13))</f>
        <v>-12872.350692976765</v>
      </c>
      <c r="S71" s="80"/>
      <c r="T71" s="81">
        <f t="shared" si="4"/>
        <v>-15.000000000000568</v>
      </c>
      <c r="U71" s="81"/>
      <c r="V71" t="str">
        <f t="shared" si="7"/>
        <v/>
      </c>
      <c r="W71">
        <f t="shared" si="2"/>
        <v>1</v>
      </c>
      <c r="X71" s="38">
        <f t="shared" si="5"/>
        <v>400473.13267037302</v>
      </c>
      <c r="Y71" s="39">
        <f t="shared" si="6"/>
        <v>0</v>
      </c>
    </row>
    <row r="72" spans="2:25" x14ac:dyDescent="0.15">
      <c r="B72" s="37">
        <v>64</v>
      </c>
      <c r="C72" s="78">
        <f t="shared" si="0"/>
        <v>387600.78197739623</v>
      </c>
      <c r="D72" s="78"/>
      <c r="E72" s="37">
        <v>2011</v>
      </c>
      <c r="F72" s="8">
        <v>43626</v>
      </c>
      <c r="G72" s="37" t="s">
        <v>4</v>
      </c>
      <c r="H72" s="79">
        <v>80.17</v>
      </c>
      <c r="I72" s="79"/>
      <c r="J72" s="37">
        <v>14</v>
      </c>
      <c r="K72" s="82">
        <f t="shared" si="3"/>
        <v>11628.023459321887</v>
      </c>
      <c r="L72" s="83"/>
      <c r="M72" s="6">
        <f>IF(J72="","",(K72/J72)/LOOKUP(RIGHT($D$2,3),定数!$A$6:$A$13,定数!$B$6:$B$13))</f>
        <v>8.3057310423727753</v>
      </c>
      <c r="N72" s="37">
        <v>2011</v>
      </c>
      <c r="O72" s="8">
        <v>43626</v>
      </c>
      <c r="P72" s="79">
        <v>80.03</v>
      </c>
      <c r="Q72" s="79"/>
      <c r="R72" s="80">
        <f>IF(P72="","",T72*M72*LOOKUP(RIGHT($D$2,3),定数!$A$6:$A$13,定数!$B$6:$B$13))</f>
        <v>-11628.023459321932</v>
      </c>
      <c r="S72" s="80"/>
      <c r="T72" s="81">
        <f t="shared" si="4"/>
        <v>-14.000000000000057</v>
      </c>
      <c r="U72" s="81"/>
      <c r="V72" t="str">
        <f t="shared" si="7"/>
        <v/>
      </c>
      <c r="W72">
        <f t="shared" si="2"/>
        <v>2</v>
      </c>
      <c r="X72" s="38">
        <f t="shared" si="5"/>
        <v>400473.13267037302</v>
      </c>
      <c r="Y72" s="39">
        <f t="shared" si="6"/>
        <v>3.2142857142858472E-2</v>
      </c>
    </row>
    <row r="73" spans="2:25" x14ac:dyDescent="0.15">
      <c r="B73" s="37">
        <v>65</v>
      </c>
      <c r="C73" s="78">
        <f t="shared" si="0"/>
        <v>375972.75851807429</v>
      </c>
      <c r="D73" s="78"/>
      <c r="E73" s="37">
        <v>2011</v>
      </c>
      <c r="F73" s="8">
        <v>43626</v>
      </c>
      <c r="G73" s="37" t="s">
        <v>4</v>
      </c>
      <c r="H73" s="79">
        <v>80.22</v>
      </c>
      <c r="I73" s="79"/>
      <c r="J73" s="37">
        <v>20</v>
      </c>
      <c r="K73" s="82">
        <f t="shared" si="3"/>
        <v>11279.182755542228</v>
      </c>
      <c r="L73" s="83"/>
      <c r="M73" s="6">
        <f>IF(J73="","",(K73/J73)/LOOKUP(RIGHT($D$2,3),定数!$A$6:$A$13,定数!$B$6:$B$13))</f>
        <v>5.6395913777711142</v>
      </c>
      <c r="N73" s="37">
        <v>2011</v>
      </c>
      <c r="O73" s="8">
        <v>43629</v>
      </c>
      <c r="P73" s="79">
        <v>80.459999999999994</v>
      </c>
      <c r="Q73" s="79"/>
      <c r="R73" s="80">
        <f>IF(P73="","",T73*M73*LOOKUP(RIGHT($D$2,3),定数!$A$6:$A$13,定数!$B$6:$B$13))</f>
        <v>13535.019306650387</v>
      </c>
      <c r="S73" s="80"/>
      <c r="T73" s="81">
        <f t="shared" si="4"/>
        <v>23.999999999999488</v>
      </c>
      <c r="U73" s="81"/>
      <c r="V73" t="str">
        <f t="shared" si="7"/>
        <v/>
      </c>
      <c r="W73">
        <f t="shared" si="2"/>
        <v>0</v>
      </c>
      <c r="X73" s="38">
        <f t="shared" si="5"/>
        <v>400473.13267037302</v>
      </c>
      <c r="Y73" s="39">
        <f t="shared" si="6"/>
        <v>6.1178571428572748E-2</v>
      </c>
    </row>
    <row r="74" spans="2:25" x14ac:dyDescent="0.15">
      <c r="B74" s="37">
        <v>66</v>
      </c>
      <c r="C74" s="78">
        <f t="shared" ref="C74:C108" si="8">IF(R73="","",C73+R73)</f>
        <v>389507.77782472468</v>
      </c>
      <c r="D74" s="78"/>
      <c r="E74" s="37">
        <v>2011</v>
      </c>
      <c r="F74" s="8">
        <v>43629</v>
      </c>
      <c r="G74" s="37" t="s">
        <v>3</v>
      </c>
      <c r="H74" s="79">
        <v>80.22</v>
      </c>
      <c r="I74" s="79"/>
      <c r="J74" s="37">
        <v>23</v>
      </c>
      <c r="K74" s="82">
        <f t="shared" si="3"/>
        <v>11685.233334741741</v>
      </c>
      <c r="L74" s="83"/>
      <c r="M74" s="6">
        <f>IF(J74="","",(K74/J74)/LOOKUP(RIGHT($D$2,3),定数!$A$6:$A$13,定数!$B$6:$B$13))</f>
        <v>5.0805362324964092</v>
      </c>
      <c r="N74" s="37">
        <v>2011</v>
      </c>
      <c r="O74" s="8">
        <v>43630</v>
      </c>
      <c r="P74" s="79">
        <v>80.459999999999994</v>
      </c>
      <c r="Q74" s="79"/>
      <c r="R74" s="80">
        <f>IF(P74="","",T74*M74*LOOKUP(RIGHT($D$2,3),定数!$A$6:$A$13,定数!$B$6:$B$13))</f>
        <v>-12193.286957991122</v>
      </c>
      <c r="S74" s="80"/>
      <c r="T74" s="81">
        <f t="shared" si="4"/>
        <v>-23.999999999999488</v>
      </c>
      <c r="U74" s="81"/>
      <c r="V74" t="str">
        <f t="shared" si="7"/>
        <v/>
      </c>
      <c r="W74">
        <f t="shared" si="7"/>
        <v>1</v>
      </c>
      <c r="X74" s="38">
        <f t="shared" si="5"/>
        <v>400473.13267037302</v>
      </c>
      <c r="Y74" s="39">
        <f t="shared" si="6"/>
        <v>2.7381000000002098E-2</v>
      </c>
    </row>
    <row r="75" spans="2:25" x14ac:dyDescent="0.15">
      <c r="B75" s="37">
        <v>67</v>
      </c>
      <c r="C75" s="78">
        <f t="shared" si="8"/>
        <v>377314.49086673354</v>
      </c>
      <c r="D75" s="78"/>
      <c r="E75" s="37">
        <v>2011</v>
      </c>
      <c r="F75" s="8">
        <v>43630</v>
      </c>
      <c r="G75" s="37" t="s">
        <v>4</v>
      </c>
      <c r="H75" s="79">
        <v>80.23</v>
      </c>
      <c r="I75" s="79"/>
      <c r="J75" s="37">
        <v>14</v>
      </c>
      <c r="K75" s="82">
        <f t="shared" ref="K75:K108" si="9">IF(J75="","",C75*0.03)</f>
        <v>11319.434726002006</v>
      </c>
      <c r="L75" s="83"/>
      <c r="M75" s="6">
        <f>IF(J75="","",(K75/J75)/LOOKUP(RIGHT($D$2,3),定数!$A$6:$A$13,定数!$B$6:$B$13))</f>
        <v>8.0853105185728609</v>
      </c>
      <c r="N75" s="37">
        <v>2011</v>
      </c>
      <c r="O75" s="8">
        <v>43630</v>
      </c>
      <c r="P75" s="79">
        <v>80.41</v>
      </c>
      <c r="Q75" s="79"/>
      <c r="R75" s="80">
        <f>IF(P75="","",T75*M75*LOOKUP(RIGHT($D$2,3),定数!$A$6:$A$13,定数!$B$6:$B$13))</f>
        <v>14553.558933430551</v>
      </c>
      <c r="S75" s="80"/>
      <c r="T75" s="81">
        <f t="shared" si="4"/>
        <v>17.999999999999261</v>
      </c>
      <c r="U75" s="81"/>
      <c r="V75" t="str">
        <f t="shared" ref="V75:W90" si="10">IF(S75&lt;&gt;"",IF(S75&lt;0,1+V74,0),"")</f>
        <v/>
      </c>
      <c r="W75">
        <f t="shared" si="10"/>
        <v>0</v>
      </c>
      <c r="X75" s="38">
        <f t="shared" si="5"/>
        <v>400473.13267037302</v>
      </c>
      <c r="Y75" s="39">
        <f t="shared" si="6"/>
        <v>5.7828203478262341E-2</v>
      </c>
    </row>
    <row r="76" spans="2:25" x14ac:dyDescent="0.15">
      <c r="B76" s="37">
        <v>68</v>
      </c>
      <c r="C76" s="78">
        <f t="shared" si="8"/>
        <v>391868.04980016407</v>
      </c>
      <c r="D76" s="78"/>
      <c r="E76" s="37">
        <v>2011</v>
      </c>
      <c r="F76" s="8">
        <v>43638</v>
      </c>
      <c r="G76" s="37" t="s">
        <v>4</v>
      </c>
      <c r="H76" s="79">
        <v>80.38</v>
      </c>
      <c r="I76" s="79"/>
      <c r="J76" s="37">
        <v>18</v>
      </c>
      <c r="K76" s="82">
        <f t="shared" si="9"/>
        <v>11756.041494004921</v>
      </c>
      <c r="L76" s="83"/>
      <c r="M76" s="6">
        <f>IF(J76="","",(K76/J76)/LOOKUP(RIGHT($D$2,3),定数!$A$6:$A$13,定数!$B$6:$B$13))</f>
        <v>6.531134163336068</v>
      </c>
      <c r="N76" s="37">
        <v>2011</v>
      </c>
      <c r="O76" s="8">
        <v>43639</v>
      </c>
      <c r="P76" s="79">
        <v>80.61</v>
      </c>
      <c r="Q76" s="79"/>
      <c r="R76" s="80">
        <f>IF(P76="","",T76*M76*LOOKUP(RIGHT($D$2,3),定数!$A$6:$A$13,定数!$B$6:$B$13))</f>
        <v>15021.608575673215</v>
      </c>
      <c r="S76" s="80"/>
      <c r="T76" s="81">
        <f t="shared" ref="T76:T108" si="11">IF(P76="","",IF(G76="買",(P76-H76),(H76-P76))*IF(RIGHT($D$2,3)="JPY",100,10000))</f>
        <v>23.000000000000398</v>
      </c>
      <c r="U76" s="81"/>
      <c r="V76" t="str">
        <f t="shared" si="10"/>
        <v/>
      </c>
      <c r="W76">
        <f t="shared" si="10"/>
        <v>0</v>
      </c>
      <c r="X76" s="38">
        <f t="shared" ref="X76:X108" si="12">IF(C76&lt;&gt;"",MAX(X75,C76),"")</f>
        <v>400473.13267037302</v>
      </c>
      <c r="Y76" s="39">
        <f t="shared" ref="Y76:Y108" si="13">IF(X76&lt;&gt;"",1-(C76/X76),"")</f>
        <v>2.1487291326711122E-2</v>
      </c>
    </row>
    <row r="77" spans="2:25" x14ac:dyDescent="0.15">
      <c r="B77" s="37">
        <v>69</v>
      </c>
      <c r="C77" s="78">
        <f t="shared" si="8"/>
        <v>406889.65837583726</v>
      </c>
      <c r="D77" s="78"/>
      <c r="E77" s="37">
        <v>2011</v>
      </c>
      <c r="F77" s="8">
        <v>43640</v>
      </c>
      <c r="G77" s="37" t="s">
        <v>4</v>
      </c>
      <c r="H77" s="79">
        <v>80.52</v>
      </c>
      <c r="I77" s="79"/>
      <c r="J77" s="37">
        <v>8</v>
      </c>
      <c r="K77" s="82">
        <f t="shared" si="9"/>
        <v>12206.689751275117</v>
      </c>
      <c r="L77" s="83"/>
      <c r="M77" s="6">
        <f>IF(J77="","",(K77/J77)/LOOKUP(RIGHT($D$2,3),定数!$A$6:$A$13,定数!$B$6:$B$13))</f>
        <v>15.258362189093896</v>
      </c>
      <c r="N77" s="37">
        <v>2011</v>
      </c>
      <c r="O77" s="8">
        <v>43640</v>
      </c>
      <c r="P77" s="79">
        <v>80.47</v>
      </c>
      <c r="Q77" s="79"/>
      <c r="R77" s="80">
        <f>IF(P77="","",T77*M77*LOOKUP(RIGHT($D$2,3),定数!$A$6:$A$13,定数!$B$6:$B$13))</f>
        <v>-7629.181094546514</v>
      </c>
      <c r="S77" s="80"/>
      <c r="T77" s="81">
        <f t="shared" si="11"/>
        <v>-4.9999999999997158</v>
      </c>
      <c r="U77" s="81"/>
      <c r="V77" t="str">
        <f t="shared" si="10"/>
        <v/>
      </c>
      <c r="W77">
        <f t="shared" si="10"/>
        <v>1</v>
      </c>
      <c r="X77" s="38">
        <f t="shared" si="12"/>
        <v>406889.65837583726</v>
      </c>
      <c r="Y77" s="39">
        <f t="shared" si="13"/>
        <v>0</v>
      </c>
    </row>
    <row r="78" spans="2:25" x14ac:dyDescent="0.15">
      <c r="B78" s="37">
        <v>70</v>
      </c>
      <c r="C78" s="78">
        <f t="shared" si="8"/>
        <v>399260.47728129075</v>
      </c>
      <c r="D78" s="78"/>
      <c r="E78" s="37">
        <v>2011</v>
      </c>
      <c r="F78" s="8">
        <v>43646</v>
      </c>
      <c r="G78" s="37" t="s">
        <v>3</v>
      </c>
      <c r="H78" s="79">
        <v>80.510000000000005</v>
      </c>
      <c r="I78" s="79"/>
      <c r="J78" s="37">
        <v>32</v>
      </c>
      <c r="K78" s="82">
        <f t="shared" si="9"/>
        <v>11977.814318438723</v>
      </c>
      <c r="L78" s="83"/>
      <c r="M78" s="6">
        <f>IF(J78="","",(K78/J78)/LOOKUP(RIGHT($D$2,3),定数!$A$6:$A$13,定数!$B$6:$B$13))</f>
        <v>3.743066974512101</v>
      </c>
      <c r="N78" s="37">
        <v>2011</v>
      </c>
      <c r="O78" s="8">
        <v>43647</v>
      </c>
      <c r="P78" s="79">
        <v>80.84</v>
      </c>
      <c r="Q78" s="79"/>
      <c r="R78" s="80">
        <f>IF(P78="","",T78*M78*LOOKUP(RIGHT($D$2,3),定数!$A$6:$A$13,定数!$B$6:$B$13))</f>
        <v>-12352.12101588987</v>
      </c>
      <c r="S78" s="80"/>
      <c r="T78" s="81">
        <f t="shared" si="11"/>
        <v>-32.999999999999829</v>
      </c>
      <c r="U78" s="81"/>
      <c r="V78" t="str">
        <f t="shared" si="10"/>
        <v/>
      </c>
      <c r="W78">
        <f t="shared" si="10"/>
        <v>2</v>
      </c>
      <c r="X78" s="38">
        <f t="shared" si="12"/>
        <v>406889.65837583726</v>
      </c>
      <c r="Y78" s="39">
        <f t="shared" si="13"/>
        <v>1.8749999999998934E-2</v>
      </c>
    </row>
    <row r="79" spans="2:25" x14ac:dyDescent="0.15">
      <c r="B79" s="37">
        <v>71</v>
      </c>
      <c r="C79" s="78">
        <f t="shared" si="8"/>
        <v>386908.35626540089</v>
      </c>
      <c r="D79" s="78"/>
      <c r="E79" s="37">
        <v>2011</v>
      </c>
      <c r="F79" s="8">
        <v>43664</v>
      </c>
      <c r="G79" s="37" t="s">
        <v>3</v>
      </c>
      <c r="H79" s="79">
        <v>78.98</v>
      </c>
      <c r="I79" s="79"/>
      <c r="J79" s="37">
        <v>18</v>
      </c>
      <c r="K79" s="82">
        <f t="shared" si="9"/>
        <v>11607.250687962027</v>
      </c>
      <c r="L79" s="83"/>
      <c r="M79" s="6">
        <f>IF(J79="","",(K79/J79)/LOOKUP(RIGHT($D$2,3),定数!$A$6:$A$13,定数!$B$6:$B$13))</f>
        <v>6.4484726044233476</v>
      </c>
      <c r="N79" s="37">
        <v>2011</v>
      </c>
      <c r="O79" s="8">
        <v>43665</v>
      </c>
      <c r="P79" s="79">
        <v>79.17</v>
      </c>
      <c r="Q79" s="79"/>
      <c r="R79" s="80">
        <f>IF(P79="","",T79*M79*LOOKUP(RIGHT($D$2,3),定数!$A$6:$A$13,定数!$B$6:$B$13))</f>
        <v>-12252.097948404215</v>
      </c>
      <c r="S79" s="80"/>
      <c r="T79" s="81">
        <f t="shared" si="11"/>
        <v>-18.999999999999773</v>
      </c>
      <c r="U79" s="81"/>
      <c r="V79" t="str">
        <f t="shared" si="10"/>
        <v/>
      </c>
      <c r="W79">
        <f t="shared" si="10"/>
        <v>3</v>
      </c>
      <c r="X79" s="38">
        <f t="shared" si="12"/>
        <v>406889.65837583726</v>
      </c>
      <c r="Y79" s="39">
        <f t="shared" si="13"/>
        <v>4.9107421874998836E-2</v>
      </c>
    </row>
    <row r="80" spans="2:25" x14ac:dyDescent="0.15">
      <c r="B80" s="37">
        <v>72</v>
      </c>
      <c r="C80" s="78">
        <f t="shared" si="8"/>
        <v>374656.25831699668</v>
      </c>
      <c r="D80" s="78"/>
      <c r="E80" s="37">
        <v>2011</v>
      </c>
      <c r="F80" s="8">
        <v>43680</v>
      </c>
      <c r="G80" s="37" t="s">
        <v>3</v>
      </c>
      <c r="H80" s="79">
        <v>76.95</v>
      </c>
      <c r="I80" s="79"/>
      <c r="J80" s="37">
        <v>41</v>
      </c>
      <c r="K80" s="82">
        <f t="shared" si="9"/>
        <v>11239.6877495099</v>
      </c>
      <c r="L80" s="83"/>
      <c r="M80" s="6">
        <f>IF(J80="","",(K80/J80)/LOOKUP(RIGHT($D$2,3),定数!$A$6:$A$13,定数!$B$6:$B$13))</f>
        <v>2.7413872559780241</v>
      </c>
      <c r="N80" s="37">
        <v>2011</v>
      </c>
      <c r="O80" s="8">
        <v>43681</v>
      </c>
      <c r="P80" s="79">
        <v>77.37</v>
      </c>
      <c r="Q80" s="79"/>
      <c r="R80" s="80">
        <f>IF(P80="","",T80*M80*LOOKUP(RIGHT($D$2,3),定数!$A$6:$A$13,定数!$B$6:$B$13))</f>
        <v>-11513.826475107748</v>
      </c>
      <c r="S80" s="80"/>
      <c r="T80" s="81">
        <f t="shared" si="11"/>
        <v>-42.000000000000171</v>
      </c>
      <c r="U80" s="81"/>
      <c r="V80" t="str">
        <f t="shared" si="10"/>
        <v/>
      </c>
      <c r="W80">
        <f t="shared" si="10"/>
        <v>4</v>
      </c>
      <c r="X80" s="38">
        <f t="shared" si="12"/>
        <v>406889.65837583726</v>
      </c>
      <c r="Y80" s="39">
        <f t="shared" si="13"/>
        <v>7.9219020182290101E-2</v>
      </c>
    </row>
    <row r="81" spans="2:25" x14ac:dyDescent="0.15">
      <c r="B81" s="37">
        <v>73</v>
      </c>
      <c r="C81" s="78">
        <f t="shared" si="8"/>
        <v>363142.43184188893</v>
      </c>
      <c r="D81" s="78"/>
      <c r="E81" s="37">
        <v>2011</v>
      </c>
      <c r="F81" s="8">
        <v>43685</v>
      </c>
      <c r="G81" s="37" t="s">
        <v>3</v>
      </c>
      <c r="H81" s="79">
        <v>77.91</v>
      </c>
      <c r="I81" s="79"/>
      <c r="J81" s="37">
        <v>53</v>
      </c>
      <c r="K81" s="82">
        <f t="shared" si="9"/>
        <v>10894.272955256667</v>
      </c>
      <c r="L81" s="83"/>
      <c r="M81" s="6">
        <f>IF(J81="","",(K81/J81)/LOOKUP(RIGHT($D$2,3),定数!$A$6:$A$13,定数!$B$6:$B$13))</f>
        <v>2.0555231991050316</v>
      </c>
      <c r="N81" s="37">
        <v>2011</v>
      </c>
      <c r="O81" s="8">
        <v>43686</v>
      </c>
      <c r="P81" s="79">
        <v>77.27</v>
      </c>
      <c r="Q81" s="79"/>
      <c r="R81" s="80">
        <f>IF(P81="","",T81*M81*LOOKUP(RIGHT($D$2,3),定数!$A$6:$A$13,定数!$B$6:$B$13))</f>
        <v>13155.348474272214</v>
      </c>
      <c r="S81" s="80"/>
      <c r="T81" s="81">
        <f t="shared" si="11"/>
        <v>64.000000000000057</v>
      </c>
      <c r="U81" s="81"/>
      <c r="V81" t="str">
        <f t="shared" si="10"/>
        <v/>
      </c>
      <c r="W81">
        <f t="shared" si="10"/>
        <v>0</v>
      </c>
      <c r="X81" s="38">
        <f t="shared" si="12"/>
        <v>406889.65837583726</v>
      </c>
      <c r="Y81" s="39">
        <f t="shared" si="13"/>
        <v>0.10751619175717597</v>
      </c>
    </row>
    <row r="82" spans="2:25" x14ac:dyDescent="0.15">
      <c r="B82" s="37">
        <v>74</v>
      </c>
      <c r="C82" s="78">
        <f t="shared" si="8"/>
        <v>376297.78031616117</v>
      </c>
      <c r="D82" s="78"/>
      <c r="E82" s="37">
        <v>2011</v>
      </c>
      <c r="F82" s="8">
        <v>43686</v>
      </c>
      <c r="G82" s="37" t="s">
        <v>3</v>
      </c>
      <c r="H82" s="79">
        <v>77.040000000000006</v>
      </c>
      <c r="I82" s="79"/>
      <c r="J82" s="37">
        <v>76</v>
      </c>
      <c r="K82" s="82">
        <f t="shared" si="9"/>
        <v>11288.933409484835</v>
      </c>
      <c r="L82" s="83"/>
      <c r="M82" s="6">
        <f>IF(J82="","",(K82/J82)/LOOKUP(RIGHT($D$2,3),定数!$A$6:$A$13,定数!$B$6:$B$13))</f>
        <v>1.4853859749322151</v>
      </c>
      <c r="N82" s="37">
        <v>2011</v>
      </c>
      <c r="O82" s="8">
        <v>43696</v>
      </c>
      <c r="P82" s="79">
        <v>76.11</v>
      </c>
      <c r="Q82" s="79"/>
      <c r="R82" s="80">
        <f>IF(P82="","",T82*M82*LOOKUP(RIGHT($D$2,3),定数!$A$6:$A$13,定数!$B$6:$B$13))</f>
        <v>13814.089566869703</v>
      </c>
      <c r="S82" s="80"/>
      <c r="T82" s="81">
        <f t="shared" si="11"/>
        <v>93.000000000000682</v>
      </c>
      <c r="U82" s="81"/>
      <c r="V82" t="str">
        <f t="shared" si="10"/>
        <v/>
      </c>
      <c r="W82">
        <f t="shared" si="10"/>
        <v>0</v>
      </c>
      <c r="X82" s="38">
        <f t="shared" si="12"/>
        <v>406889.65837583726</v>
      </c>
      <c r="Y82" s="39">
        <f t="shared" si="13"/>
        <v>7.5184702854794283E-2</v>
      </c>
    </row>
    <row r="83" spans="2:25" x14ac:dyDescent="0.15">
      <c r="B83" s="37">
        <v>75</v>
      </c>
      <c r="C83" s="78">
        <f t="shared" si="8"/>
        <v>390111.86988303089</v>
      </c>
      <c r="D83" s="78"/>
      <c r="E83" s="37">
        <v>2011</v>
      </c>
      <c r="F83" s="8">
        <v>43688</v>
      </c>
      <c r="G83" s="37" t="s">
        <v>3</v>
      </c>
      <c r="H83" s="79">
        <v>76.52</v>
      </c>
      <c r="I83" s="79"/>
      <c r="J83" s="37">
        <v>67</v>
      </c>
      <c r="K83" s="82">
        <f t="shared" si="9"/>
        <v>11703.356096490927</v>
      </c>
      <c r="L83" s="83"/>
      <c r="M83" s="6">
        <f>IF(J83="","",(K83/J83)/LOOKUP(RIGHT($D$2,3),定数!$A$6:$A$13,定数!$B$6:$B$13))</f>
        <v>1.7467695666404368</v>
      </c>
      <c r="N83" s="37">
        <v>2011</v>
      </c>
      <c r="O83" s="8">
        <v>43702</v>
      </c>
      <c r="P83" s="79">
        <v>77.19</v>
      </c>
      <c r="Q83" s="79"/>
      <c r="R83" s="80">
        <f>IF(P83="","",T83*M83*LOOKUP(RIGHT($D$2,3),定数!$A$6:$A$13,定数!$B$6:$B$13))</f>
        <v>-11703.356096490957</v>
      </c>
      <c r="S83" s="80"/>
      <c r="T83" s="81">
        <f t="shared" si="11"/>
        <v>-67.000000000000171</v>
      </c>
      <c r="U83" s="81"/>
      <c r="V83" t="str">
        <f t="shared" si="10"/>
        <v/>
      </c>
      <c r="W83">
        <f t="shared" si="10"/>
        <v>1</v>
      </c>
      <c r="X83" s="38">
        <f t="shared" si="12"/>
        <v>406889.65837583726</v>
      </c>
      <c r="Y83" s="39">
        <f t="shared" si="13"/>
        <v>4.1234246551700271E-2</v>
      </c>
    </row>
    <row r="84" spans="2:25" x14ac:dyDescent="0.15">
      <c r="B84" s="37">
        <v>76</v>
      </c>
      <c r="C84" s="78">
        <f t="shared" si="8"/>
        <v>378408.5137865399</v>
      </c>
      <c r="D84" s="78"/>
      <c r="E84" s="37">
        <v>2011</v>
      </c>
      <c r="F84" s="8">
        <v>43696</v>
      </c>
      <c r="G84" s="37" t="s">
        <v>3</v>
      </c>
      <c r="H84" s="79">
        <v>76.5</v>
      </c>
      <c r="I84" s="79"/>
      <c r="J84" s="37">
        <v>40</v>
      </c>
      <c r="K84" s="82">
        <f t="shared" si="9"/>
        <v>11352.255413596196</v>
      </c>
      <c r="L84" s="83"/>
      <c r="M84" s="6">
        <f>IF(J84="","",(K84/J84)/LOOKUP(RIGHT($D$2,3),定数!$A$6:$A$13,定数!$B$6:$B$13))</f>
        <v>2.8380638533990492</v>
      </c>
      <c r="N84" s="37">
        <v>2011</v>
      </c>
      <c r="O84" s="8">
        <v>43696</v>
      </c>
      <c r="P84" s="79">
        <v>75.97</v>
      </c>
      <c r="Q84" s="79"/>
      <c r="R84" s="80">
        <f>IF(P84="","",T84*M84*LOOKUP(RIGHT($D$2,3),定数!$A$6:$A$13,定数!$B$6:$B$13))</f>
        <v>15041.738423014993</v>
      </c>
      <c r="S84" s="80"/>
      <c r="T84" s="81">
        <f t="shared" si="11"/>
        <v>53.000000000000114</v>
      </c>
      <c r="U84" s="81"/>
      <c r="V84" t="str">
        <f t="shared" si="10"/>
        <v/>
      </c>
      <c r="W84">
        <f t="shared" si="10"/>
        <v>0</v>
      </c>
      <c r="X84" s="38">
        <f t="shared" si="12"/>
        <v>406889.65837583726</v>
      </c>
      <c r="Y84" s="39">
        <f t="shared" si="13"/>
        <v>6.9997219155149448E-2</v>
      </c>
    </row>
    <row r="85" spans="2:25" x14ac:dyDescent="0.15">
      <c r="B85" s="37">
        <v>77</v>
      </c>
      <c r="C85" s="78">
        <f t="shared" si="8"/>
        <v>393450.25220955489</v>
      </c>
      <c r="D85" s="78"/>
      <c r="E85" s="37">
        <v>2011</v>
      </c>
      <c r="F85" s="8">
        <v>43696</v>
      </c>
      <c r="G85" s="37" t="s">
        <v>3</v>
      </c>
      <c r="H85" s="79">
        <v>76.430000000000007</v>
      </c>
      <c r="I85" s="79"/>
      <c r="J85" s="37">
        <v>18</v>
      </c>
      <c r="K85" s="82">
        <f t="shared" si="9"/>
        <v>11803.507566286646</v>
      </c>
      <c r="L85" s="83"/>
      <c r="M85" s="6">
        <f>IF(J85="","",(K85/J85)/LOOKUP(RIGHT($D$2,3),定数!$A$6:$A$13,定数!$B$6:$B$13))</f>
        <v>6.5575042034925808</v>
      </c>
      <c r="N85" s="37">
        <v>2011</v>
      </c>
      <c r="O85" s="8">
        <v>43696</v>
      </c>
      <c r="P85" s="79">
        <v>76.2</v>
      </c>
      <c r="Q85" s="79"/>
      <c r="R85" s="80">
        <f>IF(P85="","",T85*M85*LOOKUP(RIGHT($D$2,3),定数!$A$6:$A$13,定数!$B$6:$B$13))</f>
        <v>15082.259668033197</v>
      </c>
      <c r="S85" s="80"/>
      <c r="T85" s="81">
        <f t="shared" si="11"/>
        <v>23.000000000000398</v>
      </c>
      <c r="U85" s="81"/>
      <c r="V85" t="str">
        <f t="shared" si="10"/>
        <v/>
      </c>
      <c r="W85">
        <f t="shared" si="10"/>
        <v>0</v>
      </c>
      <c r="X85" s="38">
        <f t="shared" si="12"/>
        <v>406889.65837583726</v>
      </c>
      <c r="Y85" s="39">
        <f t="shared" si="13"/>
        <v>3.3029608616566564E-2</v>
      </c>
    </row>
    <row r="86" spans="2:25" x14ac:dyDescent="0.15">
      <c r="B86" s="37">
        <v>78</v>
      </c>
      <c r="C86" s="78">
        <f t="shared" si="8"/>
        <v>408532.51187758811</v>
      </c>
      <c r="D86" s="78"/>
      <c r="E86" s="37">
        <v>2011</v>
      </c>
      <c r="F86" s="8">
        <v>43696</v>
      </c>
      <c r="G86" s="37" t="s">
        <v>3</v>
      </c>
      <c r="H86" s="79">
        <v>76.290000000000006</v>
      </c>
      <c r="I86" s="79"/>
      <c r="J86" s="37">
        <v>32</v>
      </c>
      <c r="K86" s="82">
        <f t="shared" si="9"/>
        <v>12255.975356327643</v>
      </c>
      <c r="L86" s="83"/>
      <c r="M86" s="6">
        <f>IF(J86="","",(K86/J86)/LOOKUP(RIGHT($D$2,3),定数!$A$6:$A$13,定数!$B$6:$B$13))</f>
        <v>3.8299922988523885</v>
      </c>
      <c r="N86" s="37">
        <v>2011</v>
      </c>
      <c r="O86" s="8">
        <v>43699</v>
      </c>
      <c r="P86" s="79">
        <v>76.62</v>
      </c>
      <c r="Q86" s="79"/>
      <c r="R86" s="80">
        <f>IF(P86="","",T86*M86*LOOKUP(RIGHT($D$2,3),定数!$A$6:$A$13,定数!$B$6:$B$13))</f>
        <v>-12638.974586212817</v>
      </c>
      <c r="S86" s="80"/>
      <c r="T86" s="81">
        <f t="shared" si="11"/>
        <v>-32.999999999999829</v>
      </c>
      <c r="U86" s="81"/>
      <c r="V86" t="str">
        <f t="shared" si="10"/>
        <v/>
      </c>
      <c r="W86">
        <f t="shared" si="10"/>
        <v>1</v>
      </c>
      <c r="X86" s="38">
        <f t="shared" si="12"/>
        <v>408532.51187758811</v>
      </c>
      <c r="Y86" s="39">
        <f t="shared" si="13"/>
        <v>0</v>
      </c>
    </row>
    <row r="87" spans="2:25" x14ac:dyDescent="0.15">
      <c r="B87" s="37">
        <v>79</v>
      </c>
      <c r="C87" s="78">
        <f t="shared" si="8"/>
        <v>395893.53729137528</v>
      </c>
      <c r="D87" s="78"/>
      <c r="E87" s="37">
        <v>2011</v>
      </c>
      <c r="F87" s="8">
        <v>43696</v>
      </c>
      <c r="G87" s="37" t="s">
        <v>4</v>
      </c>
      <c r="H87" s="79">
        <v>76.52</v>
      </c>
      <c r="I87" s="79"/>
      <c r="J87" s="37">
        <v>57</v>
      </c>
      <c r="K87" s="82">
        <f t="shared" si="9"/>
        <v>11876.806118741259</v>
      </c>
      <c r="L87" s="83"/>
      <c r="M87" s="6">
        <f>IF(J87="","",(K87/J87)/LOOKUP(RIGHT($D$2,3),定数!$A$6:$A$13,定数!$B$6:$B$13))</f>
        <v>2.0836501962703964</v>
      </c>
      <c r="N87" s="37">
        <v>2011</v>
      </c>
      <c r="O87" s="8">
        <v>43702</v>
      </c>
      <c r="P87" s="79">
        <v>77.23</v>
      </c>
      <c r="Q87" s="79"/>
      <c r="R87" s="80">
        <f>IF(P87="","",T87*M87*LOOKUP(RIGHT($D$2,3),定数!$A$6:$A$13,定数!$B$6:$B$13))</f>
        <v>14793.916393519981</v>
      </c>
      <c r="S87" s="80"/>
      <c r="T87" s="81">
        <f t="shared" si="11"/>
        <v>71.000000000000796</v>
      </c>
      <c r="U87" s="81"/>
      <c r="V87" t="str">
        <f t="shared" si="10"/>
        <v/>
      </c>
      <c r="W87">
        <f t="shared" si="10"/>
        <v>0</v>
      </c>
      <c r="X87" s="38">
        <f t="shared" si="12"/>
        <v>408532.51187758811</v>
      </c>
      <c r="Y87" s="39">
        <f t="shared" si="13"/>
        <v>3.093749999999984E-2</v>
      </c>
    </row>
    <row r="88" spans="2:25" x14ac:dyDescent="0.15">
      <c r="B88" s="37">
        <v>80</v>
      </c>
      <c r="C88" s="78">
        <f t="shared" si="8"/>
        <v>410687.45368489524</v>
      </c>
      <c r="D88" s="78"/>
      <c r="E88" s="37">
        <v>2011</v>
      </c>
      <c r="F88" s="8">
        <v>43715</v>
      </c>
      <c r="G88" s="37" t="s">
        <v>3</v>
      </c>
      <c r="H88" s="79">
        <v>77.260000000000005</v>
      </c>
      <c r="I88" s="79"/>
      <c r="J88" s="37">
        <v>17</v>
      </c>
      <c r="K88" s="82">
        <f t="shared" si="9"/>
        <v>12320.623610546856</v>
      </c>
      <c r="L88" s="83"/>
      <c r="M88" s="6">
        <f>IF(J88="","",(K88/J88)/LOOKUP(RIGHT($D$2,3),定数!$A$6:$A$13,定数!$B$6:$B$13))</f>
        <v>7.2474256532628569</v>
      </c>
      <c r="N88" s="37">
        <v>2011</v>
      </c>
      <c r="O88" s="8">
        <v>43716</v>
      </c>
      <c r="P88" s="79">
        <v>77.45</v>
      </c>
      <c r="Q88" s="79"/>
      <c r="R88" s="80">
        <f>IF(P88="","",T88*M88*LOOKUP(RIGHT($D$2,3),定数!$A$6:$A$13,定数!$B$6:$B$13))</f>
        <v>-13770.108741199263</v>
      </c>
      <c r="S88" s="80"/>
      <c r="T88" s="81">
        <f t="shared" si="11"/>
        <v>-18.999999999999773</v>
      </c>
      <c r="U88" s="81"/>
      <c r="V88" t="str">
        <f t="shared" si="10"/>
        <v/>
      </c>
      <c r="W88">
        <f t="shared" si="10"/>
        <v>1</v>
      </c>
      <c r="X88" s="38">
        <f t="shared" si="12"/>
        <v>410687.45368489524</v>
      </c>
      <c r="Y88" s="39">
        <f t="shared" si="13"/>
        <v>0</v>
      </c>
    </row>
    <row r="89" spans="2:25" x14ac:dyDescent="0.15">
      <c r="B89" s="37">
        <v>81</v>
      </c>
      <c r="C89" s="78">
        <f t="shared" si="8"/>
        <v>396917.34494369599</v>
      </c>
      <c r="D89" s="78"/>
      <c r="E89" s="37">
        <v>2011</v>
      </c>
      <c r="F89" s="8">
        <v>43722</v>
      </c>
      <c r="G89" s="37" t="s">
        <v>3</v>
      </c>
      <c r="H89" s="79">
        <v>76.819999999999993</v>
      </c>
      <c r="I89" s="79"/>
      <c r="J89" s="37">
        <v>21</v>
      </c>
      <c r="K89" s="82">
        <f t="shared" si="9"/>
        <v>11907.52034831088</v>
      </c>
      <c r="L89" s="83"/>
      <c r="M89" s="6">
        <f>IF(J89="","",(K89/J89)/LOOKUP(RIGHT($D$2,3),定数!$A$6:$A$13,定数!$B$6:$B$13))</f>
        <v>5.6702477849099431</v>
      </c>
      <c r="N89" s="37">
        <v>2011</v>
      </c>
      <c r="O89" s="8">
        <v>43723</v>
      </c>
      <c r="P89" s="79">
        <v>76.56</v>
      </c>
      <c r="Q89" s="79"/>
      <c r="R89" s="80">
        <f>IF(P89="","",T89*M89*LOOKUP(RIGHT($D$2,3),定数!$A$6:$A$13,定数!$B$6:$B$13))</f>
        <v>14742.644240765336</v>
      </c>
      <c r="S89" s="80"/>
      <c r="T89" s="81">
        <f t="shared" si="11"/>
        <v>25.999999999999091</v>
      </c>
      <c r="U89" s="81"/>
      <c r="V89" t="str">
        <f t="shared" si="10"/>
        <v/>
      </c>
      <c r="W89">
        <f t="shared" si="10"/>
        <v>0</v>
      </c>
      <c r="X89" s="38">
        <f t="shared" si="12"/>
        <v>410687.45368489524</v>
      </c>
      <c r="Y89" s="39">
        <f t="shared" si="13"/>
        <v>3.3529411764705475E-2</v>
      </c>
    </row>
    <row r="90" spans="2:25" x14ac:dyDescent="0.15">
      <c r="B90" s="37">
        <v>82</v>
      </c>
      <c r="C90" s="78">
        <f t="shared" si="8"/>
        <v>411659.9891844613</v>
      </c>
      <c r="D90" s="78"/>
      <c r="E90" s="37">
        <v>2011</v>
      </c>
      <c r="F90" s="8">
        <v>43723</v>
      </c>
      <c r="G90" s="37" t="s">
        <v>3</v>
      </c>
      <c r="H90" s="79">
        <v>76.64</v>
      </c>
      <c r="I90" s="79"/>
      <c r="J90" s="37">
        <v>15</v>
      </c>
      <c r="K90" s="82">
        <f t="shared" si="9"/>
        <v>12349.799675533839</v>
      </c>
      <c r="L90" s="83"/>
      <c r="M90" s="6">
        <f>IF(J90="","",(K90/J90)/LOOKUP(RIGHT($D$2,3),定数!$A$6:$A$13,定数!$B$6:$B$13))</f>
        <v>8.2331997836892263</v>
      </c>
      <c r="N90" s="37">
        <v>2011</v>
      </c>
      <c r="O90" s="8">
        <v>43723</v>
      </c>
      <c r="P90" s="79">
        <v>76.8</v>
      </c>
      <c r="Q90" s="79"/>
      <c r="R90" s="80">
        <f>IF(P90="","",T90*M90*LOOKUP(RIGHT($D$2,3),定数!$A$6:$A$13,定数!$B$6:$B$13))</f>
        <v>-13173.11965390248</v>
      </c>
      <c r="S90" s="80"/>
      <c r="T90" s="81">
        <f t="shared" si="11"/>
        <v>-15.999999999999659</v>
      </c>
      <c r="U90" s="81"/>
      <c r="V90" t="str">
        <f t="shared" si="10"/>
        <v/>
      </c>
      <c r="W90">
        <f t="shared" si="10"/>
        <v>1</v>
      </c>
      <c r="X90" s="38">
        <f t="shared" si="12"/>
        <v>411659.9891844613</v>
      </c>
      <c r="Y90" s="39">
        <f t="shared" si="13"/>
        <v>0</v>
      </c>
    </row>
    <row r="91" spans="2:25" x14ac:dyDescent="0.15">
      <c r="B91" s="37">
        <v>83</v>
      </c>
      <c r="C91" s="78">
        <f t="shared" si="8"/>
        <v>398486.86953055882</v>
      </c>
      <c r="D91" s="78"/>
      <c r="E91" s="37">
        <v>2011</v>
      </c>
      <c r="F91" s="8">
        <v>43728</v>
      </c>
      <c r="G91" s="37" t="s">
        <v>3</v>
      </c>
      <c r="H91" s="79">
        <v>76.489999999999995</v>
      </c>
      <c r="I91" s="79"/>
      <c r="J91" s="37">
        <v>26</v>
      </c>
      <c r="K91" s="82">
        <f t="shared" si="9"/>
        <v>11954.606085916765</v>
      </c>
      <c r="L91" s="83"/>
      <c r="M91" s="6">
        <f>IF(J91="","",(K91/J91)/LOOKUP(RIGHT($D$2,3),定数!$A$6:$A$13,定数!$B$6:$B$13))</f>
        <v>4.5979254176602939</v>
      </c>
      <c r="N91" s="37">
        <v>2011</v>
      </c>
      <c r="O91" s="8">
        <v>43729</v>
      </c>
      <c r="P91" s="79">
        <v>76.180000000000007</v>
      </c>
      <c r="Q91" s="79"/>
      <c r="R91" s="80">
        <f>IF(P91="","",T91*M91*LOOKUP(RIGHT($D$2,3),定数!$A$6:$A$13,定数!$B$6:$B$13))</f>
        <v>14253.568794746363</v>
      </c>
      <c r="S91" s="80"/>
      <c r="T91" s="81">
        <f t="shared" si="11"/>
        <v>30.999999999998806</v>
      </c>
      <c r="U91" s="81"/>
      <c r="V91" t="str">
        <f t="shared" ref="V91:W106" si="14">IF(S91&lt;&gt;"",IF(S91&lt;0,1+V90,0),"")</f>
        <v/>
      </c>
      <c r="W91">
        <f t="shared" si="14"/>
        <v>0</v>
      </c>
      <c r="X91" s="38">
        <f t="shared" si="12"/>
        <v>411659.9891844613</v>
      </c>
      <c r="Y91" s="39">
        <f t="shared" si="13"/>
        <v>3.1999999999999362E-2</v>
      </c>
    </row>
    <row r="92" spans="2:25" x14ac:dyDescent="0.15">
      <c r="B92" s="37">
        <v>84</v>
      </c>
      <c r="C92" s="78">
        <f t="shared" si="8"/>
        <v>412740.43832530518</v>
      </c>
      <c r="D92" s="78"/>
      <c r="E92" s="37">
        <v>2011</v>
      </c>
      <c r="F92" s="8">
        <v>43737</v>
      </c>
      <c r="G92" s="37" t="s">
        <v>4</v>
      </c>
      <c r="H92" s="79">
        <v>76.569999999999993</v>
      </c>
      <c r="I92" s="79"/>
      <c r="J92" s="37">
        <v>15</v>
      </c>
      <c r="K92" s="82">
        <f t="shared" si="9"/>
        <v>12382.213149759154</v>
      </c>
      <c r="L92" s="83"/>
      <c r="M92" s="6">
        <f>IF(J92="","",(K92/J92)/LOOKUP(RIGHT($D$2,3),定数!$A$6:$A$13,定数!$B$6:$B$13))</f>
        <v>8.2548087665061036</v>
      </c>
      <c r="N92" s="37">
        <v>2011</v>
      </c>
      <c r="O92" s="8">
        <v>43737</v>
      </c>
      <c r="P92" s="79">
        <v>76.760000000000005</v>
      </c>
      <c r="Q92" s="79"/>
      <c r="R92" s="80">
        <f>IF(P92="","",T92*M92*LOOKUP(RIGHT($D$2,3),定数!$A$6:$A$13,定数!$B$6:$B$13))</f>
        <v>15684.136656362583</v>
      </c>
      <c r="S92" s="80"/>
      <c r="T92" s="81">
        <f t="shared" si="11"/>
        <v>19.000000000001194</v>
      </c>
      <c r="U92" s="81"/>
      <c r="V92" t="str">
        <f t="shared" si="14"/>
        <v/>
      </c>
      <c r="W92">
        <f t="shared" si="14"/>
        <v>0</v>
      </c>
      <c r="X92" s="38">
        <f t="shared" si="12"/>
        <v>412740.43832530518</v>
      </c>
      <c r="Y92" s="39">
        <f t="shared" si="13"/>
        <v>0</v>
      </c>
    </row>
    <row r="93" spans="2:25" x14ac:dyDescent="0.15">
      <c r="B93" s="37">
        <v>85</v>
      </c>
      <c r="C93" s="78">
        <f t="shared" si="8"/>
        <v>428424.57498166774</v>
      </c>
      <c r="D93" s="78"/>
      <c r="E93" s="37">
        <v>2011</v>
      </c>
      <c r="F93" s="8">
        <v>43743</v>
      </c>
      <c r="G93" s="37" t="s">
        <v>3</v>
      </c>
      <c r="H93" s="79">
        <v>76.75</v>
      </c>
      <c r="I93" s="79"/>
      <c r="J93" s="37">
        <v>30</v>
      </c>
      <c r="K93" s="82">
        <f t="shared" si="9"/>
        <v>12852.737249450032</v>
      </c>
      <c r="L93" s="83"/>
      <c r="M93" s="6">
        <f>IF(J93="","",(K93/J93)/LOOKUP(RIGHT($D$2,3),定数!$A$6:$A$13,定数!$B$6:$B$13))</f>
        <v>4.2842457498166775</v>
      </c>
      <c r="N93" s="37">
        <v>2011</v>
      </c>
      <c r="O93" s="8">
        <v>43750</v>
      </c>
      <c r="P93" s="79">
        <v>76.39</v>
      </c>
      <c r="Q93" s="79"/>
      <c r="R93" s="80">
        <f>IF(P93="","",T93*M93*LOOKUP(RIGHT($D$2,3),定数!$A$6:$A$13,定数!$B$6:$B$13))</f>
        <v>15423.284699340016</v>
      </c>
      <c r="S93" s="80"/>
      <c r="T93" s="81">
        <f t="shared" si="11"/>
        <v>35.999999999999943</v>
      </c>
      <c r="U93" s="81"/>
      <c r="V93" t="str">
        <f t="shared" si="14"/>
        <v/>
      </c>
      <c r="W93">
        <f t="shared" si="14"/>
        <v>0</v>
      </c>
      <c r="X93" s="38">
        <f t="shared" si="12"/>
        <v>428424.57498166774</v>
      </c>
      <c r="Y93" s="39">
        <f t="shared" si="13"/>
        <v>0</v>
      </c>
    </row>
    <row r="94" spans="2:25" x14ac:dyDescent="0.15">
      <c r="B94" s="37">
        <v>86</v>
      </c>
      <c r="C94" s="78">
        <f t="shared" si="8"/>
        <v>443847.85968100774</v>
      </c>
      <c r="D94" s="78"/>
      <c r="E94" s="37">
        <v>2011</v>
      </c>
      <c r="F94" s="8">
        <v>43748</v>
      </c>
      <c r="G94" s="37" t="s">
        <v>4</v>
      </c>
      <c r="H94" s="79">
        <v>76.760000000000005</v>
      </c>
      <c r="I94" s="79"/>
      <c r="J94" s="37">
        <v>6</v>
      </c>
      <c r="K94" s="82">
        <f t="shared" si="9"/>
        <v>13315.435790430232</v>
      </c>
      <c r="L94" s="83"/>
      <c r="M94" s="6">
        <f>IF(J94="","",(K94/J94)/LOOKUP(RIGHT($D$2,3),定数!$A$6:$A$13,定数!$B$6:$B$13))</f>
        <v>22.19239298405039</v>
      </c>
      <c r="N94" s="37">
        <v>2011</v>
      </c>
      <c r="O94" s="8">
        <v>43748</v>
      </c>
      <c r="P94" s="79">
        <v>76.7</v>
      </c>
      <c r="Q94" s="79"/>
      <c r="R94" s="80">
        <f>IF(P94="","",T94*M94*LOOKUP(RIGHT($D$2,3),定数!$A$6:$A$13,定数!$B$6:$B$13))</f>
        <v>-13315.435790430738</v>
      </c>
      <c r="S94" s="80"/>
      <c r="T94" s="81">
        <f t="shared" si="11"/>
        <v>-6.0000000000002274</v>
      </c>
      <c r="U94" s="81"/>
      <c r="V94" t="str">
        <f t="shared" si="14"/>
        <v/>
      </c>
      <c r="W94">
        <f t="shared" si="14"/>
        <v>1</v>
      </c>
      <c r="X94" s="38">
        <f t="shared" si="12"/>
        <v>443847.85968100774</v>
      </c>
      <c r="Y94" s="39">
        <f t="shared" si="13"/>
        <v>0</v>
      </c>
    </row>
    <row r="95" spans="2:25" x14ac:dyDescent="0.15">
      <c r="B95" s="37">
        <v>87</v>
      </c>
      <c r="C95" s="78">
        <f t="shared" si="8"/>
        <v>430532.42389057699</v>
      </c>
      <c r="D95" s="78"/>
      <c r="E95" s="37">
        <v>2011</v>
      </c>
      <c r="F95" s="8">
        <v>43752</v>
      </c>
      <c r="G95" s="37" t="s">
        <v>3</v>
      </c>
      <c r="H95" s="79">
        <v>76.91</v>
      </c>
      <c r="I95" s="79"/>
      <c r="J95" s="37">
        <v>25</v>
      </c>
      <c r="K95" s="82">
        <f t="shared" si="9"/>
        <v>12915.97271671731</v>
      </c>
      <c r="L95" s="83"/>
      <c r="M95" s="6">
        <f>IF(J95="","",(K95/J95)/LOOKUP(RIGHT($D$2,3),定数!$A$6:$A$13,定数!$B$6:$B$13))</f>
        <v>5.1663890866869231</v>
      </c>
      <c r="N95" s="37">
        <v>2011</v>
      </c>
      <c r="O95" s="8">
        <v>43752</v>
      </c>
      <c r="P95" s="79">
        <v>77.180000000000007</v>
      </c>
      <c r="Q95" s="79"/>
      <c r="R95" s="80">
        <f>IF(P95="","",T95*M95*LOOKUP(RIGHT($D$2,3),定数!$A$6:$A$13,定数!$B$6:$B$13))</f>
        <v>-13949.250534055222</v>
      </c>
      <c r="S95" s="80"/>
      <c r="T95" s="81">
        <f t="shared" si="11"/>
        <v>-27.000000000001023</v>
      </c>
      <c r="U95" s="81"/>
      <c r="V95" t="str">
        <f t="shared" si="14"/>
        <v/>
      </c>
      <c r="W95">
        <f t="shared" si="14"/>
        <v>2</v>
      </c>
      <c r="X95" s="38">
        <f t="shared" si="12"/>
        <v>443847.85968100774</v>
      </c>
      <c r="Y95" s="39">
        <f t="shared" si="13"/>
        <v>3.0000000000001137E-2</v>
      </c>
    </row>
    <row r="96" spans="2:25" x14ac:dyDescent="0.15">
      <c r="B96" s="37">
        <v>88</v>
      </c>
      <c r="C96" s="78">
        <f t="shared" si="8"/>
        <v>416583.17335652176</v>
      </c>
      <c r="D96" s="78"/>
      <c r="E96" s="37">
        <v>2011</v>
      </c>
      <c r="F96" s="8">
        <v>43758</v>
      </c>
      <c r="G96" s="37" t="s">
        <v>3</v>
      </c>
      <c r="H96" s="79">
        <v>76.78</v>
      </c>
      <c r="I96" s="79"/>
      <c r="J96" s="37">
        <v>21</v>
      </c>
      <c r="K96" s="82">
        <f t="shared" si="9"/>
        <v>12497.495200695652</v>
      </c>
      <c r="L96" s="83"/>
      <c r="M96" s="6">
        <f>IF(J96="","",(K96/J96)/LOOKUP(RIGHT($D$2,3),定数!$A$6:$A$13,定数!$B$6:$B$13))</f>
        <v>5.9511881908074535</v>
      </c>
      <c r="N96" s="37">
        <v>2011</v>
      </c>
      <c r="O96" s="8">
        <v>43759</v>
      </c>
      <c r="P96" s="79">
        <v>76.52</v>
      </c>
      <c r="Q96" s="79"/>
      <c r="R96" s="80">
        <f>IF(P96="","",T96*M96*LOOKUP(RIGHT($D$2,3),定数!$A$6:$A$13,定数!$B$6:$B$13))</f>
        <v>15473.089296099684</v>
      </c>
      <c r="S96" s="80"/>
      <c r="T96" s="81">
        <f t="shared" si="11"/>
        <v>26.000000000000512</v>
      </c>
      <c r="U96" s="81"/>
      <c r="V96" t="str">
        <f t="shared" si="14"/>
        <v/>
      </c>
      <c r="W96">
        <f t="shared" si="14"/>
        <v>0</v>
      </c>
      <c r="X96" s="38">
        <f t="shared" si="12"/>
        <v>443847.85968100774</v>
      </c>
      <c r="Y96" s="39">
        <f t="shared" si="13"/>
        <v>6.142800000000237E-2</v>
      </c>
    </row>
    <row r="97" spans="2:25" x14ac:dyDescent="0.15">
      <c r="B97" s="37">
        <v>89</v>
      </c>
      <c r="C97" s="78">
        <f t="shared" si="8"/>
        <v>432056.26265262143</v>
      </c>
      <c r="D97" s="78"/>
      <c r="E97" s="37">
        <v>2011</v>
      </c>
      <c r="F97" s="8">
        <v>43759</v>
      </c>
      <c r="G97" s="37" t="s">
        <v>3</v>
      </c>
      <c r="H97" s="79">
        <v>76.72</v>
      </c>
      <c r="I97" s="79"/>
      <c r="J97" s="37">
        <v>5</v>
      </c>
      <c r="K97" s="82">
        <f t="shared" si="9"/>
        <v>12961.687879578642</v>
      </c>
      <c r="L97" s="83"/>
      <c r="M97" s="6">
        <f>IF(J97="","",(K97/J97)/LOOKUP(RIGHT($D$2,3),定数!$A$6:$A$13,定数!$B$6:$B$13))</f>
        <v>25.923375759157285</v>
      </c>
      <c r="N97" s="37">
        <v>2011</v>
      </c>
      <c r="O97" s="8">
        <v>43759</v>
      </c>
      <c r="P97" s="79">
        <v>76.66</v>
      </c>
      <c r="Q97" s="79"/>
      <c r="R97" s="80">
        <f>IF(P97="","",T97*M97*LOOKUP(RIGHT($D$2,3),定数!$A$6:$A$13,定数!$B$6:$B$13))</f>
        <v>15554.025455494961</v>
      </c>
      <c r="S97" s="80"/>
      <c r="T97" s="81">
        <f t="shared" si="11"/>
        <v>6.0000000000002274</v>
      </c>
      <c r="U97" s="81"/>
      <c r="V97" t="str">
        <f t="shared" si="14"/>
        <v/>
      </c>
      <c r="W97">
        <f t="shared" si="14"/>
        <v>0</v>
      </c>
      <c r="X97" s="38">
        <f t="shared" si="12"/>
        <v>443847.85968100774</v>
      </c>
      <c r="Y97" s="39">
        <f t="shared" si="13"/>
        <v>2.6566754285716088E-2</v>
      </c>
    </row>
    <row r="98" spans="2:25" x14ac:dyDescent="0.15">
      <c r="B98" s="37">
        <v>90</v>
      </c>
      <c r="C98" s="78">
        <f t="shared" si="8"/>
        <v>447610.28810811637</v>
      </c>
      <c r="D98" s="78"/>
      <c r="E98" s="37">
        <v>2011</v>
      </c>
      <c r="F98" s="8">
        <v>43765</v>
      </c>
      <c r="G98" s="37" t="s">
        <v>3</v>
      </c>
      <c r="H98" s="79">
        <v>75.88</v>
      </c>
      <c r="I98" s="79"/>
      <c r="J98" s="37">
        <v>35</v>
      </c>
      <c r="K98" s="82">
        <f t="shared" si="9"/>
        <v>13428.30864324349</v>
      </c>
      <c r="L98" s="83"/>
      <c r="M98" s="6">
        <f>IF(J98="","",(K98/J98)/LOOKUP(RIGHT($D$2,3),定数!$A$6:$A$13,定数!$B$6:$B$13))</f>
        <v>3.836659612355283</v>
      </c>
      <c r="N98" s="37">
        <v>2011</v>
      </c>
      <c r="O98" s="8">
        <v>43769</v>
      </c>
      <c r="P98" s="79">
        <v>76.239999999999995</v>
      </c>
      <c r="Q98" s="79"/>
      <c r="R98" s="80">
        <f>IF(P98="","",T98*M98*LOOKUP(RIGHT($D$2,3),定数!$A$6:$A$13,定数!$B$6:$B$13))</f>
        <v>-13811.974604478997</v>
      </c>
      <c r="S98" s="80"/>
      <c r="T98" s="81">
        <f t="shared" si="11"/>
        <v>-35.999999999999943</v>
      </c>
      <c r="U98" s="81"/>
      <c r="V98" t="str">
        <f t="shared" si="14"/>
        <v/>
      </c>
      <c r="W98">
        <f t="shared" si="14"/>
        <v>1</v>
      </c>
      <c r="X98" s="38">
        <f t="shared" si="12"/>
        <v>447610.28810811637</v>
      </c>
      <c r="Y98" s="39">
        <f t="shared" si="13"/>
        <v>0</v>
      </c>
    </row>
    <row r="99" spans="2:25" x14ac:dyDescent="0.15">
      <c r="B99" s="37">
        <v>91</v>
      </c>
      <c r="C99" s="78">
        <f t="shared" si="8"/>
        <v>433798.31350363739</v>
      </c>
      <c r="D99" s="78"/>
      <c r="E99" s="37">
        <v>2011</v>
      </c>
      <c r="F99" s="8">
        <v>43772</v>
      </c>
      <c r="G99" s="37" t="s">
        <v>3</v>
      </c>
      <c r="H99" s="79">
        <v>78.010000000000005</v>
      </c>
      <c r="I99" s="79"/>
      <c r="J99" s="37">
        <v>13</v>
      </c>
      <c r="K99" s="82">
        <f t="shared" si="9"/>
        <v>13013.949405109121</v>
      </c>
      <c r="L99" s="83"/>
      <c r="M99" s="6">
        <f>IF(J99="","",(K99/J99)/LOOKUP(RIGHT($D$2,3),定数!$A$6:$A$13,定数!$B$6:$B$13))</f>
        <v>10.0107303116224</v>
      </c>
      <c r="N99" s="37">
        <v>2011</v>
      </c>
      <c r="O99" s="8">
        <v>43773</v>
      </c>
      <c r="P99" s="79">
        <v>78.16</v>
      </c>
      <c r="Q99" s="79"/>
      <c r="R99" s="80">
        <f>IF(P99="","",T99*M99*LOOKUP(RIGHT($D$2,3),定数!$A$6:$A$13,定数!$B$6:$B$13))</f>
        <v>-15016.095467432746</v>
      </c>
      <c r="S99" s="80"/>
      <c r="T99" s="81">
        <f t="shared" si="11"/>
        <v>-14.999999999999147</v>
      </c>
      <c r="U99" s="81"/>
      <c r="V99" t="str">
        <f t="shared" si="14"/>
        <v/>
      </c>
      <c r="W99">
        <f t="shared" si="14"/>
        <v>2</v>
      </c>
      <c r="X99" s="38">
        <f t="shared" si="12"/>
        <v>447610.28810811637</v>
      </c>
      <c r="Y99" s="39">
        <f t="shared" si="13"/>
        <v>3.0857142857142805E-2</v>
      </c>
    </row>
    <row r="100" spans="2:25" x14ac:dyDescent="0.15">
      <c r="B100" s="37">
        <v>92</v>
      </c>
      <c r="C100" s="78">
        <f t="shared" si="8"/>
        <v>418782.21803620463</v>
      </c>
      <c r="D100" s="78"/>
      <c r="E100" s="37">
        <v>2011</v>
      </c>
      <c r="F100" s="8">
        <v>43800</v>
      </c>
      <c r="G100" s="37" t="s">
        <v>3</v>
      </c>
      <c r="H100" s="79">
        <v>77.62</v>
      </c>
      <c r="I100" s="79"/>
      <c r="J100" s="37">
        <v>17</v>
      </c>
      <c r="K100" s="82">
        <f t="shared" si="9"/>
        <v>12563.466541086138</v>
      </c>
      <c r="L100" s="83"/>
      <c r="M100" s="6">
        <f>IF(J100="","",(K100/J100)/LOOKUP(RIGHT($D$2,3),定数!$A$6:$A$13,定数!$B$6:$B$13))</f>
        <v>7.3902744359330219</v>
      </c>
      <c r="N100" s="37">
        <v>2011</v>
      </c>
      <c r="O100" s="8">
        <v>43800</v>
      </c>
      <c r="P100" s="79">
        <v>77.8</v>
      </c>
      <c r="Q100" s="79"/>
      <c r="R100" s="80">
        <f>IF(P100="","",T100*M100*LOOKUP(RIGHT($D$2,3),定数!$A$6:$A$13,定数!$B$6:$B$13))</f>
        <v>-13302.493984678893</v>
      </c>
      <c r="S100" s="80"/>
      <c r="T100" s="81">
        <f t="shared" si="11"/>
        <v>-17.999999999999261</v>
      </c>
      <c r="U100" s="81"/>
      <c r="V100" t="str">
        <f t="shared" si="14"/>
        <v/>
      </c>
      <c r="W100">
        <f t="shared" si="14"/>
        <v>3</v>
      </c>
      <c r="X100" s="38">
        <f t="shared" si="12"/>
        <v>447610.28810811637</v>
      </c>
      <c r="Y100" s="39">
        <f t="shared" si="13"/>
        <v>6.4404395604393594E-2</v>
      </c>
    </row>
    <row r="101" spans="2:25" x14ac:dyDescent="0.15">
      <c r="B101" s="37">
        <v>93</v>
      </c>
      <c r="C101" s="78">
        <f t="shared" si="8"/>
        <v>405479.72405152576</v>
      </c>
      <c r="D101" s="78"/>
      <c r="E101" s="37">
        <v>2011</v>
      </c>
      <c r="F101" s="8">
        <v>43804</v>
      </c>
      <c r="G101" s="37" t="s">
        <v>4</v>
      </c>
      <c r="H101" s="79">
        <v>78.05</v>
      </c>
      <c r="I101" s="79"/>
      <c r="J101" s="37">
        <v>14</v>
      </c>
      <c r="K101" s="82">
        <f t="shared" si="9"/>
        <v>12164.391721545773</v>
      </c>
      <c r="L101" s="83"/>
      <c r="M101" s="6">
        <f>IF(J101="","",(K101/J101)/LOOKUP(RIGHT($D$2,3),定数!$A$6:$A$13,定数!$B$6:$B$13))</f>
        <v>8.6888512296755529</v>
      </c>
      <c r="N101" s="37">
        <v>2011</v>
      </c>
      <c r="O101" s="8">
        <v>43804</v>
      </c>
      <c r="P101" s="79">
        <v>77.900000000000006</v>
      </c>
      <c r="Q101" s="79"/>
      <c r="R101" s="80">
        <f>IF(P101="","",T101*M101*LOOKUP(RIGHT($D$2,3),定数!$A$6:$A$13,定数!$B$6:$B$13))</f>
        <v>-13033.276844512588</v>
      </c>
      <c r="S101" s="80"/>
      <c r="T101" s="81">
        <f t="shared" si="11"/>
        <v>-14.999999999999147</v>
      </c>
      <c r="U101" s="81"/>
      <c r="V101" t="str">
        <f t="shared" si="14"/>
        <v/>
      </c>
      <c r="W101">
        <f t="shared" si="14"/>
        <v>4</v>
      </c>
      <c r="X101" s="38">
        <f t="shared" si="12"/>
        <v>447610.28810811637</v>
      </c>
      <c r="Y101" s="39">
        <f t="shared" si="13"/>
        <v>9.4123314802840974E-2</v>
      </c>
    </row>
    <row r="102" spans="2:25" x14ac:dyDescent="0.15">
      <c r="B102" s="37">
        <v>94</v>
      </c>
      <c r="C102" s="78">
        <f t="shared" si="8"/>
        <v>392446.44720701315</v>
      </c>
      <c r="D102" s="78"/>
      <c r="E102" s="37">
        <v>2011</v>
      </c>
      <c r="F102" s="8">
        <v>43808</v>
      </c>
      <c r="G102" s="37" t="s">
        <v>4</v>
      </c>
      <c r="H102" s="79">
        <v>77.650000000000006</v>
      </c>
      <c r="I102" s="79"/>
      <c r="J102" s="37">
        <v>16</v>
      </c>
      <c r="K102" s="82">
        <f t="shared" si="9"/>
        <v>11773.393416210394</v>
      </c>
      <c r="L102" s="83"/>
      <c r="M102" s="6">
        <f>IF(J102="","",(K102/J102)/LOOKUP(RIGHT($D$2,3),定数!$A$6:$A$13,定数!$B$6:$B$13))</f>
        <v>7.358370885131496</v>
      </c>
      <c r="N102" s="37">
        <v>2011</v>
      </c>
      <c r="O102" s="8">
        <v>43811</v>
      </c>
      <c r="P102" s="79">
        <v>77.84</v>
      </c>
      <c r="Q102" s="79"/>
      <c r="R102" s="80">
        <f>IF(P102="","",T102*M102*LOOKUP(RIGHT($D$2,3),定数!$A$6:$A$13,定数!$B$6:$B$13))</f>
        <v>13980.904681749675</v>
      </c>
      <c r="S102" s="80"/>
      <c r="T102" s="81">
        <f t="shared" si="11"/>
        <v>18.999999999999773</v>
      </c>
      <c r="U102" s="81"/>
      <c r="V102" t="str">
        <f t="shared" si="14"/>
        <v/>
      </c>
      <c r="W102">
        <f t="shared" si="14"/>
        <v>0</v>
      </c>
      <c r="X102" s="38">
        <f t="shared" si="12"/>
        <v>447610.28810811637</v>
      </c>
      <c r="Y102" s="39">
        <f t="shared" si="13"/>
        <v>0.12324077968417668</v>
      </c>
    </row>
    <row r="103" spans="2:25" x14ac:dyDescent="0.15">
      <c r="B103" s="37">
        <v>95</v>
      </c>
      <c r="C103" s="78">
        <f t="shared" si="8"/>
        <v>406427.35188876285</v>
      </c>
      <c r="D103" s="78"/>
      <c r="E103" s="37">
        <v>2011</v>
      </c>
      <c r="F103" s="8">
        <v>43815</v>
      </c>
      <c r="G103" s="37" t="s">
        <v>3</v>
      </c>
      <c r="H103" s="79">
        <v>77.83</v>
      </c>
      <c r="I103" s="79"/>
      <c r="J103" s="37">
        <v>11</v>
      </c>
      <c r="K103" s="82">
        <f t="shared" si="9"/>
        <v>12192.820556662886</v>
      </c>
      <c r="L103" s="83"/>
      <c r="M103" s="6">
        <f>IF(J103="","",(K103/J103)/LOOKUP(RIGHT($D$2,3),定数!$A$6:$A$13,定数!$B$6:$B$13))</f>
        <v>11.084382324238986</v>
      </c>
      <c r="N103" s="37">
        <v>2011</v>
      </c>
      <c r="O103" s="8">
        <v>43815</v>
      </c>
      <c r="P103" s="79">
        <v>77.7</v>
      </c>
      <c r="Q103" s="79"/>
      <c r="R103" s="80">
        <f>IF(P103="","",T103*M103*LOOKUP(RIGHT($D$2,3),定数!$A$6:$A$13,定数!$B$6:$B$13))</f>
        <v>14409.697021510177</v>
      </c>
      <c r="S103" s="80"/>
      <c r="T103" s="81">
        <f t="shared" si="11"/>
        <v>12.999999999999545</v>
      </c>
      <c r="U103" s="81"/>
      <c r="V103" t="str">
        <f t="shared" si="14"/>
        <v/>
      </c>
      <c r="W103">
        <f t="shared" si="14"/>
        <v>0</v>
      </c>
      <c r="X103" s="38">
        <f t="shared" si="12"/>
        <v>447610.28810811637</v>
      </c>
      <c r="Y103" s="39">
        <f t="shared" si="13"/>
        <v>9.200623246042583E-2</v>
      </c>
    </row>
    <row r="104" spans="2:25" x14ac:dyDescent="0.15">
      <c r="B104" s="37">
        <v>96</v>
      </c>
      <c r="C104" s="78">
        <f t="shared" si="8"/>
        <v>420837.04891027301</v>
      </c>
      <c r="D104" s="78"/>
      <c r="E104" s="37">
        <v>2011</v>
      </c>
      <c r="F104" s="8">
        <v>43819</v>
      </c>
      <c r="G104" s="37" t="s">
        <v>4</v>
      </c>
      <c r="H104" s="79">
        <v>78.099999999999994</v>
      </c>
      <c r="I104" s="79"/>
      <c r="J104" s="37">
        <v>18</v>
      </c>
      <c r="K104" s="82">
        <f t="shared" si="9"/>
        <v>12625.11146730819</v>
      </c>
      <c r="L104" s="83"/>
      <c r="M104" s="6">
        <f>IF(J104="","",(K104/J104)/LOOKUP(RIGHT($D$2,3),定数!$A$6:$A$13,定数!$B$6:$B$13))</f>
        <v>7.0139508151712162</v>
      </c>
      <c r="N104" s="37">
        <v>2011</v>
      </c>
      <c r="O104" s="8">
        <v>43819</v>
      </c>
      <c r="P104" s="79">
        <v>77.819999999999993</v>
      </c>
      <c r="Q104" s="79"/>
      <c r="R104" s="80">
        <f>IF(P104="","",T104*M104*LOOKUP(RIGHT($D$2,3),定数!$A$6:$A$13,定数!$B$6:$B$13))</f>
        <v>-19639.062282479485</v>
      </c>
      <c r="S104" s="80"/>
      <c r="T104" s="81">
        <f t="shared" si="11"/>
        <v>-28.000000000000114</v>
      </c>
      <c r="U104" s="81"/>
      <c r="V104" t="str">
        <f t="shared" si="14"/>
        <v/>
      </c>
      <c r="W104">
        <f t="shared" si="14"/>
        <v>1</v>
      </c>
      <c r="X104" s="38">
        <f t="shared" si="12"/>
        <v>447610.28810811637</v>
      </c>
      <c r="Y104" s="39">
        <f t="shared" si="13"/>
        <v>5.9813726156751179E-2</v>
      </c>
    </row>
    <row r="105" spans="2:25" x14ac:dyDescent="0.15">
      <c r="B105" s="37">
        <v>97</v>
      </c>
      <c r="C105" s="78">
        <f t="shared" si="8"/>
        <v>401197.98662779352</v>
      </c>
      <c r="D105" s="78"/>
      <c r="E105" s="37">
        <v>2012</v>
      </c>
      <c r="F105" s="8">
        <v>43482</v>
      </c>
      <c r="G105" s="37" t="s">
        <v>3</v>
      </c>
      <c r="H105" s="79">
        <v>76.739999999999995</v>
      </c>
      <c r="I105" s="79"/>
      <c r="J105" s="37">
        <v>12</v>
      </c>
      <c r="K105" s="82">
        <f t="shared" si="9"/>
        <v>12035.939598833806</v>
      </c>
      <c r="L105" s="83"/>
      <c r="M105" s="6">
        <f>IF(J105="","",(K105/J105)/LOOKUP(RIGHT($D$2,3),定数!$A$6:$A$13,定数!$B$6:$B$13))</f>
        <v>10.029949665694838</v>
      </c>
      <c r="N105" s="37">
        <v>2012</v>
      </c>
      <c r="O105" s="8">
        <v>43482</v>
      </c>
      <c r="P105" s="79">
        <v>76.599999999999994</v>
      </c>
      <c r="Q105" s="79"/>
      <c r="R105" s="80">
        <f>IF(P105="","",T105*M105*LOOKUP(RIGHT($D$2,3),定数!$A$6:$A$13,定数!$B$6:$B$13))</f>
        <v>14041.92953197283</v>
      </c>
      <c r="S105" s="80"/>
      <c r="T105" s="81">
        <f t="shared" si="11"/>
        <v>14.000000000000057</v>
      </c>
      <c r="U105" s="81"/>
      <c r="V105" t="str">
        <f t="shared" si="14"/>
        <v/>
      </c>
      <c r="W105">
        <f t="shared" si="14"/>
        <v>0</v>
      </c>
      <c r="X105" s="38">
        <f t="shared" si="12"/>
        <v>447610.28810811637</v>
      </c>
      <c r="Y105" s="39">
        <f t="shared" si="13"/>
        <v>0.10368908560276957</v>
      </c>
    </row>
    <row r="106" spans="2:25" x14ac:dyDescent="0.15">
      <c r="B106" s="37">
        <v>98</v>
      </c>
      <c r="C106" s="78">
        <f t="shared" si="8"/>
        <v>415239.91615976638</v>
      </c>
      <c r="D106" s="78"/>
      <c r="E106" s="37">
        <v>2012</v>
      </c>
      <c r="F106" s="8">
        <v>43489</v>
      </c>
      <c r="G106" s="37" t="s">
        <v>4</v>
      </c>
      <c r="H106" s="79">
        <v>77.05</v>
      </c>
      <c r="I106" s="79"/>
      <c r="J106" s="37">
        <v>6</v>
      </c>
      <c r="K106" s="82">
        <f t="shared" si="9"/>
        <v>12457.197484792991</v>
      </c>
      <c r="L106" s="83"/>
      <c r="M106" s="6">
        <f>IF(J106="","",(K106/J106)/LOOKUP(RIGHT($D$2,3),定数!$A$6:$A$13,定数!$B$6:$B$13))</f>
        <v>20.76199580798832</v>
      </c>
      <c r="N106" s="37">
        <v>2012</v>
      </c>
      <c r="O106" s="8">
        <v>43489</v>
      </c>
      <c r="P106" s="79">
        <v>77.13</v>
      </c>
      <c r="Q106" s="79"/>
      <c r="R106" s="80">
        <f>IF(P106="","",T106*M106*LOOKUP(RIGHT($D$2,3),定数!$A$6:$A$13,定数!$B$6:$B$13))</f>
        <v>16609.596646390302</v>
      </c>
      <c r="S106" s="80"/>
      <c r="T106" s="81">
        <f t="shared" si="11"/>
        <v>7.9999999999998295</v>
      </c>
      <c r="U106" s="81"/>
      <c r="V106" t="str">
        <f t="shared" si="14"/>
        <v/>
      </c>
      <c r="W106">
        <f t="shared" si="14"/>
        <v>0</v>
      </c>
      <c r="X106" s="38">
        <f t="shared" si="12"/>
        <v>447610.28810811637</v>
      </c>
      <c r="Y106" s="39">
        <f t="shared" si="13"/>
        <v>7.2318203598866315E-2</v>
      </c>
    </row>
    <row r="107" spans="2:25" x14ac:dyDescent="0.15">
      <c r="B107" s="37">
        <v>99</v>
      </c>
      <c r="C107" s="78">
        <f t="shared" si="8"/>
        <v>431849.51280615665</v>
      </c>
      <c r="D107" s="78"/>
      <c r="E107" s="37">
        <v>2012</v>
      </c>
      <c r="F107" s="8">
        <v>43498</v>
      </c>
      <c r="G107" s="37" t="s">
        <v>4</v>
      </c>
      <c r="H107" s="79">
        <v>76.19</v>
      </c>
      <c r="I107" s="79"/>
      <c r="J107" s="37">
        <v>15</v>
      </c>
      <c r="K107" s="82">
        <f t="shared" si="9"/>
        <v>12955.4853841847</v>
      </c>
      <c r="L107" s="83"/>
      <c r="M107" s="6">
        <f>IF(J107="","",(K107/J107)/LOOKUP(RIGHT($D$2,3),定数!$A$6:$A$13,定数!$B$6:$B$13))</f>
        <v>8.6369902561231342</v>
      </c>
      <c r="N107" s="37">
        <v>2012</v>
      </c>
      <c r="O107" s="8">
        <v>43499</v>
      </c>
      <c r="P107" s="79">
        <v>76.39</v>
      </c>
      <c r="Q107" s="79"/>
      <c r="R107" s="80">
        <f>IF(P107="","",T107*M107*LOOKUP(RIGHT($D$2,3),定数!$A$6:$A$13,定数!$B$6:$B$13))</f>
        <v>17273.980512246511</v>
      </c>
      <c r="S107" s="80"/>
      <c r="T107" s="81">
        <f t="shared" si="11"/>
        <v>20.000000000000284</v>
      </c>
      <c r="U107" s="81"/>
      <c r="V107" t="str">
        <f>IF(S107&lt;&gt;"",IF(S107&lt;0,1+V106,0),"")</f>
        <v/>
      </c>
      <c r="W107">
        <f>IF(T107&lt;&gt;"",IF(T107&lt;0,1+W106,0),"")</f>
        <v>0</v>
      </c>
      <c r="X107" s="38">
        <f t="shared" si="12"/>
        <v>447610.28810811637</v>
      </c>
      <c r="Y107" s="39">
        <f t="shared" si="13"/>
        <v>3.521093174282186E-2</v>
      </c>
    </row>
    <row r="108" spans="2:25" x14ac:dyDescent="0.15">
      <c r="B108" s="37">
        <v>100</v>
      </c>
      <c r="C108" s="78">
        <f t="shared" si="8"/>
        <v>449123.49331840314</v>
      </c>
      <c r="D108" s="78"/>
      <c r="E108" s="37">
        <v>2012</v>
      </c>
      <c r="F108" s="8">
        <v>43509</v>
      </c>
      <c r="G108" s="37" t="s">
        <v>4</v>
      </c>
      <c r="H108" s="79">
        <v>77.67</v>
      </c>
      <c r="I108" s="79"/>
      <c r="J108" s="37">
        <v>10</v>
      </c>
      <c r="K108" s="82">
        <f t="shared" si="9"/>
        <v>13473.704799552093</v>
      </c>
      <c r="L108" s="83"/>
      <c r="M108" s="6">
        <f>IF(J108="","",(K108/J108)/LOOKUP(RIGHT($D$2,3),定数!$A$6:$A$13,定数!$B$6:$B$13))</f>
        <v>13.473704799552092</v>
      </c>
      <c r="N108" s="37">
        <v>2012</v>
      </c>
      <c r="O108" s="8">
        <v>43509</v>
      </c>
      <c r="P108" s="79">
        <v>77.56</v>
      </c>
      <c r="Q108" s="79"/>
      <c r="R108" s="80">
        <f>IF(P108="","",T108*M108*LOOKUP(RIGHT($D$2,3),定数!$A$6:$A$13,定数!$B$6:$B$13))</f>
        <v>-14821.075279507224</v>
      </c>
      <c r="S108" s="80"/>
      <c r="T108" s="81">
        <f t="shared" si="11"/>
        <v>-10.999999999999943</v>
      </c>
      <c r="U108" s="81"/>
      <c r="V108" t="str">
        <f>IF(S108&lt;&gt;"",IF(S108&lt;0,1+V107,0),"")</f>
        <v/>
      </c>
      <c r="W108">
        <f>IF(T108&lt;&gt;"",IF(T108&lt;0,1+W107,0),"")</f>
        <v>1</v>
      </c>
      <c r="X108" s="38">
        <f t="shared" si="12"/>
        <v>449123.49331840314</v>
      </c>
      <c r="Y108" s="39">
        <f t="shared" si="13"/>
        <v>0</v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sheetCalcPr fullCalcOnLoad="1"/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9" activePane="bottomLeft" state="frozen"/>
      <selection pane="bottomLeft" activeCell="L3" sqref="L3:Q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4" t="s">
        <v>5</v>
      </c>
      <c r="C2" s="44"/>
      <c r="D2" s="46" t="s">
        <v>64</v>
      </c>
      <c r="E2" s="46"/>
      <c r="F2" s="44" t="s">
        <v>6</v>
      </c>
      <c r="G2" s="44"/>
      <c r="H2" s="48" t="s">
        <v>63</v>
      </c>
      <c r="I2" s="48"/>
      <c r="J2" s="44" t="s">
        <v>7</v>
      </c>
      <c r="K2" s="44"/>
      <c r="L2" s="45">
        <v>300000</v>
      </c>
      <c r="M2" s="46"/>
      <c r="N2" s="44" t="s">
        <v>8</v>
      </c>
      <c r="O2" s="44"/>
      <c r="P2" s="47">
        <f>SUM(L2,D4)</f>
        <v>305380.97271701455</v>
      </c>
      <c r="Q2" s="48"/>
      <c r="R2" s="1"/>
      <c r="S2" s="1"/>
      <c r="T2" s="1"/>
    </row>
    <row r="3" spans="2:25" ht="57" customHeight="1" x14ac:dyDescent="0.15">
      <c r="B3" s="44" t="s">
        <v>9</v>
      </c>
      <c r="C3" s="44"/>
      <c r="D3" s="49" t="s">
        <v>38</v>
      </c>
      <c r="E3" s="49"/>
      <c r="F3" s="49"/>
      <c r="G3" s="49"/>
      <c r="H3" s="49"/>
      <c r="I3" s="49"/>
      <c r="J3" s="44" t="s">
        <v>10</v>
      </c>
      <c r="K3" s="44"/>
      <c r="L3" s="49" t="s">
        <v>59</v>
      </c>
      <c r="M3" s="50"/>
      <c r="N3" s="50"/>
      <c r="O3" s="50"/>
      <c r="P3" s="50"/>
      <c r="Q3" s="50"/>
      <c r="R3" s="1"/>
      <c r="S3" s="1"/>
    </row>
    <row r="4" spans="2:25" x14ac:dyDescent="0.15">
      <c r="B4" s="44" t="s">
        <v>11</v>
      </c>
      <c r="C4" s="44"/>
      <c r="D4" s="51">
        <f>SUM($R$9:$S$993)</f>
        <v>5380.9727170145652</v>
      </c>
      <c r="E4" s="51"/>
      <c r="F4" s="44" t="s">
        <v>12</v>
      </c>
      <c r="G4" s="44"/>
      <c r="H4" s="52">
        <f>SUM($T$9:$U$108)</f>
        <v>272.00000000000699</v>
      </c>
      <c r="I4" s="48"/>
      <c r="J4" s="53"/>
      <c r="K4" s="53"/>
      <c r="L4" s="47"/>
      <c r="M4" s="47"/>
      <c r="N4" s="53" t="s">
        <v>58</v>
      </c>
      <c r="O4" s="53"/>
      <c r="P4" s="54">
        <f>MAX(Y:Y)</f>
        <v>0.31770126634453877</v>
      </c>
      <c r="Q4" s="54"/>
      <c r="R4" s="1"/>
      <c r="S4" s="1"/>
      <c r="T4" s="1"/>
    </row>
    <row r="5" spans="2:25" x14ac:dyDescent="0.15">
      <c r="B5" s="41" t="s">
        <v>15</v>
      </c>
      <c r="C5" s="2">
        <f>COUNTIF($R$9:$R$990,"&gt;0")</f>
        <v>45</v>
      </c>
      <c r="D5" s="42" t="s">
        <v>16</v>
      </c>
      <c r="E5" s="15">
        <f>COUNTIF($R$9:$R$990,"&lt;0")</f>
        <v>55</v>
      </c>
      <c r="F5" s="42" t="s">
        <v>17</v>
      </c>
      <c r="G5" s="2">
        <f>COUNTIF($R$9:$R$990,"=0")</f>
        <v>0</v>
      </c>
      <c r="H5" s="42" t="s">
        <v>18</v>
      </c>
      <c r="I5" s="3">
        <f>C5/SUM(C5,E5,G5)</f>
        <v>0.45</v>
      </c>
      <c r="J5" s="55" t="s">
        <v>19</v>
      </c>
      <c r="K5" s="44"/>
      <c r="L5" s="56">
        <f>MAX(V9:V993)</f>
        <v>3</v>
      </c>
      <c r="M5" s="57"/>
      <c r="N5" s="17" t="s">
        <v>20</v>
      </c>
      <c r="O5" s="9"/>
      <c r="P5" s="56">
        <f>MAX(W9:W993)</f>
        <v>8</v>
      </c>
      <c r="Q5" s="57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62</v>
      </c>
      <c r="N6" s="12"/>
      <c r="O6" s="12"/>
      <c r="P6" s="10"/>
      <c r="Q6" s="7"/>
      <c r="R6" s="1"/>
      <c r="S6" s="1"/>
      <c r="T6" s="1"/>
    </row>
    <row r="7" spans="2:25" x14ac:dyDescent="0.1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5" x14ac:dyDescent="0.15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  <c r="Y8" t="s">
        <v>57</v>
      </c>
    </row>
    <row r="9" spans="2:25" x14ac:dyDescent="0.15">
      <c r="B9" s="40">
        <v>1</v>
      </c>
      <c r="C9" s="78">
        <v>300000</v>
      </c>
      <c r="D9" s="78"/>
      <c r="E9" s="40">
        <v>2009</v>
      </c>
      <c r="F9" s="8">
        <v>43828</v>
      </c>
      <c r="G9" s="40" t="s">
        <v>4</v>
      </c>
      <c r="H9" s="79">
        <v>91.75</v>
      </c>
      <c r="I9" s="79"/>
      <c r="J9" s="40">
        <v>23</v>
      </c>
      <c r="K9" s="78">
        <f>IF(J9="","",C9*0.03)</f>
        <v>9000</v>
      </c>
      <c r="L9" s="78"/>
      <c r="M9" s="6">
        <f>IF(J9="","",(K9/J9)/LOOKUP(RIGHT($D$2,3),定数!$A$6:$A$13,定数!$B$6:$B$13))</f>
        <v>3.9130434782608692</v>
      </c>
      <c r="N9" s="40">
        <v>2009</v>
      </c>
      <c r="O9" s="8">
        <v>43829</v>
      </c>
      <c r="P9" s="79">
        <v>92.06</v>
      </c>
      <c r="Q9" s="79"/>
      <c r="R9" s="80">
        <f>IF(P9="","",T9*M9*LOOKUP(RIGHT($D$2,3),定数!$A$6:$A$13,定数!$B$6:$B$13))</f>
        <v>12130.434782608783</v>
      </c>
      <c r="S9" s="80"/>
      <c r="T9" s="81">
        <f>IF(P9="","",IF(G9="買",(P9-H9),(H9-P9))*IF(RIGHT($D$2,3)="JPY",100,10000))</f>
        <v>31.000000000000227</v>
      </c>
      <c r="U9" s="81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78">
        <f t="shared" ref="C10:C73" si="0">IF(R9="","",C9+R9)</f>
        <v>312130.43478260876</v>
      </c>
      <c r="D10" s="78"/>
      <c r="E10" s="40">
        <v>2010</v>
      </c>
      <c r="F10" s="8">
        <v>43473</v>
      </c>
      <c r="G10" s="40" t="s">
        <v>4</v>
      </c>
      <c r="H10" s="79">
        <v>93.43</v>
      </c>
      <c r="I10" s="79"/>
      <c r="J10" s="40">
        <v>60</v>
      </c>
      <c r="K10" s="82">
        <f>IF(J10="","",C10*0.03)</f>
        <v>9363.9130434782619</v>
      </c>
      <c r="L10" s="83"/>
      <c r="M10" s="6">
        <f>IF(J10="","",(K10/J10)/LOOKUP(RIGHT($D$2,3),定数!$A$6:$A$13,定数!$B$6:$B$13))</f>
        <v>1.5606521739130437</v>
      </c>
      <c r="N10" s="40">
        <v>2010</v>
      </c>
      <c r="O10" s="8">
        <v>43473</v>
      </c>
      <c r="P10" s="79">
        <v>92.83</v>
      </c>
      <c r="Q10" s="79"/>
      <c r="R10" s="80">
        <f>IF(P10="","",T10*M10*LOOKUP(RIGHT($D$2,3),定数!$A$6:$A$13,定数!$B$6:$B$13))</f>
        <v>-9363.9130434783947</v>
      </c>
      <c r="S10" s="80"/>
      <c r="T10" s="81">
        <f>IF(P10="","",IF(G10="買",(P10-H10),(H10-P10))*IF(RIGHT($D$2,3)="JPY",100,10000))</f>
        <v>-60.000000000000853</v>
      </c>
      <c r="U10" s="81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38">
        <f>IF(C10&lt;&gt;"",MAX(C10,C9),"")</f>
        <v>312130.43478260876</v>
      </c>
    </row>
    <row r="11" spans="2:25" x14ac:dyDescent="0.15">
      <c r="B11" s="40">
        <v>3</v>
      </c>
      <c r="C11" s="78">
        <f t="shared" si="0"/>
        <v>302766.52173913037</v>
      </c>
      <c r="D11" s="78"/>
      <c r="E11" s="40">
        <v>2010</v>
      </c>
      <c r="F11" s="8">
        <v>43478</v>
      </c>
      <c r="G11" s="40" t="s">
        <v>4</v>
      </c>
      <c r="H11" s="79">
        <v>91.52</v>
      </c>
      <c r="I11" s="79"/>
      <c r="J11" s="40">
        <v>39</v>
      </c>
      <c r="K11" s="82">
        <f t="shared" ref="K11:K74" si="3">IF(J11="","",C11*0.03)</f>
        <v>9082.9956521739114</v>
      </c>
      <c r="L11" s="83"/>
      <c r="M11" s="6">
        <f>IF(J11="","",(K11/J11)/LOOKUP(RIGHT($D$2,3),定数!$A$6:$A$13,定数!$B$6:$B$13))</f>
        <v>2.3289732441471567</v>
      </c>
      <c r="N11" s="40">
        <v>2010</v>
      </c>
      <c r="O11" s="8">
        <v>43479</v>
      </c>
      <c r="P11" s="79">
        <v>91.13</v>
      </c>
      <c r="Q11" s="79"/>
      <c r="R11" s="80">
        <f>IF(P11="","",T11*M11*LOOKUP(RIGHT($D$2,3),定数!$A$6:$A$13,定数!$B$6:$B$13))</f>
        <v>-9082.9956521739241</v>
      </c>
      <c r="S11" s="80"/>
      <c r="T11" s="81">
        <f>IF(P11="","",IF(G11="買",(P11-H11),(H11-P11))*IF(RIGHT($D$2,3)="JPY",100,10000))</f>
        <v>-39.000000000000057</v>
      </c>
      <c r="U11" s="81"/>
      <c r="V11" s="22">
        <f t="shared" si="1"/>
        <v>0</v>
      </c>
      <c r="W11">
        <f t="shared" si="2"/>
        <v>2</v>
      </c>
      <c r="X11" s="38">
        <f>IF(C11&lt;&gt;"",MAX(X10,C11),"")</f>
        <v>312130.43478260876</v>
      </c>
      <c r="Y11" s="39">
        <f>IF(X11&lt;&gt;"",1-(C11/X11),"")</f>
        <v>3.000000000000036E-2</v>
      </c>
    </row>
    <row r="12" spans="2:25" x14ac:dyDescent="0.15">
      <c r="B12" s="40">
        <v>4</v>
      </c>
      <c r="C12" s="78">
        <f t="shared" si="0"/>
        <v>293683.52608695644</v>
      </c>
      <c r="D12" s="78"/>
      <c r="E12" s="40">
        <v>2010</v>
      </c>
      <c r="F12" s="8">
        <v>43498</v>
      </c>
      <c r="G12" s="40" t="s">
        <v>4</v>
      </c>
      <c r="H12" s="79">
        <v>90.79</v>
      </c>
      <c r="I12" s="79"/>
      <c r="J12" s="40">
        <v>31</v>
      </c>
      <c r="K12" s="82">
        <f t="shared" si="3"/>
        <v>8810.5057826086922</v>
      </c>
      <c r="L12" s="83"/>
      <c r="M12" s="6">
        <f>IF(J12="","",(K12/J12)/LOOKUP(RIGHT($D$2,3),定数!$A$6:$A$13,定数!$B$6:$B$13))</f>
        <v>2.8420986395511907</v>
      </c>
      <c r="N12" s="40">
        <v>2010</v>
      </c>
      <c r="O12" s="8">
        <v>43498</v>
      </c>
      <c r="P12" s="79">
        <v>90.47</v>
      </c>
      <c r="Q12" s="79"/>
      <c r="R12" s="80">
        <f>IF(P12="","",T12*M12*LOOKUP(RIGHT($D$2,3),定数!$A$6:$A$13,定数!$B$6:$B$13))</f>
        <v>-9094.7156465640201</v>
      </c>
      <c r="S12" s="80"/>
      <c r="T12" s="81">
        <f t="shared" ref="T12:T75" si="4">IF(P12="","",IF(G12="買",(P12-H12),(H12-P12))*IF(RIGHT($D$2,3)="JPY",100,10000))</f>
        <v>-32.000000000000739</v>
      </c>
      <c r="U12" s="81"/>
      <c r="V12" s="22">
        <f t="shared" si="1"/>
        <v>0</v>
      </c>
      <c r="W12">
        <f t="shared" si="2"/>
        <v>3</v>
      </c>
      <c r="X12" s="38">
        <f t="shared" ref="X12:X75" si="5">IF(C12&lt;&gt;"",MAX(X11,C12),"")</f>
        <v>312130.43478260876</v>
      </c>
      <c r="Y12" s="39">
        <f t="shared" ref="Y12:Y75" si="6">IF(X12&lt;&gt;"",1-(C12/X12),"")</f>
        <v>5.9100000000000485E-2</v>
      </c>
    </row>
    <row r="13" spans="2:25" x14ac:dyDescent="0.15">
      <c r="B13" s="40">
        <v>5</v>
      </c>
      <c r="C13" s="78">
        <f t="shared" si="0"/>
        <v>284588.81044039241</v>
      </c>
      <c r="D13" s="78"/>
      <c r="E13" s="40">
        <v>2010</v>
      </c>
      <c r="F13" s="8">
        <v>43504</v>
      </c>
      <c r="G13" s="40" t="s">
        <v>4</v>
      </c>
      <c r="H13" s="79">
        <v>89.22</v>
      </c>
      <c r="I13" s="79"/>
      <c r="J13" s="40">
        <v>16</v>
      </c>
      <c r="K13" s="82">
        <f t="shared" si="3"/>
        <v>8537.6643132117715</v>
      </c>
      <c r="L13" s="83"/>
      <c r="M13" s="6">
        <f>IF(J13="","",(K13/J13)/LOOKUP(RIGHT($D$2,3),定数!$A$6:$A$13,定数!$B$6:$B$13))</f>
        <v>5.3360401957573576</v>
      </c>
      <c r="N13" s="40">
        <v>2010</v>
      </c>
      <c r="O13" s="8">
        <v>43504</v>
      </c>
      <c r="P13" s="79">
        <v>89.38</v>
      </c>
      <c r="Q13" s="79"/>
      <c r="R13" s="80">
        <f>IF(P13="","",T13*M13*LOOKUP(RIGHT($D$2,3),定数!$A$6:$A$13,定数!$B$6:$B$13))</f>
        <v>8537.6643132115896</v>
      </c>
      <c r="S13" s="80"/>
      <c r="T13" s="81">
        <f t="shared" si="4"/>
        <v>15.999999999999659</v>
      </c>
      <c r="U13" s="81"/>
      <c r="V13" s="22">
        <f t="shared" si="1"/>
        <v>1</v>
      </c>
      <c r="W13">
        <f t="shared" si="2"/>
        <v>0</v>
      </c>
      <c r="X13" s="38">
        <f t="shared" si="5"/>
        <v>312130.43478260876</v>
      </c>
      <c r="Y13" s="39">
        <f t="shared" si="6"/>
        <v>8.8237548387097964E-2</v>
      </c>
    </row>
    <row r="14" spans="2:25" x14ac:dyDescent="0.15">
      <c r="B14" s="40">
        <v>6</v>
      </c>
      <c r="C14" s="78">
        <f t="shared" si="0"/>
        <v>293126.47475360398</v>
      </c>
      <c r="D14" s="78"/>
      <c r="E14" s="40">
        <v>2010</v>
      </c>
      <c r="F14" s="8">
        <v>43511</v>
      </c>
      <c r="G14" s="40" t="s">
        <v>4</v>
      </c>
      <c r="H14" s="79">
        <v>90.02</v>
      </c>
      <c r="I14" s="79"/>
      <c r="J14" s="40">
        <v>11</v>
      </c>
      <c r="K14" s="82">
        <f t="shared" si="3"/>
        <v>8793.794242608119</v>
      </c>
      <c r="L14" s="83"/>
      <c r="M14" s="6">
        <f>IF(J14="","",(K14/J14)/LOOKUP(RIGHT($D$2,3),定数!$A$6:$A$13,定数!$B$6:$B$13))</f>
        <v>7.9943584023710175</v>
      </c>
      <c r="N14" s="40">
        <v>2010</v>
      </c>
      <c r="O14" s="8">
        <v>43512</v>
      </c>
      <c r="P14" s="79">
        <v>89.9</v>
      </c>
      <c r="Q14" s="79"/>
      <c r="R14" s="80">
        <f>IF(P14="","",T14*M14*LOOKUP(RIGHT($D$2,3),定数!$A$6:$A$13,定数!$B$6:$B$13))</f>
        <v>-9593.2300828444477</v>
      </c>
      <c r="S14" s="80"/>
      <c r="T14" s="81">
        <f t="shared" si="4"/>
        <v>-11.999999999999034</v>
      </c>
      <c r="U14" s="81"/>
      <c r="V14" s="22">
        <f t="shared" si="1"/>
        <v>0</v>
      </c>
      <c r="W14">
        <f t="shared" si="2"/>
        <v>1</v>
      </c>
      <c r="X14" s="38">
        <f t="shared" si="5"/>
        <v>312130.43478260876</v>
      </c>
      <c r="Y14" s="39">
        <f t="shared" si="6"/>
        <v>6.0884674838711517E-2</v>
      </c>
    </row>
    <row r="15" spans="2:25" x14ac:dyDescent="0.15">
      <c r="B15" s="40">
        <v>7</v>
      </c>
      <c r="C15" s="78">
        <f t="shared" si="0"/>
        <v>283533.24467075954</v>
      </c>
      <c r="D15" s="78"/>
      <c r="E15" s="40">
        <v>2010</v>
      </c>
      <c r="F15" s="8">
        <v>43518</v>
      </c>
      <c r="G15" s="40" t="s">
        <v>3</v>
      </c>
      <c r="H15" s="79">
        <v>91.58</v>
      </c>
      <c r="I15" s="79"/>
      <c r="J15" s="40">
        <v>31</v>
      </c>
      <c r="K15" s="82">
        <f t="shared" si="3"/>
        <v>8505.9973401227853</v>
      </c>
      <c r="L15" s="83"/>
      <c r="M15" s="6">
        <f>IF(J15="","",(K15/J15)/LOOKUP(RIGHT($D$2,3),定数!$A$6:$A$13,定数!$B$6:$B$13))</f>
        <v>2.7438701097170277</v>
      </c>
      <c r="N15" s="40">
        <v>2010</v>
      </c>
      <c r="O15" s="8">
        <v>43518</v>
      </c>
      <c r="P15" s="79">
        <v>91.13</v>
      </c>
      <c r="Q15" s="79"/>
      <c r="R15" s="80">
        <f>IF(P15="","",T15*M15*LOOKUP(RIGHT($D$2,3),定数!$A$6:$A$13,定数!$B$6:$B$13))</f>
        <v>12347.415493726703</v>
      </c>
      <c r="S15" s="80"/>
      <c r="T15" s="81">
        <f t="shared" si="4"/>
        <v>45.000000000000284</v>
      </c>
      <c r="U15" s="81"/>
      <c r="V15" s="22">
        <f t="shared" si="1"/>
        <v>1</v>
      </c>
      <c r="W15">
        <f t="shared" si="2"/>
        <v>0</v>
      </c>
      <c r="X15" s="38">
        <f t="shared" si="5"/>
        <v>312130.43478260876</v>
      </c>
      <c r="Y15" s="39">
        <f t="shared" si="6"/>
        <v>9.1619358207623902E-2</v>
      </c>
    </row>
    <row r="16" spans="2:25" x14ac:dyDescent="0.15">
      <c r="B16" s="40">
        <v>8</v>
      </c>
      <c r="C16" s="78">
        <f t="shared" si="0"/>
        <v>295880.66016448627</v>
      </c>
      <c r="D16" s="78"/>
      <c r="E16" s="40">
        <v>2010</v>
      </c>
      <c r="F16" s="8">
        <v>43526</v>
      </c>
      <c r="G16" s="40" t="s">
        <v>3</v>
      </c>
      <c r="H16" s="79">
        <v>88.97</v>
      </c>
      <c r="I16" s="79"/>
      <c r="J16" s="40">
        <v>49</v>
      </c>
      <c r="K16" s="82">
        <f t="shared" si="3"/>
        <v>8876.4198049345869</v>
      </c>
      <c r="L16" s="83"/>
      <c r="M16" s="6">
        <f>IF(J16="","",(K16/J16)/LOOKUP(RIGHT($D$2,3),定数!$A$6:$A$13,定数!$B$6:$B$13))</f>
        <v>1.8115142459050175</v>
      </c>
      <c r="N16" s="40">
        <v>2010</v>
      </c>
      <c r="O16" s="8">
        <v>43528</v>
      </c>
      <c r="P16" s="79">
        <v>88.25</v>
      </c>
      <c r="Q16" s="79"/>
      <c r="R16" s="80">
        <f>IF(P16="","",T16*M16*LOOKUP(RIGHT($D$2,3),定数!$A$6:$A$13,定数!$B$6:$B$13))</f>
        <v>13042.902570516106</v>
      </c>
      <c r="S16" s="80"/>
      <c r="T16" s="81">
        <f t="shared" si="4"/>
        <v>71.999999999999886</v>
      </c>
      <c r="U16" s="81"/>
      <c r="V16" s="22">
        <f t="shared" si="1"/>
        <v>2</v>
      </c>
      <c r="W16">
        <f t="shared" si="2"/>
        <v>0</v>
      </c>
      <c r="X16" s="38">
        <f t="shared" si="5"/>
        <v>312130.43478260876</v>
      </c>
      <c r="Y16" s="39">
        <f t="shared" si="6"/>
        <v>5.2060846387632975E-2</v>
      </c>
    </row>
    <row r="17" spans="2:25" x14ac:dyDescent="0.15">
      <c r="B17" s="40">
        <v>9</v>
      </c>
      <c r="C17" s="78">
        <f t="shared" si="0"/>
        <v>308923.56273500237</v>
      </c>
      <c r="D17" s="78"/>
      <c r="E17" s="40">
        <v>2010</v>
      </c>
      <c r="F17" s="8">
        <v>43535</v>
      </c>
      <c r="G17" s="40" t="s">
        <v>4</v>
      </c>
      <c r="H17" s="79">
        <v>90.63</v>
      </c>
      <c r="I17" s="79"/>
      <c r="J17" s="40">
        <v>13</v>
      </c>
      <c r="K17" s="82">
        <f t="shared" si="3"/>
        <v>9267.7068820500699</v>
      </c>
      <c r="L17" s="83"/>
      <c r="M17" s="6">
        <f>IF(J17="","",(K17/J17)/LOOKUP(RIGHT($D$2,3),定数!$A$6:$A$13,定数!$B$6:$B$13))</f>
        <v>7.1290052938846689</v>
      </c>
      <c r="N17" s="40">
        <v>2010</v>
      </c>
      <c r="O17" s="8">
        <v>43536</v>
      </c>
      <c r="P17" s="79">
        <v>90.49</v>
      </c>
      <c r="Q17" s="79"/>
      <c r="R17" s="80">
        <f>IF(P17="","",T17*M17*LOOKUP(RIGHT($D$2,3),定数!$A$6:$A$13,定数!$B$6:$B$13))</f>
        <v>-9980.6074114385774</v>
      </c>
      <c r="S17" s="80"/>
      <c r="T17" s="81">
        <f t="shared" si="4"/>
        <v>-14.000000000000057</v>
      </c>
      <c r="U17" s="81"/>
      <c r="V17" s="22">
        <f t="shared" si="1"/>
        <v>0</v>
      </c>
      <c r="W17">
        <f t="shared" si="2"/>
        <v>1</v>
      </c>
      <c r="X17" s="38">
        <f t="shared" si="5"/>
        <v>312130.43478260876</v>
      </c>
      <c r="Y17" s="39">
        <f t="shared" si="6"/>
        <v>1.0274140840638935E-2</v>
      </c>
    </row>
    <row r="18" spans="2:25" x14ac:dyDescent="0.15">
      <c r="B18" s="40">
        <v>10</v>
      </c>
      <c r="C18" s="78">
        <f t="shared" si="0"/>
        <v>298942.95532356377</v>
      </c>
      <c r="D18" s="78"/>
      <c r="E18" s="40">
        <v>2010</v>
      </c>
      <c r="F18" s="8">
        <v>43539</v>
      </c>
      <c r="G18" s="40" t="s">
        <v>4</v>
      </c>
      <c r="H18" s="79">
        <v>90.68</v>
      </c>
      <c r="I18" s="79"/>
      <c r="J18" s="40">
        <v>14</v>
      </c>
      <c r="K18" s="82">
        <f t="shared" si="3"/>
        <v>8968.2886597069137</v>
      </c>
      <c r="L18" s="83"/>
      <c r="M18" s="6">
        <f>IF(J18="","",(K18/J18)/LOOKUP(RIGHT($D$2,3),定数!$A$6:$A$13,定数!$B$6:$B$13))</f>
        <v>6.4059204712192237</v>
      </c>
      <c r="N18" s="40">
        <v>2010</v>
      </c>
      <c r="O18" s="8">
        <v>43512</v>
      </c>
      <c r="P18" s="79">
        <v>89.9</v>
      </c>
      <c r="Q18" s="79"/>
      <c r="R18" s="80">
        <f>IF(P18="","",T18*M18*LOOKUP(RIGHT($D$2,3),定数!$A$6:$A$13,定数!$B$6:$B$13))</f>
        <v>-49966.179675510015</v>
      </c>
      <c r="S18" s="80"/>
      <c r="T18" s="81">
        <f t="shared" si="4"/>
        <v>-78.000000000000114</v>
      </c>
      <c r="U18" s="81"/>
      <c r="V18" s="22">
        <f t="shared" si="1"/>
        <v>0</v>
      </c>
      <c r="W18">
        <f t="shared" si="2"/>
        <v>2</v>
      </c>
      <c r="X18" s="38">
        <f t="shared" si="5"/>
        <v>312130.43478260876</v>
      </c>
      <c r="Y18" s="39">
        <f t="shared" si="6"/>
        <v>4.2249899367326149E-2</v>
      </c>
    </row>
    <row r="19" spans="2:25" x14ac:dyDescent="0.15">
      <c r="B19" s="40">
        <v>11</v>
      </c>
      <c r="C19" s="78">
        <f t="shared" si="0"/>
        <v>248976.77564805376</v>
      </c>
      <c r="D19" s="78"/>
      <c r="E19" s="40">
        <v>2010</v>
      </c>
      <c r="F19" s="8">
        <v>43539</v>
      </c>
      <c r="G19" s="40" t="s">
        <v>4</v>
      </c>
      <c r="H19" s="79">
        <v>90.77</v>
      </c>
      <c r="I19" s="79"/>
      <c r="J19" s="40">
        <v>16</v>
      </c>
      <c r="K19" s="82">
        <f t="shared" si="3"/>
        <v>7469.3032694416124</v>
      </c>
      <c r="L19" s="83"/>
      <c r="M19" s="6">
        <f>IF(J19="","",(K19/J19)/LOOKUP(RIGHT($D$2,3),定数!$A$6:$A$13,定数!$B$6:$B$13))</f>
        <v>4.6683145434010074</v>
      </c>
      <c r="N19" s="40">
        <v>2010</v>
      </c>
      <c r="O19" s="8">
        <v>43539</v>
      </c>
      <c r="P19" s="79">
        <v>90.55</v>
      </c>
      <c r="Q19" s="79"/>
      <c r="R19" s="80">
        <f>IF(P19="","",T19*M19*LOOKUP(RIGHT($D$2,3),定数!$A$6:$A$13,定数!$B$6:$B$13))</f>
        <v>-10270.291995482165</v>
      </c>
      <c r="S19" s="80"/>
      <c r="T19" s="81">
        <f t="shared" si="4"/>
        <v>-21.999999999999886</v>
      </c>
      <c r="U19" s="81"/>
      <c r="V19" s="22">
        <f t="shared" si="1"/>
        <v>0</v>
      </c>
      <c r="W19">
        <f t="shared" si="2"/>
        <v>3</v>
      </c>
      <c r="X19" s="38">
        <f t="shared" si="5"/>
        <v>312130.43478260876</v>
      </c>
      <c r="Y19" s="39">
        <f t="shared" si="6"/>
        <v>0.20233098761593049</v>
      </c>
    </row>
    <row r="20" spans="2:25" x14ac:dyDescent="0.15">
      <c r="B20" s="40">
        <v>12</v>
      </c>
      <c r="C20" s="78">
        <f t="shared" si="0"/>
        <v>238706.48365257159</v>
      </c>
      <c r="D20" s="78"/>
      <c r="E20" s="40">
        <v>2010</v>
      </c>
      <c r="F20" s="8">
        <v>43547</v>
      </c>
      <c r="G20" s="40" t="s">
        <v>4</v>
      </c>
      <c r="H20" s="79">
        <v>90.46</v>
      </c>
      <c r="I20" s="79"/>
      <c r="J20" s="40">
        <v>32</v>
      </c>
      <c r="K20" s="82">
        <f t="shared" si="3"/>
        <v>7161.194509577148</v>
      </c>
      <c r="L20" s="83"/>
      <c r="M20" s="6">
        <f>IF(J20="","",(K20/J20)/LOOKUP(RIGHT($D$2,3),定数!$A$6:$A$13,定数!$B$6:$B$13))</f>
        <v>2.2378732842428586</v>
      </c>
      <c r="N20" s="40">
        <v>2010</v>
      </c>
      <c r="O20" s="8">
        <v>43548</v>
      </c>
      <c r="P20" s="79">
        <v>90.96</v>
      </c>
      <c r="Q20" s="79"/>
      <c r="R20" s="80">
        <f>IF(P20="","",T20*M20*LOOKUP(RIGHT($D$2,3),定数!$A$6:$A$13,定数!$B$6:$B$13))</f>
        <v>11189.366421214292</v>
      </c>
      <c r="S20" s="80"/>
      <c r="T20" s="81">
        <f t="shared" si="4"/>
        <v>50</v>
      </c>
      <c r="U20" s="81"/>
      <c r="V20" s="22">
        <f t="shared" si="1"/>
        <v>1</v>
      </c>
      <c r="W20">
        <f t="shared" si="2"/>
        <v>0</v>
      </c>
      <c r="X20" s="38">
        <f t="shared" si="5"/>
        <v>312130.43478260876</v>
      </c>
      <c r="Y20" s="39">
        <f t="shared" si="6"/>
        <v>0.23523483437677317</v>
      </c>
    </row>
    <row r="21" spans="2:25" x14ac:dyDescent="0.15">
      <c r="B21" s="40">
        <v>13</v>
      </c>
      <c r="C21" s="78">
        <f t="shared" si="0"/>
        <v>249895.8500737859</v>
      </c>
      <c r="D21" s="78"/>
      <c r="E21" s="40">
        <v>2010</v>
      </c>
      <c r="F21" s="8">
        <v>43571</v>
      </c>
      <c r="G21" s="40" t="s">
        <v>3</v>
      </c>
      <c r="H21" s="79">
        <v>92.5</v>
      </c>
      <c r="I21" s="79"/>
      <c r="J21" s="40">
        <v>59</v>
      </c>
      <c r="K21" s="82">
        <f t="shared" si="3"/>
        <v>7496.8755022135765</v>
      </c>
      <c r="L21" s="83"/>
      <c r="M21" s="6">
        <f>IF(J21="","",(K21/J21)/LOOKUP(RIGHT($D$2,3),定数!$A$6:$A$13,定数!$B$6:$B$13))</f>
        <v>1.270656864781962</v>
      </c>
      <c r="N21" s="40">
        <v>2010</v>
      </c>
      <c r="O21" s="8">
        <v>43574</v>
      </c>
      <c r="P21" s="79">
        <v>91.61</v>
      </c>
      <c r="Q21" s="79"/>
      <c r="R21" s="80">
        <f>IF(P21="","",T21*M21*LOOKUP(RIGHT($D$2,3),定数!$A$6:$A$13,定数!$B$6:$B$13))</f>
        <v>11308.84609655947</v>
      </c>
      <c r="S21" s="80"/>
      <c r="T21" s="81">
        <f t="shared" si="4"/>
        <v>89.000000000000057</v>
      </c>
      <c r="U21" s="81"/>
      <c r="V21" s="22">
        <f t="shared" si="1"/>
        <v>2</v>
      </c>
      <c r="W21">
        <f t="shared" si="2"/>
        <v>0</v>
      </c>
      <c r="X21" s="38">
        <f t="shared" si="5"/>
        <v>312130.43478260876</v>
      </c>
      <c r="Y21" s="39">
        <f t="shared" si="6"/>
        <v>0.19938646723818432</v>
      </c>
    </row>
    <row r="22" spans="2:25" x14ac:dyDescent="0.15">
      <c r="B22" s="40">
        <v>14</v>
      </c>
      <c r="C22" s="78">
        <f t="shared" si="0"/>
        <v>261204.69617034536</v>
      </c>
      <c r="D22" s="78"/>
      <c r="E22" s="40">
        <v>2010</v>
      </c>
      <c r="F22" s="8">
        <v>43585</v>
      </c>
      <c r="G22" s="40" t="s">
        <v>4</v>
      </c>
      <c r="H22" s="79">
        <v>94.15</v>
      </c>
      <c r="I22" s="79"/>
      <c r="J22" s="40">
        <v>25</v>
      </c>
      <c r="K22" s="82">
        <f t="shared" si="3"/>
        <v>7836.1408851103606</v>
      </c>
      <c r="L22" s="83"/>
      <c r="M22" s="6">
        <f>IF(J22="","",(K22/J22)/LOOKUP(RIGHT($D$2,3),定数!$A$6:$A$13,定数!$B$6:$B$13))</f>
        <v>3.1344563540441444</v>
      </c>
      <c r="N22" s="40">
        <v>2010</v>
      </c>
      <c r="O22" s="8">
        <v>43585</v>
      </c>
      <c r="P22" s="79">
        <v>94.49</v>
      </c>
      <c r="Q22" s="79"/>
      <c r="R22" s="80">
        <f>IF(P22="","",T22*M22*LOOKUP(RIGHT($D$2,3),定数!$A$6:$A$13,定数!$B$6:$B$13))</f>
        <v>10657.151603749751</v>
      </c>
      <c r="S22" s="80"/>
      <c r="T22" s="81">
        <f t="shared" si="4"/>
        <v>33.99999999999892</v>
      </c>
      <c r="U22" s="81"/>
      <c r="V22" s="22">
        <f t="shared" si="1"/>
        <v>3</v>
      </c>
      <c r="W22">
        <f t="shared" si="2"/>
        <v>0</v>
      </c>
      <c r="X22" s="38">
        <f t="shared" si="5"/>
        <v>312130.43478260876</v>
      </c>
      <c r="Y22" s="39">
        <f t="shared" si="6"/>
        <v>0.16315531245048864</v>
      </c>
    </row>
    <row r="23" spans="2:25" x14ac:dyDescent="0.15">
      <c r="B23" s="40">
        <v>15</v>
      </c>
      <c r="C23" s="78">
        <f t="shared" si="0"/>
        <v>271861.84777409513</v>
      </c>
      <c r="D23" s="78"/>
      <c r="E23" s="40">
        <v>2010</v>
      </c>
      <c r="F23" s="8">
        <v>43592</v>
      </c>
      <c r="G23" s="40" t="s">
        <v>3</v>
      </c>
      <c r="H23" s="79">
        <v>91.67</v>
      </c>
      <c r="I23" s="79"/>
      <c r="J23" s="40">
        <v>151</v>
      </c>
      <c r="K23" s="82">
        <f t="shared" si="3"/>
        <v>8155.8554332228541</v>
      </c>
      <c r="L23" s="83"/>
      <c r="M23" s="6">
        <f>IF(J23="","",(K23/J23)/LOOKUP(RIGHT($D$2,3),定数!$A$6:$A$13,定数!$B$6:$B$13))</f>
        <v>0.54012287637237444</v>
      </c>
      <c r="N23" s="40">
        <v>2010</v>
      </c>
      <c r="O23" s="8">
        <v>43595</v>
      </c>
      <c r="P23" s="79">
        <v>93.19</v>
      </c>
      <c r="Q23" s="79"/>
      <c r="R23" s="80">
        <f>IF(P23="","",T23*M23*LOOKUP(RIGHT($D$2,3),定数!$A$6:$A$13,定数!$B$6:$B$13))</f>
        <v>-8209.8677208600711</v>
      </c>
      <c r="S23" s="80"/>
      <c r="T23" s="81">
        <f t="shared" si="4"/>
        <v>-151.9999999999996</v>
      </c>
      <c r="U23" s="81"/>
      <c r="V23" t="str">
        <f t="shared" ref="V23:W74" si="7">IF(S23&lt;&gt;"",IF(S23&lt;0,1+V22,0),"")</f>
        <v/>
      </c>
      <c r="W23">
        <f t="shared" si="2"/>
        <v>1</v>
      </c>
      <c r="X23" s="38">
        <f t="shared" si="5"/>
        <v>312130.43478260876</v>
      </c>
      <c r="Y23" s="39">
        <f t="shared" si="6"/>
        <v>0.12901204919846965</v>
      </c>
    </row>
    <row r="24" spans="2:25" x14ac:dyDescent="0.15">
      <c r="B24" s="40">
        <v>16</v>
      </c>
      <c r="C24" s="78">
        <f t="shared" si="0"/>
        <v>263651.98005323508</v>
      </c>
      <c r="D24" s="78"/>
      <c r="E24" s="40">
        <v>2010</v>
      </c>
      <c r="F24" s="8">
        <v>43599</v>
      </c>
      <c r="G24" s="40" t="s">
        <v>3</v>
      </c>
      <c r="H24" s="79">
        <v>92.64</v>
      </c>
      <c r="I24" s="79"/>
      <c r="J24" s="40">
        <v>29</v>
      </c>
      <c r="K24" s="82">
        <f t="shared" si="3"/>
        <v>7909.5594015970519</v>
      </c>
      <c r="L24" s="83"/>
      <c r="M24" s="6">
        <f>IF(J24="","",(K24/J24)/LOOKUP(RIGHT($D$2,3),定数!$A$6:$A$13,定数!$B$6:$B$13))</f>
        <v>2.7274342764127768</v>
      </c>
      <c r="N24" s="40">
        <v>2010</v>
      </c>
      <c r="O24" s="8">
        <v>43599</v>
      </c>
      <c r="P24" s="79">
        <v>92.94</v>
      </c>
      <c r="Q24" s="79"/>
      <c r="R24" s="80">
        <f>IF(P24="","",T24*M24*LOOKUP(RIGHT($D$2,3),定数!$A$6:$A$13,定数!$B$6:$B$13))</f>
        <v>-8182.3028292382533</v>
      </c>
      <c r="S24" s="80"/>
      <c r="T24" s="81">
        <f t="shared" si="4"/>
        <v>-29.999999999999716</v>
      </c>
      <c r="U24" s="81"/>
      <c r="V24" t="str">
        <f t="shared" si="7"/>
        <v/>
      </c>
      <c r="W24">
        <f t="shared" si="2"/>
        <v>2</v>
      </c>
      <c r="X24" s="38">
        <f t="shared" si="5"/>
        <v>312130.43478260876</v>
      </c>
      <c r="Y24" s="39">
        <f t="shared" si="6"/>
        <v>0.15531473168625076</v>
      </c>
    </row>
    <row r="25" spans="2:25" x14ac:dyDescent="0.15">
      <c r="B25" s="40">
        <v>17</v>
      </c>
      <c r="C25" s="78">
        <f t="shared" si="0"/>
        <v>255469.67722399681</v>
      </c>
      <c r="D25" s="78"/>
      <c r="E25" s="40">
        <v>2010</v>
      </c>
      <c r="F25" s="8">
        <v>43602</v>
      </c>
      <c r="G25" s="40" t="s">
        <v>3</v>
      </c>
      <c r="H25" s="79">
        <v>92.23</v>
      </c>
      <c r="I25" s="79"/>
      <c r="J25" s="40">
        <v>45</v>
      </c>
      <c r="K25" s="82">
        <f t="shared" si="3"/>
        <v>7664.090316719904</v>
      </c>
      <c r="L25" s="83"/>
      <c r="M25" s="6">
        <f>IF(J25="","",(K25/J25)/LOOKUP(RIGHT($D$2,3),定数!$A$6:$A$13,定数!$B$6:$B$13))</f>
        <v>1.7031311814933119</v>
      </c>
      <c r="N25" s="40">
        <v>2010</v>
      </c>
      <c r="O25" s="8">
        <v>43603</v>
      </c>
      <c r="P25" s="79">
        <v>92.68</v>
      </c>
      <c r="Q25" s="79"/>
      <c r="R25" s="80">
        <f>IF(P25="","",T25*M25*LOOKUP(RIGHT($D$2,3),定数!$A$6:$A$13,定数!$B$6:$B$13))</f>
        <v>-7664.0903167199522</v>
      </c>
      <c r="S25" s="80"/>
      <c r="T25" s="81">
        <f t="shared" si="4"/>
        <v>-45.000000000000284</v>
      </c>
      <c r="U25" s="81"/>
      <c r="V25" t="str">
        <f t="shared" si="7"/>
        <v/>
      </c>
      <c r="W25">
        <f t="shared" si="2"/>
        <v>3</v>
      </c>
      <c r="X25" s="38">
        <f t="shared" si="5"/>
        <v>312130.43478260876</v>
      </c>
      <c r="Y25" s="39">
        <f t="shared" si="6"/>
        <v>0.18152910208219453</v>
      </c>
    </row>
    <row r="26" spans="2:25" x14ac:dyDescent="0.15">
      <c r="B26" s="40">
        <v>18</v>
      </c>
      <c r="C26" s="78">
        <f t="shared" si="0"/>
        <v>247805.58690727685</v>
      </c>
      <c r="D26" s="78"/>
      <c r="E26" s="40">
        <v>2010</v>
      </c>
      <c r="F26" s="8">
        <v>43606</v>
      </c>
      <c r="G26" s="40" t="s">
        <v>4</v>
      </c>
      <c r="H26" s="79">
        <v>90.08</v>
      </c>
      <c r="I26" s="79"/>
      <c r="J26" s="40">
        <v>54</v>
      </c>
      <c r="K26" s="82">
        <f t="shared" si="3"/>
        <v>7434.1676072183054</v>
      </c>
      <c r="L26" s="83"/>
      <c r="M26" s="6">
        <f>IF(J26="","",(K26/J26)/LOOKUP(RIGHT($D$2,3),定数!$A$6:$A$13,定数!$B$6:$B$13))</f>
        <v>1.376697705040427</v>
      </c>
      <c r="N26" s="40">
        <v>2010</v>
      </c>
      <c r="O26" s="8">
        <v>43610</v>
      </c>
      <c r="P26" s="79">
        <v>89.54</v>
      </c>
      <c r="Q26" s="79"/>
      <c r="R26" s="80">
        <f>IF(P26="","",T26*M26*LOOKUP(RIGHT($D$2,3),定数!$A$6:$A$13,定数!$B$6:$B$13))</f>
        <v>-7434.1676072181972</v>
      </c>
      <c r="S26" s="80"/>
      <c r="T26" s="81">
        <f t="shared" si="4"/>
        <v>-53.999999999999204</v>
      </c>
      <c r="U26" s="81"/>
      <c r="V26" t="str">
        <f t="shared" si="7"/>
        <v/>
      </c>
      <c r="W26">
        <f t="shared" si="2"/>
        <v>4</v>
      </c>
      <c r="X26" s="38">
        <f t="shared" si="5"/>
        <v>312130.43478260876</v>
      </c>
      <c r="Y26" s="39">
        <f t="shared" si="6"/>
        <v>0.20608322901972886</v>
      </c>
    </row>
    <row r="27" spans="2:25" x14ac:dyDescent="0.15">
      <c r="B27" s="40">
        <v>19</v>
      </c>
      <c r="C27" s="78">
        <f t="shared" si="0"/>
        <v>240371.41930005865</v>
      </c>
      <c r="D27" s="78"/>
      <c r="E27" s="40">
        <v>2010</v>
      </c>
      <c r="F27" s="8">
        <v>43611</v>
      </c>
      <c r="G27" s="40" t="s">
        <v>3</v>
      </c>
      <c r="H27" s="79">
        <v>90.06</v>
      </c>
      <c r="I27" s="79"/>
      <c r="J27" s="40">
        <v>32</v>
      </c>
      <c r="K27" s="82">
        <f t="shared" si="3"/>
        <v>7211.1425790017593</v>
      </c>
      <c r="L27" s="83"/>
      <c r="M27" s="6">
        <f>IF(J27="","",(K27/J27)/LOOKUP(RIGHT($D$2,3),定数!$A$6:$A$13,定数!$B$6:$B$13))</f>
        <v>2.2534820559380497</v>
      </c>
      <c r="N27" s="40">
        <v>2010</v>
      </c>
      <c r="O27" s="8">
        <v>43611</v>
      </c>
      <c r="P27" s="79">
        <v>90.36</v>
      </c>
      <c r="Q27" s="79"/>
      <c r="R27" s="80">
        <f>IF(P27="","",T27*M27*LOOKUP(RIGHT($D$2,3),定数!$A$6:$A$13,定数!$B$6:$B$13))</f>
        <v>-6760.4461678140851</v>
      </c>
      <c r="S27" s="80"/>
      <c r="T27" s="81">
        <f t="shared" si="4"/>
        <v>-29.999999999999716</v>
      </c>
      <c r="U27" s="81"/>
      <c r="V27" t="str">
        <f t="shared" si="7"/>
        <v/>
      </c>
      <c r="W27">
        <f t="shared" si="2"/>
        <v>5</v>
      </c>
      <c r="X27" s="38">
        <f t="shared" si="5"/>
        <v>312130.43478260876</v>
      </c>
      <c r="Y27" s="39">
        <f t="shared" si="6"/>
        <v>0.22990073214913664</v>
      </c>
    </row>
    <row r="28" spans="2:25" x14ac:dyDescent="0.15">
      <c r="B28" s="40">
        <v>20</v>
      </c>
      <c r="C28" s="78">
        <f t="shared" si="0"/>
        <v>233610.97313224457</v>
      </c>
      <c r="D28" s="78"/>
      <c r="E28" s="40">
        <v>2010</v>
      </c>
      <c r="F28" s="8">
        <v>43625</v>
      </c>
      <c r="G28" s="40" t="s">
        <v>4</v>
      </c>
      <c r="H28" s="79">
        <v>91.53</v>
      </c>
      <c r="I28" s="79"/>
      <c r="J28" s="40">
        <v>27</v>
      </c>
      <c r="K28" s="82">
        <f t="shared" si="3"/>
        <v>7008.3291939673372</v>
      </c>
      <c r="L28" s="83"/>
      <c r="M28" s="6">
        <f>IF(J28="","",(K28/J28)/LOOKUP(RIGHT($D$2,3),定数!$A$6:$A$13,定数!$B$6:$B$13))</f>
        <v>2.5956774792471617</v>
      </c>
      <c r="N28" s="40">
        <v>2010</v>
      </c>
      <c r="O28" s="8">
        <v>43625</v>
      </c>
      <c r="P28" s="79">
        <v>91.25</v>
      </c>
      <c r="Q28" s="79"/>
      <c r="R28" s="80">
        <f>IF(P28="","",T28*M28*LOOKUP(RIGHT($D$2,3),定数!$A$6:$A$13,定数!$B$6:$B$13))</f>
        <v>-7267.8969418920833</v>
      </c>
      <c r="S28" s="80"/>
      <c r="T28" s="81">
        <f t="shared" si="4"/>
        <v>-28.000000000000114</v>
      </c>
      <c r="U28" s="81"/>
      <c r="V28" t="str">
        <f t="shared" si="7"/>
        <v/>
      </c>
      <c r="W28">
        <f t="shared" si="2"/>
        <v>6</v>
      </c>
      <c r="X28" s="38">
        <f t="shared" si="5"/>
        <v>312130.43478260876</v>
      </c>
      <c r="Y28" s="39">
        <f t="shared" si="6"/>
        <v>0.25155977405744201</v>
      </c>
    </row>
    <row r="29" spans="2:25" x14ac:dyDescent="0.15">
      <c r="B29" s="40">
        <v>21</v>
      </c>
      <c r="C29" s="78">
        <f t="shared" si="0"/>
        <v>226343.0761903525</v>
      </c>
      <c r="D29" s="78"/>
      <c r="E29" s="40">
        <v>2010</v>
      </c>
      <c r="F29" s="8">
        <v>43626</v>
      </c>
      <c r="G29" s="40" t="s">
        <v>4</v>
      </c>
      <c r="H29" s="79">
        <v>91.36</v>
      </c>
      <c r="I29" s="79"/>
      <c r="J29" s="40">
        <v>51</v>
      </c>
      <c r="K29" s="82">
        <f t="shared" si="3"/>
        <v>6790.292285710575</v>
      </c>
      <c r="L29" s="83"/>
      <c r="M29" s="6">
        <f>IF(J29="","",(K29/J29)/LOOKUP(RIGHT($D$2,3),定数!$A$6:$A$13,定数!$B$6:$B$13))</f>
        <v>1.3314298599432499</v>
      </c>
      <c r="N29" s="40">
        <v>2010</v>
      </c>
      <c r="O29" s="8">
        <v>43633</v>
      </c>
      <c r="P29" s="79">
        <v>90.85</v>
      </c>
      <c r="Q29" s="79"/>
      <c r="R29" s="80">
        <f>IF(P29="","",T29*M29*LOOKUP(RIGHT($D$2,3),定数!$A$6:$A$13,定数!$B$6:$B$13))</f>
        <v>-6790.2922857106432</v>
      </c>
      <c r="S29" s="80"/>
      <c r="T29" s="81">
        <f t="shared" si="4"/>
        <v>-51.000000000000512</v>
      </c>
      <c r="U29" s="81"/>
      <c r="V29" t="str">
        <f t="shared" si="7"/>
        <v/>
      </c>
      <c r="W29">
        <f t="shared" si="2"/>
        <v>7</v>
      </c>
      <c r="X29" s="38">
        <f t="shared" si="5"/>
        <v>312130.43478260876</v>
      </c>
      <c r="Y29" s="39">
        <f t="shared" si="6"/>
        <v>0.27484458108676613</v>
      </c>
    </row>
    <row r="30" spans="2:25" x14ac:dyDescent="0.15">
      <c r="B30" s="40">
        <v>22</v>
      </c>
      <c r="C30" s="78">
        <f t="shared" si="0"/>
        <v>219552.78390464187</v>
      </c>
      <c r="D30" s="78"/>
      <c r="E30" s="40">
        <v>2010</v>
      </c>
      <c r="F30" s="8">
        <v>43632</v>
      </c>
      <c r="G30" s="40" t="s">
        <v>3</v>
      </c>
      <c r="H30" s="79">
        <v>91.41</v>
      </c>
      <c r="I30" s="79"/>
      <c r="J30" s="40">
        <v>23</v>
      </c>
      <c r="K30" s="82">
        <f t="shared" si="3"/>
        <v>6586.5835171392555</v>
      </c>
      <c r="L30" s="83"/>
      <c r="M30" s="6">
        <f>IF(J30="","",(K30/J30)/LOOKUP(RIGHT($D$2,3),定数!$A$6:$A$13,定数!$B$6:$B$13))</f>
        <v>2.8637319639735894</v>
      </c>
      <c r="N30" s="40">
        <v>2010</v>
      </c>
      <c r="O30" s="8">
        <v>43632</v>
      </c>
      <c r="P30" s="79">
        <v>91.64</v>
      </c>
      <c r="Q30" s="79"/>
      <c r="R30" s="80">
        <f>IF(P30="","",T30*M30*LOOKUP(RIGHT($D$2,3),定数!$A$6:$A$13,定数!$B$6:$B$13))</f>
        <v>-6586.5835171393701</v>
      </c>
      <c r="S30" s="80"/>
      <c r="T30" s="81">
        <f t="shared" si="4"/>
        <v>-23.000000000000398</v>
      </c>
      <c r="U30" s="81"/>
      <c r="V30" t="str">
        <f t="shared" si="7"/>
        <v/>
      </c>
      <c r="W30">
        <f t="shared" si="2"/>
        <v>8</v>
      </c>
      <c r="X30" s="38">
        <f t="shared" si="5"/>
        <v>312130.43478260876</v>
      </c>
      <c r="Y30" s="39">
        <f t="shared" si="6"/>
        <v>0.29659924365416324</v>
      </c>
    </row>
    <row r="31" spans="2:25" x14ac:dyDescent="0.15">
      <c r="B31" s="40">
        <v>23</v>
      </c>
      <c r="C31" s="78">
        <f t="shared" si="0"/>
        <v>212966.2003875025</v>
      </c>
      <c r="D31" s="78"/>
      <c r="E31" s="40">
        <v>2010</v>
      </c>
      <c r="F31" s="8">
        <v>43641</v>
      </c>
      <c r="G31" s="40" t="s">
        <v>3</v>
      </c>
      <c r="H31" s="79">
        <v>89.46</v>
      </c>
      <c r="I31" s="79"/>
      <c r="J31" s="40">
        <v>28</v>
      </c>
      <c r="K31" s="82">
        <f t="shared" si="3"/>
        <v>6388.9860116250748</v>
      </c>
      <c r="L31" s="83"/>
      <c r="M31" s="6">
        <f>IF(J31="","",(K31/J31)/LOOKUP(RIGHT($D$2,3),定数!$A$6:$A$13,定数!$B$6:$B$13))</f>
        <v>2.2817807184375267</v>
      </c>
      <c r="N31" s="40">
        <v>2010</v>
      </c>
      <c r="O31" s="8">
        <v>43645</v>
      </c>
      <c r="P31" s="79">
        <v>89.03</v>
      </c>
      <c r="Q31" s="79"/>
      <c r="R31" s="80">
        <f>IF(P31="","",T31*M31*LOOKUP(RIGHT($D$2,3),定数!$A$6:$A$13,定数!$B$6:$B$13))</f>
        <v>9811.657089281196</v>
      </c>
      <c r="S31" s="80"/>
      <c r="T31" s="81">
        <f t="shared" si="4"/>
        <v>42.999999999999261</v>
      </c>
      <c r="U31" s="81"/>
      <c r="V31" t="str">
        <f t="shared" si="7"/>
        <v/>
      </c>
      <c r="W31">
        <f t="shared" si="2"/>
        <v>0</v>
      </c>
      <c r="X31" s="38">
        <f t="shared" si="5"/>
        <v>312130.43478260876</v>
      </c>
      <c r="Y31" s="39">
        <f t="shared" si="6"/>
        <v>0.31770126634453877</v>
      </c>
    </row>
    <row r="32" spans="2:25" x14ac:dyDescent="0.15">
      <c r="B32" s="40">
        <v>24</v>
      </c>
      <c r="C32" s="78">
        <f t="shared" si="0"/>
        <v>222777.85747678368</v>
      </c>
      <c r="D32" s="78"/>
      <c r="E32" s="40">
        <v>2010</v>
      </c>
      <c r="F32" s="8">
        <v>43644</v>
      </c>
      <c r="G32" s="40" t="s">
        <v>3</v>
      </c>
      <c r="H32" s="79">
        <v>89.27</v>
      </c>
      <c r="I32" s="79"/>
      <c r="J32" s="40">
        <v>16</v>
      </c>
      <c r="K32" s="82">
        <f t="shared" si="3"/>
        <v>6683.3357243035107</v>
      </c>
      <c r="L32" s="83"/>
      <c r="M32" s="6">
        <f>IF(J32="","",(K32/J32)/LOOKUP(RIGHT($D$2,3),定数!$A$6:$A$13,定数!$B$6:$B$13))</f>
        <v>4.1770848276896944</v>
      </c>
      <c r="N32" s="40">
        <v>2010</v>
      </c>
      <c r="O32" s="8">
        <v>43644</v>
      </c>
      <c r="P32" s="79">
        <v>89.44</v>
      </c>
      <c r="Q32" s="79"/>
      <c r="R32" s="80">
        <f>IF(P32="","",T32*M32*LOOKUP(RIGHT($D$2,3),定数!$A$6:$A$13,定数!$B$6:$B$13))</f>
        <v>-7101.0442070725521</v>
      </c>
      <c r="S32" s="80"/>
      <c r="T32" s="81">
        <f t="shared" si="4"/>
        <v>-17.000000000000171</v>
      </c>
      <c r="U32" s="81"/>
      <c r="V32" t="str">
        <f t="shared" si="7"/>
        <v/>
      </c>
      <c r="W32">
        <f t="shared" si="2"/>
        <v>1</v>
      </c>
      <c r="X32" s="38">
        <f t="shared" si="5"/>
        <v>312130.43478260876</v>
      </c>
      <c r="Y32" s="39">
        <f t="shared" si="6"/>
        <v>0.28626678897255553</v>
      </c>
    </row>
    <row r="33" spans="2:25" x14ac:dyDescent="0.15">
      <c r="B33" s="40">
        <v>25</v>
      </c>
      <c r="C33" s="78">
        <f t="shared" si="0"/>
        <v>215676.81326971113</v>
      </c>
      <c r="D33" s="78"/>
      <c r="E33" s="40">
        <v>2010</v>
      </c>
      <c r="F33" s="8">
        <v>43647</v>
      </c>
      <c r="G33" s="40" t="s">
        <v>3</v>
      </c>
      <c r="H33" s="79">
        <v>88.22</v>
      </c>
      <c r="I33" s="79"/>
      <c r="J33" s="40">
        <v>26</v>
      </c>
      <c r="K33" s="82">
        <f t="shared" si="3"/>
        <v>6470.3043980913335</v>
      </c>
      <c r="L33" s="83"/>
      <c r="M33" s="6">
        <f>IF(J33="","",(K33/J33)/LOOKUP(RIGHT($D$2,3),定数!$A$6:$A$13,定数!$B$6:$B$13))</f>
        <v>2.4885786146505127</v>
      </c>
      <c r="N33" s="40">
        <v>2010</v>
      </c>
      <c r="O33" s="8">
        <v>43647</v>
      </c>
      <c r="P33" s="79">
        <v>87.84</v>
      </c>
      <c r="Q33" s="79"/>
      <c r="R33" s="80">
        <f>IF(P33="","",T33*M33*LOOKUP(RIGHT($D$2,3),定数!$A$6:$A$13,定数!$B$6:$B$13))</f>
        <v>9456.598735671836</v>
      </c>
      <c r="S33" s="80"/>
      <c r="T33" s="81">
        <f t="shared" si="4"/>
        <v>37.999999999999545</v>
      </c>
      <c r="U33" s="81"/>
      <c r="V33" t="str">
        <f t="shared" si="7"/>
        <v/>
      </c>
      <c r="W33">
        <f t="shared" si="2"/>
        <v>0</v>
      </c>
      <c r="X33" s="38">
        <f t="shared" si="5"/>
        <v>312130.43478260876</v>
      </c>
      <c r="Y33" s="39">
        <f t="shared" si="6"/>
        <v>0.30901703507405565</v>
      </c>
    </row>
    <row r="34" spans="2:25" x14ac:dyDescent="0.15">
      <c r="B34" s="40">
        <v>26</v>
      </c>
      <c r="C34" s="78">
        <f t="shared" si="0"/>
        <v>225133.41200538297</v>
      </c>
      <c r="D34" s="78"/>
      <c r="E34" s="40">
        <v>2010</v>
      </c>
      <c r="F34" s="8">
        <v>43660</v>
      </c>
      <c r="G34" s="40" t="s">
        <v>3</v>
      </c>
      <c r="H34" s="79">
        <v>88.18</v>
      </c>
      <c r="I34" s="79"/>
      <c r="J34" s="40">
        <v>47</v>
      </c>
      <c r="K34" s="82">
        <f t="shared" si="3"/>
        <v>6754.0023601614885</v>
      </c>
      <c r="L34" s="83"/>
      <c r="M34" s="6">
        <f>IF(J34="","",(K34/J34)/LOOKUP(RIGHT($D$2,3),定数!$A$6:$A$13,定数!$B$6:$B$13))</f>
        <v>1.4370217787577635</v>
      </c>
      <c r="N34" s="40">
        <v>2010</v>
      </c>
      <c r="O34" s="8">
        <v>43661</v>
      </c>
      <c r="P34" s="79">
        <v>87.49</v>
      </c>
      <c r="Q34" s="79"/>
      <c r="R34" s="80">
        <f>IF(P34="","",T34*M34*LOOKUP(RIGHT($D$2,3),定数!$A$6:$A$13,定数!$B$6:$B$13))</f>
        <v>9915.4502734287398</v>
      </c>
      <c r="S34" s="80"/>
      <c r="T34" s="81">
        <f t="shared" si="4"/>
        <v>69.000000000001194</v>
      </c>
      <c r="U34" s="81"/>
      <c r="V34" t="str">
        <f t="shared" si="7"/>
        <v/>
      </c>
      <c r="W34">
        <f t="shared" si="2"/>
        <v>0</v>
      </c>
      <c r="X34" s="38">
        <f t="shared" si="5"/>
        <v>312130.43478260876</v>
      </c>
      <c r="Y34" s="39">
        <f t="shared" si="6"/>
        <v>0.27872008968884143</v>
      </c>
    </row>
    <row r="35" spans="2:25" x14ac:dyDescent="0.15">
      <c r="B35" s="40">
        <v>27</v>
      </c>
      <c r="C35" s="78">
        <f t="shared" si="0"/>
        <v>235048.86227881172</v>
      </c>
      <c r="D35" s="78"/>
      <c r="E35" s="40">
        <v>2010</v>
      </c>
      <c r="F35" s="8">
        <v>43680</v>
      </c>
      <c r="G35" s="40" t="s">
        <v>3</v>
      </c>
      <c r="H35" s="79">
        <v>86.38</v>
      </c>
      <c r="I35" s="79"/>
      <c r="J35" s="40">
        <v>25</v>
      </c>
      <c r="K35" s="82">
        <f t="shared" si="3"/>
        <v>7051.4658683643511</v>
      </c>
      <c r="L35" s="83"/>
      <c r="M35" s="6">
        <f>IF(J35="","",(K35/J35)/LOOKUP(RIGHT($D$2,3),定数!$A$6:$A$13,定数!$B$6:$B$13))</f>
        <v>2.8205863473457407</v>
      </c>
      <c r="N35" s="40">
        <v>2010</v>
      </c>
      <c r="O35" s="8">
        <v>43680</v>
      </c>
      <c r="P35" s="79">
        <v>86.03</v>
      </c>
      <c r="Q35" s="79"/>
      <c r="R35" s="80">
        <f>IF(P35="","",T35*M35*LOOKUP(RIGHT($D$2,3),定数!$A$6:$A$13,定数!$B$6:$B$13))</f>
        <v>9872.0522157099331</v>
      </c>
      <c r="S35" s="80"/>
      <c r="T35" s="81">
        <f t="shared" si="4"/>
        <v>34.999999999999432</v>
      </c>
      <c r="U35" s="81"/>
      <c r="V35" t="str">
        <f t="shared" si="7"/>
        <v/>
      </c>
      <c r="W35">
        <f t="shared" si="2"/>
        <v>0</v>
      </c>
      <c r="X35" s="38">
        <f t="shared" si="5"/>
        <v>312130.43478260876</v>
      </c>
      <c r="Y35" s="39">
        <f t="shared" si="6"/>
        <v>0.24695308087300905</v>
      </c>
    </row>
    <row r="36" spans="2:25" ht="12.75" customHeight="1" x14ac:dyDescent="0.15">
      <c r="B36" s="40">
        <v>28</v>
      </c>
      <c r="C36" s="78">
        <f t="shared" si="0"/>
        <v>244920.91449452165</v>
      </c>
      <c r="D36" s="78"/>
      <c r="E36" s="40">
        <v>2010</v>
      </c>
      <c r="F36" s="8">
        <v>43687</v>
      </c>
      <c r="G36" s="40" t="s">
        <v>4</v>
      </c>
      <c r="H36" s="79">
        <v>85.92</v>
      </c>
      <c r="I36" s="79"/>
      <c r="J36" s="40">
        <v>30</v>
      </c>
      <c r="K36" s="82">
        <f t="shared" si="3"/>
        <v>7347.6274348356492</v>
      </c>
      <c r="L36" s="83"/>
      <c r="M36" s="6">
        <f>IF(J36="","",(K36/J36)/LOOKUP(RIGHT($D$2,3),定数!$A$6:$A$13,定数!$B$6:$B$13))</f>
        <v>2.4492091449452165</v>
      </c>
      <c r="N36" s="40">
        <v>2010</v>
      </c>
      <c r="O36" s="8">
        <v>43687</v>
      </c>
      <c r="P36" s="79">
        <v>85.62</v>
      </c>
      <c r="Q36" s="79"/>
      <c r="R36" s="80">
        <f>IF(P36="","",T36*M36*LOOKUP(RIGHT($D$2,3),定数!$A$6:$A$13,定数!$B$6:$B$13))</f>
        <v>-7347.6274348355801</v>
      </c>
      <c r="S36" s="80"/>
      <c r="T36" s="81">
        <f t="shared" si="4"/>
        <v>-29.999999999999716</v>
      </c>
      <c r="U36" s="81"/>
      <c r="V36" t="str">
        <f t="shared" si="7"/>
        <v/>
      </c>
      <c r="W36">
        <f t="shared" si="2"/>
        <v>1</v>
      </c>
      <c r="X36" s="38">
        <f t="shared" si="5"/>
        <v>312130.43478260876</v>
      </c>
      <c r="Y36" s="39">
        <f t="shared" si="6"/>
        <v>0.21532511026967593</v>
      </c>
    </row>
    <row r="37" spans="2:25" x14ac:dyDescent="0.15">
      <c r="B37" s="40">
        <v>29</v>
      </c>
      <c r="C37" s="78">
        <f t="shared" si="0"/>
        <v>237573.28705968609</v>
      </c>
      <c r="D37" s="78"/>
      <c r="E37" s="40">
        <v>2010</v>
      </c>
      <c r="F37" s="8">
        <v>43695</v>
      </c>
      <c r="G37" s="40" t="s">
        <v>4</v>
      </c>
      <c r="H37" s="79">
        <v>85.38</v>
      </c>
      <c r="I37" s="79"/>
      <c r="J37" s="40">
        <v>19</v>
      </c>
      <c r="K37" s="82">
        <f t="shared" si="3"/>
        <v>7127.1986117905826</v>
      </c>
      <c r="L37" s="83"/>
      <c r="M37" s="6">
        <f>IF(J37="","",(K37/J37)/LOOKUP(RIGHT($D$2,3),定数!$A$6:$A$13,定数!$B$6:$B$13))</f>
        <v>3.7511571641003063</v>
      </c>
      <c r="N37" s="40">
        <v>2010</v>
      </c>
      <c r="O37" s="8">
        <v>43696</v>
      </c>
      <c r="P37" s="79">
        <v>85.65</v>
      </c>
      <c r="Q37" s="79"/>
      <c r="R37" s="80">
        <f>IF(P37="","",T37*M37*LOOKUP(RIGHT($D$2,3),定数!$A$6:$A$13,定数!$B$6:$B$13))</f>
        <v>10128.124343071211</v>
      </c>
      <c r="S37" s="80"/>
      <c r="T37" s="81">
        <f t="shared" si="4"/>
        <v>27.000000000001023</v>
      </c>
      <c r="U37" s="81"/>
      <c r="V37" t="str">
        <f t="shared" si="7"/>
        <v/>
      </c>
      <c r="W37">
        <f t="shared" si="2"/>
        <v>0</v>
      </c>
      <c r="X37" s="38">
        <f t="shared" si="5"/>
        <v>312130.43478260876</v>
      </c>
      <c r="Y37" s="39">
        <f t="shared" si="6"/>
        <v>0.23886535696158528</v>
      </c>
    </row>
    <row r="38" spans="2:25" x14ac:dyDescent="0.15">
      <c r="B38" s="40">
        <v>30</v>
      </c>
      <c r="C38" s="78">
        <f t="shared" si="0"/>
        <v>247701.41140275731</v>
      </c>
      <c r="D38" s="78"/>
      <c r="E38" s="40">
        <v>2010</v>
      </c>
      <c r="F38" s="8">
        <v>43696</v>
      </c>
      <c r="G38" s="40" t="s">
        <v>3</v>
      </c>
      <c r="H38" s="79">
        <v>85.22</v>
      </c>
      <c r="I38" s="79"/>
      <c r="J38" s="40">
        <v>17</v>
      </c>
      <c r="K38" s="82">
        <f t="shared" si="3"/>
        <v>7431.0423420827192</v>
      </c>
      <c r="L38" s="83"/>
      <c r="M38" s="6">
        <f>IF(J38="","",(K38/J38)/LOOKUP(RIGHT($D$2,3),定数!$A$6:$A$13,定数!$B$6:$B$13))</f>
        <v>4.3712013776957175</v>
      </c>
      <c r="N38" s="40">
        <v>2010</v>
      </c>
      <c r="O38" s="8">
        <v>43697</v>
      </c>
      <c r="P38" s="79">
        <v>85.4</v>
      </c>
      <c r="Q38" s="79"/>
      <c r="R38" s="80">
        <f>IF(P38="","",T38*M38*LOOKUP(RIGHT($D$2,3),定数!$A$6:$A$13,定数!$B$6:$B$13))</f>
        <v>-7868.16247985259</v>
      </c>
      <c r="S38" s="80"/>
      <c r="T38" s="81">
        <f t="shared" si="4"/>
        <v>-18.000000000000682</v>
      </c>
      <c r="U38" s="81"/>
      <c r="V38" t="str">
        <f t="shared" si="7"/>
        <v/>
      </c>
      <c r="W38">
        <f t="shared" si="2"/>
        <v>1</v>
      </c>
      <c r="X38" s="38">
        <f t="shared" si="5"/>
        <v>312130.43478260876</v>
      </c>
      <c r="Y38" s="39">
        <f t="shared" si="6"/>
        <v>0.20641698533731478</v>
      </c>
    </row>
    <row r="39" spans="2:25" x14ac:dyDescent="0.15">
      <c r="B39" s="40">
        <v>31</v>
      </c>
      <c r="C39" s="78">
        <f t="shared" si="0"/>
        <v>239833.24892290472</v>
      </c>
      <c r="D39" s="78"/>
      <c r="E39" s="40">
        <v>2010</v>
      </c>
      <c r="F39" s="8">
        <v>43704</v>
      </c>
      <c r="G39" s="40" t="s">
        <v>3</v>
      </c>
      <c r="H39" s="79">
        <v>84.59</v>
      </c>
      <c r="I39" s="79"/>
      <c r="J39" s="40">
        <v>49</v>
      </c>
      <c r="K39" s="82">
        <f t="shared" si="3"/>
        <v>7194.9974676871416</v>
      </c>
      <c r="L39" s="83"/>
      <c r="M39" s="6">
        <f>IF(J39="","",(K39/J39)/LOOKUP(RIGHT($D$2,3),定数!$A$6:$A$13,定数!$B$6:$B$13))</f>
        <v>1.4683668301402328</v>
      </c>
      <c r="N39" s="40">
        <v>2010</v>
      </c>
      <c r="O39" s="8">
        <v>43704</v>
      </c>
      <c r="P39" s="79">
        <v>85.05</v>
      </c>
      <c r="Q39" s="79"/>
      <c r="R39" s="80">
        <f>IF(P39="","",T39*M39*LOOKUP(RIGHT($D$2,3),定数!$A$6:$A$13,定数!$B$6:$B$13))</f>
        <v>-6754.4874186449788</v>
      </c>
      <c r="S39" s="80"/>
      <c r="T39" s="81">
        <f t="shared" si="4"/>
        <v>-45.999999999999375</v>
      </c>
      <c r="U39" s="81"/>
      <c r="V39" t="str">
        <f t="shared" si="7"/>
        <v/>
      </c>
      <c r="W39">
        <f t="shared" si="2"/>
        <v>2</v>
      </c>
      <c r="X39" s="38">
        <f t="shared" si="5"/>
        <v>312130.43478260876</v>
      </c>
      <c r="Y39" s="39">
        <f t="shared" si="6"/>
        <v>0.231624916391307</v>
      </c>
    </row>
    <row r="40" spans="2:25" x14ac:dyDescent="0.15">
      <c r="B40" s="40">
        <v>32</v>
      </c>
      <c r="C40" s="78">
        <f t="shared" si="0"/>
        <v>233078.76150425975</v>
      </c>
      <c r="D40" s="78"/>
      <c r="E40" s="40">
        <v>2010</v>
      </c>
      <c r="F40" s="8">
        <v>43736</v>
      </c>
      <c r="G40" s="40" t="s">
        <v>3</v>
      </c>
      <c r="H40" s="79">
        <v>84.16</v>
      </c>
      <c r="I40" s="79"/>
      <c r="J40" s="40">
        <v>9</v>
      </c>
      <c r="K40" s="82">
        <f t="shared" si="3"/>
        <v>6992.3628451277918</v>
      </c>
      <c r="L40" s="83"/>
      <c r="M40" s="6">
        <f>IF(J40="","",(K40/J40)/LOOKUP(RIGHT($D$2,3),定数!$A$6:$A$13,定数!$B$6:$B$13))</f>
        <v>7.7692920501419902</v>
      </c>
      <c r="N40" s="40">
        <v>2010</v>
      </c>
      <c r="O40" s="8">
        <v>43736</v>
      </c>
      <c r="P40" s="79">
        <v>84.25</v>
      </c>
      <c r="Q40" s="79"/>
      <c r="R40" s="80">
        <f>IF(P40="","",T40*M40*LOOKUP(RIGHT($D$2,3),定数!$A$6:$A$13,定数!$B$6:$B$13))</f>
        <v>-6992.3628451280565</v>
      </c>
      <c r="S40" s="80"/>
      <c r="T40" s="81">
        <f t="shared" si="4"/>
        <v>-9.0000000000003411</v>
      </c>
      <c r="U40" s="81"/>
      <c r="V40" t="str">
        <f t="shared" si="7"/>
        <v/>
      </c>
      <c r="W40">
        <f t="shared" si="2"/>
        <v>3</v>
      </c>
      <c r="X40" s="38">
        <f t="shared" si="5"/>
        <v>312130.43478260876</v>
      </c>
      <c r="Y40" s="39">
        <f t="shared" si="6"/>
        <v>0.25326486772559231</v>
      </c>
    </row>
    <row r="41" spans="2:25" x14ac:dyDescent="0.15">
      <c r="B41" s="40">
        <v>33</v>
      </c>
      <c r="C41" s="78">
        <f t="shared" si="0"/>
        <v>226086.39865913169</v>
      </c>
      <c r="D41" s="78"/>
      <c r="E41" s="40">
        <v>2010</v>
      </c>
      <c r="F41" s="8">
        <v>43737</v>
      </c>
      <c r="G41" s="40" t="s">
        <v>3</v>
      </c>
      <c r="H41" s="79">
        <v>83.79</v>
      </c>
      <c r="I41" s="79"/>
      <c r="J41" s="40">
        <v>28</v>
      </c>
      <c r="K41" s="82">
        <f t="shared" si="3"/>
        <v>6782.5919597739503</v>
      </c>
      <c r="L41" s="83"/>
      <c r="M41" s="6">
        <f>IF(J41="","",(K41/J41)/LOOKUP(RIGHT($D$2,3),定数!$A$6:$A$13,定数!$B$6:$B$13))</f>
        <v>2.4223542713478396</v>
      </c>
      <c r="N41" s="40">
        <v>2010</v>
      </c>
      <c r="O41" s="8">
        <v>43738</v>
      </c>
      <c r="P41" s="79">
        <v>83.39</v>
      </c>
      <c r="Q41" s="79"/>
      <c r="R41" s="80">
        <f>IF(P41="","",T41*M41*LOOKUP(RIGHT($D$2,3),定数!$A$6:$A$13,定数!$B$6:$B$13))</f>
        <v>9689.4170853914966</v>
      </c>
      <c r="S41" s="80"/>
      <c r="T41" s="81">
        <f t="shared" si="4"/>
        <v>40.000000000000568</v>
      </c>
      <c r="U41" s="81"/>
      <c r="V41" t="str">
        <f t="shared" si="7"/>
        <v/>
      </c>
      <c r="W41">
        <f t="shared" si="2"/>
        <v>0</v>
      </c>
      <c r="X41" s="38">
        <f t="shared" si="5"/>
        <v>312130.43478260876</v>
      </c>
      <c r="Y41" s="39">
        <f t="shared" si="6"/>
        <v>0.27566692169382534</v>
      </c>
    </row>
    <row r="42" spans="2:25" x14ac:dyDescent="0.15">
      <c r="B42" s="40">
        <v>34</v>
      </c>
      <c r="C42" s="78">
        <f t="shared" si="0"/>
        <v>235775.81574452319</v>
      </c>
      <c r="D42" s="78"/>
      <c r="E42" s="40">
        <v>2010</v>
      </c>
      <c r="F42" s="8">
        <v>43749</v>
      </c>
      <c r="G42" s="40" t="s">
        <v>3</v>
      </c>
      <c r="H42" s="79">
        <v>81.92</v>
      </c>
      <c r="I42" s="79"/>
      <c r="J42" s="40">
        <v>21</v>
      </c>
      <c r="K42" s="82">
        <f t="shared" si="3"/>
        <v>7073.2744723356955</v>
      </c>
      <c r="L42" s="83"/>
      <c r="M42" s="6">
        <f>IF(J42="","",(K42/J42)/LOOKUP(RIGHT($D$2,3),定数!$A$6:$A$13,定数!$B$6:$B$13))</f>
        <v>3.3682259392074743</v>
      </c>
      <c r="N42" s="40">
        <v>2010</v>
      </c>
      <c r="O42" s="8">
        <v>43749</v>
      </c>
      <c r="P42" s="79">
        <v>82.14</v>
      </c>
      <c r="Q42" s="79"/>
      <c r="R42" s="80">
        <f>IF(P42="","",T42*M42*LOOKUP(RIGHT($D$2,3),定数!$A$6:$A$13,定数!$B$6:$B$13))</f>
        <v>-7410.097066256405</v>
      </c>
      <c r="S42" s="80"/>
      <c r="T42" s="81">
        <f t="shared" si="4"/>
        <v>-21.999999999999886</v>
      </c>
      <c r="U42" s="81"/>
      <c r="V42" t="str">
        <f t="shared" si="7"/>
        <v/>
      </c>
      <c r="W42">
        <f t="shared" si="2"/>
        <v>1</v>
      </c>
      <c r="X42" s="38">
        <f t="shared" si="5"/>
        <v>312130.43478260876</v>
      </c>
      <c r="Y42" s="39">
        <f t="shared" si="6"/>
        <v>0.24462407548070308</v>
      </c>
    </row>
    <row r="43" spans="2:25" x14ac:dyDescent="0.15">
      <c r="B43" s="40">
        <v>35</v>
      </c>
      <c r="C43" s="78">
        <f t="shared" si="0"/>
        <v>228365.7186782668</v>
      </c>
      <c r="D43" s="78"/>
      <c r="E43" s="40">
        <v>2010</v>
      </c>
      <c r="F43" s="8">
        <v>43751</v>
      </c>
      <c r="G43" s="40" t="s">
        <v>3</v>
      </c>
      <c r="H43" s="79">
        <v>81.78</v>
      </c>
      <c r="I43" s="79"/>
      <c r="J43" s="40">
        <v>15</v>
      </c>
      <c r="K43" s="82">
        <f t="shared" si="3"/>
        <v>6850.9715603480035</v>
      </c>
      <c r="L43" s="83"/>
      <c r="M43" s="6">
        <f>IF(J43="","",(K43/J43)/LOOKUP(RIGHT($D$2,3),定数!$A$6:$A$13,定数!$B$6:$B$13))</f>
        <v>4.5673143735653357</v>
      </c>
      <c r="N43" s="40">
        <v>2010</v>
      </c>
      <c r="O43" s="8">
        <v>43751</v>
      </c>
      <c r="P43" s="79">
        <v>81.94</v>
      </c>
      <c r="Q43" s="79"/>
      <c r="R43" s="80">
        <f>IF(P43="","",T43*M43*LOOKUP(RIGHT($D$2,3),定数!$A$6:$A$13,定数!$B$6:$B$13))</f>
        <v>-7307.7029977043803</v>
      </c>
      <c r="S43" s="80"/>
      <c r="T43" s="81">
        <f t="shared" si="4"/>
        <v>-15.999999999999659</v>
      </c>
      <c r="U43" s="81"/>
      <c r="V43" t="str">
        <f t="shared" si="7"/>
        <v/>
      </c>
      <c r="W43">
        <f t="shared" si="2"/>
        <v>2</v>
      </c>
      <c r="X43" s="38">
        <f t="shared" si="5"/>
        <v>312130.43478260876</v>
      </c>
      <c r="Y43" s="39">
        <f t="shared" si="6"/>
        <v>0.26836446167988082</v>
      </c>
    </row>
    <row r="44" spans="2:25" x14ac:dyDescent="0.15">
      <c r="B44" s="40">
        <v>36</v>
      </c>
      <c r="C44" s="78">
        <f t="shared" si="0"/>
        <v>221058.01568056241</v>
      </c>
      <c r="D44" s="78"/>
      <c r="E44" s="40">
        <v>2010</v>
      </c>
      <c r="F44" s="8">
        <v>43753</v>
      </c>
      <c r="G44" s="40" t="s">
        <v>3</v>
      </c>
      <c r="H44" s="79">
        <v>81.36</v>
      </c>
      <c r="I44" s="79"/>
      <c r="J44" s="40">
        <v>23</v>
      </c>
      <c r="K44" s="82">
        <f t="shared" si="3"/>
        <v>6631.7404704168721</v>
      </c>
      <c r="L44" s="83"/>
      <c r="M44" s="6">
        <f>IF(J44="","",(K44/J44)/LOOKUP(RIGHT($D$2,3),定数!$A$6:$A$13,定数!$B$6:$B$13))</f>
        <v>2.8833654219203795</v>
      </c>
      <c r="N44" s="40">
        <v>2010</v>
      </c>
      <c r="O44" s="8">
        <v>43753</v>
      </c>
      <c r="P44" s="79">
        <v>81.02</v>
      </c>
      <c r="Q44" s="79"/>
      <c r="R44" s="80">
        <f>IF(P44="","",T44*M44*LOOKUP(RIGHT($D$2,3),定数!$A$6:$A$13,定数!$B$6:$B$13))</f>
        <v>9803.4424345293883</v>
      </c>
      <c r="S44" s="80"/>
      <c r="T44" s="81">
        <f t="shared" si="4"/>
        <v>34.000000000000341</v>
      </c>
      <c r="U44" s="81"/>
      <c r="V44" t="str">
        <f t="shared" si="7"/>
        <v/>
      </c>
      <c r="W44">
        <f t="shared" si="2"/>
        <v>0</v>
      </c>
      <c r="X44" s="38">
        <f t="shared" si="5"/>
        <v>312130.43478260876</v>
      </c>
      <c r="Y44" s="39">
        <f t="shared" si="6"/>
        <v>0.29177679890612418</v>
      </c>
    </row>
    <row r="45" spans="2:25" x14ac:dyDescent="0.15">
      <c r="B45" s="40">
        <v>37</v>
      </c>
      <c r="C45" s="78">
        <f t="shared" si="0"/>
        <v>230861.45811509181</v>
      </c>
      <c r="D45" s="78"/>
      <c r="E45" s="40">
        <v>2010</v>
      </c>
      <c r="F45" s="8">
        <v>43770</v>
      </c>
      <c r="G45" s="40" t="s">
        <v>4</v>
      </c>
      <c r="H45" s="79">
        <v>80.63</v>
      </c>
      <c r="I45" s="79"/>
      <c r="J45" s="40">
        <v>16</v>
      </c>
      <c r="K45" s="82">
        <f t="shared" si="3"/>
        <v>6925.8437434527541</v>
      </c>
      <c r="L45" s="83"/>
      <c r="M45" s="6">
        <f>IF(J45="","",(K45/J45)/LOOKUP(RIGHT($D$2,3),定数!$A$6:$A$13,定数!$B$6:$B$13))</f>
        <v>4.328652339657971</v>
      </c>
      <c r="N45" s="40">
        <v>2010</v>
      </c>
      <c r="O45" s="8">
        <v>43771</v>
      </c>
      <c r="P45" s="79">
        <v>80.89</v>
      </c>
      <c r="Q45" s="79"/>
      <c r="R45" s="80">
        <f>IF(P45="","",T45*M45*LOOKUP(RIGHT($D$2,3),定数!$A$6:$A$13,定数!$B$6:$B$13))</f>
        <v>11254.496083110946</v>
      </c>
      <c r="S45" s="80"/>
      <c r="T45" s="81">
        <f t="shared" si="4"/>
        <v>26.000000000000512</v>
      </c>
      <c r="U45" s="81"/>
      <c r="V45" t="str">
        <f t="shared" si="7"/>
        <v/>
      </c>
      <c r="W45">
        <f t="shared" si="2"/>
        <v>0</v>
      </c>
      <c r="X45" s="38">
        <f t="shared" si="5"/>
        <v>312130.43478260876</v>
      </c>
      <c r="Y45" s="39">
        <f t="shared" si="6"/>
        <v>0.26036863955326506</v>
      </c>
    </row>
    <row r="46" spans="2:25" x14ac:dyDescent="0.15">
      <c r="B46" s="40">
        <v>38</v>
      </c>
      <c r="C46" s="78">
        <f t="shared" si="0"/>
        <v>242115.95419820276</v>
      </c>
      <c r="D46" s="78"/>
      <c r="E46" s="40">
        <v>2010</v>
      </c>
      <c r="F46" s="8">
        <v>43791</v>
      </c>
      <c r="G46" s="40" t="s">
        <v>4</v>
      </c>
      <c r="H46" s="79">
        <v>83.5</v>
      </c>
      <c r="I46" s="79"/>
      <c r="J46" s="40">
        <v>14</v>
      </c>
      <c r="K46" s="82">
        <f t="shared" si="3"/>
        <v>7263.4786259460825</v>
      </c>
      <c r="L46" s="83"/>
      <c r="M46" s="6">
        <f>IF(J46="","",(K46/J46)/LOOKUP(RIGHT($D$2,3),定数!$A$6:$A$13,定数!$B$6:$B$13))</f>
        <v>5.1881990185329165</v>
      </c>
      <c r="N46" s="40">
        <v>2010</v>
      </c>
      <c r="O46" s="8">
        <v>43791</v>
      </c>
      <c r="P46" s="79">
        <v>83.35</v>
      </c>
      <c r="Q46" s="79"/>
      <c r="R46" s="80">
        <f>IF(P46="","",T46*M46*LOOKUP(RIGHT($D$2,3),定数!$A$6:$A$13,定数!$B$6:$B$13))</f>
        <v>-7782.2985277996695</v>
      </c>
      <c r="S46" s="80"/>
      <c r="T46" s="81">
        <f t="shared" si="4"/>
        <v>-15.000000000000568</v>
      </c>
      <c r="U46" s="81"/>
      <c r="V46" t="str">
        <f t="shared" si="7"/>
        <v/>
      </c>
      <c r="W46">
        <f t="shared" si="2"/>
        <v>1</v>
      </c>
      <c r="X46" s="38">
        <f t="shared" si="5"/>
        <v>312130.43478260876</v>
      </c>
      <c r="Y46" s="39">
        <f t="shared" si="6"/>
        <v>0.22431161073148598</v>
      </c>
    </row>
    <row r="47" spans="2:25" x14ac:dyDescent="0.15">
      <c r="B47" s="40">
        <v>39</v>
      </c>
      <c r="C47" s="78">
        <f t="shared" si="0"/>
        <v>234333.6556704031</v>
      </c>
      <c r="D47" s="78"/>
      <c r="E47" s="40">
        <v>2010</v>
      </c>
      <c r="F47" s="8">
        <v>43798</v>
      </c>
      <c r="G47" s="40" t="s">
        <v>4</v>
      </c>
      <c r="H47" s="79">
        <v>84.13</v>
      </c>
      <c r="I47" s="79"/>
      <c r="J47" s="40">
        <v>32</v>
      </c>
      <c r="K47" s="82">
        <f t="shared" si="3"/>
        <v>7030.0096701120929</v>
      </c>
      <c r="L47" s="83"/>
      <c r="M47" s="6">
        <f>IF(J47="","",(K47/J47)/LOOKUP(RIGHT($D$2,3),定数!$A$6:$A$13,定数!$B$6:$B$13))</f>
        <v>2.1968780219100292</v>
      </c>
      <c r="N47" s="40">
        <v>2010</v>
      </c>
      <c r="O47" s="8">
        <v>43799</v>
      </c>
      <c r="P47" s="79">
        <v>83.81</v>
      </c>
      <c r="Q47" s="79"/>
      <c r="R47" s="80">
        <f>IF(P47="","",T47*M47*LOOKUP(RIGHT($D$2,3),定数!$A$6:$A$13,定数!$B$6:$B$13))</f>
        <v>-7030.0096701119446</v>
      </c>
      <c r="S47" s="80"/>
      <c r="T47" s="81">
        <f t="shared" si="4"/>
        <v>-31.999999999999318</v>
      </c>
      <c r="U47" s="81"/>
      <c r="V47" t="str">
        <f t="shared" si="7"/>
        <v/>
      </c>
      <c r="W47">
        <f t="shared" si="2"/>
        <v>2</v>
      </c>
      <c r="X47" s="38">
        <f t="shared" si="5"/>
        <v>312130.43478260876</v>
      </c>
      <c r="Y47" s="39">
        <f t="shared" si="6"/>
        <v>0.24924445181511767</v>
      </c>
    </row>
    <row r="48" spans="2:25" x14ac:dyDescent="0.15">
      <c r="B48" s="40">
        <v>40</v>
      </c>
      <c r="C48" s="78">
        <f t="shared" si="0"/>
        <v>227303.64600029116</v>
      </c>
      <c r="D48" s="78"/>
      <c r="E48" s="40">
        <v>2010</v>
      </c>
      <c r="F48" s="8">
        <v>43801</v>
      </c>
      <c r="G48" s="40" t="s">
        <v>4</v>
      </c>
      <c r="H48" s="79">
        <v>84.19</v>
      </c>
      <c r="I48" s="79"/>
      <c r="J48" s="40">
        <v>22</v>
      </c>
      <c r="K48" s="82">
        <f t="shared" si="3"/>
        <v>6819.1093800087347</v>
      </c>
      <c r="L48" s="83"/>
      <c r="M48" s="6">
        <f>IF(J48="","",(K48/J48)/LOOKUP(RIGHT($D$2,3),定数!$A$6:$A$13,定数!$B$6:$B$13))</f>
        <v>3.099595172731243</v>
      </c>
      <c r="N48" s="40">
        <v>2010</v>
      </c>
      <c r="O48" s="8">
        <v>43801</v>
      </c>
      <c r="P48" s="79">
        <v>83.96</v>
      </c>
      <c r="Q48" s="79"/>
      <c r="R48" s="80">
        <f>IF(P48="","",T48*M48*LOOKUP(RIGHT($D$2,3),定数!$A$6:$A$13,定数!$B$6:$B$13))</f>
        <v>-7129.0688972819826</v>
      </c>
      <c r="S48" s="80"/>
      <c r="T48" s="81">
        <f t="shared" si="4"/>
        <v>-23.000000000000398</v>
      </c>
      <c r="U48" s="81"/>
      <c r="V48" t="str">
        <f t="shared" si="7"/>
        <v/>
      </c>
      <c r="W48">
        <f t="shared" si="2"/>
        <v>3</v>
      </c>
      <c r="X48" s="38">
        <f t="shared" si="5"/>
        <v>312130.43478260876</v>
      </c>
      <c r="Y48" s="39">
        <f t="shared" si="6"/>
        <v>0.27176711826066369</v>
      </c>
    </row>
    <row r="49" spans="2:25" x14ac:dyDescent="0.15">
      <c r="B49" s="40">
        <v>41</v>
      </c>
      <c r="C49" s="78">
        <f t="shared" si="0"/>
        <v>220174.57710300919</v>
      </c>
      <c r="D49" s="78"/>
      <c r="E49" s="40">
        <v>2010</v>
      </c>
      <c r="F49" s="8">
        <v>43801</v>
      </c>
      <c r="G49" s="40" t="s">
        <v>3</v>
      </c>
      <c r="H49" s="79">
        <v>83.73</v>
      </c>
      <c r="I49" s="79"/>
      <c r="J49" s="40">
        <v>21</v>
      </c>
      <c r="K49" s="82">
        <f t="shared" si="3"/>
        <v>6605.2373130902752</v>
      </c>
      <c r="L49" s="83"/>
      <c r="M49" s="6">
        <f>IF(J49="","",(K49/J49)/LOOKUP(RIGHT($D$2,3),定数!$A$6:$A$13,定数!$B$6:$B$13))</f>
        <v>3.1453511014715594</v>
      </c>
      <c r="N49" s="40">
        <v>2010</v>
      </c>
      <c r="O49" s="8">
        <v>43802</v>
      </c>
      <c r="P49" s="79">
        <v>83.43</v>
      </c>
      <c r="Q49" s="79"/>
      <c r="R49" s="80">
        <f>IF(P49="","",T49*M49*LOOKUP(RIGHT($D$2,3),定数!$A$6:$A$13,定数!$B$6:$B$13))</f>
        <v>9436.0533044145886</v>
      </c>
      <c r="S49" s="80"/>
      <c r="T49" s="81">
        <f t="shared" si="4"/>
        <v>29.999999999999716</v>
      </c>
      <c r="U49" s="81"/>
      <c r="V49" t="str">
        <f t="shared" si="7"/>
        <v/>
      </c>
      <c r="W49">
        <f t="shared" si="2"/>
        <v>0</v>
      </c>
      <c r="X49" s="38">
        <f t="shared" si="5"/>
        <v>312130.43478260876</v>
      </c>
      <c r="Y49" s="39">
        <f t="shared" si="6"/>
        <v>0.29460714955157963</v>
      </c>
    </row>
    <row r="50" spans="2:25" x14ac:dyDescent="0.15">
      <c r="B50" s="40">
        <v>42</v>
      </c>
      <c r="C50" s="78">
        <f t="shared" si="0"/>
        <v>229610.63040742377</v>
      </c>
      <c r="D50" s="78"/>
      <c r="E50" s="40">
        <v>2010</v>
      </c>
      <c r="F50" s="8">
        <v>43815</v>
      </c>
      <c r="G50" s="40" t="s">
        <v>3</v>
      </c>
      <c r="H50" s="79">
        <v>84.09</v>
      </c>
      <c r="I50" s="79"/>
      <c r="J50" s="40">
        <v>34</v>
      </c>
      <c r="K50" s="82">
        <f t="shared" si="3"/>
        <v>6888.3189122227132</v>
      </c>
      <c r="L50" s="83"/>
      <c r="M50" s="6">
        <f>IF(J50="","",(K50/J50)/LOOKUP(RIGHT($D$2,3),定数!$A$6:$A$13,定数!$B$6:$B$13))</f>
        <v>2.0259761506537393</v>
      </c>
      <c r="N50" s="40">
        <v>2010</v>
      </c>
      <c r="O50" s="8">
        <v>43820</v>
      </c>
      <c r="P50" s="79">
        <v>83.59</v>
      </c>
      <c r="Q50" s="79"/>
      <c r="R50" s="80">
        <f>IF(P50="","",T50*M50*LOOKUP(RIGHT($D$2,3),定数!$A$6:$A$13,定数!$B$6:$B$13))</f>
        <v>10129.880753268697</v>
      </c>
      <c r="S50" s="80"/>
      <c r="T50" s="81">
        <f t="shared" si="4"/>
        <v>50</v>
      </c>
      <c r="U50" s="81"/>
      <c r="V50" t="str">
        <f t="shared" si="7"/>
        <v/>
      </c>
      <c r="W50">
        <f t="shared" si="2"/>
        <v>0</v>
      </c>
      <c r="X50" s="38">
        <f t="shared" si="5"/>
        <v>312130.43478260876</v>
      </c>
      <c r="Y50" s="39">
        <f t="shared" si="6"/>
        <v>0.26437602738950472</v>
      </c>
    </row>
    <row r="51" spans="2:25" x14ac:dyDescent="0.15">
      <c r="B51" s="40">
        <v>43</v>
      </c>
      <c r="C51" s="78">
        <f t="shared" si="0"/>
        <v>239740.51116069246</v>
      </c>
      <c r="D51" s="78"/>
      <c r="E51" s="40">
        <v>2010</v>
      </c>
      <c r="F51" s="8">
        <v>43820</v>
      </c>
      <c r="G51" s="40" t="s">
        <v>3</v>
      </c>
      <c r="H51" s="79">
        <v>83.63</v>
      </c>
      <c r="I51" s="79"/>
      <c r="J51" s="40">
        <v>13</v>
      </c>
      <c r="K51" s="82">
        <f t="shared" si="3"/>
        <v>7192.2153348207739</v>
      </c>
      <c r="L51" s="83"/>
      <c r="M51" s="6">
        <f>IF(J51="","",(K51/J51)/LOOKUP(RIGHT($D$2,3),定数!$A$6:$A$13,定数!$B$6:$B$13))</f>
        <v>5.532473334477519</v>
      </c>
      <c r="N51" s="40">
        <v>2010</v>
      </c>
      <c r="O51" s="8">
        <v>43820</v>
      </c>
      <c r="P51" s="79">
        <v>83.77</v>
      </c>
      <c r="Q51" s="79"/>
      <c r="R51" s="80">
        <f>IF(P51="","",T51*M51*LOOKUP(RIGHT($D$2,3),定数!$A$6:$A$13,定数!$B$6:$B$13))</f>
        <v>-7745.4626682685584</v>
      </c>
      <c r="S51" s="80"/>
      <c r="T51" s="81">
        <f t="shared" si="4"/>
        <v>-14.000000000000057</v>
      </c>
      <c r="U51" s="81"/>
      <c r="V51" t="str">
        <f t="shared" si="7"/>
        <v/>
      </c>
      <c r="W51">
        <f t="shared" si="2"/>
        <v>1</v>
      </c>
      <c r="X51" s="38">
        <f t="shared" si="5"/>
        <v>312130.43478260876</v>
      </c>
      <c r="Y51" s="39">
        <f t="shared" si="6"/>
        <v>0.23192202859786526</v>
      </c>
    </row>
    <row r="52" spans="2:25" x14ac:dyDescent="0.15">
      <c r="B52" s="40">
        <v>44</v>
      </c>
      <c r="C52" s="78">
        <f t="shared" si="0"/>
        <v>231995.0484924239</v>
      </c>
      <c r="D52" s="78"/>
      <c r="E52" s="40">
        <v>2010</v>
      </c>
      <c r="F52" s="8">
        <v>43826</v>
      </c>
      <c r="G52" s="40" t="s">
        <v>3</v>
      </c>
      <c r="H52" s="79">
        <v>82.76</v>
      </c>
      <c r="I52" s="79"/>
      <c r="J52" s="40">
        <v>17</v>
      </c>
      <c r="K52" s="82">
        <f t="shared" si="3"/>
        <v>6959.8514547727164</v>
      </c>
      <c r="L52" s="83"/>
      <c r="M52" s="6">
        <f>IF(J52="","",(K52/J52)/LOOKUP(RIGHT($D$2,3),定数!$A$6:$A$13,定数!$B$6:$B$13))</f>
        <v>4.0940302675133626</v>
      </c>
      <c r="N52" s="40">
        <v>2010</v>
      </c>
      <c r="O52" s="8">
        <v>43827</v>
      </c>
      <c r="P52" s="79">
        <v>82.52</v>
      </c>
      <c r="Q52" s="79"/>
      <c r="R52" s="80">
        <f>IF(P52="","",T52*M52*LOOKUP(RIGHT($D$2,3),定数!$A$6:$A$13,定数!$B$6:$B$13))</f>
        <v>9825.672642032443</v>
      </c>
      <c r="S52" s="80"/>
      <c r="T52" s="81">
        <f t="shared" si="4"/>
        <v>24.000000000000909</v>
      </c>
      <c r="U52" s="81"/>
      <c r="V52" t="str">
        <f t="shared" si="7"/>
        <v/>
      </c>
      <c r="W52">
        <f t="shared" si="2"/>
        <v>0</v>
      </c>
      <c r="X52" s="38">
        <f t="shared" si="5"/>
        <v>312130.43478260876</v>
      </c>
      <c r="Y52" s="39">
        <f t="shared" si="6"/>
        <v>0.25673685536624202</v>
      </c>
    </row>
    <row r="53" spans="2:25" x14ac:dyDescent="0.15">
      <c r="B53" s="40">
        <v>45</v>
      </c>
      <c r="C53" s="78">
        <f t="shared" si="0"/>
        <v>241820.72113445634</v>
      </c>
      <c r="D53" s="78"/>
      <c r="E53" s="40">
        <v>2010</v>
      </c>
      <c r="F53" s="8">
        <v>43828</v>
      </c>
      <c r="G53" s="40" t="s">
        <v>3</v>
      </c>
      <c r="H53" s="79">
        <v>81.88</v>
      </c>
      <c r="I53" s="79"/>
      <c r="J53" s="40">
        <v>40</v>
      </c>
      <c r="K53" s="82">
        <f t="shared" si="3"/>
        <v>7254.6216340336896</v>
      </c>
      <c r="L53" s="83"/>
      <c r="M53" s="6">
        <f>IF(J53="","",(K53/J53)/LOOKUP(RIGHT($D$2,3),定数!$A$6:$A$13,定数!$B$6:$B$13))</f>
        <v>1.8136554085084224</v>
      </c>
      <c r="N53" s="40">
        <v>2010</v>
      </c>
      <c r="O53" s="8">
        <v>43830</v>
      </c>
      <c r="P53" s="79">
        <v>81.290000000000006</v>
      </c>
      <c r="Q53" s="79"/>
      <c r="R53" s="80">
        <f>IF(P53="","",T53*M53*LOOKUP(RIGHT($D$2,3),定数!$A$6:$A$13,定数!$B$6:$B$13))</f>
        <v>10700.566910199497</v>
      </c>
      <c r="S53" s="80"/>
      <c r="T53" s="81">
        <f t="shared" si="4"/>
        <v>58.99999999999892</v>
      </c>
      <c r="U53" s="81"/>
      <c r="V53" t="str">
        <f t="shared" si="7"/>
        <v/>
      </c>
      <c r="W53">
        <f t="shared" si="2"/>
        <v>0</v>
      </c>
      <c r="X53" s="38">
        <f t="shared" si="5"/>
        <v>312130.43478260876</v>
      </c>
      <c r="Y53" s="39">
        <f t="shared" si="6"/>
        <v>0.22525747512292871</v>
      </c>
    </row>
    <row r="54" spans="2:25" x14ac:dyDescent="0.15">
      <c r="B54" s="40">
        <v>46</v>
      </c>
      <c r="C54" s="78">
        <f t="shared" si="0"/>
        <v>252521.28804465584</v>
      </c>
      <c r="D54" s="78"/>
      <c r="E54" s="40">
        <v>2011</v>
      </c>
      <c r="F54" s="8">
        <v>43470</v>
      </c>
      <c r="G54" s="40" t="s">
        <v>4</v>
      </c>
      <c r="H54" s="79">
        <v>82.12</v>
      </c>
      <c r="I54" s="79"/>
      <c r="J54" s="40">
        <v>25</v>
      </c>
      <c r="K54" s="82">
        <f t="shared" si="3"/>
        <v>7575.6386413396749</v>
      </c>
      <c r="L54" s="83"/>
      <c r="M54" s="6">
        <f>IF(J54="","",(K54/J54)/LOOKUP(RIGHT($D$2,3),定数!$A$6:$A$13,定数!$B$6:$B$13))</f>
        <v>3.0302554565358704</v>
      </c>
      <c r="N54" s="40">
        <v>2011</v>
      </c>
      <c r="O54" s="8">
        <v>43470</v>
      </c>
      <c r="P54" s="79">
        <v>82.47</v>
      </c>
      <c r="Q54" s="79"/>
      <c r="R54" s="80">
        <f>IF(P54="","",T54*M54*LOOKUP(RIGHT($D$2,3),定数!$A$6:$A$13,定数!$B$6:$B$13))</f>
        <v>10605.894097875374</v>
      </c>
      <c r="S54" s="80"/>
      <c r="T54" s="81">
        <f t="shared" si="4"/>
        <v>34.999999999999432</v>
      </c>
      <c r="U54" s="81"/>
      <c r="V54" t="str">
        <f t="shared" si="7"/>
        <v/>
      </c>
      <c r="W54">
        <f t="shared" si="2"/>
        <v>0</v>
      </c>
      <c r="X54" s="38">
        <f t="shared" si="5"/>
        <v>312130.43478260876</v>
      </c>
      <c r="Y54" s="39">
        <f t="shared" si="6"/>
        <v>0.19097511839711889</v>
      </c>
    </row>
    <row r="55" spans="2:25" x14ac:dyDescent="0.15">
      <c r="B55" s="40">
        <v>47</v>
      </c>
      <c r="C55" s="78">
        <f t="shared" si="0"/>
        <v>263127.18214253121</v>
      </c>
      <c r="D55" s="78"/>
      <c r="E55" s="40">
        <v>2011</v>
      </c>
      <c r="F55" s="8">
        <v>43478</v>
      </c>
      <c r="G55" s="40" t="s">
        <v>3</v>
      </c>
      <c r="H55" s="79">
        <v>82.98</v>
      </c>
      <c r="I55" s="79"/>
      <c r="J55" s="40">
        <v>14</v>
      </c>
      <c r="K55" s="82">
        <f t="shared" si="3"/>
        <v>7893.8154642759364</v>
      </c>
      <c r="L55" s="83"/>
      <c r="M55" s="6">
        <f>IF(J55="","",(K55/J55)/LOOKUP(RIGHT($D$2,3),定数!$A$6:$A$13,定数!$B$6:$B$13))</f>
        <v>5.6384396173399542</v>
      </c>
      <c r="N55" s="40">
        <v>2011</v>
      </c>
      <c r="O55" s="8">
        <v>43478</v>
      </c>
      <c r="P55" s="79">
        <v>82.78</v>
      </c>
      <c r="Q55" s="79"/>
      <c r="R55" s="80">
        <f>IF(P55="","",T55*M55*LOOKUP(RIGHT($D$2,3),定数!$A$6:$A$13,定数!$B$6:$B$13))</f>
        <v>11276.879234680069</v>
      </c>
      <c r="S55" s="80"/>
      <c r="T55" s="81">
        <f t="shared" si="4"/>
        <v>20.000000000000284</v>
      </c>
      <c r="U55" s="81"/>
      <c r="V55" t="str">
        <f t="shared" si="7"/>
        <v/>
      </c>
      <c r="W55">
        <f t="shared" si="2"/>
        <v>0</v>
      </c>
      <c r="X55" s="38">
        <f t="shared" si="5"/>
        <v>312130.43478260876</v>
      </c>
      <c r="Y55" s="39">
        <f t="shared" si="6"/>
        <v>0.15699607336979848</v>
      </c>
    </row>
    <row r="56" spans="2:25" x14ac:dyDescent="0.15">
      <c r="B56" s="40">
        <v>48</v>
      </c>
      <c r="C56" s="78">
        <f t="shared" si="0"/>
        <v>274404.0613772113</v>
      </c>
      <c r="D56" s="78"/>
      <c r="E56" s="40">
        <v>2011</v>
      </c>
      <c r="F56" s="8">
        <v>43500</v>
      </c>
      <c r="G56" s="40" t="s">
        <v>4</v>
      </c>
      <c r="H56" s="79">
        <v>81.92</v>
      </c>
      <c r="I56" s="79"/>
      <c r="J56" s="40">
        <v>78</v>
      </c>
      <c r="K56" s="82">
        <f t="shared" si="3"/>
        <v>8232.1218413163388</v>
      </c>
      <c r="L56" s="83"/>
      <c r="M56" s="6">
        <f>IF(J56="","",(K56/J56)/LOOKUP(RIGHT($D$2,3),定数!$A$6:$A$13,定数!$B$6:$B$13))</f>
        <v>1.0554002360661974</v>
      </c>
      <c r="N56" s="40">
        <v>2011</v>
      </c>
      <c r="O56" s="8">
        <v>43506</v>
      </c>
      <c r="P56" s="79">
        <v>83.09</v>
      </c>
      <c r="Q56" s="79"/>
      <c r="R56" s="80">
        <f>IF(P56="","",T56*M56*LOOKUP(RIGHT($D$2,3),定数!$A$6:$A$13,定数!$B$6:$B$13))</f>
        <v>12348.182761974527</v>
      </c>
      <c r="S56" s="80"/>
      <c r="T56" s="81">
        <f t="shared" si="4"/>
        <v>117.00000000000017</v>
      </c>
      <c r="U56" s="81"/>
      <c r="V56" t="str">
        <f t="shared" si="7"/>
        <v/>
      </c>
      <c r="W56">
        <f t="shared" si="2"/>
        <v>0</v>
      </c>
      <c r="X56" s="38">
        <f t="shared" si="5"/>
        <v>312130.43478260876</v>
      </c>
      <c r="Y56" s="39">
        <f t="shared" si="6"/>
        <v>0.12086733365707503</v>
      </c>
    </row>
    <row r="57" spans="2:25" x14ac:dyDescent="0.15">
      <c r="B57" s="40">
        <v>49</v>
      </c>
      <c r="C57" s="78">
        <f t="shared" si="0"/>
        <v>286752.24413918582</v>
      </c>
      <c r="D57" s="78"/>
      <c r="E57" s="40">
        <v>2011</v>
      </c>
      <c r="F57" s="8">
        <v>43514</v>
      </c>
      <c r="G57" s="40" t="s">
        <v>4</v>
      </c>
      <c r="H57" s="79">
        <v>83.45</v>
      </c>
      <c r="I57" s="79"/>
      <c r="J57" s="40">
        <v>23</v>
      </c>
      <c r="K57" s="82">
        <f t="shared" si="3"/>
        <v>8602.567324175574</v>
      </c>
      <c r="L57" s="83"/>
      <c r="M57" s="6">
        <f>IF(J57="","",(K57/J57)/LOOKUP(RIGHT($D$2,3),定数!$A$6:$A$13,定数!$B$6:$B$13))</f>
        <v>3.7402466626850321</v>
      </c>
      <c r="N57" s="40">
        <v>2011</v>
      </c>
      <c r="O57" s="8">
        <v>43514</v>
      </c>
      <c r="P57" s="79">
        <v>83.22</v>
      </c>
      <c r="Q57" s="79"/>
      <c r="R57" s="80">
        <f>IF(P57="","",T57*M57*LOOKUP(RIGHT($D$2,3),定数!$A$6:$A$13,定数!$B$6:$B$13))</f>
        <v>-8602.5673241757231</v>
      </c>
      <c r="S57" s="80"/>
      <c r="T57" s="81">
        <f t="shared" si="4"/>
        <v>-23.000000000000398</v>
      </c>
      <c r="U57" s="81"/>
      <c r="V57" t="str">
        <f t="shared" si="7"/>
        <v/>
      </c>
      <c r="W57">
        <f t="shared" si="2"/>
        <v>1</v>
      </c>
      <c r="X57" s="38">
        <f t="shared" si="5"/>
        <v>312130.43478260876</v>
      </c>
      <c r="Y57" s="39">
        <f t="shared" si="6"/>
        <v>8.1306363671643345E-2</v>
      </c>
    </row>
    <row r="58" spans="2:25" x14ac:dyDescent="0.15">
      <c r="B58" s="40">
        <v>50</v>
      </c>
      <c r="C58" s="78">
        <f t="shared" si="0"/>
        <v>278149.67681501008</v>
      </c>
      <c r="D58" s="78"/>
      <c r="E58" s="40">
        <v>2011</v>
      </c>
      <c r="F58" s="8">
        <v>43517</v>
      </c>
      <c r="G58" s="40" t="s">
        <v>3</v>
      </c>
      <c r="H58" s="79">
        <v>83.07</v>
      </c>
      <c r="I58" s="79"/>
      <c r="J58" s="40">
        <v>45</v>
      </c>
      <c r="K58" s="82">
        <f t="shared" si="3"/>
        <v>8344.4903044503026</v>
      </c>
      <c r="L58" s="83"/>
      <c r="M58" s="6">
        <f>IF(J58="","",(K58/J58)/LOOKUP(RIGHT($D$2,3),定数!$A$6:$A$13,定数!$B$6:$B$13))</f>
        <v>1.8543311787667338</v>
      </c>
      <c r="N58" s="40">
        <v>2011</v>
      </c>
      <c r="O58" s="8">
        <v>43519</v>
      </c>
      <c r="P58" s="79">
        <v>82.42</v>
      </c>
      <c r="Q58" s="79"/>
      <c r="R58" s="80">
        <f>IF(P58="","",T58*M58*LOOKUP(RIGHT($D$2,3),定数!$A$6:$A$13,定数!$B$6:$B$13))</f>
        <v>12053.152661983611</v>
      </c>
      <c r="S58" s="80"/>
      <c r="T58" s="81">
        <f t="shared" si="4"/>
        <v>64.999999999999147</v>
      </c>
      <c r="U58" s="81"/>
      <c r="V58" t="str">
        <f t="shared" si="7"/>
        <v/>
      </c>
      <c r="W58">
        <f t="shared" si="2"/>
        <v>0</v>
      </c>
      <c r="X58" s="38">
        <f t="shared" si="5"/>
        <v>312130.43478260876</v>
      </c>
      <c r="Y58" s="39">
        <f t="shared" si="6"/>
        <v>0.1088671727614946</v>
      </c>
    </row>
    <row r="59" spans="2:25" x14ac:dyDescent="0.15">
      <c r="B59" s="40">
        <v>51</v>
      </c>
      <c r="C59" s="78">
        <f t="shared" si="0"/>
        <v>290202.82947699371</v>
      </c>
      <c r="D59" s="78"/>
      <c r="E59" s="40">
        <v>2011</v>
      </c>
      <c r="F59" s="8">
        <v>43527</v>
      </c>
      <c r="G59" s="40" t="s">
        <v>3</v>
      </c>
      <c r="H59" s="79">
        <v>81.760000000000005</v>
      </c>
      <c r="I59" s="79"/>
      <c r="J59" s="40">
        <v>11</v>
      </c>
      <c r="K59" s="82">
        <f t="shared" si="3"/>
        <v>8706.0848843098101</v>
      </c>
      <c r="L59" s="83"/>
      <c r="M59" s="6">
        <f>IF(J59="","",(K59/J59)/LOOKUP(RIGHT($D$2,3),定数!$A$6:$A$13,定数!$B$6:$B$13))</f>
        <v>7.9146226220998281</v>
      </c>
      <c r="N59" s="40">
        <v>2011</v>
      </c>
      <c r="O59" s="8">
        <v>43527</v>
      </c>
      <c r="P59" s="79">
        <v>81.88</v>
      </c>
      <c r="Q59" s="79"/>
      <c r="R59" s="80">
        <f>IF(P59="","",T59*M59*LOOKUP(RIGHT($D$2,3),定数!$A$6:$A$13,定数!$B$6:$B$13))</f>
        <v>-9497.5471465190294</v>
      </c>
      <c r="S59" s="80"/>
      <c r="T59" s="81">
        <f t="shared" si="4"/>
        <v>-11.999999999999034</v>
      </c>
      <c r="U59" s="81"/>
      <c r="V59" t="str">
        <f t="shared" si="7"/>
        <v/>
      </c>
      <c r="W59">
        <f t="shared" si="2"/>
        <v>1</v>
      </c>
      <c r="X59" s="38">
        <f t="shared" si="5"/>
        <v>312130.43478260876</v>
      </c>
      <c r="Y59" s="39">
        <f t="shared" si="6"/>
        <v>7.0251416914493103E-2</v>
      </c>
    </row>
    <row r="60" spans="2:25" x14ac:dyDescent="0.15">
      <c r="B60" s="40">
        <v>52</v>
      </c>
      <c r="C60" s="78">
        <f t="shared" si="0"/>
        <v>280705.2823304747</v>
      </c>
      <c r="D60" s="78"/>
      <c r="E60" s="40">
        <v>2011</v>
      </c>
      <c r="F60" s="8">
        <v>43547</v>
      </c>
      <c r="G60" s="40" t="s">
        <v>4</v>
      </c>
      <c r="H60" s="79">
        <v>81.02</v>
      </c>
      <c r="I60" s="79"/>
      <c r="J60" s="40">
        <v>31</v>
      </c>
      <c r="K60" s="82">
        <f t="shared" si="3"/>
        <v>8421.1584699142404</v>
      </c>
      <c r="L60" s="83"/>
      <c r="M60" s="6">
        <f>IF(J60="","",(K60/J60)/LOOKUP(RIGHT($D$2,3),定数!$A$6:$A$13,定数!$B$6:$B$13))</f>
        <v>2.7165027322304001</v>
      </c>
      <c r="N60" s="40">
        <v>2011</v>
      </c>
      <c r="O60" s="8">
        <v>43549</v>
      </c>
      <c r="P60" s="79">
        <v>81.48</v>
      </c>
      <c r="Q60" s="79"/>
      <c r="R60" s="80">
        <f>IF(P60="","",T60*M60*LOOKUP(RIGHT($D$2,3),定数!$A$6:$A$13,定数!$B$6:$B$13))</f>
        <v>12495.912568260055</v>
      </c>
      <c r="S60" s="80"/>
      <c r="T60" s="81">
        <f t="shared" si="4"/>
        <v>46.000000000000796</v>
      </c>
      <c r="U60" s="81"/>
      <c r="V60" t="str">
        <f t="shared" si="7"/>
        <v/>
      </c>
      <c r="W60">
        <f t="shared" si="2"/>
        <v>0</v>
      </c>
      <c r="X60" s="38">
        <f t="shared" si="5"/>
        <v>312130.43478260876</v>
      </c>
      <c r="Y60" s="39">
        <f t="shared" si="6"/>
        <v>0.10067955236092541</v>
      </c>
    </row>
    <row r="61" spans="2:25" x14ac:dyDescent="0.15">
      <c r="B61" s="40">
        <v>53</v>
      </c>
      <c r="C61" s="78">
        <f t="shared" si="0"/>
        <v>293201.19489873474</v>
      </c>
      <c r="D61" s="78"/>
      <c r="E61" s="40">
        <v>2011</v>
      </c>
      <c r="F61" s="8">
        <v>43547</v>
      </c>
      <c r="G61" s="40" t="s">
        <v>3</v>
      </c>
      <c r="H61" s="79">
        <v>80.790000000000006</v>
      </c>
      <c r="I61" s="79"/>
      <c r="J61" s="40">
        <v>25</v>
      </c>
      <c r="K61" s="82">
        <f t="shared" si="3"/>
        <v>8796.0358469620423</v>
      </c>
      <c r="L61" s="83"/>
      <c r="M61" s="6">
        <f>IF(J61="","",(K61/J61)/LOOKUP(RIGHT($D$2,3),定数!$A$6:$A$13,定数!$B$6:$B$13))</f>
        <v>3.5184143387848166</v>
      </c>
      <c r="N61" s="40">
        <v>2011</v>
      </c>
      <c r="O61" s="8">
        <v>43549</v>
      </c>
      <c r="P61" s="79">
        <v>81.05</v>
      </c>
      <c r="Q61" s="79"/>
      <c r="R61" s="80">
        <f>IF(P61="","",T61*M61*LOOKUP(RIGHT($D$2,3),定数!$A$6:$A$13,定数!$B$6:$B$13))</f>
        <v>-9147.8772808402027</v>
      </c>
      <c r="S61" s="80"/>
      <c r="T61" s="81">
        <f t="shared" si="4"/>
        <v>-25.999999999999091</v>
      </c>
      <c r="U61" s="81"/>
      <c r="V61" t="str">
        <f t="shared" si="7"/>
        <v/>
      </c>
      <c r="W61">
        <f t="shared" si="2"/>
        <v>1</v>
      </c>
      <c r="X61" s="38">
        <f t="shared" si="5"/>
        <v>312130.43478260876</v>
      </c>
      <c r="Y61" s="39">
        <f t="shared" si="6"/>
        <v>6.0645287272475645E-2</v>
      </c>
    </row>
    <row r="62" spans="2:25" x14ac:dyDescent="0.15">
      <c r="B62" s="40">
        <v>54</v>
      </c>
      <c r="C62" s="78">
        <f t="shared" si="0"/>
        <v>284053.31761789456</v>
      </c>
      <c r="D62" s="78"/>
      <c r="E62" s="40">
        <v>2011</v>
      </c>
      <c r="F62" s="8">
        <v>43553</v>
      </c>
      <c r="G62" s="40" t="s">
        <v>4</v>
      </c>
      <c r="H62" s="79">
        <v>81.77</v>
      </c>
      <c r="I62" s="79"/>
      <c r="J62" s="40">
        <v>23</v>
      </c>
      <c r="K62" s="82">
        <f t="shared" si="3"/>
        <v>8521.5995285368372</v>
      </c>
      <c r="L62" s="83"/>
      <c r="M62" s="6">
        <f>IF(J62="","",(K62/J62)/LOOKUP(RIGHT($D$2,3),定数!$A$6:$A$13,定数!$B$6:$B$13))</f>
        <v>3.7050432732768859</v>
      </c>
      <c r="N62" s="40">
        <v>2011</v>
      </c>
      <c r="O62" s="8">
        <v>43553</v>
      </c>
      <c r="P62" s="79">
        <v>82.15</v>
      </c>
      <c r="Q62" s="79"/>
      <c r="R62" s="80">
        <f>IF(P62="","",T62*M62*LOOKUP(RIGHT($D$2,3),定数!$A$6:$A$13,定数!$B$6:$B$13))</f>
        <v>14079.164438452526</v>
      </c>
      <c r="S62" s="80"/>
      <c r="T62" s="81">
        <f t="shared" si="4"/>
        <v>38.000000000000966</v>
      </c>
      <c r="U62" s="81"/>
      <c r="V62" t="str">
        <f t="shared" si="7"/>
        <v/>
      </c>
      <c r="W62">
        <f t="shared" si="2"/>
        <v>0</v>
      </c>
      <c r="X62" s="38">
        <f t="shared" si="5"/>
        <v>312130.43478260876</v>
      </c>
      <c r="Y62" s="39">
        <f t="shared" si="6"/>
        <v>8.9953154309573291E-2</v>
      </c>
    </row>
    <row r="63" spans="2:25" x14ac:dyDescent="0.15">
      <c r="B63" s="40">
        <v>55</v>
      </c>
      <c r="C63" s="78">
        <f t="shared" si="0"/>
        <v>298132.48205634707</v>
      </c>
      <c r="D63" s="78"/>
      <c r="E63" s="40">
        <v>2011</v>
      </c>
      <c r="F63" s="8">
        <v>43581</v>
      </c>
      <c r="G63" s="40" t="s">
        <v>3</v>
      </c>
      <c r="H63" s="79">
        <v>81.58</v>
      </c>
      <c r="I63" s="79"/>
      <c r="J63" s="40">
        <v>34</v>
      </c>
      <c r="K63" s="82">
        <f t="shared" si="3"/>
        <v>8943.9744616904118</v>
      </c>
      <c r="L63" s="83"/>
      <c r="M63" s="6">
        <f>IF(J63="","",(K63/J63)/LOOKUP(RIGHT($D$2,3),定数!$A$6:$A$13,定数!$B$6:$B$13))</f>
        <v>2.6305807240265917</v>
      </c>
      <c r="N63" s="40">
        <v>2011</v>
      </c>
      <c r="O63" s="8">
        <v>43582</v>
      </c>
      <c r="P63" s="79">
        <v>81.94</v>
      </c>
      <c r="Q63" s="79"/>
      <c r="R63" s="80">
        <f>IF(P63="","",T63*M63*LOOKUP(RIGHT($D$2,3),定数!$A$6:$A$13,定数!$B$6:$B$13))</f>
        <v>-9470.0906064957144</v>
      </c>
      <c r="S63" s="80"/>
      <c r="T63" s="81">
        <f t="shared" si="4"/>
        <v>-35.999999999999943</v>
      </c>
      <c r="U63" s="81"/>
      <c r="V63" t="str">
        <f t="shared" si="7"/>
        <v/>
      </c>
      <c r="W63">
        <f t="shared" si="2"/>
        <v>1</v>
      </c>
      <c r="X63" s="38">
        <f t="shared" si="5"/>
        <v>312130.43478260876</v>
      </c>
      <c r="Y63" s="39">
        <f t="shared" si="6"/>
        <v>4.4846484566655409E-2</v>
      </c>
    </row>
    <row r="64" spans="2:25" x14ac:dyDescent="0.15">
      <c r="B64" s="40">
        <v>56</v>
      </c>
      <c r="C64" s="78">
        <f t="shared" si="0"/>
        <v>288662.39144985133</v>
      </c>
      <c r="D64" s="78"/>
      <c r="E64" s="40">
        <v>2011</v>
      </c>
      <c r="F64" s="8">
        <v>43596</v>
      </c>
      <c r="G64" s="40" t="s">
        <v>4</v>
      </c>
      <c r="H64" s="79">
        <v>80.91</v>
      </c>
      <c r="I64" s="79"/>
      <c r="J64" s="40">
        <v>30</v>
      </c>
      <c r="K64" s="82">
        <f t="shared" si="3"/>
        <v>8659.8717434955397</v>
      </c>
      <c r="L64" s="83"/>
      <c r="M64" s="6">
        <f>IF(J64="","",(K64/J64)/LOOKUP(RIGHT($D$2,3),定数!$A$6:$A$13,定数!$B$6:$B$13))</f>
        <v>2.8866239144985131</v>
      </c>
      <c r="N64" s="40">
        <v>2011</v>
      </c>
      <c r="O64" s="8">
        <v>43598</v>
      </c>
      <c r="P64" s="79">
        <v>80.61</v>
      </c>
      <c r="Q64" s="79"/>
      <c r="R64" s="80">
        <f>IF(P64="","",T64*M64*LOOKUP(RIGHT($D$2,3),定数!$A$6:$A$13,定数!$B$6:$B$13))</f>
        <v>-8659.871743495456</v>
      </c>
      <c r="S64" s="80"/>
      <c r="T64" s="81">
        <f t="shared" si="4"/>
        <v>-29.999999999999716</v>
      </c>
      <c r="U64" s="81"/>
      <c r="V64" t="str">
        <f t="shared" si="7"/>
        <v/>
      </c>
      <c r="W64">
        <f t="shared" si="2"/>
        <v>2</v>
      </c>
      <c r="X64" s="38">
        <f t="shared" si="5"/>
        <v>312130.43478260876</v>
      </c>
      <c r="Y64" s="39">
        <f t="shared" si="6"/>
        <v>7.5186655056891039E-2</v>
      </c>
    </row>
    <row r="65" spans="2:25" x14ac:dyDescent="0.15">
      <c r="B65" s="40">
        <v>57</v>
      </c>
      <c r="C65" s="78">
        <f t="shared" si="0"/>
        <v>280002.51970635587</v>
      </c>
      <c r="D65" s="78"/>
      <c r="E65" s="40">
        <v>2011</v>
      </c>
      <c r="F65" s="8">
        <v>43601</v>
      </c>
      <c r="G65" s="40" t="s">
        <v>3</v>
      </c>
      <c r="H65" s="79">
        <v>80.709999999999994</v>
      </c>
      <c r="I65" s="79"/>
      <c r="J65" s="40">
        <v>19</v>
      </c>
      <c r="K65" s="82">
        <f t="shared" si="3"/>
        <v>8400.0755911906763</v>
      </c>
      <c r="L65" s="83"/>
      <c r="M65" s="6">
        <f>IF(J65="","",(K65/J65)/LOOKUP(RIGHT($D$2,3),定数!$A$6:$A$13,定数!$B$6:$B$13))</f>
        <v>4.4210924164161449</v>
      </c>
      <c r="N65" s="40">
        <v>2011</v>
      </c>
      <c r="O65" s="8">
        <v>43602</v>
      </c>
      <c r="P65" s="79">
        <v>80.92</v>
      </c>
      <c r="Q65" s="79"/>
      <c r="R65" s="80">
        <f>IF(P65="","",T65*M65*LOOKUP(RIGHT($D$2,3),定数!$A$6:$A$13,定数!$B$6:$B$13))</f>
        <v>-9284.2940744742555</v>
      </c>
      <c r="S65" s="80"/>
      <c r="T65" s="81">
        <f t="shared" si="4"/>
        <v>-21.000000000000796</v>
      </c>
      <c r="U65" s="81"/>
      <c r="V65" t="str">
        <f t="shared" si="7"/>
        <v/>
      </c>
      <c r="W65">
        <f t="shared" si="2"/>
        <v>3</v>
      </c>
      <c r="X65" s="38">
        <f t="shared" si="5"/>
        <v>312130.43478260876</v>
      </c>
      <c r="Y65" s="39">
        <f t="shared" si="6"/>
        <v>0.10293105540518399</v>
      </c>
    </row>
    <row r="66" spans="2:25" x14ac:dyDescent="0.15">
      <c r="B66" s="40">
        <v>58</v>
      </c>
      <c r="C66" s="78">
        <f t="shared" si="0"/>
        <v>270718.22563188162</v>
      </c>
      <c r="D66" s="78"/>
      <c r="E66" s="40">
        <v>2011</v>
      </c>
      <c r="F66" s="8">
        <v>43604</v>
      </c>
      <c r="G66" s="40" t="s">
        <v>4</v>
      </c>
      <c r="H66" s="79">
        <v>81.7</v>
      </c>
      <c r="I66" s="79"/>
      <c r="J66" s="40">
        <v>23</v>
      </c>
      <c r="K66" s="82">
        <f t="shared" si="3"/>
        <v>8121.5467689564484</v>
      </c>
      <c r="L66" s="83"/>
      <c r="M66" s="6">
        <f>IF(J66="","",(K66/J66)/LOOKUP(RIGHT($D$2,3),定数!$A$6:$A$13,定数!$B$6:$B$13))</f>
        <v>3.5311072908506298</v>
      </c>
      <c r="N66" s="40">
        <v>2011</v>
      </c>
      <c r="O66" s="8">
        <v>43609</v>
      </c>
      <c r="P66" s="79">
        <v>82.05</v>
      </c>
      <c r="Q66" s="79"/>
      <c r="R66" s="80">
        <f>IF(P66="","",T66*M66*LOOKUP(RIGHT($D$2,3),定数!$A$6:$A$13,定数!$B$6:$B$13))</f>
        <v>12358.875517977003</v>
      </c>
      <c r="S66" s="80"/>
      <c r="T66" s="81">
        <f t="shared" si="4"/>
        <v>34.999999999999432</v>
      </c>
      <c r="U66" s="81"/>
      <c r="V66" t="str">
        <f t="shared" si="7"/>
        <v/>
      </c>
      <c r="W66">
        <f t="shared" si="2"/>
        <v>0</v>
      </c>
      <c r="X66" s="38">
        <f t="shared" si="5"/>
        <v>312130.43478260876</v>
      </c>
      <c r="Y66" s="39">
        <f t="shared" si="6"/>
        <v>0.13267597304175016</v>
      </c>
    </row>
    <row r="67" spans="2:25" x14ac:dyDescent="0.15">
      <c r="B67" s="40">
        <v>59</v>
      </c>
      <c r="C67" s="78">
        <f t="shared" si="0"/>
        <v>283077.10114985862</v>
      </c>
      <c r="D67" s="78"/>
      <c r="E67" s="40">
        <v>2011</v>
      </c>
      <c r="F67" s="8">
        <v>43609</v>
      </c>
      <c r="G67" s="40" t="s">
        <v>4</v>
      </c>
      <c r="H67" s="79">
        <v>81.89</v>
      </c>
      <c r="I67" s="79"/>
      <c r="J67" s="40">
        <v>12</v>
      </c>
      <c r="K67" s="82">
        <f t="shared" si="3"/>
        <v>8492.313034495759</v>
      </c>
      <c r="L67" s="83"/>
      <c r="M67" s="6">
        <f>IF(J67="","",(K67/J67)/LOOKUP(RIGHT($D$2,3),定数!$A$6:$A$13,定数!$B$6:$B$13))</f>
        <v>7.0769275287464657</v>
      </c>
      <c r="N67" s="40">
        <v>2011</v>
      </c>
      <c r="O67" s="8">
        <v>43609</v>
      </c>
      <c r="P67" s="79">
        <v>81.760000000000005</v>
      </c>
      <c r="Q67" s="79"/>
      <c r="R67" s="80">
        <f>IF(P67="","",T67*M67*LOOKUP(RIGHT($D$2,3),定数!$A$6:$A$13,定数!$B$6:$B$13))</f>
        <v>-9200.0057873700844</v>
      </c>
      <c r="S67" s="80"/>
      <c r="T67" s="81">
        <f t="shared" si="4"/>
        <v>-12.999999999999545</v>
      </c>
      <c r="U67" s="81"/>
      <c r="V67" t="str">
        <f t="shared" si="7"/>
        <v/>
      </c>
      <c r="W67">
        <f t="shared" si="2"/>
        <v>1</v>
      </c>
      <c r="X67" s="38">
        <f t="shared" si="5"/>
        <v>312130.43478260876</v>
      </c>
      <c r="Y67" s="39">
        <f t="shared" si="6"/>
        <v>9.3080745724091529E-2</v>
      </c>
    </row>
    <row r="68" spans="2:25" x14ac:dyDescent="0.15">
      <c r="B68" s="40">
        <v>60</v>
      </c>
      <c r="C68" s="78">
        <f t="shared" si="0"/>
        <v>273877.09536248853</v>
      </c>
      <c r="D68" s="78"/>
      <c r="E68" s="40">
        <v>2011</v>
      </c>
      <c r="F68" s="8">
        <v>43609</v>
      </c>
      <c r="G68" s="40" t="s">
        <v>4</v>
      </c>
      <c r="H68" s="79">
        <v>81.96</v>
      </c>
      <c r="I68" s="79"/>
      <c r="J68" s="40">
        <v>35</v>
      </c>
      <c r="K68" s="82">
        <f t="shared" si="3"/>
        <v>8216.3128608746556</v>
      </c>
      <c r="L68" s="83"/>
      <c r="M68" s="6">
        <f>IF(J68="","",(K68/J68)/LOOKUP(RIGHT($D$2,3),定数!$A$6:$A$13,定数!$B$6:$B$13))</f>
        <v>2.3475179602499017</v>
      </c>
      <c r="N68" s="40">
        <v>2011</v>
      </c>
      <c r="O68" s="8">
        <v>43611</v>
      </c>
      <c r="P68" s="79">
        <v>81.61</v>
      </c>
      <c r="Q68" s="79"/>
      <c r="R68" s="80">
        <f>IF(P68="","",T68*M68*LOOKUP(RIGHT($D$2,3),定数!$A$6:$A$13,定数!$B$6:$B$13))</f>
        <v>-8216.3128608745228</v>
      </c>
      <c r="S68" s="80"/>
      <c r="T68" s="81">
        <f t="shared" si="4"/>
        <v>-34.999999999999432</v>
      </c>
      <c r="U68" s="81"/>
      <c r="V68" t="str">
        <f t="shared" si="7"/>
        <v/>
      </c>
      <c r="W68">
        <f t="shared" si="2"/>
        <v>2</v>
      </c>
      <c r="X68" s="38">
        <f t="shared" si="5"/>
        <v>312130.43478260876</v>
      </c>
      <c r="Y68" s="39">
        <f t="shared" si="6"/>
        <v>0.12255562148805754</v>
      </c>
    </row>
    <row r="69" spans="2:25" x14ac:dyDescent="0.15">
      <c r="B69" s="40">
        <v>61</v>
      </c>
      <c r="C69" s="78">
        <f t="shared" si="0"/>
        <v>265660.78250161401</v>
      </c>
      <c r="D69" s="78"/>
      <c r="E69" s="40">
        <v>2011</v>
      </c>
      <c r="F69" s="8">
        <v>43611</v>
      </c>
      <c r="G69" s="40" t="s">
        <v>3</v>
      </c>
      <c r="H69" s="79">
        <v>81.680000000000007</v>
      </c>
      <c r="I69" s="79"/>
      <c r="J69" s="40">
        <v>33</v>
      </c>
      <c r="K69" s="82">
        <f t="shared" si="3"/>
        <v>7969.8234750484198</v>
      </c>
      <c r="L69" s="83"/>
      <c r="M69" s="6">
        <f>IF(J69="","",(K69/J69)/LOOKUP(RIGHT($D$2,3),定数!$A$6:$A$13,定数!$B$6:$B$13))</f>
        <v>2.4150980227419452</v>
      </c>
      <c r="N69" s="40">
        <v>2011</v>
      </c>
      <c r="O69" s="8">
        <v>43611</v>
      </c>
      <c r="P69" s="79">
        <v>81.2</v>
      </c>
      <c r="Q69" s="79"/>
      <c r="R69" s="80">
        <f>IF(P69="","",T69*M69*LOOKUP(RIGHT($D$2,3),定数!$A$6:$A$13,定数!$B$6:$B$13))</f>
        <v>11592.470509161432</v>
      </c>
      <c r="S69" s="80"/>
      <c r="T69" s="81">
        <f t="shared" si="4"/>
        <v>48.000000000000398</v>
      </c>
      <c r="U69" s="81"/>
      <c r="V69" t="str">
        <f t="shared" si="7"/>
        <v/>
      </c>
      <c r="W69">
        <f t="shared" si="2"/>
        <v>0</v>
      </c>
      <c r="X69" s="38">
        <f t="shared" si="5"/>
        <v>312130.43478260876</v>
      </c>
      <c r="Y69" s="39">
        <f t="shared" si="6"/>
        <v>0.14887895284341535</v>
      </c>
    </row>
    <row r="70" spans="2:25" x14ac:dyDescent="0.15">
      <c r="B70" s="40">
        <v>62</v>
      </c>
      <c r="C70" s="78">
        <f t="shared" si="0"/>
        <v>277253.25301077543</v>
      </c>
      <c r="D70" s="78"/>
      <c r="E70" s="40">
        <v>2011</v>
      </c>
      <c r="F70" s="8">
        <v>43617</v>
      </c>
      <c r="G70" s="40" t="s">
        <v>3</v>
      </c>
      <c r="H70" s="79">
        <v>81.23</v>
      </c>
      <c r="I70" s="79"/>
      <c r="J70" s="40">
        <v>25</v>
      </c>
      <c r="K70" s="82">
        <f t="shared" si="3"/>
        <v>8317.5975903232629</v>
      </c>
      <c r="L70" s="83"/>
      <c r="M70" s="6">
        <f>IF(J70="","",(K70/J70)/LOOKUP(RIGHT($D$2,3),定数!$A$6:$A$13,定数!$B$6:$B$13))</f>
        <v>3.327039036129305</v>
      </c>
      <c r="N70" s="40">
        <v>2011</v>
      </c>
      <c r="O70" s="8">
        <v>43617</v>
      </c>
      <c r="P70" s="79">
        <v>80.87</v>
      </c>
      <c r="Q70" s="79"/>
      <c r="R70" s="80">
        <f>IF(P70="","",T70*M70*LOOKUP(RIGHT($D$2,3),定数!$A$6:$A$13,定数!$B$6:$B$13))</f>
        <v>11977.340530065479</v>
      </c>
      <c r="S70" s="80"/>
      <c r="T70" s="81">
        <f t="shared" si="4"/>
        <v>35.999999999999943</v>
      </c>
      <c r="U70" s="81"/>
      <c r="V70" t="str">
        <f t="shared" si="7"/>
        <v/>
      </c>
      <c r="W70">
        <f t="shared" si="2"/>
        <v>0</v>
      </c>
      <c r="X70" s="38">
        <f t="shared" si="5"/>
        <v>312130.43478260876</v>
      </c>
      <c r="Y70" s="39">
        <f t="shared" si="6"/>
        <v>0.11173912533112784</v>
      </c>
    </row>
    <row r="71" spans="2:25" x14ac:dyDescent="0.15">
      <c r="B71" s="40">
        <v>63</v>
      </c>
      <c r="C71" s="78">
        <f t="shared" si="0"/>
        <v>289230.5935408409</v>
      </c>
      <c r="D71" s="78"/>
      <c r="E71" s="40">
        <v>2011</v>
      </c>
      <c r="F71" s="8">
        <v>43623</v>
      </c>
      <c r="G71" s="40" t="s">
        <v>3</v>
      </c>
      <c r="H71" s="79">
        <v>80.11</v>
      </c>
      <c r="I71" s="79"/>
      <c r="J71" s="40">
        <v>14</v>
      </c>
      <c r="K71" s="82">
        <f t="shared" si="3"/>
        <v>8676.9178062252267</v>
      </c>
      <c r="L71" s="83"/>
      <c r="M71" s="6">
        <f>IF(J71="","",(K71/J71)/LOOKUP(RIGHT($D$2,3),定数!$A$6:$A$13,定数!$B$6:$B$13))</f>
        <v>6.1977984330180185</v>
      </c>
      <c r="N71" s="40">
        <v>2011</v>
      </c>
      <c r="O71" s="8">
        <v>43624</v>
      </c>
      <c r="P71" s="79">
        <v>80.260000000000005</v>
      </c>
      <c r="Q71" s="79"/>
      <c r="R71" s="80">
        <f>IF(P71="","",T71*M71*LOOKUP(RIGHT($D$2,3),定数!$A$6:$A$13,定数!$B$6:$B$13))</f>
        <v>-9296.6976495273793</v>
      </c>
      <c r="S71" s="80"/>
      <c r="T71" s="81">
        <f t="shared" si="4"/>
        <v>-15.000000000000568</v>
      </c>
      <c r="U71" s="81"/>
      <c r="V71" t="str">
        <f t="shared" si="7"/>
        <v/>
      </c>
      <c r="W71">
        <f t="shared" si="2"/>
        <v>1</v>
      </c>
      <c r="X71" s="38">
        <f t="shared" si="5"/>
        <v>312130.43478260876</v>
      </c>
      <c r="Y71" s="39">
        <f t="shared" si="6"/>
        <v>7.3366255545432635E-2</v>
      </c>
    </row>
    <row r="72" spans="2:25" x14ac:dyDescent="0.15">
      <c r="B72" s="40">
        <v>64</v>
      </c>
      <c r="C72" s="78">
        <f t="shared" si="0"/>
        <v>279933.8958913135</v>
      </c>
      <c r="D72" s="78"/>
      <c r="E72" s="40">
        <v>2011</v>
      </c>
      <c r="F72" s="8">
        <v>43626</v>
      </c>
      <c r="G72" s="40" t="s">
        <v>4</v>
      </c>
      <c r="H72" s="79">
        <v>80.17</v>
      </c>
      <c r="I72" s="79"/>
      <c r="J72" s="40">
        <v>14</v>
      </c>
      <c r="K72" s="82">
        <f t="shared" si="3"/>
        <v>8398.0168767394043</v>
      </c>
      <c r="L72" s="83"/>
      <c r="M72" s="6">
        <f>IF(J72="","",(K72/J72)/LOOKUP(RIGHT($D$2,3),定数!$A$6:$A$13,定数!$B$6:$B$13))</f>
        <v>5.9985834833852891</v>
      </c>
      <c r="N72" s="40">
        <v>2011</v>
      </c>
      <c r="O72" s="8">
        <v>43626</v>
      </c>
      <c r="P72" s="79">
        <v>80.03</v>
      </c>
      <c r="Q72" s="79"/>
      <c r="R72" s="80">
        <f>IF(P72="","",T72*M72*LOOKUP(RIGHT($D$2,3),定数!$A$6:$A$13,定数!$B$6:$B$13))</f>
        <v>-8398.0168767394389</v>
      </c>
      <c r="S72" s="80"/>
      <c r="T72" s="81">
        <f t="shared" si="4"/>
        <v>-14.000000000000057</v>
      </c>
      <c r="U72" s="81"/>
      <c r="V72" t="str">
        <f t="shared" si="7"/>
        <v/>
      </c>
      <c r="W72">
        <f t="shared" si="2"/>
        <v>2</v>
      </c>
      <c r="X72" s="38">
        <f t="shared" si="5"/>
        <v>312130.43478260876</v>
      </c>
      <c r="Y72" s="39">
        <f t="shared" si="6"/>
        <v>0.1031509116171877</v>
      </c>
    </row>
    <row r="73" spans="2:25" x14ac:dyDescent="0.15">
      <c r="B73" s="40">
        <v>65</v>
      </c>
      <c r="C73" s="78">
        <f t="shared" si="0"/>
        <v>271535.87901457405</v>
      </c>
      <c r="D73" s="78"/>
      <c r="E73" s="40">
        <v>2011</v>
      </c>
      <c r="F73" s="8">
        <v>43626</v>
      </c>
      <c r="G73" s="40" t="s">
        <v>4</v>
      </c>
      <c r="H73" s="79">
        <v>80.22</v>
      </c>
      <c r="I73" s="79"/>
      <c r="J73" s="40">
        <v>20</v>
      </c>
      <c r="K73" s="82">
        <f t="shared" si="3"/>
        <v>8146.0763704372212</v>
      </c>
      <c r="L73" s="83"/>
      <c r="M73" s="6">
        <f>IF(J73="","",(K73/J73)/LOOKUP(RIGHT($D$2,3),定数!$A$6:$A$13,定数!$B$6:$B$13))</f>
        <v>4.0730381852186106</v>
      </c>
      <c r="N73" s="40">
        <v>2011</v>
      </c>
      <c r="O73" s="8">
        <v>43629</v>
      </c>
      <c r="P73" s="79">
        <v>80.510000000000005</v>
      </c>
      <c r="Q73" s="79"/>
      <c r="R73" s="80">
        <f>IF(P73="","",T73*M73*LOOKUP(RIGHT($D$2,3),定数!$A$6:$A$13,定数!$B$6:$B$13))</f>
        <v>11811.810737134225</v>
      </c>
      <c r="S73" s="80"/>
      <c r="T73" s="81">
        <f t="shared" si="4"/>
        <v>29.000000000000625</v>
      </c>
      <c r="U73" s="81"/>
      <c r="V73" t="str">
        <f t="shared" si="7"/>
        <v/>
      </c>
      <c r="W73">
        <f t="shared" si="2"/>
        <v>0</v>
      </c>
      <c r="X73" s="38">
        <f t="shared" si="5"/>
        <v>312130.43478260876</v>
      </c>
      <c r="Y73" s="39">
        <f t="shared" si="6"/>
        <v>0.13005638426867228</v>
      </c>
    </row>
    <row r="74" spans="2:25" x14ac:dyDescent="0.15">
      <c r="B74" s="40">
        <v>66</v>
      </c>
      <c r="C74" s="78">
        <f t="shared" ref="C74:C108" si="8">IF(R73="","",C73+R73)</f>
        <v>283347.6897517083</v>
      </c>
      <c r="D74" s="78"/>
      <c r="E74" s="40">
        <v>2011</v>
      </c>
      <c r="F74" s="8">
        <v>43629</v>
      </c>
      <c r="G74" s="40" t="s">
        <v>3</v>
      </c>
      <c r="H74" s="79">
        <v>80.22</v>
      </c>
      <c r="I74" s="79"/>
      <c r="J74" s="40">
        <v>23</v>
      </c>
      <c r="K74" s="82">
        <f t="shared" si="3"/>
        <v>8500.4306925512483</v>
      </c>
      <c r="L74" s="83"/>
      <c r="M74" s="6">
        <f>IF(J74="","",(K74/J74)/LOOKUP(RIGHT($D$2,3),定数!$A$6:$A$13,定数!$B$6:$B$13))</f>
        <v>3.6958394315440213</v>
      </c>
      <c r="N74" s="40">
        <v>2011</v>
      </c>
      <c r="O74" s="8">
        <v>43630</v>
      </c>
      <c r="P74" s="79">
        <v>80.459999999999994</v>
      </c>
      <c r="Q74" s="79"/>
      <c r="R74" s="80">
        <f>IF(P74="","",T74*M74*LOOKUP(RIGHT($D$2,3),定数!$A$6:$A$13,定数!$B$6:$B$13))</f>
        <v>-8870.0146357054618</v>
      </c>
      <c r="S74" s="80"/>
      <c r="T74" s="81">
        <f t="shared" si="4"/>
        <v>-23.999999999999488</v>
      </c>
      <c r="U74" s="81"/>
      <c r="V74" t="str">
        <f t="shared" si="7"/>
        <v/>
      </c>
      <c r="W74">
        <f t="shared" si="7"/>
        <v>1</v>
      </c>
      <c r="X74" s="38">
        <f t="shared" si="5"/>
        <v>312130.43478260876</v>
      </c>
      <c r="Y74" s="39">
        <f t="shared" si="6"/>
        <v>9.2213836984358588E-2</v>
      </c>
    </row>
    <row r="75" spans="2:25" x14ac:dyDescent="0.15">
      <c r="B75" s="40">
        <v>67</v>
      </c>
      <c r="C75" s="78">
        <f t="shared" si="8"/>
        <v>274477.67511600285</v>
      </c>
      <c r="D75" s="78"/>
      <c r="E75" s="40">
        <v>2011</v>
      </c>
      <c r="F75" s="8">
        <v>43630</v>
      </c>
      <c r="G75" s="40" t="s">
        <v>4</v>
      </c>
      <c r="H75" s="79">
        <v>80.23</v>
      </c>
      <c r="I75" s="79"/>
      <c r="J75" s="40">
        <v>14</v>
      </c>
      <c r="K75" s="82">
        <f t="shared" ref="K75:K108" si="9">IF(J75="","",C75*0.03)</f>
        <v>8234.330253480086</v>
      </c>
      <c r="L75" s="83"/>
      <c r="M75" s="6">
        <f>IF(J75="","",(K75/J75)/LOOKUP(RIGHT($D$2,3),定数!$A$6:$A$13,定数!$B$6:$B$13))</f>
        <v>5.8816644667714897</v>
      </c>
      <c r="N75" s="40">
        <v>2011</v>
      </c>
      <c r="O75" s="8">
        <v>43630</v>
      </c>
      <c r="P75" s="79">
        <v>80.44</v>
      </c>
      <c r="Q75" s="79"/>
      <c r="R75" s="80">
        <f>IF(P75="","",T75*M75*LOOKUP(RIGHT($D$2,3),定数!$A$6:$A$13,定数!$B$6:$B$13))</f>
        <v>12351.495380219762</v>
      </c>
      <c r="S75" s="80"/>
      <c r="T75" s="81">
        <f t="shared" si="4"/>
        <v>20.999999999999375</v>
      </c>
      <c r="U75" s="81"/>
      <c r="V75" t="str">
        <f t="shared" ref="V75:W90" si="10">IF(S75&lt;&gt;"",IF(S75&lt;0,1+V74,0),"")</f>
        <v/>
      </c>
      <c r="W75">
        <f t="shared" si="10"/>
        <v>0</v>
      </c>
      <c r="X75" s="38">
        <f t="shared" si="5"/>
        <v>312130.43478260876</v>
      </c>
      <c r="Y75" s="39">
        <f t="shared" si="6"/>
        <v>0.12063149078310853</v>
      </c>
    </row>
    <row r="76" spans="2:25" x14ac:dyDescent="0.15">
      <c r="B76" s="40">
        <v>68</v>
      </c>
      <c r="C76" s="78">
        <f t="shared" si="8"/>
        <v>286829.17049622262</v>
      </c>
      <c r="D76" s="78"/>
      <c r="E76" s="40">
        <v>2011</v>
      </c>
      <c r="F76" s="8">
        <v>43638</v>
      </c>
      <c r="G76" s="40" t="s">
        <v>4</v>
      </c>
      <c r="H76" s="79">
        <v>80.38</v>
      </c>
      <c r="I76" s="79"/>
      <c r="J76" s="40">
        <v>18</v>
      </c>
      <c r="K76" s="82">
        <f t="shared" si="9"/>
        <v>8604.8751148866777</v>
      </c>
      <c r="L76" s="83"/>
      <c r="M76" s="6">
        <f>IF(J76="","",(K76/J76)/LOOKUP(RIGHT($D$2,3),定数!$A$6:$A$13,定数!$B$6:$B$13))</f>
        <v>4.7804861749370433</v>
      </c>
      <c r="N76" s="40">
        <v>2011</v>
      </c>
      <c r="O76" s="8">
        <v>43639</v>
      </c>
      <c r="P76" s="79">
        <v>80.650000000000006</v>
      </c>
      <c r="Q76" s="79"/>
      <c r="R76" s="80">
        <f>IF(P76="","",T76*M76*LOOKUP(RIGHT($D$2,3),定数!$A$6:$A$13,定数!$B$6:$B$13))</f>
        <v>12907.312672330505</v>
      </c>
      <c r="S76" s="80"/>
      <c r="T76" s="81">
        <f t="shared" ref="T76:T108" si="11">IF(P76="","",IF(G76="買",(P76-H76),(H76-P76))*IF(RIGHT($D$2,3)="JPY",100,10000))</f>
        <v>27.000000000001023</v>
      </c>
      <c r="U76" s="81"/>
      <c r="V76" t="str">
        <f t="shared" si="10"/>
        <v/>
      </c>
      <c r="W76">
        <f t="shared" si="10"/>
        <v>0</v>
      </c>
      <c r="X76" s="38">
        <f t="shared" ref="X76:X108" si="12">IF(C76&lt;&gt;"",MAX(X75,C76),"")</f>
        <v>312130.43478260876</v>
      </c>
      <c r="Y76" s="39">
        <f t="shared" ref="Y76:Y108" si="13">IF(X76&lt;&gt;"",1-(C76/X76),"")</f>
        <v>8.105990786834949E-2</v>
      </c>
    </row>
    <row r="77" spans="2:25" x14ac:dyDescent="0.15">
      <c r="B77" s="40">
        <v>69</v>
      </c>
      <c r="C77" s="78">
        <f t="shared" si="8"/>
        <v>299736.48316855315</v>
      </c>
      <c r="D77" s="78"/>
      <c r="E77" s="40">
        <v>2011</v>
      </c>
      <c r="F77" s="8">
        <v>43640</v>
      </c>
      <c r="G77" s="40" t="s">
        <v>4</v>
      </c>
      <c r="H77" s="79">
        <v>80.52</v>
      </c>
      <c r="I77" s="79"/>
      <c r="J77" s="40">
        <v>8</v>
      </c>
      <c r="K77" s="82">
        <f t="shared" si="9"/>
        <v>8992.0944950565936</v>
      </c>
      <c r="L77" s="83"/>
      <c r="M77" s="6">
        <f>IF(J77="","",(K77/J77)/LOOKUP(RIGHT($D$2,3),定数!$A$6:$A$13,定数!$B$6:$B$13))</f>
        <v>11.240118118820742</v>
      </c>
      <c r="N77" s="40">
        <v>2011</v>
      </c>
      <c r="O77" s="8">
        <v>43640</v>
      </c>
      <c r="P77" s="79">
        <v>80.42</v>
      </c>
      <c r="Q77" s="79"/>
      <c r="R77" s="80">
        <f>IF(P77="","",T77*M77*LOOKUP(RIGHT($D$2,3),定数!$A$6:$A$13,定数!$B$6:$B$13))</f>
        <v>-11240.118118820104</v>
      </c>
      <c r="S77" s="80"/>
      <c r="T77" s="81">
        <f t="shared" si="11"/>
        <v>-9.9999999999994316</v>
      </c>
      <c r="U77" s="81"/>
      <c r="V77" t="str">
        <f t="shared" si="10"/>
        <v/>
      </c>
      <c r="W77">
        <f t="shared" si="10"/>
        <v>1</v>
      </c>
      <c r="X77" s="38">
        <f t="shared" si="12"/>
        <v>312130.43478260876</v>
      </c>
      <c r="Y77" s="39">
        <f t="shared" si="13"/>
        <v>3.9707603722423546E-2</v>
      </c>
    </row>
    <row r="78" spans="2:25" x14ac:dyDescent="0.15">
      <c r="B78" s="40">
        <v>70</v>
      </c>
      <c r="C78" s="78">
        <f t="shared" si="8"/>
        <v>288496.36504973302</v>
      </c>
      <c r="D78" s="78"/>
      <c r="E78" s="40">
        <v>2011</v>
      </c>
      <c r="F78" s="8">
        <v>43646</v>
      </c>
      <c r="G78" s="40" t="s">
        <v>3</v>
      </c>
      <c r="H78" s="79">
        <v>80.510000000000005</v>
      </c>
      <c r="I78" s="79"/>
      <c r="J78" s="40">
        <v>32</v>
      </c>
      <c r="K78" s="82">
        <f t="shared" si="9"/>
        <v>8654.8909514919906</v>
      </c>
      <c r="L78" s="83"/>
      <c r="M78" s="6">
        <f>IF(J78="","",(K78/J78)/LOOKUP(RIGHT($D$2,3),定数!$A$6:$A$13,定数!$B$6:$B$13))</f>
        <v>2.7046534223412468</v>
      </c>
      <c r="N78" s="40">
        <v>2011</v>
      </c>
      <c r="O78" s="8">
        <v>43647</v>
      </c>
      <c r="P78" s="79">
        <v>80.84</v>
      </c>
      <c r="Q78" s="79"/>
      <c r="R78" s="80">
        <f>IF(P78="","",T78*M78*LOOKUP(RIGHT($D$2,3),定数!$A$6:$A$13,定数!$B$6:$B$13))</f>
        <v>-8925.3562937260685</v>
      </c>
      <c r="S78" s="80"/>
      <c r="T78" s="81">
        <f t="shared" si="11"/>
        <v>-32.999999999999829</v>
      </c>
      <c r="U78" s="81"/>
      <c r="V78" t="str">
        <f t="shared" si="10"/>
        <v/>
      </c>
      <c r="W78">
        <f t="shared" si="10"/>
        <v>2</v>
      </c>
      <c r="X78" s="38">
        <f t="shared" si="12"/>
        <v>312130.43478260876</v>
      </c>
      <c r="Y78" s="39">
        <f t="shared" si="13"/>
        <v>7.571856858283077E-2</v>
      </c>
    </row>
    <row r="79" spans="2:25" x14ac:dyDescent="0.15">
      <c r="B79" s="40">
        <v>71</v>
      </c>
      <c r="C79" s="78">
        <f t="shared" si="8"/>
        <v>279571.00875600695</v>
      </c>
      <c r="D79" s="78"/>
      <c r="E79" s="40">
        <v>2011</v>
      </c>
      <c r="F79" s="8">
        <v>43664</v>
      </c>
      <c r="G79" s="40" t="s">
        <v>3</v>
      </c>
      <c r="H79" s="79">
        <v>78.98</v>
      </c>
      <c r="I79" s="79"/>
      <c r="J79" s="40">
        <v>18</v>
      </c>
      <c r="K79" s="82">
        <f t="shared" si="9"/>
        <v>8387.130262680208</v>
      </c>
      <c r="L79" s="83"/>
      <c r="M79" s="6">
        <f>IF(J79="","",(K79/J79)/LOOKUP(RIGHT($D$2,3),定数!$A$6:$A$13,定数!$B$6:$B$13))</f>
        <v>4.6595168126001161</v>
      </c>
      <c r="N79" s="40">
        <v>2011</v>
      </c>
      <c r="O79" s="8">
        <v>43665</v>
      </c>
      <c r="P79" s="79">
        <v>79.17</v>
      </c>
      <c r="Q79" s="79"/>
      <c r="R79" s="80">
        <f>IF(P79="","",T79*M79*LOOKUP(RIGHT($D$2,3),定数!$A$6:$A$13,定数!$B$6:$B$13))</f>
        <v>-8853.0819439401148</v>
      </c>
      <c r="S79" s="80"/>
      <c r="T79" s="81">
        <f t="shared" si="11"/>
        <v>-18.999999999999773</v>
      </c>
      <c r="U79" s="81"/>
      <c r="V79" t="str">
        <f t="shared" si="10"/>
        <v/>
      </c>
      <c r="W79">
        <f t="shared" si="10"/>
        <v>3</v>
      </c>
      <c r="X79" s="38">
        <f t="shared" si="12"/>
        <v>312130.43478260876</v>
      </c>
      <c r="Y79" s="39">
        <f t="shared" si="13"/>
        <v>0.10431352536729932</v>
      </c>
    </row>
    <row r="80" spans="2:25" x14ac:dyDescent="0.15">
      <c r="B80" s="40">
        <v>72</v>
      </c>
      <c r="C80" s="78">
        <f t="shared" si="8"/>
        <v>270717.92681206681</v>
      </c>
      <c r="D80" s="78"/>
      <c r="E80" s="40">
        <v>2011</v>
      </c>
      <c r="F80" s="8">
        <v>43680</v>
      </c>
      <c r="G80" s="40" t="s">
        <v>3</v>
      </c>
      <c r="H80" s="79">
        <v>76.95</v>
      </c>
      <c r="I80" s="79"/>
      <c r="J80" s="40">
        <v>41</v>
      </c>
      <c r="K80" s="82">
        <f t="shared" si="9"/>
        <v>8121.537804362004</v>
      </c>
      <c r="L80" s="83"/>
      <c r="M80" s="6">
        <f>IF(J80="","",(K80/J80)/LOOKUP(RIGHT($D$2,3),定数!$A$6:$A$13,定数!$B$6:$B$13))</f>
        <v>1.9808628791126839</v>
      </c>
      <c r="N80" s="40">
        <v>2011</v>
      </c>
      <c r="O80" s="8">
        <v>43681</v>
      </c>
      <c r="P80" s="79">
        <v>77.37</v>
      </c>
      <c r="Q80" s="79"/>
      <c r="R80" s="80">
        <f>IF(P80="","",T80*M80*LOOKUP(RIGHT($D$2,3),定数!$A$6:$A$13,定数!$B$6:$B$13))</f>
        <v>-8319.624092273305</v>
      </c>
      <c r="S80" s="80"/>
      <c r="T80" s="81">
        <f t="shared" si="11"/>
        <v>-42.000000000000171</v>
      </c>
      <c r="U80" s="81"/>
      <c r="V80" t="str">
        <f t="shared" si="10"/>
        <v/>
      </c>
      <c r="W80">
        <f t="shared" si="10"/>
        <v>4</v>
      </c>
      <c r="X80" s="38">
        <f t="shared" si="12"/>
        <v>312130.43478260876</v>
      </c>
      <c r="Y80" s="39">
        <f t="shared" si="13"/>
        <v>0.13267693039733452</v>
      </c>
    </row>
    <row r="81" spans="2:25" x14ac:dyDescent="0.15">
      <c r="B81" s="40">
        <v>73</v>
      </c>
      <c r="C81" s="78">
        <f t="shared" si="8"/>
        <v>262398.30271979352</v>
      </c>
      <c r="D81" s="78"/>
      <c r="E81" s="40">
        <v>2011</v>
      </c>
      <c r="F81" s="8">
        <v>43685</v>
      </c>
      <c r="G81" s="40" t="s">
        <v>3</v>
      </c>
      <c r="H81" s="79">
        <v>77.91</v>
      </c>
      <c r="I81" s="79"/>
      <c r="J81" s="40">
        <v>53</v>
      </c>
      <c r="K81" s="82">
        <f t="shared" si="9"/>
        <v>7871.9490815938052</v>
      </c>
      <c r="L81" s="83"/>
      <c r="M81" s="6">
        <f>IF(J81="","",(K81/J81)/LOOKUP(RIGHT($D$2,3),定数!$A$6:$A$13,定数!$B$6:$B$13))</f>
        <v>1.4852734116214727</v>
      </c>
      <c r="N81" s="40">
        <v>2011</v>
      </c>
      <c r="O81" s="8">
        <v>43686</v>
      </c>
      <c r="P81" s="79">
        <v>77.150000000000006</v>
      </c>
      <c r="Q81" s="79"/>
      <c r="R81" s="80">
        <f>IF(P81="","",T81*M81*LOOKUP(RIGHT($D$2,3),定数!$A$6:$A$13,定数!$B$6:$B$13))</f>
        <v>11288.077928323059</v>
      </c>
      <c r="S81" s="80"/>
      <c r="T81" s="81">
        <f t="shared" si="11"/>
        <v>75.999999999999091</v>
      </c>
      <c r="U81" s="81"/>
      <c r="V81" t="str">
        <f t="shared" si="10"/>
        <v/>
      </c>
      <c r="W81">
        <f t="shared" si="10"/>
        <v>0</v>
      </c>
      <c r="X81" s="38">
        <f t="shared" si="12"/>
        <v>312130.43478260876</v>
      </c>
      <c r="Y81" s="39">
        <f t="shared" si="13"/>
        <v>0.15933124912170926</v>
      </c>
    </row>
    <row r="82" spans="2:25" x14ac:dyDescent="0.15">
      <c r="B82" s="40">
        <v>74</v>
      </c>
      <c r="C82" s="78">
        <f t="shared" si="8"/>
        <v>273686.38064811658</v>
      </c>
      <c r="D82" s="78"/>
      <c r="E82" s="40">
        <v>2011</v>
      </c>
      <c r="F82" s="8">
        <v>43686</v>
      </c>
      <c r="G82" s="40" t="s">
        <v>3</v>
      </c>
      <c r="H82" s="79">
        <v>77.400000000000006</v>
      </c>
      <c r="I82" s="79"/>
      <c r="J82" s="40">
        <v>76</v>
      </c>
      <c r="K82" s="82">
        <f t="shared" si="9"/>
        <v>8210.5914194434972</v>
      </c>
      <c r="L82" s="83"/>
      <c r="M82" s="6">
        <f>IF(J82="","",(K82/J82)/LOOKUP(RIGHT($D$2,3),定数!$A$6:$A$13,定数!$B$6:$B$13))</f>
        <v>1.0803409762425655</v>
      </c>
      <c r="N82" s="40">
        <v>2011</v>
      </c>
      <c r="O82" s="8">
        <v>43696</v>
      </c>
      <c r="P82" s="79">
        <v>75.94</v>
      </c>
      <c r="Q82" s="79"/>
      <c r="R82" s="80">
        <f>IF(P82="","",T82*M82*LOOKUP(RIGHT($D$2,3),定数!$A$6:$A$13,定数!$B$6:$B$13))</f>
        <v>15772.978253141542</v>
      </c>
      <c r="S82" s="80"/>
      <c r="T82" s="81">
        <f t="shared" si="11"/>
        <v>146.0000000000008</v>
      </c>
      <c r="U82" s="81"/>
      <c r="V82" t="str">
        <f t="shared" si="10"/>
        <v/>
      </c>
      <c r="W82">
        <f t="shared" si="10"/>
        <v>0</v>
      </c>
      <c r="X82" s="38">
        <f t="shared" si="12"/>
        <v>312130.43478260876</v>
      </c>
      <c r="Y82" s="39">
        <f t="shared" si="13"/>
        <v>0.12316663115939819</v>
      </c>
    </row>
    <row r="83" spans="2:25" x14ac:dyDescent="0.15">
      <c r="B83" s="40">
        <v>75</v>
      </c>
      <c r="C83" s="78">
        <f t="shared" si="8"/>
        <v>289459.35890125815</v>
      </c>
      <c r="D83" s="78"/>
      <c r="E83" s="40">
        <v>2011</v>
      </c>
      <c r="F83" s="8">
        <v>43688</v>
      </c>
      <c r="G83" s="40" t="s">
        <v>3</v>
      </c>
      <c r="H83" s="79">
        <v>76.52</v>
      </c>
      <c r="I83" s="79"/>
      <c r="J83" s="40">
        <v>67</v>
      </c>
      <c r="K83" s="82">
        <f t="shared" si="9"/>
        <v>8683.7807670377442</v>
      </c>
      <c r="L83" s="83"/>
      <c r="M83" s="6">
        <f>IF(J83="","",(K83/J83)/LOOKUP(RIGHT($D$2,3),定数!$A$6:$A$13,定数!$B$6:$B$13))</f>
        <v>1.2960866816474246</v>
      </c>
      <c r="N83" s="40">
        <v>2011</v>
      </c>
      <c r="O83" s="8">
        <v>43702</v>
      </c>
      <c r="P83" s="79">
        <v>77.19</v>
      </c>
      <c r="Q83" s="79"/>
      <c r="R83" s="80">
        <f>IF(P83="","",T83*M83*LOOKUP(RIGHT($D$2,3),定数!$A$6:$A$13,定数!$B$6:$B$13))</f>
        <v>-8683.7807670377679</v>
      </c>
      <c r="S83" s="80"/>
      <c r="T83" s="81">
        <f t="shared" si="11"/>
        <v>-67.000000000000171</v>
      </c>
      <c r="U83" s="81"/>
      <c r="V83" t="str">
        <f t="shared" si="10"/>
        <v/>
      </c>
      <c r="W83">
        <f t="shared" si="10"/>
        <v>1</v>
      </c>
      <c r="X83" s="38">
        <f t="shared" si="12"/>
        <v>312130.43478260876</v>
      </c>
      <c r="Y83" s="39">
        <f t="shared" si="13"/>
        <v>7.2633339639373684E-2</v>
      </c>
    </row>
    <row r="84" spans="2:25" x14ac:dyDescent="0.15">
      <c r="B84" s="40">
        <v>76</v>
      </c>
      <c r="C84" s="78">
        <f t="shared" si="8"/>
        <v>280775.57813422038</v>
      </c>
      <c r="D84" s="78"/>
      <c r="E84" s="40">
        <v>2011</v>
      </c>
      <c r="F84" s="8">
        <v>43696</v>
      </c>
      <c r="G84" s="40" t="s">
        <v>3</v>
      </c>
      <c r="H84" s="79">
        <v>76.5</v>
      </c>
      <c r="I84" s="79"/>
      <c r="J84" s="40">
        <v>40</v>
      </c>
      <c r="K84" s="82">
        <f t="shared" si="9"/>
        <v>8423.2673440266117</v>
      </c>
      <c r="L84" s="83"/>
      <c r="M84" s="6">
        <f>IF(J84="","",(K84/J84)/LOOKUP(RIGHT($D$2,3),定数!$A$6:$A$13,定数!$B$6:$B$13))</f>
        <v>2.1058168360066527</v>
      </c>
      <c r="N84" s="40">
        <v>2011</v>
      </c>
      <c r="O84" s="8">
        <v>43701</v>
      </c>
      <c r="P84" s="79">
        <v>76.92</v>
      </c>
      <c r="Q84" s="79"/>
      <c r="R84" s="80">
        <f>IF(P84="","",T84*M84*LOOKUP(RIGHT($D$2,3),定数!$A$6:$A$13,定数!$B$6:$B$13))</f>
        <v>-8844.4307112279766</v>
      </c>
      <c r="S84" s="80"/>
      <c r="T84" s="81">
        <f t="shared" si="11"/>
        <v>-42.000000000000171</v>
      </c>
      <c r="U84" s="81"/>
      <c r="V84" t="str">
        <f t="shared" si="10"/>
        <v/>
      </c>
      <c r="W84">
        <f t="shared" si="10"/>
        <v>2</v>
      </c>
      <c r="X84" s="38">
        <f t="shared" si="12"/>
        <v>312130.43478260876</v>
      </c>
      <c r="Y84" s="39">
        <f t="shared" si="13"/>
        <v>0.10045433945019255</v>
      </c>
    </row>
    <row r="85" spans="2:25" x14ac:dyDescent="0.15">
      <c r="B85" s="40">
        <v>77</v>
      </c>
      <c r="C85" s="78">
        <f t="shared" si="8"/>
        <v>271931.14742299239</v>
      </c>
      <c r="D85" s="78"/>
      <c r="E85" s="40">
        <v>2011</v>
      </c>
      <c r="F85" s="8">
        <v>43696</v>
      </c>
      <c r="G85" s="40" t="s">
        <v>3</v>
      </c>
      <c r="H85" s="79">
        <v>76.430000000000007</v>
      </c>
      <c r="I85" s="79"/>
      <c r="J85" s="40">
        <v>18</v>
      </c>
      <c r="K85" s="82">
        <f t="shared" si="9"/>
        <v>8157.9344226897711</v>
      </c>
      <c r="L85" s="83"/>
      <c r="M85" s="6">
        <f>IF(J85="","",(K85/J85)/LOOKUP(RIGHT($D$2,3),定数!$A$6:$A$13,定数!$B$6:$B$13))</f>
        <v>4.5321857903832061</v>
      </c>
      <c r="N85" s="40">
        <v>2011</v>
      </c>
      <c r="O85" s="8">
        <v>43696</v>
      </c>
      <c r="P85" s="79">
        <v>76.16</v>
      </c>
      <c r="Q85" s="79"/>
      <c r="R85" s="80">
        <f>IF(P85="","",T85*M85*LOOKUP(RIGHT($D$2,3),定数!$A$6:$A$13,定数!$B$6:$B$13))</f>
        <v>12236.901634035121</v>
      </c>
      <c r="S85" s="80"/>
      <c r="T85" s="81">
        <f t="shared" si="11"/>
        <v>27.000000000001023</v>
      </c>
      <c r="U85" s="81"/>
      <c r="V85" t="str">
        <f t="shared" si="10"/>
        <v/>
      </c>
      <c r="W85">
        <f t="shared" si="10"/>
        <v>0</v>
      </c>
      <c r="X85" s="38">
        <f t="shared" si="12"/>
        <v>312130.43478260876</v>
      </c>
      <c r="Y85" s="39">
        <f t="shared" si="13"/>
        <v>0.12879002775751169</v>
      </c>
    </row>
    <row r="86" spans="2:25" x14ac:dyDescent="0.15">
      <c r="B86" s="40">
        <v>78</v>
      </c>
      <c r="C86" s="78">
        <f t="shared" si="8"/>
        <v>284168.0490570275</v>
      </c>
      <c r="D86" s="78"/>
      <c r="E86" s="40">
        <v>2011</v>
      </c>
      <c r="F86" s="8">
        <v>43696</v>
      </c>
      <c r="G86" s="40" t="s">
        <v>3</v>
      </c>
      <c r="H86" s="79">
        <v>76.290000000000006</v>
      </c>
      <c r="I86" s="79"/>
      <c r="J86" s="40">
        <v>32</v>
      </c>
      <c r="K86" s="82">
        <f t="shared" si="9"/>
        <v>8525.0414717108251</v>
      </c>
      <c r="L86" s="83"/>
      <c r="M86" s="6">
        <f>IF(J86="","",(K86/J86)/LOOKUP(RIGHT($D$2,3),定数!$A$6:$A$13,定数!$B$6:$B$13))</f>
        <v>2.664075459909633</v>
      </c>
      <c r="N86" s="40">
        <v>2011</v>
      </c>
      <c r="O86" s="8">
        <v>43699</v>
      </c>
      <c r="P86" s="79">
        <v>76.62</v>
      </c>
      <c r="Q86" s="79"/>
      <c r="R86" s="80">
        <f>IF(P86="","",T86*M86*LOOKUP(RIGHT($D$2,3),定数!$A$6:$A$13,定数!$B$6:$B$13))</f>
        <v>-8791.4490177017433</v>
      </c>
      <c r="S86" s="80"/>
      <c r="T86" s="81">
        <f t="shared" si="11"/>
        <v>-32.999999999999829</v>
      </c>
      <c r="U86" s="81"/>
      <c r="V86" t="str">
        <f t="shared" si="10"/>
        <v/>
      </c>
      <c r="W86">
        <f t="shared" si="10"/>
        <v>1</v>
      </c>
      <c r="X86" s="38">
        <f t="shared" si="12"/>
        <v>312130.43478260876</v>
      </c>
      <c r="Y86" s="39">
        <f t="shared" si="13"/>
        <v>8.9585579006598248E-2</v>
      </c>
    </row>
    <row r="87" spans="2:25" x14ac:dyDescent="0.15">
      <c r="B87" s="40">
        <v>79</v>
      </c>
      <c r="C87" s="78">
        <f t="shared" si="8"/>
        <v>275376.60003932577</v>
      </c>
      <c r="D87" s="78"/>
      <c r="E87" s="40">
        <v>2011</v>
      </c>
      <c r="F87" s="8">
        <v>43696</v>
      </c>
      <c r="G87" s="40" t="s">
        <v>4</v>
      </c>
      <c r="H87" s="79">
        <v>76.52</v>
      </c>
      <c r="I87" s="79"/>
      <c r="J87" s="40">
        <v>57</v>
      </c>
      <c r="K87" s="82">
        <f t="shared" si="9"/>
        <v>8261.2980011797736</v>
      </c>
      <c r="L87" s="83"/>
      <c r="M87" s="6">
        <f>IF(J87="","",(K87/J87)/LOOKUP(RIGHT($D$2,3),定数!$A$6:$A$13,定数!$B$6:$B$13))</f>
        <v>1.4493505265227673</v>
      </c>
      <c r="N87" s="40">
        <v>2011</v>
      </c>
      <c r="O87" s="8">
        <v>43702</v>
      </c>
      <c r="P87" s="79">
        <v>77.36</v>
      </c>
      <c r="Q87" s="79"/>
      <c r="R87" s="80">
        <f>IF(P87="","",T87*M87*LOOKUP(RIGHT($D$2,3),定数!$A$6:$A$13,定数!$B$6:$B$13))</f>
        <v>12174.544422791294</v>
      </c>
      <c r="S87" s="80"/>
      <c r="T87" s="81">
        <f t="shared" si="11"/>
        <v>84.000000000000341</v>
      </c>
      <c r="U87" s="81"/>
      <c r="V87" t="str">
        <f t="shared" si="10"/>
        <v/>
      </c>
      <c r="W87">
        <f t="shared" si="10"/>
        <v>0</v>
      </c>
      <c r="X87" s="38">
        <f t="shared" si="12"/>
        <v>312130.43478260876</v>
      </c>
      <c r="Y87" s="39">
        <f t="shared" si="13"/>
        <v>0.11775152515608145</v>
      </c>
    </row>
    <row r="88" spans="2:25" x14ac:dyDescent="0.15">
      <c r="B88" s="40">
        <v>80</v>
      </c>
      <c r="C88" s="78">
        <f t="shared" si="8"/>
        <v>287551.14446211705</v>
      </c>
      <c r="D88" s="78"/>
      <c r="E88" s="40">
        <v>2011</v>
      </c>
      <c r="F88" s="8">
        <v>43715</v>
      </c>
      <c r="G88" s="40" t="s">
        <v>3</v>
      </c>
      <c r="H88" s="79">
        <v>77.27</v>
      </c>
      <c r="I88" s="79"/>
      <c r="J88" s="40">
        <v>17</v>
      </c>
      <c r="K88" s="82">
        <f t="shared" si="9"/>
        <v>8626.5343338635121</v>
      </c>
      <c r="L88" s="83"/>
      <c r="M88" s="6">
        <f>IF(J88="","",(K88/J88)/LOOKUP(RIGHT($D$2,3),定数!$A$6:$A$13,定数!$B$6:$B$13))</f>
        <v>5.0744319610961837</v>
      </c>
      <c r="N88" s="40">
        <v>2011</v>
      </c>
      <c r="O88" s="8">
        <v>43716</v>
      </c>
      <c r="P88" s="79">
        <v>77.45</v>
      </c>
      <c r="Q88" s="79"/>
      <c r="R88" s="80">
        <f>IF(P88="","",T88*M88*LOOKUP(RIGHT($D$2,3),定数!$A$6:$A$13,定数!$B$6:$B$13))</f>
        <v>-9133.9775299734774</v>
      </c>
      <c r="S88" s="80"/>
      <c r="T88" s="81">
        <f t="shared" si="11"/>
        <v>-18.000000000000682</v>
      </c>
      <c r="U88" s="81"/>
      <c r="V88" t="str">
        <f t="shared" si="10"/>
        <v/>
      </c>
      <c r="W88">
        <f t="shared" si="10"/>
        <v>1</v>
      </c>
      <c r="X88" s="38">
        <f t="shared" si="12"/>
        <v>312130.43478260876</v>
      </c>
      <c r="Y88" s="39">
        <f t="shared" si="13"/>
        <v>7.8746855741929078E-2</v>
      </c>
    </row>
    <row r="89" spans="2:25" x14ac:dyDescent="0.15">
      <c r="B89" s="40">
        <v>81</v>
      </c>
      <c r="C89" s="78">
        <f t="shared" si="8"/>
        <v>278417.16693214356</v>
      </c>
      <c r="D89" s="78"/>
      <c r="E89" s="40">
        <v>2011</v>
      </c>
      <c r="F89" s="8">
        <v>43722</v>
      </c>
      <c r="G89" s="40" t="s">
        <v>3</v>
      </c>
      <c r="H89" s="79">
        <v>76.819999999999993</v>
      </c>
      <c r="I89" s="79"/>
      <c r="J89" s="40">
        <v>21</v>
      </c>
      <c r="K89" s="82">
        <f t="shared" si="9"/>
        <v>8352.5150079643063</v>
      </c>
      <c r="L89" s="83"/>
      <c r="M89" s="6">
        <f>IF(J89="","",(K89/J89)/LOOKUP(RIGHT($D$2,3),定数!$A$6:$A$13,定数!$B$6:$B$13))</f>
        <v>3.9773880990306218</v>
      </c>
      <c r="N89" s="40">
        <v>2011</v>
      </c>
      <c r="O89" s="8">
        <v>43723</v>
      </c>
      <c r="P89" s="79">
        <v>77.05</v>
      </c>
      <c r="Q89" s="79"/>
      <c r="R89" s="80">
        <f>IF(P89="","",T89*M89*LOOKUP(RIGHT($D$2,3),定数!$A$6:$A$13,定数!$B$6:$B$13))</f>
        <v>-9147.992627770589</v>
      </c>
      <c r="S89" s="80"/>
      <c r="T89" s="81">
        <f t="shared" si="11"/>
        <v>-23.000000000000398</v>
      </c>
      <c r="U89" s="81"/>
      <c r="V89" t="str">
        <f t="shared" si="10"/>
        <v/>
      </c>
      <c r="W89">
        <f t="shared" si="10"/>
        <v>2</v>
      </c>
      <c r="X89" s="38">
        <f t="shared" si="12"/>
        <v>312130.43478260876</v>
      </c>
      <c r="Y89" s="39">
        <f t="shared" si="13"/>
        <v>0.10801019091248076</v>
      </c>
    </row>
    <row r="90" spans="2:25" x14ac:dyDescent="0.15">
      <c r="B90" s="40">
        <v>82</v>
      </c>
      <c r="C90" s="78">
        <f t="shared" si="8"/>
        <v>269269.17430437298</v>
      </c>
      <c r="D90" s="78"/>
      <c r="E90" s="40">
        <v>2011</v>
      </c>
      <c r="F90" s="8">
        <v>43723</v>
      </c>
      <c r="G90" s="40" t="s">
        <v>3</v>
      </c>
      <c r="H90" s="79">
        <v>76.64</v>
      </c>
      <c r="I90" s="79"/>
      <c r="J90" s="40">
        <v>15</v>
      </c>
      <c r="K90" s="82">
        <f t="shared" si="9"/>
        <v>8078.0752291311892</v>
      </c>
      <c r="L90" s="83"/>
      <c r="M90" s="6">
        <f>IF(J90="","",(K90/J90)/LOOKUP(RIGHT($D$2,3),定数!$A$6:$A$13,定数!$B$6:$B$13))</f>
        <v>5.3853834860874601</v>
      </c>
      <c r="N90" s="40">
        <v>2011</v>
      </c>
      <c r="O90" s="8">
        <v>43723</v>
      </c>
      <c r="P90" s="79">
        <v>76.8</v>
      </c>
      <c r="Q90" s="79"/>
      <c r="R90" s="80">
        <f>IF(P90="","",T90*M90*LOOKUP(RIGHT($D$2,3),定数!$A$6:$A$13,定数!$B$6:$B$13))</f>
        <v>-8616.6135777397521</v>
      </c>
      <c r="S90" s="80"/>
      <c r="T90" s="81">
        <f t="shared" si="11"/>
        <v>-15.999999999999659</v>
      </c>
      <c r="U90" s="81"/>
      <c r="V90" t="str">
        <f t="shared" si="10"/>
        <v/>
      </c>
      <c r="W90">
        <f t="shared" si="10"/>
        <v>3</v>
      </c>
      <c r="X90" s="38">
        <f t="shared" si="12"/>
        <v>312130.43478260876</v>
      </c>
      <c r="Y90" s="39">
        <f t="shared" si="13"/>
        <v>0.13731842749678547</v>
      </c>
    </row>
    <row r="91" spans="2:25" x14ac:dyDescent="0.15">
      <c r="B91" s="40">
        <v>83</v>
      </c>
      <c r="C91" s="78">
        <f t="shared" si="8"/>
        <v>260652.56072663324</v>
      </c>
      <c r="D91" s="78"/>
      <c r="E91" s="40">
        <v>2011</v>
      </c>
      <c r="F91" s="8">
        <v>43728</v>
      </c>
      <c r="G91" s="40" t="s">
        <v>3</v>
      </c>
      <c r="H91" s="79">
        <v>76.489999999999995</v>
      </c>
      <c r="I91" s="79"/>
      <c r="J91" s="40">
        <v>26</v>
      </c>
      <c r="K91" s="82">
        <f t="shared" si="9"/>
        <v>7819.5768217989971</v>
      </c>
      <c r="L91" s="83"/>
      <c r="M91" s="6">
        <f>IF(J91="","",(K91/J91)/LOOKUP(RIGHT($D$2,3),定数!$A$6:$A$13,定数!$B$6:$B$13))</f>
        <v>3.0075295468457681</v>
      </c>
      <c r="N91" s="40">
        <v>2011</v>
      </c>
      <c r="O91" s="8">
        <v>43729</v>
      </c>
      <c r="P91" s="79">
        <v>76.12</v>
      </c>
      <c r="Q91" s="79"/>
      <c r="R91" s="80">
        <f>IF(P91="","",T91*M91*LOOKUP(RIGHT($D$2,3),定数!$A$6:$A$13,定数!$B$6:$B$13))</f>
        <v>11127.85932332905</v>
      </c>
      <c r="S91" s="80"/>
      <c r="T91" s="81">
        <f t="shared" si="11"/>
        <v>36.999999999999034</v>
      </c>
      <c r="U91" s="81"/>
      <c r="V91" t="str">
        <f t="shared" ref="V91:W106" si="14">IF(S91&lt;&gt;"",IF(S91&lt;0,1+V90,0),"")</f>
        <v/>
      </c>
      <c r="W91">
        <f t="shared" si="14"/>
        <v>0</v>
      </c>
      <c r="X91" s="38">
        <f t="shared" si="12"/>
        <v>312130.43478260876</v>
      </c>
      <c r="Y91" s="39">
        <f t="shared" si="13"/>
        <v>0.1649242378168877</v>
      </c>
    </row>
    <row r="92" spans="2:25" x14ac:dyDescent="0.15">
      <c r="B92" s="40">
        <v>84</v>
      </c>
      <c r="C92" s="78">
        <f t="shared" si="8"/>
        <v>271780.4200499623</v>
      </c>
      <c r="D92" s="78"/>
      <c r="E92" s="40">
        <v>2011</v>
      </c>
      <c r="F92" s="8">
        <v>43737</v>
      </c>
      <c r="G92" s="40" t="s">
        <v>4</v>
      </c>
      <c r="H92" s="79">
        <v>76.569999999999993</v>
      </c>
      <c r="I92" s="79"/>
      <c r="J92" s="40">
        <v>15</v>
      </c>
      <c r="K92" s="82">
        <f t="shared" si="9"/>
        <v>8153.4126014988688</v>
      </c>
      <c r="L92" s="83"/>
      <c r="M92" s="6">
        <f>IF(J92="","",(K92/J92)/LOOKUP(RIGHT($D$2,3),定数!$A$6:$A$13,定数!$B$6:$B$13))</f>
        <v>5.4356084009992456</v>
      </c>
      <c r="N92" s="40">
        <v>2011</v>
      </c>
      <c r="O92" s="8">
        <v>43737</v>
      </c>
      <c r="P92" s="79">
        <v>76.790000000000006</v>
      </c>
      <c r="Q92" s="79"/>
      <c r="R92" s="80">
        <f>IF(P92="","",T92*M92*LOOKUP(RIGHT($D$2,3),定数!$A$6:$A$13,定数!$B$6:$B$13))</f>
        <v>11958.338482199051</v>
      </c>
      <c r="S92" s="80"/>
      <c r="T92" s="81">
        <f t="shared" si="11"/>
        <v>22.000000000001307</v>
      </c>
      <c r="U92" s="81"/>
      <c r="V92" t="str">
        <f t="shared" si="14"/>
        <v/>
      </c>
      <c r="W92">
        <f t="shared" si="14"/>
        <v>0</v>
      </c>
      <c r="X92" s="38">
        <f t="shared" si="12"/>
        <v>312130.43478260876</v>
      </c>
      <c r="Y92" s="39">
        <f t="shared" si="13"/>
        <v>0.12927292643137878</v>
      </c>
    </row>
    <row r="93" spans="2:25" x14ac:dyDescent="0.15">
      <c r="B93" s="40">
        <v>85</v>
      </c>
      <c r="C93" s="78">
        <f t="shared" si="8"/>
        <v>283738.75853216136</v>
      </c>
      <c r="D93" s="78"/>
      <c r="E93" s="40">
        <v>2011</v>
      </c>
      <c r="F93" s="8">
        <v>43743</v>
      </c>
      <c r="G93" s="40" t="s">
        <v>3</v>
      </c>
      <c r="H93" s="79">
        <v>76.75</v>
      </c>
      <c r="I93" s="79"/>
      <c r="J93" s="40">
        <v>30</v>
      </c>
      <c r="K93" s="82">
        <f t="shared" si="9"/>
        <v>8512.1627559648405</v>
      </c>
      <c r="L93" s="83"/>
      <c r="M93" s="6">
        <f>IF(J93="","",(K93/J93)/LOOKUP(RIGHT($D$2,3),定数!$A$6:$A$13,定数!$B$6:$B$13))</f>
        <v>2.8373875853216135</v>
      </c>
      <c r="N93" s="40">
        <v>2011</v>
      </c>
      <c r="O93" s="8">
        <v>43750</v>
      </c>
      <c r="P93" s="79">
        <v>76.319999999999993</v>
      </c>
      <c r="Q93" s="79"/>
      <c r="R93" s="80">
        <f>IF(P93="","",T93*M93*LOOKUP(RIGHT($D$2,3),定数!$A$6:$A$13,定数!$B$6:$B$13))</f>
        <v>12200.766616883133</v>
      </c>
      <c r="S93" s="80"/>
      <c r="T93" s="81">
        <f t="shared" si="11"/>
        <v>43.000000000000682</v>
      </c>
      <c r="U93" s="81"/>
      <c r="V93" t="str">
        <f t="shared" si="14"/>
        <v/>
      </c>
      <c r="W93">
        <f t="shared" si="14"/>
        <v>0</v>
      </c>
      <c r="X93" s="38">
        <f t="shared" si="12"/>
        <v>312130.43478260876</v>
      </c>
      <c r="Y93" s="39">
        <f t="shared" si="13"/>
        <v>9.0960935194357218E-2</v>
      </c>
    </row>
    <row r="94" spans="2:25" x14ac:dyDescent="0.15">
      <c r="B94" s="40">
        <v>86</v>
      </c>
      <c r="C94" s="78">
        <f t="shared" si="8"/>
        <v>295939.52514904446</v>
      </c>
      <c r="D94" s="78"/>
      <c r="E94" s="40">
        <v>2011</v>
      </c>
      <c r="F94" s="8">
        <v>43748</v>
      </c>
      <c r="G94" s="40" t="s">
        <v>4</v>
      </c>
      <c r="H94" s="79">
        <v>76.760000000000005</v>
      </c>
      <c r="I94" s="79"/>
      <c r="J94" s="40">
        <v>6</v>
      </c>
      <c r="K94" s="82">
        <f t="shared" si="9"/>
        <v>8878.185754471333</v>
      </c>
      <c r="L94" s="83"/>
      <c r="M94" s="6">
        <f>IF(J94="","",(K94/J94)/LOOKUP(RIGHT($D$2,3),定数!$A$6:$A$13,定数!$B$6:$B$13))</f>
        <v>14.796976257452222</v>
      </c>
      <c r="N94" s="40">
        <v>2011</v>
      </c>
      <c r="O94" s="8">
        <v>43748</v>
      </c>
      <c r="P94" s="79">
        <v>76.7</v>
      </c>
      <c r="Q94" s="79"/>
      <c r="R94" s="80">
        <f>IF(P94="","",T94*M94*LOOKUP(RIGHT($D$2,3),定数!$A$6:$A$13,定数!$B$6:$B$13))</f>
        <v>-8878.1857544716695</v>
      </c>
      <c r="S94" s="80"/>
      <c r="T94" s="81">
        <f t="shared" si="11"/>
        <v>-6.0000000000002274</v>
      </c>
      <c r="U94" s="81"/>
      <c r="V94" t="str">
        <f t="shared" si="14"/>
        <v/>
      </c>
      <c r="W94">
        <f t="shared" si="14"/>
        <v>1</v>
      </c>
      <c r="X94" s="38">
        <f t="shared" si="12"/>
        <v>312130.43478260876</v>
      </c>
      <c r="Y94" s="39">
        <f t="shared" si="13"/>
        <v>5.1872255407714007E-2</v>
      </c>
    </row>
    <row r="95" spans="2:25" x14ac:dyDescent="0.15">
      <c r="B95" s="40">
        <v>87</v>
      </c>
      <c r="C95" s="78">
        <f t="shared" si="8"/>
        <v>287061.33939457277</v>
      </c>
      <c r="D95" s="78"/>
      <c r="E95" s="40">
        <v>2011</v>
      </c>
      <c r="F95" s="8">
        <v>43752</v>
      </c>
      <c r="G95" s="40" t="s">
        <v>3</v>
      </c>
      <c r="H95" s="79">
        <v>76.91</v>
      </c>
      <c r="I95" s="79"/>
      <c r="J95" s="40">
        <v>25</v>
      </c>
      <c r="K95" s="82">
        <f t="shared" si="9"/>
        <v>8611.8401818371822</v>
      </c>
      <c r="L95" s="83"/>
      <c r="M95" s="6">
        <f>IF(J95="","",(K95/J95)/LOOKUP(RIGHT($D$2,3),定数!$A$6:$A$13,定数!$B$6:$B$13))</f>
        <v>3.444736072734873</v>
      </c>
      <c r="N95" s="40">
        <v>2011</v>
      </c>
      <c r="O95" s="8">
        <v>43752</v>
      </c>
      <c r="P95" s="79">
        <v>77.180000000000007</v>
      </c>
      <c r="Q95" s="79"/>
      <c r="R95" s="80">
        <f>IF(P95="","",T95*M95*LOOKUP(RIGHT($D$2,3),定数!$A$6:$A$13,定数!$B$6:$B$13))</f>
        <v>-9300.7873963845104</v>
      </c>
      <c r="S95" s="80"/>
      <c r="T95" s="81">
        <f t="shared" si="11"/>
        <v>-27.000000000001023</v>
      </c>
      <c r="U95" s="81"/>
      <c r="V95" t="str">
        <f t="shared" si="14"/>
        <v/>
      </c>
      <c r="W95">
        <f t="shared" si="14"/>
        <v>2</v>
      </c>
      <c r="X95" s="38">
        <f t="shared" si="12"/>
        <v>312130.43478260876</v>
      </c>
      <c r="Y95" s="39">
        <f t="shared" si="13"/>
        <v>8.0316087745483711E-2</v>
      </c>
    </row>
    <row r="96" spans="2:25" x14ac:dyDescent="0.15">
      <c r="B96" s="40">
        <v>88</v>
      </c>
      <c r="C96" s="78">
        <f t="shared" si="8"/>
        <v>277760.55199818825</v>
      </c>
      <c r="D96" s="78"/>
      <c r="E96" s="40">
        <v>2011</v>
      </c>
      <c r="F96" s="8">
        <v>43758</v>
      </c>
      <c r="G96" s="40" t="s">
        <v>3</v>
      </c>
      <c r="H96" s="79">
        <v>76.78</v>
      </c>
      <c r="I96" s="79"/>
      <c r="J96" s="40">
        <v>21</v>
      </c>
      <c r="K96" s="82">
        <f t="shared" si="9"/>
        <v>8332.8165599456479</v>
      </c>
      <c r="L96" s="83"/>
      <c r="M96" s="6">
        <f>IF(J96="","",(K96/J96)/LOOKUP(RIGHT($D$2,3),定数!$A$6:$A$13,定数!$B$6:$B$13))</f>
        <v>3.968007885688404</v>
      </c>
      <c r="N96" s="40">
        <v>2011</v>
      </c>
      <c r="O96" s="8">
        <v>43759</v>
      </c>
      <c r="P96" s="79">
        <v>76.47</v>
      </c>
      <c r="Q96" s="79"/>
      <c r="R96" s="80">
        <f>IF(P96="","",T96*M96*LOOKUP(RIGHT($D$2,3),定数!$A$6:$A$13,定数!$B$6:$B$13))</f>
        <v>12300.824445634144</v>
      </c>
      <c r="S96" s="80"/>
      <c r="T96" s="81">
        <f t="shared" si="11"/>
        <v>31.000000000000227</v>
      </c>
      <c r="U96" s="81"/>
      <c r="V96" t="str">
        <f t="shared" si="14"/>
        <v/>
      </c>
      <c r="W96">
        <f t="shared" si="14"/>
        <v>0</v>
      </c>
      <c r="X96" s="38">
        <f t="shared" si="12"/>
        <v>312130.43478260876</v>
      </c>
      <c r="Y96" s="39">
        <f t="shared" si="13"/>
        <v>0.1101138465025312</v>
      </c>
    </row>
    <row r="97" spans="2:25" x14ac:dyDescent="0.15">
      <c r="B97" s="40">
        <v>89</v>
      </c>
      <c r="C97" s="78">
        <f t="shared" si="8"/>
        <v>290061.3764438224</v>
      </c>
      <c r="D97" s="78"/>
      <c r="E97" s="40">
        <v>2011</v>
      </c>
      <c r="F97" s="8">
        <v>43759</v>
      </c>
      <c r="G97" s="40" t="s">
        <v>3</v>
      </c>
      <c r="H97" s="79">
        <v>76.72</v>
      </c>
      <c r="I97" s="79"/>
      <c r="J97" s="40">
        <v>5</v>
      </c>
      <c r="K97" s="82">
        <f t="shared" si="9"/>
        <v>8701.8412933146719</v>
      </c>
      <c r="L97" s="83"/>
      <c r="M97" s="6">
        <f>IF(J97="","",(K97/J97)/LOOKUP(RIGHT($D$2,3),定数!$A$6:$A$13,定数!$B$6:$B$13))</f>
        <v>17.403682586629344</v>
      </c>
      <c r="N97" s="40">
        <v>2011</v>
      </c>
      <c r="O97" s="8">
        <v>43759</v>
      </c>
      <c r="P97" s="79">
        <v>76.64</v>
      </c>
      <c r="Q97" s="79"/>
      <c r="R97" s="80">
        <f>IF(P97="","",T97*M97*LOOKUP(RIGHT($D$2,3),定数!$A$6:$A$13,定数!$B$6:$B$13))</f>
        <v>13922.94606930318</v>
      </c>
      <c r="S97" s="80"/>
      <c r="T97" s="81">
        <f t="shared" si="11"/>
        <v>7.9999999999998295</v>
      </c>
      <c r="U97" s="81"/>
      <c r="V97" t="str">
        <f t="shared" si="14"/>
        <v/>
      </c>
      <c r="W97">
        <f t="shared" si="14"/>
        <v>0</v>
      </c>
      <c r="X97" s="38">
        <f t="shared" si="12"/>
        <v>312130.43478260876</v>
      </c>
      <c r="Y97" s="39">
        <f t="shared" si="13"/>
        <v>7.0704602561928676E-2</v>
      </c>
    </row>
    <row r="98" spans="2:25" x14ac:dyDescent="0.15">
      <c r="B98" s="40">
        <v>90</v>
      </c>
      <c r="C98" s="78">
        <f t="shared" si="8"/>
        <v>303984.3225131256</v>
      </c>
      <c r="D98" s="78"/>
      <c r="E98" s="40">
        <v>2011</v>
      </c>
      <c r="F98" s="8">
        <v>43765</v>
      </c>
      <c r="G98" s="40" t="s">
        <v>3</v>
      </c>
      <c r="H98" s="79">
        <v>75.88</v>
      </c>
      <c r="I98" s="79"/>
      <c r="J98" s="40">
        <v>35</v>
      </c>
      <c r="K98" s="82">
        <f t="shared" si="9"/>
        <v>9119.5296753937673</v>
      </c>
      <c r="L98" s="83"/>
      <c r="M98" s="6">
        <f>IF(J98="","",(K98/J98)/LOOKUP(RIGHT($D$2,3),定数!$A$6:$A$13,定数!$B$6:$B$13))</f>
        <v>2.6055799072553625</v>
      </c>
      <c r="N98" s="40">
        <v>2011</v>
      </c>
      <c r="O98" s="8">
        <v>43769</v>
      </c>
      <c r="P98" s="79">
        <v>76.239999999999995</v>
      </c>
      <c r="Q98" s="79"/>
      <c r="R98" s="80">
        <f>IF(P98="","",T98*M98*LOOKUP(RIGHT($D$2,3),定数!$A$6:$A$13,定数!$B$6:$B$13))</f>
        <v>-9380.0876661192906</v>
      </c>
      <c r="S98" s="80"/>
      <c r="T98" s="81">
        <f t="shared" si="11"/>
        <v>-35.999999999999943</v>
      </c>
      <c r="U98" s="81"/>
      <c r="V98" t="str">
        <f t="shared" si="14"/>
        <v/>
      </c>
      <c r="W98">
        <f t="shared" si="14"/>
        <v>1</v>
      </c>
      <c r="X98" s="38">
        <f t="shared" si="12"/>
        <v>312130.43478260876</v>
      </c>
      <c r="Y98" s="39">
        <f t="shared" si="13"/>
        <v>2.6098423484902211E-2</v>
      </c>
    </row>
    <row r="99" spans="2:25" x14ac:dyDescent="0.15">
      <c r="B99" s="40">
        <v>91</v>
      </c>
      <c r="C99" s="78">
        <f t="shared" si="8"/>
        <v>294604.23484700633</v>
      </c>
      <c r="D99" s="78"/>
      <c r="E99" s="40">
        <v>2011</v>
      </c>
      <c r="F99" s="8">
        <v>43772</v>
      </c>
      <c r="G99" s="40" t="s">
        <v>3</v>
      </c>
      <c r="H99" s="79">
        <v>78.010000000000005</v>
      </c>
      <c r="I99" s="79"/>
      <c r="J99" s="40">
        <v>13</v>
      </c>
      <c r="K99" s="82">
        <f t="shared" si="9"/>
        <v>8838.1270454101905</v>
      </c>
      <c r="L99" s="83"/>
      <c r="M99" s="6">
        <f>IF(J99="","",(K99/J99)/LOOKUP(RIGHT($D$2,3),定数!$A$6:$A$13,定数!$B$6:$B$13))</f>
        <v>6.7985592657001463</v>
      </c>
      <c r="N99" s="40">
        <v>2011</v>
      </c>
      <c r="O99" s="8">
        <v>43773</v>
      </c>
      <c r="P99" s="79">
        <v>78.16</v>
      </c>
      <c r="Q99" s="79"/>
      <c r="R99" s="80">
        <f>IF(P99="","",T99*M99*LOOKUP(RIGHT($D$2,3),定数!$A$6:$A$13,定数!$B$6:$B$13))</f>
        <v>-10197.838898549639</v>
      </c>
      <c r="S99" s="80"/>
      <c r="T99" s="81">
        <f t="shared" si="11"/>
        <v>-14.999999999999147</v>
      </c>
      <c r="U99" s="81"/>
      <c r="V99" t="str">
        <f t="shared" si="14"/>
        <v/>
      </c>
      <c r="W99">
        <f t="shared" si="14"/>
        <v>2</v>
      </c>
      <c r="X99" s="38">
        <f t="shared" si="12"/>
        <v>312130.43478260876</v>
      </c>
      <c r="Y99" s="39">
        <f t="shared" si="13"/>
        <v>5.6150243560225133E-2</v>
      </c>
    </row>
    <row r="100" spans="2:25" x14ac:dyDescent="0.15">
      <c r="B100" s="40">
        <v>92</v>
      </c>
      <c r="C100" s="78">
        <f t="shared" si="8"/>
        <v>284406.39594845672</v>
      </c>
      <c r="D100" s="78"/>
      <c r="E100" s="40">
        <v>2011</v>
      </c>
      <c r="F100" s="8">
        <v>43800</v>
      </c>
      <c r="G100" s="40" t="s">
        <v>3</v>
      </c>
      <c r="H100" s="79">
        <v>77.62</v>
      </c>
      <c r="I100" s="79"/>
      <c r="J100" s="40">
        <v>17</v>
      </c>
      <c r="K100" s="82">
        <f t="shared" si="9"/>
        <v>8532.1918784537011</v>
      </c>
      <c r="L100" s="83"/>
      <c r="M100" s="6">
        <f>IF(J100="","",(K100/J100)/LOOKUP(RIGHT($D$2,3),定数!$A$6:$A$13,定数!$B$6:$B$13))</f>
        <v>5.0189363990904123</v>
      </c>
      <c r="N100" s="40">
        <v>2011</v>
      </c>
      <c r="O100" s="8">
        <v>43800</v>
      </c>
      <c r="P100" s="79">
        <v>77.8</v>
      </c>
      <c r="Q100" s="79"/>
      <c r="R100" s="80">
        <f>IF(P100="","",T100*M100*LOOKUP(RIGHT($D$2,3),定数!$A$6:$A$13,定数!$B$6:$B$13))</f>
        <v>-9034.0855183623717</v>
      </c>
      <c r="S100" s="80"/>
      <c r="T100" s="81">
        <f t="shared" si="11"/>
        <v>-17.999999999999261</v>
      </c>
      <c r="U100" s="81"/>
      <c r="V100" t="str">
        <f t="shared" si="14"/>
        <v/>
      </c>
      <c r="W100">
        <f t="shared" si="14"/>
        <v>3</v>
      </c>
      <c r="X100" s="38">
        <f t="shared" si="12"/>
        <v>312130.43478260876</v>
      </c>
      <c r="Y100" s="39">
        <f t="shared" si="13"/>
        <v>8.8821965898523092E-2</v>
      </c>
    </row>
    <row r="101" spans="2:25" x14ac:dyDescent="0.15">
      <c r="B101" s="40">
        <v>93</v>
      </c>
      <c r="C101" s="78">
        <f t="shared" si="8"/>
        <v>275372.31043009437</v>
      </c>
      <c r="D101" s="78"/>
      <c r="E101" s="40">
        <v>2011</v>
      </c>
      <c r="F101" s="8">
        <v>43804</v>
      </c>
      <c r="G101" s="40" t="s">
        <v>4</v>
      </c>
      <c r="H101" s="79">
        <v>78.05</v>
      </c>
      <c r="I101" s="79"/>
      <c r="J101" s="40">
        <v>14</v>
      </c>
      <c r="K101" s="82">
        <f t="shared" si="9"/>
        <v>8261.1693129028299</v>
      </c>
      <c r="L101" s="83"/>
      <c r="M101" s="6">
        <f>IF(J101="","",(K101/J101)/LOOKUP(RIGHT($D$2,3),定数!$A$6:$A$13,定数!$B$6:$B$13))</f>
        <v>5.9008352235020212</v>
      </c>
      <c r="N101" s="40">
        <v>2011</v>
      </c>
      <c r="O101" s="8">
        <v>43804</v>
      </c>
      <c r="P101" s="79">
        <v>77.900000000000006</v>
      </c>
      <c r="Q101" s="79"/>
      <c r="R101" s="80">
        <f>IF(P101="","",T101*M101*LOOKUP(RIGHT($D$2,3),定数!$A$6:$A$13,定数!$B$6:$B$13))</f>
        <v>-8851.2528352525278</v>
      </c>
      <c r="S101" s="80"/>
      <c r="T101" s="81">
        <f t="shared" si="11"/>
        <v>-14.999999999999147</v>
      </c>
      <c r="U101" s="81"/>
      <c r="V101" t="str">
        <f t="shared" si="14"/>
        <v/>
      </c>
      <c r="W101">
        <f t="shared" si="14"/>
        <v>4</v>
      </c>
      <c r="X101" s="38">
        <f t="shared" si="12"/>
        <v>312130.43478260876</v>
      </c>
      <c r="Y101" s="39">
        <f t="shared" si="13"/>
        <v>0.11776526815821575</v>
      </c>
    </row>
    <row r="102" spans="2:25" x14ac:dyDescent="0.15">
      <c r="B102" s="40">
        <v>94</v>
      </c>
      <c r="C102" s="78">
        <f t="shared" si="8"/>
        <v>266521.05759484181</v>
      </c>
      <c r="D102" s="78"/>
      <c r="E102" s="40">
        <v>2011</v>
      </c>
      <c r="F102" s="8">
        <v>43808</v>
      </c>
      <c r="G102" s="40" t="s">
        <v>4</v>
      </c>
      <c r="H102" s="79">
        <v>77.650000000000006</v>
      </c>
      <c r="I102" s="79"/>
      <c r="J102" s="40">
        <v>16</v>
      </c>
      <c r="K102" s="82">
        <f t="shared" si="9"/>
        <v>7995.6317278452543</v>
      </c>
      <c r="L102" s="83"/>
      <c r="M102" s="6">
        <f>IF(J102="","",(K102/J102)/LOOKUP(RIGHT($D$2,3),定数!$A$6:$A$13,定数!$B$6:$B$13))</f>
        <v>4.9972698299032841</v>
      </c>
      <c r="N102" s="40">
        <v>2011</v>
      </c>
      <c r="O102" s="8">
        <v>43811</v>
      </c>
      <c r="P102" s="79">
        <v>77.88</v>
      </c>
      <c r="Q102" s="79"/>
      <c r="R102" s="80">
        <f>IF(P102="","",T102*M102*LOOKUP(RIGHT($D$2,3),定数!$A$6:$A$13,定数!$B$6:$B$13))</f>
        <v>11493.720608777043</v>
      </c>
      <c r="S102" s="80"/>
      <c r="T102" s="81">
        <f t="shared" si="11"/>
        <v>22.999999999998977</v>
      </c>
      <c r="U102" s="81"/>
      <c r="V102" t="str">
        <f t="shared" si="14"/>
        <v/>
      </c>
      <c r="W102">
        <f t="shared" si="14"/>
        <v>0</v>
      </c>
      <c r="X102" s="38">
        <f t="shared" si="12"/>
        <v>312130.43478260876</v>
      </c>
      <c r="Y102" s="39">
        <f t="shared" si="13"/>
        <v>0.14612281311027153</v>
      </c>
    </row>
    <row r="103" spans="2:25" x14ac:dyDescent="0.15">
      <c r="B103" s="40">
        <v>95</v>
      </c>
      <c r="C103" s="78">
        <f t="shared" si="8"/>
        <v>278014.77820361883</v>
      </c>
      <c r="D103" s="78"/>
      <c r="E103" s="40">
        <v>2011</v>
      </c>
      <c r="F103" s="8">
        <v>43815</v>
      </c>
      <c r="G103" s="40" t="s">
        <v>3</v>
      </c>
      <c r="H103" s="79">
        <v>77.83</v>
      </c>
      <c r="I103" s="79"/>
      <c r="J103" s="40">
        <v>11</v>
      </c>
      <c r="K103" s="82">
        <f t="shared" si="9"/>
        <v>8340.4433461085646</v>
      </c>
      <c r="L103" s="83"/>
      <c r="M103" s="6">
        <f>IF(J103="","",(K103/J103)/LOOKUP(RIGHT($D$2,3),定数!$A$6:$A$13,定数!$B$6:$B$13))</f>
        <v>7.5822212237350586</v>
      </c>
      <c r="N103" s="40">
        <v>2011</v>
      </c>
      <c r="O103" s="8">
        <v>43815</v>
      </c>
      <c r="P103" s="79">
        <v>77.67</v>
      </c>
      <c r="Q103" s="79"/>
      <c r="R103" s="80">
        <f>IF(P103="","",T103*M103*LOOKUP(RIGHT($D$2,3),定数!$A$6:$A$13,定数!$B$6:$B$13))</f>
        <v>12131.553957975835</v>
      </c>
      <c r="S103" s="80"/>
      <c r="T103" s="81">
        <f t="shared" si="11"/>
        <v>15.999999999999659</v>
      </c>
      <c r="U103" s="81"/>
      <c r="V103" t="str">
        <f t="shared" si="14"/>
        <v/>
      </c>
      <c r="W103">
        <f t="shared" si="14"/>
        <v>0</v>
      </c>
      <c r="X103" s="38">
        <f t="shared" si="12"/>
        <v>312130.43478260876</v>
      </c>
      <c r="Y103" s="39">
        <f t="shared" si="13"/>
        <v>0.10929935942565372</v>
      </c>
    </row>
    <row r="104" spans="2:25" x14ac:dyDescent="0.15">
      <c r="B104" s="40">
        <v>96</v>
      </c>
      <c r="C104" s="78">
        <f t="shared" si="8"/>
        <v>290146.33216159465</v>
      </c>
      <c r="D104" s="78"/>
      <c r="E104" s="40">
        <v>2011</v>
      </c>
      <c r="F104" s="8">
        <v>43819</v>
      </c>
      <c r="G104" s="40" t="s">
        <v>4</v>
      </c>
      <c r="H104" s="79">
        <v>78.099999999999994</v>
      </c>
      <c r="I104" s="79"/>
      <c r="J104" s="40">
        <v>18</v>
      </c>
      <c r="K104" s="82">
        <f t="shared" si="9"/>
        <v>8704.38996484784</v>
      </c>
      <c r="L104" s="83"/>
      <c r="M104" s="6">
        <f>IF(J104="","",(K104/J104)/LOOKUP(RIGHT($D$2,3),定数!$A$6:$A$13,定数!$B$6:$B$13))</f>
        <v>4.8357722026932448</v>
      </c>
      <c r="N104" s="40">
        <v>2011</v>
      </c>
      <c r="O104" s="8">
        <v>43819</v>
      </c>
      <c r="P104" s="79">
        <v>77.819999999999993</v>
      </c>
      <c r="Q104" s="79"/>
      <c r="R104" s="80">
        <f>IF(P104="","",T104*M104*LOOKUP(RIGHT($D$2,3),定数!$A$6:$A$13,定数!$B$6:$B$13))</f>
        <v>-13540.162167541141</v>
      </c>
      <c r="S104" s="80"/>
      <c r="T104" s="81">
        <f t="shared" si="11"/>
        <v>-28.000000000000114</v>
      </c>
      <c r="U104" s="81"/>
      <c r="V104" t="str">
        <f t="shared" si="14"/>
        <v/>
      </c>
      <c r="W104">
        <f t="shared" si="14"/>
        <v>1</v>
      </c>
      <c r="X104" s="38">
        <f t="shared" si="12"/>
        <v>312130.43478260876</v>
      </c>
      <c r="Y104" s="39">
        <f t="shared" si="13"/>
        <v>7.0432422382410431E-2</v>
      </c>
    </row>
    <row r="105" spans="2:25" x14ac:dyDescent="0.15">
      <c r="B105" s="40">
        <v>97</v>
      </c>
      <c r="C105" s="78">
        <f t="shared" si="8"/>
        <v>276606.16999405349</v>
      </c>
      <c r="D105" s="78"/>
      <c r="E105" s="40">
        <v>2012</v>
      </c>
      <c r="F105" s="8">
        <v>43482</v>
      </c>
      <c r="G105" s="40" t="s">
        <v>3</v>
      </c>
      <c r="H105" s="79">
        <v>76.739999999999995</v>
      </c>
      <c r="I105" s="79"/>
      <c r="J105" s="40">
        <v>12</v>
      </c>
      <c r="K105" s="82">
        <f t="shared" si="9"/>
        <v>8298.185099821605</v>
      </c>
      <c r="L105" s="83"/>
      <c r="M105" s="6">
        <f>IF(J105="","",(K105/J105)/LOOKUP(RIGHT($D$2,3),定数!$A$6:$A$13,定数!$B$6:$B$13))</f>
        <v>6.9151542498513381</v>
      </c>
      <c r="N105" s="40">
        <v>2012</v>
      </c>
      <c r="O105" s="8">
        <v>43482</v>
      </c>
      <c r="P105" s="79">
        <v>76.569999999999993</v>
      </c>
      <c r="Q105" s="79"/>
      <c r="R105" s="80">
        <f>IF(P105="","",T105*M105*LOOKUP(RIGHT($D$2,3),定数!$A$6:$A$13,定数!$B$6:$B$13))</f>
        <v>11755.762224747394</v>
      </c>
      <c r="S105" s="80"/>
      <c r="T105" s="81">
        <f t="shared" si="11"/>
        <v>17.000000000000171</v>
      </c>
      <c r="U105" s="81"/>
      <c r="V105" t="str">
        <f t="shared" si="14"/>
        <v/>
      </c>
      <c r="W105">
        <f t="shared" si="14"/>
        <v>0</v>
      </c>
      <c r="X105" s="38">
        <f t="shared" si="12"/>
        <v>312130.43478260876</v>
      </c>
      <c r="Y105" s="39">
        <f t="shared" si="13"/>
        <v>0.11381224267123147</v>
      </c>
    </row>
    <row r="106" spans="2:25" x14ac:dyDescent="0.15">
      <c r="B106" s="40">
        <v>98</v>
      </c>
      <c r="C106" s="78">
        <f t="shared" si="8"/>
        <v>288361.93221880088</v>
      </c>
      <c r="D106" s="78"/>
      <c r="E106" s="40">
        <v>2012</v>
      </c>
      <c r="F106" s="8">
        <v>43489</v>
      </c>
      <c r="G106" s="40" t="s">
        <v>4</v>
      </c>
      <c r="H106" s="79">
        <v>77.05</v>
      </c>
      <c r="I106" s="79"/>
      <c r="J106" s="40">
        <v>6</v>
      </c>
      <c r="K106" s="82">
        <f t="shared" si="9"/>
        <v>8650.8579665640264</v>
      </c>
      <c r="L106" s="83"/>
      <c r="M106" s="6">
        <f>IF(J106="","",(K106/J106)/LOOKUP(RIGHT($D$2,3),定数!$A$6:$A$13,定数!$B$6:$B$13))</f>
        <v>14.418096610940045</v>
      </c>
      <c r="N106" s="40">
        <v>2012</v>
      </c>
      <c r="O106" s="8">
        <v>43489</v>
      </c>
      <c r="P106" s="79">
        <v>77.14</v>
      </c>
      <c r="Q106" s="79"/>
      <c r="R106" s="80">
        <f>IF(P106="","",T106*M106*LOOKUP(RIGHT($D$2,3),定数!$A$6:$A$13,定数!$B$6:$B$13))</f>
        <v>12976.286949846533</v>
      </c>
      <c r="S106" s="80"/>
      <c r="T106" s="81">
        <f t="shared" si="11"/>
        <v>9.0000000000003411</v>
      </c>
      <c r="U106" s="81"/>
      <c r="V106" t="str">
        <f t="shared" si="14"/>
        <v/>
      </c>
      <c r="W106">
        <f t="shared" si="14"/>
        <v>0</v>
      </c>
      <c r="X106" s="38">
        <f t="shared" si="12"/>
        <v>312130.43478260876</v>
      </c>
      <c r="Y106" s="39">
        <f t="shared" si="13"/>
        <v>7.6149262984758437E-2</v>
      </c>
    </row>
    <row r="107" spans="2:25" x14ac:dyDescent="0.15">
      <c r="B107" s="40">
        <v>99</v>
      </c>
      <c r="C107" s="78">
        <f t="shared" si="8"/>
        <v>301338.21916864743</v>
      </c>
      <c r="D107" s="78"/>
      <c r="E107" s="40">
        <v>2012</v>
      </c>
      <c r="F107" s="8">
        <v>43498</v>
      </c>
      <c r="G107" s="40" t="s">
        <v>4</v>
      </c>
      <c r="H107" s="79">
        <v>76.19</v>
      </c>
      <c r="I107" s="79"/>
      <c r="J107" s="40">
        <v>15</v>
      </c>
      <c r="K107" s="82">
        <f t="shared" si="9"/>
        <v>9040.1465750594216</v>
      </c>
      <c r="L107" s="83"/>
      <c r="M107" s="6">
        <f>IF(J107="","",(K107/J107)/LOOKUP(RIGHT($D$2,3),定数!$A$6:$A$13,定数!$B$6:$B$13))</f>
        <v>6.0267643833729485</v>
      </c>
      <c r="N107" s="40">
        <v>2012</v>
      </c>
      <c r="O107" s="8">
        <v>43499</v>
      </c>
      <c r="P107" s="79">
        <v>76.430000000000007</v>
      </c>
      <c r="Q107" s="79"/>
      <c r="R107" s="80">
        <f>IF(P107="","",T107*M107*LOOKUP(RIGHT($D$2,3),定数!$A$6:$A$13,定数!$B$6:$B$13))</f>
        <v>14464.234520095624</v>
      </c>
      <c r="S107" s="80"/>
      <c r="T107" s="81">
        <f t="shared" si="11"/>
        <v>24.000000000000909</v>
      </c>
      <c r="U107" s="81"/>
      <c r="V107" t="str">
        <f>IF(S107&lt;&gt;"",IF(S107&lt;0,1+V106,0),"")</f>
        <v/>
      </c>
      <c r="W107">
        <f>IF(T107&lt;&gt;"",IF(T107&lt;0,1+W106,0),"")</f>
        <v>0</v>
      </c>
      <c r="X107" s="38">
        <f t="shared" si="12"/>
        <v>312130.43478260876</v>
      </c>
      <c r="Y107" s="39">
        <f t="shared" si="13"/>
        <v>3.4575979819071012E-2</v>
      </c>
    </row>
    <row r="108" spans="2:25" x14ac:dyDescent="0.15">
      <c r="B108" s="40">
        <v>100</v>
      </c>
      <c r="C108" s="78">
        <f t="shared" si="8"/>
        <v>315802.45368874306</v>
      </c>
      <c r="D108" s="78"/>
      <c r="E108" s="40">
        <v>2012</v>
      </c>
      <c r="F108" s="8">
        <v>43509</v>
      </c>
      <c r="G108" s="40" t="s">
        <v>4</v>
      </c>
      <c r="H108" s="79">
        <v>77.67</v>
      </c>
      <c r="I108" s="79"/>
      <c r="J108" s="40">
        <v>10</v>
      </c>
      <c r="K108" s="82">
        <f t="shared" si="9"/>
        <v>9474.0736106622917</v>
      </c>
      <c r="L108" s="83"/>
      <c r="M108" s="6">
        <f>IF(J108="","",(K108/J108)/LOOKUP(RIGHT($D$2,3),定数!$A$6:$A$13,定数!$B$6:$B$13))</f>
        <v>9.4740736106622929</v>
      </c>
      <c r="N108" s="40">
        <v>2012</v>
      </c>
      <c r="O108" s="8">
        <v>43509</v>
      </c>
      <c r="P108" s="79">
        <v>77.56</v>
      </c>
      <c r="Q108" s="79"/>
      <c r="R108" s="80">
        <f>IF(P108="","",T108*M108*LOOKUP(RIGHT($D$2,3),定数!$A$6:$A$13,定数!$B$6:$B$13))</f>
        <v>-10421.480971728468</v>
      </c>
      <c r="S108" s="80"/>
      <c r="T108" s="81">
        <f t="shared" si="11"/>
        <v>-10.999999999999943</v>
      </c>
      <c r="U108" s="81"/>
      <c r="V108" t="str">
        <f>IF(S108&lt;&gt;"",IF(S108&lt;0,1+V107,0),"")</f>
        <v/>
      </c>
      <c r="W108">
        <f>IF(T108&lt;&gt;"",IF(T108&lt;0,1+W107,0),"")</f>
        <v>1</v>
      </c>
      <c r="X108" s="38">
        <f t="shared" si="12"/>
        <v>315802.45368874306</v>
      </c>
      <c r="Y108" s="39">
        <f t="shared" si="13"/>
        <v>0</v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sheetCalcPr fullCalcOnLoad="1"/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9" activePane="bottomLeft" state="frozen"/>
      <selection pane="bottomLeft" activeCell="P109" sqref="P109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4" t="s">
        <v>5</v>
      </c>
      <c r="C2" s="44"/>
      <c r="D2" s="46" t="s">
        <v>64</v>
      </c>
      <c r="E2" s="46"/>
      <c r="F2" s="44" t="s">
        <v>6</v>
      </c>
      <c r="G2" s="44"/>
      <c r="H2" s="48" t="s">
        <v>63</v>
      </c>
      <c r="I2" s="48"/>
      <c r="J2" s="44" t="s">
        <v>7</v>
      </c>
      <c r="K2" s="44"/>
      <c r="L2" s="45">
        <v>100000</v>
      </c>
      <c r="M2" s="46"/>
      <c r="N2" s="44" t="s">
        <v>8</v>
      </c>
      <c r="O2" s="44"/>
      <c r="P2" s="47">
        <f>SUM(L2,D4)</f>
        <v>168698.29813883032</v>
      </c>
      <c r="Q2" s="48"/>
      <c r="R2" s="1"/>
      <c r="S2" s="1"/>
      <c r="T2" s="1"/>
    </row>
    <row r="3" spans="2:25" ht="57" customHeight="1" x14ac:dyDescent="0.15">
      <c r="B3" s="44" t="s">
        <v>9</v>
      </c>
      <c r="C3" s="44"/>
      <c r="D3" s="49" t="s">
        <v>38</v>
      </c>
      <c r="E3" s="49"/>
      <c r="F3" s="49"/>
      <c r="G3" s="49"/>
      <c r="H3" s="49"/>
      <c r="I3" s="49"/>
      <c r="J3" s="44" t="s">
        <v>10</v>
      </c>
      <c r="K3" s="44"/>
      <c r="L3" s="49" t="s">
        <v>61</v>
      </c>
      <c r="M3" s="50"/>
      <c r="N3" s="50"/>
      <c r="O3" s="50"/>
      <c r="P3" s="50"/>
      <c r="Q3" s="50"/>
      <c r="R3" s="1"/>
      <c r="S3" s="1"/>
    </row>
    <row r="4" spans="2:25" x14ac:dyDescent="0.15">
      <c r="B4" s="44" t="s">
        <v>11</v>
      </c>
      <c r="C4" s="44"/>
      <c r="D4" s="51">
        <f>SUM($R$9:$S$993)</f>
        <v>68698.298138830316</v>
      </c>
      <c r="E4" s="51"/>
      <c r="F4" s="44" t="s">
        <v>12</v>
      </c>
      <c r="G4" s="44"/>
      <c r="H4" s="52">
        <f>SUM($T$9:$U$108)</f>
        <v>292.00000000000443</v>
      </c>
      <c r="I4" s="48"/>
      <c r="J4" s="53"/>
      <c r="K4" s="53"/>
      <c r="L4" s="47"/>
      <c r="M4" s="47"/>
      <c r="N4" s="53" t="s">
        <v>58</v>
      </c>
      <c r="O4" s="53"/>
      <c r="P4" s="54">
        <f>MAX(Y:Y)</f>
        <v>0.37526039399833266</v>
      </c>
      <c r="Q4" s="54"/>
      <c r="R4" s="1"/>
      <c r="S4" s="1"/>
      <c r="T4" s="1"/>
    </row>
    <row r="5" spans="2:25" x14ac:dyDescent="0.15">
      <c r="B5" s="41" t="s">
        <v>15</v>
      </c>
      <c r="C5" s="2">
        <f>COUNTIF($R$9:$R$990,"&gt;0")</f>
        <v>38</v>
      </c>
      <c r="D5" s="42" t="s">
        <v>16</v>
      </c>
      <c r="E5" s="15">
        <f>COUNTIF($R$9:$R$990,"&lt;0")</f>
        <v>62</v>
      </c>
      <c r="F5" s="42" t="s">
        <v>17</v>
      </c>
      <c r="G5" s="2">
        <f>COUNTIF($R$9:$R$990,"=0")</f>
        <v>0</v>
      </c>
      <c r="H5" s="42" t="s">
        <v>18</v>
      </c>
      <c r="I5" s="3">
        <f>C5/SUM(C5,E5,G5)</f>
        <v>0.38</v>
      </c>
      <c r="J5" s="55" t="s">
        <v>19</v>
      </c>
      <c r="K5" s="44"/>
      <c r="L5" s="56">
        <f>MAX(V9:V993)</f>
        <v>1</v>
      </c>
      <c r="M5" s="57"/>
      <c r="N5" s="17" t="s">
        <v>20</v>
      </c>
      <c r="O5" s="9"/>
      <c r="P5" s="56">
        <f>MAX(W9:W993)</f>
        <v>10</v>
      </c>
      <c r="Q5" s="57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62</v>
      </c>
      <c r="N6" s="12"/>
      <c r="O6" s="12"/>
      <c r="P6" s="10"/>
      <c r="Q6" s="7"/>
      <c r="R6" s="1"/>
      <c r="S6" s="1"/>
      <c r="T6" s="1"/>
    </row>
    <row r="7" spans="2:25" x14ac:dyDescent="0.1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5" x14ac:dyDescent="0.15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  <c r="Y8" t="s">
        <v>57</v>
      </c>
    </row>
    <row r="9" spans="2:25" x14ac:dyDescent="0.15">
      <c r="B9" s="40">
        <v>1</v>
      </c>
      <c r="C9" s="78">
        <v>300000</v>
      </c>
      <c r="D9" s="78"/>
      <c r="E9" s="40">
        <v>2009</v>
      </c>
      <c r="F9" s="8">
        <v>43828</v>
      </c>
      <c r="G9" s="40" t="s">
        <v>4</v>
      </c>
      <c r="H9" s="79">
        <v>91.75</v>
      </c>
      <c r="I9" s="79"/>
      <c r="J9" s="40">
        <v>23</v>
      </c>
      <c r="K9" s="78">
        <f>IF(J9="","",C9*0.03)</f>
        <v>9000</v>
      </c>
      <c r="L9" s="78"/>
      <c r="M9" s="6">
        <f>IF(J9="","",(K9/J9)/LOOKUP(RIGHT($D$2,3),定数!$A$6:$A$13,定数!$B$6:$B$13))</f>
        <v>3.9130434782608692</v>
      </c>
      <c r="N9" s="40">
        <v>2009</v>
      </c>
      <c r="O9" s="8">
        <v>43829</v>
      </c>
      <c r="P9" s="79">
        <v>92.17</v>
      </c>
      <c r="Q9" s="79"/>
      <c r="R9" s="80">
        <f>IF(P9="","",T9*M9*LOOKUP(RIGHT($D$2,3),定数!$A$6:$A$13,定数!$B$6:$B$13))</f>
        <v>16434.782608695717</v>
      </c>
      <c r="S9" s="80"/>
      <c r="T9" s="81">
        <f>IF(P9="","",IF(G9="買",(P9-H9),(H9-P9))*IF(RIGHT($D$2,3)="JPY",100,10000))</f>
        <v>42.000000000000171</v>
      </c>
      <c r="U9" s="81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78">
        <f t="shared" ref="C10:C73" si="0">IF(R9="","",C9+R9)</f>
        <v>316434.78260869574</v>
      </c>
      <c r="D10" s="78"/>
      <c r="E10" s="40">
        <v>2010</v>
      </c>
      <c r="F10" s="8">
        <v>43473</v>
      </c>
      <c r="G10" s="40" t="s">
        <v>4</v>
      </c>
      <c r="H10" s="79">
        <v>93.43</v>
      </c>
      <c r="I10" s="79"/>
      <c r="J10" s="40">
        <v>60</v>
      </c>
      <c r="K10" s="82">
        <f>IF(J10="","",C10*0.03)</f>
        <v>9493.0434782608718</v>
      </c>
      <c r="L10" s="83"/>
      <c r="M10" s="6">
        <f>IF(J10="","",(K10/J10)/LOOKUP(RIGHT($D$2,3),定数!$A$6:$A$13,定数!$B$6:$B$13))</f>
        <v>1.5821739130434787</v>
      </c>
      <c r="N10" s="40">
        <v>2010</v>
      </c>
      <c r="O10" s="8">
        <v>43473</v>
      </c>
      <c r="P10" s="79">
        <v>92.83</v>
      </c>
      <c r="Q10" s="79"/>
      <c r="R10" s="80">
        <f>IF(P10="","",T10*M10*LOOKUP(RIGHT($D$2,3),定数!$A$6:$A$13,定数!$B$6:$B$13))</f>
        <v>-9493.0434782610064</v>
      </c>
      <c r="S10" s="80"/>
      <c r="T10" s="81">
        <f>IF(P10="","",IF(G10="買",(P10-H10),(H10-P10))*IF(RIGHT($D$2,3)="JPY",100,10000))</f>
        <v>-60.000000000000853</v>
      </c>
      <c r="U10" s="81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38">
        <f>IF(C10&lt;&gt;"",MAX(C10,C9),"")</f>
        <v>316434.78260869574</v>
      </c>
    </row>
    <row r="11" spans="2:25" x14ac:dyDescent="0.15">
      <c r="B11" s="40">
        <v>3</v>
      </c>
      <c r="C11" s="78">
        <f t="shared" si="0"/>
        <v>306941.73913043475</v>
      </c>
      <c r="D11" s="78"/>
      <c r="E11" s="40">
        <v>2010</v>
      </c>
      <c r="F11" s="8">
        <v>43478</v>
      </c>
      <c r="G11" s="40" t="s">
        <v>4</v>
      </c>
      <c r="H11" s="79">
        <v>91.52</v>
      </c>
      <c r="I11" s="79"/>
      <c r="J11" s="40">
        <v>39</v>
      </c>
      <c r="K11" s="82">
        <f t="shared" ref="K11:K74" si="3">IF(J11="","",C11*0.03)</f>
        <v>9208.2521739130425</v>
      </c>
      <c r="L11" s="83"/>
      <c r="M11" s="6">
        <f>IF(J11="","",(K11/J11)/LOOKUP(RIGHT($D$2,3),定数!$A$6:$A$13,定数!$B$6:$B$13))</f>
        <v>2.3610903010033444</v>
      </c>
      <c r="N11" s="40">
        <v>2010</v>
      </c>
      <c r="O11" s="8">
        <v>43479</v>
      </c>
      <c r="P11" s="79">
        <v>91.13</v>
      </c>
      <c r="Q11" s="79"/>
      <c r="R11" s="80">
        <f>IF(P11="","",T11*M11*LOOKUP(RIGHT($D$2,3),定数!$A$6:$A$13,定数!$B$6:$B$13))</f>
        <v>-9208.252173913057</v>
      </c>
      <c r="S11" s="80"/>
      <c r="T11" s="81">
        <f>IF(P11="","",IF(G11="買",(P11-H11),(H11-P11))*IF(RIGHT($D$2,3)="JPY",100,10000))</f>
        <v>-39.000000000000057</v>
      </c>
      <c r="U11" s="81"/>
      <c r="V11" s="22">
        <f t="shared" si="1"/>
        <v>0</v>
      </c>
      <c r="W11">
        <f t="shared" si="2"/>
        <v>2</v>
      </c>
      <c r="X11" s="38">
        <f>IF(C11&lt;&gt;"",MAX(X10,C11),"")</f>
        <v>316434.78260869574</v>
      </c>
      <c r="Y11" s="39">
        <f>IF(X11&lt;&gt;"",1-(C11/X11),"")</f>
        <v>3.000000000000036E-2</v>
      </c>
    </row>
    <row r="12" spans="2:25" x14ac:dyDescent="0.15">
      <c r="B12" s="40">
        <v>4</v>
      </c>
      <c r="C12" s="78">
        <f t="shared" si="0"/>
        <v>297733.48695652169</v>
      </c>
      <c r="D12" s="78"/>
      <c r="E12" s="40">
        <v>2010</v>
      </c>
      <c r="F12" s="8">
        <v>43498</v>
      </c>
      <c r="G12" s="40" t="s">
        <v>4</v>
      </c>
      <c r="H12" s="79">
        <v>90.79</v>
      </c>
      <c r="I12" s="79"/>
      <c r="J12" s="40">
        <v>31</v>
      </c>
      <c r="K12" s="82">
        <f t="shared" si="3"/>
        <v>8932.0046086956499</v>
      </c>
      <c r="L12" s="83"/>
      <c r="M12" s="6">
        <f>IF(J12="","",(K12/J12)/LOOKUP(RIGHT($D$2,3),定数!$A$6:$A$13,定数!$B$6:$B$13))</f>
        <v>2.8812918092566608</v>
      </c>
      <c r="N12" s="40">
        <v>2010</v>
      </c>
      <c r="O12" s="8">
        <v>43498</v>
      </c>
      <c r="P12" s="79">
        <v>90.47</v>
      </c>
      <c r="Q12" s="79"/>
      <c r="R12" s="80">
        <f>IF(P12="","",T12*M12*LOOKUP(RIGHT($D$2,3),定数!$A$6:$A$13,定数!$B$6:$B$13))</f>
        <v>-9220.1337896215282</v>
      </c>
      <c r="S12" s="80"/>
      <c r="T12" s="81">
        <f t="shared" ref="T12:T75" si="4">IF(P12="","",IF(G12="買",(P12-H12),(H12-P12))*IF(RIGHT($D$2,3)="JPY",100,10000))</f>
        <v>-32.000000000000739</v>
      </c>
      <c r="U12" s="81"/>
      <c r="V12" s="22">
        <f t="shared" si="1"/>
        <v>0</v>
      </c>
      <c r="W12">
        <f t="shared" si="2"/>
        <v>3</v>
      </c>
      <c r="X12" s="38">
        <f t="shared" ref="X12:X75" si="5">IF(C12&lt;&gt;"",MAX(X11,C12),"")</f>
        <v>316434.78260869574</v>
      </c>
      <c r="Y12" s="39">
        <f t="shared" ref="Y12:Y75" si="6">IF(X12&lt;&gt;"",1-(C12/X12),"")</f>
        <v>5.9100000000000374E-2</v>
      </c>
    </row>
    <row r="13" spans="2:25" x14ac:dyDescent="0.15">
      <c r="B13" s="40">
        <v>5</v>
      </c>
      <c r="C13" s="78">
        <f t="shared" si="0"/>
        <v>288513.35316690017</v>
      </c>
      <c r="D13" s="78"/>
      <c r="E13" s="40">
        <v>2010</v>
      </c>
      <c r="F13" s="8">
        <v>43504</v>
      </c>
      <c r="G13" s="40" t="s">
        <v>3</v>
      </c>
      <c r="H13" s="79">
        <v>89.22</v>
      </c>
      <c r="I13" s="79"/>
      <c r="J13" s="40">
        <v>16</v>
      </c>
      <c r="K13" s="82">
        <f t="shared" si="3"/>
        <v>8655.4005950070041</v>
      </c>
      <c r="L13" s="83"/>
      <c r="M13" s="6">
        <f>IF(J13="","",(K13/J13)/LOOKUP(RIGHT($D$2,3),定数!$A$6:$A$13,定数!$B$6:$B$13))</f>
        <v>5.4096253718793772</v>
      </c>
      <c r="N13" s="40">
        <v>2010</v>
      </c>
      <c r="O13" s="8">
        <v>43504</v>
      </c>
      <c r="P13" s="79">
        <v>89.38</v>
      </c>
      <c r="Q13" s="79"/>
      <c r="R13" s="80">
        <f>IF(P13="","",T13*M13*LOOKUP(RIGHT($D$2,3),定数!$A$6:$A$13,定数!$B$6:$B$13))</f>
        <v>-8655.4005950068185</v>
      </c>
      <c r="S13" s="80"/>
      <c r="T13" s="81">
        <f t="shared" si="4"/>
        <v>-15.999999999999659</v>
      </c>
      <c r="U13" s="81"/>
      <c r="V13" s="22">
        <f t="shared" si="1"/>
        <v>0</v>
      </c>
      <c r="W13">
        <f t="shared" si="2"/>
        <v>4</v>
      </c>
      <c r="X13" s="38">
        <f t="shared" si="5"/>
        <v>316434.78260869574</v>
      </c>
      <c r="Y13" s="39">
        <f t="shared" si="6"/>
        <v>8.8237548387097853E-2</v>
      </c>
    </row>
    <row r="14" spans="2:25" x14ac:dyDescent="0.15">
      <c r="B14" s="40">
        <v>6</v>
      </c>
      <c r="C14" s="78">
        <f t="shared" si="0"/>
        <v>279857.95257189334</v>
      </c>
      <c r="D14" s="78"/>
      <c r="E14" s="40">
        <v>2010</v>
      </c>
      <c r="F14" s="8">
        <v>43511</v>
      </c>
      <c r="G14" s="40" t="s">
        <v>65</v>
      </c>
      <c r="H14" s="79">
        <v>90.02</v>
      </c>
      <c r="I14" s="79"/>
      <c r="J14" s="40">
        <v>11</v>
      </c>
      <c r="K14" s="82">
        <f t="shared" si="3"/>
        <v>8395.7385771568006</v>
      </c>
      <c r="L14" s="83"/>
      <c r="M14" s="6">
        <f>IF(J14="","",(K14/J14)/LOOKUP(RIGHT($D$2,3),定数!$A$6:$A$13,定数!$B$6:$B$13))</f>
        <v>7.632489615597092</v>
      </c>
      <c r="N14" s="40">
        <v>2010</v>
      </c>
      <c r="O14" s="8">
        <v>43512</v>
      </c>
      <c r="P14" s="79">
        <v>89.9</v>
      </c>
      <c r="Q14" s="79"/>
      <c r="R14" s="80">
        <f>IF(P14="","",T14*M14*LOOKUP(RIGHT($D$2,3),定数!$A$6:$A$13,定数!$B$6:$B$13))</f>
        <v>-9158.9875387157736</v>
      </c>
      <c r="S14" s="80"/>
      <c r="T14" s="81">
        <f t="shared" si="4"/>
        <v>-11.999999999999034</v>
      </c>
      <c r="U14" s="81"/>
      <c r="V14" s="22">
        <f t="shared" si="1"/>
        <v>0</v>
      </c>
      <c r="W14">
        <f t="shared" si="2"/>
        <v>5</v>
      </c>
      <c r="X14" s="38">
        <f t="shared" si="5"/>
        <v>316434.78260869574</v>
      </c>
      <c r="Y14" s="39">
        <f t="shared" si="6"/>
        <v>0.1155904219354843</v>
      </c>
    </row>
    <row r="15" spans="2:25" x14ac:dyDescent="0.15">
      <c r="B15" s="40">
        <v>7</v>
      </c>
      <c r="C15" s="78">
        <f t="shared" si="0"/>
        <v>270698.96503317758</v>
      </c>
      <c r="D15" s="78"/>
      <c r="E15" s="40">
        <v>2010</v>
      </c>
      <c r="F15" s="8">
        <v>43518</v>
      </c>
      <c r="G15" s="40" t="s">
        <v>3</v>
      </c>
      <c r="H15" s="79">
        <v>91.58</v>
      </c>
      <c r="I15" s="79"/>
      <c r="J15" s="40">
        <v>31</v>
      </c>
      <c r="K15" s="82">
        <f t="shared" si="3"/>
        <v>8120.9689509953268</v>
      </c>
      <c r="L15" s="83"/>
      <c r="M15" s="6">
        <f>IF(J15="","",(K15/J15)/LOOKUP(RIGHT($D$2,3),定数!$A$6:$A$13,定数!$B$6:$B$13))</f>
        <v>2.6196674035468792</v>
      </c>
      <c r="N15" s="40">
        <v>2010</v>
      </c>
      <c r="O15" s="8">
        <v>43519</v>
      </c>
      <c r="P15" s="79">
        <v>90.98</v>
      </c>
      <c r="Q15" s="79"/>
      <c r="R15" s="80">
        <f>IF(P15="","",T15*M15*LOOKUP(RIGHT($D$2,3),定数!$A$6:$A$13,定数!$B$6:$B$13))</f>
        <v>15718.004421281126</v>
      </c>
      <c r="S15" s="80"/>
      <c r="T15" s="81">
        <f t="shared" si="4"/>
        <v>59.999999999999432</v>
      </c>
      <c r="U15" s="81"/>
      <c r="V15" s="22">
        <f t="shared" si="1"/>
        <v>1</v>
      </c>
      <c r="W15">
        <f t="shared" si="2"/>
        <v>0</v>
      </c>
      <c r="X15" s="38">
        <f t="shared" si="5"/>
        <v>316434.78260869574</v>
      </c>
      <c r="Y15" s="39">
        <f t="shared" si="6"/>
        <v>0.14453473539941153</v>
      </c>
    </row>
    <row r="16" spans="2:25" x14ac:dyDescent="0.15">
      <c r="B16" s="40">
        <v>8</v>
      </c>
      <c r="C16" s="78">
        <f t="shared" si="0"/>
        <v>286416.96945445868</v>
      </c>
      <c r="D16" s="78"/>
      <c r="E16" s="40">
        <v>2010</v>
      </c>
      <c r="F16" s="8">
        <v>43526</v>
      </c>
      <c r="G16" s="40" t="s">
        <v>3</v>
      </c>
      <c r="H16" s="79">
        <v>88.97</v>
      </c>
      <c r="I16" s="79"/>
      <c r="J16" s="40">
        <v>49</v>
      </c>
      <c r="K16" s="82">
        <f t="shared" si="3"/>
        <v>8592.5090836337604</v>
      </c>
      <c r="L16" s="83"/>
      <c r="M16" s="6">
        <f>IF(J16="","",(K16/J16)/LOOKUP(RIGHT($D$2,3),定数!$A$6:$A$13,定数!$B$6:$B$13))</f>
        <v>1.7535732823742367</v>
      </c>
      <c r="N16" s="40">
        <v>2010</v>
      </c>
      <c r="O16" s="8">
        <v>43529</v>
      </c>
      <c r="P16" s="84">
        <v>89.46</v>
      </c>
      <c r="Q16" s="79"/>
      <c r="R16" s="80">
        <f>IF(P16="","",T16*M16*LOOKUP(RIGHT($D$2,3),定数!$A$6:$A$13,定数!$B$6:$B$13))</f>
        <v>-8592.5090836336713</v>
      </c>
      <c r="S16" s="80"/>
      <c r="T16" s="81">
        <f t="shared" si="4"/>
        <v>-48.999999999999488</v>
      </c>
      <c r="U16" s="81"/>
      <c r="V16" s="22">
        <f t="shared" si="1"/>
        <v>0</v>
      </c>
      <c r="W16">
        <f t="shared" si="2"/>
        <v>1</v>
      </c>
      <c r="X16" s="38">
        <f t="shared" si="5"/>
        <v>316434.78260869574</v>
      </c>
      <c r="Y16" s="39">
        <f t="shared" si="6"/>
        <v>9.4862558745184344E-2</v>
      </c>
    </row>
    <row r="17" spans="2:25" x14ac:dyDescent="0.15">
      <c r="B17" s="40">
        <v>9</v>
      </c>
      <c r="C17" s="78">
        <f t="shared" si="0"/>
        <v>277824.46037082502</v>
      </c>
      <c r="D17" s="78"/>
      <c r="E17" s="40">
        <v>2010</v>
      </c>
      <c r="F17" s="8">
        <v>43535</v>
      </c>
      <c r="G17" s="40" t="s">
        <v>65</v>
      </c>
      <c r="H17" s="79">
        <v>90.63</v>
      </c>
      <c r="I17" s="79"/>
      <c r="J17" s="40">
        <v>13</v>
      </c>
      <c r="K17" s="82">
        <f t="shared" si="3"/>
        <v>8334.73381112475</v>
      </c>
      <c r="L17" s="83"/>
      <c r="M17" s="6">
        <f>IF(J17="","",(K17/J17)/LOOKUP(RIGHT($D$2,3),定数!$A$6:$A$13,定数!$B$6:$B$13))</f>
        <v>6.4113337008651925</v>
      </c>
      <c r="N17" s="40">
        <v>2010</v>
      </c>
      <c r="O17" s="8">
        <v>43536</v>
      </c>
      <c r="P17" s="79">
        <v>90.49</v>
      </c>
      <c r="Q17" s="79"/>
      <c r="R17" s="80">
        <f>IF(P17="","",T17*M17*LOOKUP(RIGHT($D$2,3),定数!$A$6:$A$13,定数!$B$6:$B$13))</f>
        <v>-8975.8671812113062</v>
      </c>
      <c r="S17" s="80"/>
      <c r="T17" s="81">
        <f t="shared" si="4"/>
        <v>-14.000000000000057</v>
      </c>
      <c r="U17" s="81"/>
      <c r="V17" s="22">
        <f t="shared" si="1"/>
        <v>0</v>
      </c>
      <c r="W17">
        <f t="shared" si="2"/>
        <v>2</v>
      </c>
      <c r="X17" s="38">
        <f t="shared" si="5"/>
        <v>316434.78260869574</v>
      </c>
      <c r="Y17" s="39">
        <f t="shared" si="6"/>
        <v>0.12201668198282856</v>
      </c>
    </row>
    <row r="18" spans="2:25" x14ac:dyDescent="0.15">
      <c r="B18" s="40">
        <v>10</v>
      </c>
      <c r="C18" s="78">
        <f t="shared" si="0"/>
        <v>268848.59318961372</v>
      </c>
      <c r="D18" s="78"/>
      <c r="E18" s="40">
        <v>2010</v>
      </c>
      <c r="F18" s="8">
        <v>43539</v>
      </c>
      <c r="G18" s="40" t="s">
        <v>4</v>
      </c>
      <c r="H18" s="79">
        <v>90.68</v>
      </c>
      <c r="I18" s="79"/>
      <c r="J18" s="40">
        <v>14</v>
      </c>
      <c r="K18" s="82">
        <f t="shared" si="3"/>
        <v>8065.4577956884114</v>
      </c>
      <c r="L18" s="83"/>
      <c r="M18" s="6">
        <f>IF(J18="","",(K18/J18)/LOOKUP(RIGHT($D$2,3),定数!$A$6:$A$13,定数!$B$6:$B$13))</f>
        <v>5.7610412826345794</v>
      </c>
      <c r="N18" s="40">
        <v>2010</v>
      </c>
      <c r="O18" s="8">
        <v>43539</v>
      </c>
      <c r="P18" s="79">
        <v>90.55</v>
      </c>
      <c r="Q18" s="79"/>
      <c r="R18" s="80">
        <f>IF(P18="","",T18*M18*LOOKUP(RIGHT($D$2,3),定数!$A$6:$A$13,定数!$B$6:$B$13))</f>
        <v>-7489.3536674255101</v>
      </c>
      <c r="S18" s="80"/>
      <c r="T18" s="81">
        <f t="shared" si="4"/>
        <v>-13.000000000000966</v>
      </c>
      <c r="U18" s="81"/>
      <c r="V18" s="22">
        <f t="shared" si="1"/>
        <v>0</v>
      </c>
      <c r="W18">
        <f t="shared" si="2"/>
        <v>3</v>
      </c>
      <c r="X18" s="38">
        <f t="shared" si="5"/>
        <v>316434.78260869574</v>
      </c>
      <c r="Y18" s="39">
        <f t="shared" si="6"/>
        <v>0.15038229687261417</v>
      </c>
    </row>
    <row r="19" spans="2:25" x14ac:dyDescent="0.15">
      <c r="B19" s="40">
        <v>11</v>
      </c>
      <c r="C19" s="78">
        <f t="shared" si="0"/>
        <v>261359.2395221882</v>
      </c>
      <c r="D19" s="78"/>
      <c r="E19" s="40">
        <v>2010</v>
      </c>
      <c r="F19" s="8">
        <v>43539</v>
      </c>
      <c r="G19" s="40" t="s">
        <v>4</v>
      </c>
      <c r="H19" s="79">
        <v>90.77</v>
      </c>
      <c r="I19" s="79"/>
      <c r="J19" s="40">
        <v>16</v>
      </c>
      <c r="K19" s="82">
        <f t="shared" si="3"/>
        <v>7840.7771856656454</v>
      </c>
      <c r="L19" s="83"/>
      <c r="M19" s="6">
        <f>IF(J19="","",(K19/J19)/LOOKUP(RIGHT($D$2,3),定数!$A$6:$A$13,定数!$B$6:$B$13))</f>
        <v>4.9004857410410283</v>
      </c>
      <c r="N19" s="40">
        <v>2010</v>
      </c>
      <c r="O19" s="8">
        <v>43539</v>
      </c>
      <c r="P19" s="79">
        <v>90.6</v>
      </c>
      <c r="Q19" s="79"/>
      <c r="R19" s="80">
        <f>IF(P19="","",T19*M19*LOOKUP(RIGHT($D$2,3),定数!$A$6:$A$13,定数!$B$6:$B$13))</f>
        <v>-8330.8257597698321</v>
      </c>
      <c r="S19" s="80"/>
      <c r="T19" s="81">
        <f t="shared" si="4"/>
        <v>-17.000000000000171</v>
      </c>
      <c r="U19" s="81"/>
      <c r="V19" s="22">
        <f t="shared" si="1"/>
        <v>0</v>
      </c>
      <c r="W19">
        <f t="shared" si="2"/>
        <v>4</v>
      </c>
      <c r="X19" s="38">
        <f t="shared" si="5"/>
        <v>316434.78260869574</v>
      </c>
      <c r="Y19" s="39">
        <f t="shared" si="6"/>
        <v>0.17405021860259318</v>
      </c>
    </row>
    <row r="20" spans="2:25" x14ac:dyDescent="0.15">
      <c r="B20" s="40">
        <v>12</v>
      </c>
      <c r="C20" s="78">
        <f t="shared" si="0"/>
        <v>253028.41376241838</v>
      </c>
      <c r="D20" s="78"/>
      <c r="E20" s="40">
        <v>2010</v>
      </c>
      <c r="F20" s="8">
        <v>43547</v>
      </c>
      <c r="G20" s="40" t="s">
        <v>4</v>
      </c>
      <c r="H20" s="79">
        <v>90.46</v>
      </c>
      <c r="I20" s="79"/>
      <c r="J20" s="40">
        <v>32</v>
      </c>
      <c r="K20" s="82">
        <f t="shared" si="3"/>
        <v>7590.8524128725512</v>
      </c>
      <c r="L20" s="83"/>
      <c r="M20" s="6">
        <f>IF(J20="","",(K20/J20)/LOOKUP(RIGHT($D$2,3),定数!$A$6:$A$13,定数!$B$6:$B$13))</f>
        <v>2.3721413790226724</v>
      </c>
      <c r="N20" s="40">
        <v>2010</v>
      </c>
      <c r="O20" s="8">
        <v>43548</v>
      </c>
      <c r="P20" s="79">
        <v>91.12</v>
      </c>
      <c r="Q20" s="79"/>
      <c r="R20" s="80">
        <f>IF(P20="","",T20*M20*LOOKUP(RIGHT($D$2,3),定数!$A$6:$A$13,定数!$B$6:$B$13))</f>
        <v>15656.133101549894</v>
      </c>
      <c r="S20" s="80"/>
      <c r="T20" s="81">
        <f t="shared" si="4"/>
        <v>66.00000000000108</v>
      </c>
      <c r="U20" s="81"/>
      <c r="V20" s="22">
        <f t="shared" si="1"/>
        <v>1</v>
      </c>
      <c r="W20">
        <f t="shared" si="2"/>
        <v>0</v>
      </c>
      <c r="X20" s="38">
        <f t="shared" si="5"/>
        <v>316434.78260869574</v>
      </c>
      <c r="Y20" s="39">
        <f t="shared" si="6"/>
        <v>0.20037736788463578</v>
      </c>
    </row>
    <row r="21" spans="2:25" x14ac:dyDescent="0.15">
      <c r="B21" s="40">
        <v>13</v>
      </c>
      <c r="C21" s="78">
        <f t="shared" si="0"/>
        <v>268684.54686396825</v>
      </c>
      <c r="D21" s="78"/>
      <c r="E21" s="40">
        <v>2010</v>
      </c>
      <c r="F21" s="8">
        <v>43571</v>
      </c>
      <c r="G21" s="40" t="s">
        <v>3</v>
      </c>
      <c r="H21" s="79">
        <v>92.5</v>
      </c>
      <c r="I21" s="79"/>
      <c r="J21" s="40">
        <v>59</v>
      </c>
      <c r="K21" s="82">
        <f t="shared" si="3"/>
        <v>8060.536405919047</v>
      </c>
      <c r="L21" s="83"/>
      <c r="M21" s="6">
        <f>IF(J21="","",(K21/J21)/LOOKUP(RIGHT($D$2,3),定数!$A$6:$A$13,定数!$B$6:$B$13))</f>
        <v>1.3661926111727198</v>
      </c>
      <c r="N21" s="40">
        <v>2010</v>
      </c>
      <c r="O21" s="8">
        <v>43575</v>
      </c>
      <c r="P21" s="79">
        <v>93.1</v>
      </c>
      <c r="Q21" s="79"/>
      <c r="R21" s="80">
        <f>IF(P21="","",T21*M21*LOOKUP(RIGHT($D$2,3),定数!$A$6:$A$13,定数!$B$6:$B$13))</f>
        <v>-8197.1556670362424</v>
      </c>
      <c r="S21" s="80"/>
      <c r="T21" s="81">
        <f t="shared" si="4"/>
        <v>-59.999999999999432</v>
      </c>
      <c r="U21" s="81"/>
      <c r="V21" s="22">
        <f t="shared" si="1"/>
        <v>0</v>
      </c>
      <c r="W21">
        <f t="shared" si="2"/>
        <v>1</v>
      </c>
      <c r="X21" s="38">
        <f t="shared" si="5"/>
        <v>316434.78260869574</v>
      </c>
      <c r="Y21" s="39">
        <f t="shared" si="6"/>
        <v>0.15090071752249679</v>
      </c>
    </row>
    <row r="22" spans="2:25" x14ac:dyDescent="0.15">
      <c r="B22" s="40">
        <v>14</v>
      </c>
      <c r="C22" s="78">
        <f t="shared" si="0"/>
        <v>260487.391196932</v>
      </c>
      <c r="D22" s="78"/>
      <c r="E22" s="40">
        <v>2010</v>
      </c>
      <c r="F22" s="8">
        <v>43585</v>
      </c>
      <c r="G22" s="40" t="s">
        <v>4</v>
      </c>
      <c r="H22" s="79">
        <v>94.15</v>
      </c>
      <c r="I22" s="79"/>
      <c r="J22" s="40">
        <v>25</v>
      </c>
      <c r="K22" s="82">
        <f t="shared" si="3"/>
        <v>7814.6217359079601</v>
      </c>
      <c r="L22" s="83"/>
      <c r="M22" s="6">
        <f>IF(J22="","",(K22/J22)/LOOKUP(RIGHT($D$2,3),定数!$A$6:$A$13,定数!$B$6:$B$13))</f>
        <v>3.1258486943631838</v>
      </c>
      <c r="N22" s="40">
        <v>2010</v>
      </c>
      <c r="O22" s="8">
        <v>43585</v>
      </c>
      <c r="P22" s="79">
        <v>93.89</v>
      </c>
      <c r="Q22" s="79"/>
      <c r="R22" s="80">
        <f>IF(P22="","",T22*M22*LOOKUP(RIGHT($D$2,3),定数!$A$6:$A$13,定数!$B$6:$B$13))</f>
        <v>-8127.2066053444378</v>
      </c>
      <c r="S22" s="80"/>
      <c r="T22" s="81">
        <f t="shared" si="4"/>
        <v>-26.000000000000512</v>
      </c>
      <c r="U22" s="81"/>
      <c r="V22" s="22">
        <f t="shared" si="1"/>
        <v>0</v>
      </c>
      <c r="W22">
        <f t="shared" si="2"/>
        <v>2</v>
      </c>
      <c r="X22" s="38">
        <f t="shared" si="5"/>
        <v>316434.78260869574</v>
      </c>
      <c r="Y22" s="39">
        <f t="shared" si="6"/>
        <v>0.17680544139469156</v>
      </c>
    </row>
    <row r="23" spans="2:25" x14ac:dyDescent="0.15">
      <c r="B23" s="40">
        <v>15</v>
      </c>
      <c r="C23" s="78">
        <f t="shared" si="0"/>
        <v>252360.18459158757</v>
      </c>
      <c r="D23" s="78"/>
      <c r="E23" s="40">
        <v>2010</v>
      </c>
      <c r="F23" s="8">
        <v>43592</v>
      </c>
      <c r="G23" s="40" t="s">
        <v>3</v>
      </c>
      <c r="H23" s="79">
        <v>91.67</v>
      </c>
      <c r="I23" s="79"/>
      <c r="J23" s="40">
        <v>151</v>
      </c>
      <c r="K23" s="82">
        <f t="shared" si="3"/>
        <v>7570.8055377476267</v>
      </c>
      <c r="L23" s="83"/>
      <c r="M23" s="6">
        <f>IF(J23="","",(K23/J23)/LOOKUP(RIGHT($D$2,3),定数!$A$6:$A$13,定数!$B$6:$B$13))</f>
        <v>0.50137785018196201</v>
      </c>
      <c r="N23" s="40">
        <v>2010</v>
      </c>
      <c r="O23" s="8">
        <v>43595</v>
      </c>
      <c r="P23" s="79">
        <v>93.19</v>
      </c>
      <c r="Q23" s="79"/>
      <c r="R23" s="80">
        <f>IF(P23="","",T23*M23*LOOKUP(RIGHT($D$2,3),定数!$A$6:$A$13,定数!$B$6:$B$13))</f>
        <v>-7620.9433227658028</v>
      </c>
      <c r="S23" s="80"/>
      <c r="T23" s="81">
        <f t="shared" si="4"/>
        <v>-151.9999999999996</v>
      </c>
      <c r="U23" s="81"/>
      <c r="V23" t="str">
        <f t="shared" ref="V23:W74" si="7">IF(S23&lt;&gt;"",IF(S23&lt;0,1+V22,0),"")</f>
        <v/>
      </c>
      <c r="W23">
        <f t="shared" si="2"/>
        <v>3</v>
      </c>
      <c r="X23" s="38">
        <f t="shared" si="5"/>
        <v>316434.78260869574</v>
      </c>
      <c r="Y23" s="39">
        <f t="shared" si="6"/>
        <v>0.20248911162317773</v>
      </c>
    </row>
    <row r="24" spans="2:25" x14ac:dyDescent="0.15">
      <c r="B24" s="40">
        <v>16</v>
      </c>
      <c r="C24" s="78">
        <f t="shared" si="0"/>
        <v>244739.24126882176</v>
      </c>
      <c r="D24" s="78"/>
      <c r="E24" s="40">
        <v>2010</v>
      </c>
      <c r="F24" s="8">
        <v>43599</v>
      </c>
      <c r="G24" s="40" t="s">
        <v>3</v>
      </c>
      <c r="H24" s="79">
        <v>92.64</v>
      </c>
      <c r="I24" s="79"/>
      <c r="J24" s="40">
        <v>29</v>
      </c>
      <c r="K24" s="82">
        <f t="shared" si="3"/>
        <v>7342.1772380646526</v>
      </c>
      <c r="L24" s="83"/>
      <c r="M24" s="6">
        <f>IF(J24="","",(K24/J24)/LOOKUP(RIGHT($D$2,3),定数!$A$6:$A$13,定数!$B$6:$B$13))</f>
        <v>2.5317852545050523</v>
      </c>
      <c r="N24" s="40">
        <v>2010</v>
      </c>
      <c r="O24" s="8">
        <v>43599</v>
      </c>
      <c r="P24" s="79">
        <v>92.94</v>
      </c>
      <c r="Q24" s="79"/>
      <c r="R24" s="80">
        <f>IF(P24="","",T24*M24*LOOKUP(RIGHT($D$2,3),定数!$A$6:$A$13,定数!$B$6:$B$13))</f>
        <v>-7595.3557635150846</v>
      </c>
      <c r="S24" s="80"/>
      <c r="T24" s="81">
        <f t="shared" si="4"/>
        <v>-29.999999999999716</v>
      </c>
      <c r="U24" s="81"/>
      <c r="V24" t="str">
        <f t="shared" si="7"/>
        <v/>
      </c>
      <c r="W24">
        <f t="shared" si="2"/>
        <v>4</v>
      </c>
      <c r="X24" s="38">
        <f t="shared" si="5"/>
        <v>316434.78260869574</v>
      </c>
      <c r="Y24" s="39">
        <f t="shared" si="6"/>
        <v>0.22657288414634524</v>
      </c>
    </row>
    <row r="25" spans="2:25" x14ac:dyDescent="0.15">
      <c r="B25" s="40">
        <v>17</v>
      </c>
      <c r="C25" s="78">
        <f t="shared" si="0"/>
        <v>237143.88550530668</v>
      </c>
      <c r="D25" s="78"/>
      <c r="E25" s="40">
        <v>2010</v>
      </c>
      <c r="F25" s="8">
        <v>43602</v>
      </c>
      <c r="G25" s="40" t="s">
        <v>37</v>
      </c>
      <c r="H25" s="79">
        <v>92.23</v>
      </c>
      <c r="I25" s="79"/>
      <c r="J25" s="40">
        <v>45</v>
      </c>
      <c r="K25" s="82">
        <f t="shared" si="3"/>
        <v>7114.3165651591999</v>
      </c>
      <c r="L25" s="83"/>
      <c r="M25" s="6">
        <f>IF(J25="","",(K25/J25)/LOOKUP(RIGHT($D$2,3),定数!$A$6:$A$13,定数!$B$6:$B$13))</f>
        <v>1.5809592367020442</v>
      </c>
      <c r="N25" s="40">
        <v>2010</v>
      </c>
      <c r="O25" s="8">
        <v>43603</v>
      </c>
      <c r="P25" s="79">
        <v>92.68</v>
      </c>
      <c r="Q25" s="79"/>
      <c r="R25" s="80">
        <f>IF(P25="","",T25*M25*LOOKUP(RIGHT($D$2,3),定数!$A$6:$A$13,定数!$B$6:$B$13))</f>
        <v>-7114.3165651592444</v>
      </c>
      <c r="S25" s="80"/>
      <c r="T25" s="81">
        <f t="shared" si="4"/>
        <v>-45.000000000000284</v>
      </c>
      <c r="U25" s="81"/>
      <c r="V25" t="str">
        <f t="shared" si="7"/>
        <v/>
      </c>
      <c r="W25">
        <f t="shared" si="2"/>
        <v>5</v>
      </c>
      <c r="X25" s="38">
        <f t="shared" si="5"/>
        <v>316434.78260869574</v>
      </c>
      <c r="Y25" s="39">
        <f t="shared" si="6"/>
        <v>0.250575794638355</v>
      </c>
    </row>
    <row r="26" spans="2:25" x14ac:dyDescent="0.15">
      <c r="B26" s="40">
        <v>18</v>
      </c>
      <c r="C26" s="78">
        <f t="shared" si="0"/>
        <v>230029.56894014744</v>
      </c>
      <c r="D26" s="78"/>
      <c r="E26" s="40">
        <v>2010</v>
      </c>
      <c r="F26" s="8">
        <v>43606</v>
      </c>
      <c r="G26" s="40" t="s">
        <v>4</v>
      </c>
      <c r="H26" s="79">
        <v>90.08</v>
      </c>
      <c r="I26" s="79"/>
      <c r="J26" s="40">
        <v>54</v>
      </c>
      <c r="K26" s="82">
        <f t="shared" si="3"/>
        <v>6900.8870682044226</v>
      </c>
      <c r="L26" s="83"/>
      <c r="M26" s="6">
        <f>IF(J26="","",(K26/J26)/LOOKUP(RIGHT($D$2,3),定数!$A$6:$A$13,定数!$B$6:$B$13))</f>
        <v>1.2779420496674856</v>
      </c>
      <c r="N26" s="40">
        <v>2010</v>
      </c>
      <c r="O26" s="8">
        <v>43609</v>
      </c>
      <c r="P26" s="79">
        <v>89.54</v>
      </c>
      <c r="Q26" s="79"/>
      <c r="R26" s="80">
        <f>IF(P26="","",T26*M26*LOOKUP(RIGHT($D$2,3),定数!$A$6:$A$13,定数!$B$6:$B$13))</f>
        <v>-6900.8870682043207</v>
      </c>
      <c r="S26" s="80"/>
      <c r="T26" s="81">
        <f t="shared" si="4"/>
        <v>-53.999999999999204</v>
      </c>
      <c r="U26" s="81"/>
      <c r="V26" t="str">
        <f t="shared" si="7"/>
        <v/>
      </c>
      <c r="W26">
        <f t="shared" si="2"/>
        <v>6</v>
      </c>
      <c r="X26" s="38">
        <f t="shared" si="5"/>
        <v>316434.78260869574</v>
      </c>
      <c r="Y26" s="39">
        <f t="shared" si="6"/>
        <v>0.27305852079920445</v>
      </c>
    </row>
    <row r="27" spans="2:25" x14ac:dyDescent="0.15">
      <c r="B27" s="40">
        <v>19</v>
      </c>
      <c r="C27" s="78">
        <f t="shared" si="0"/>
        <v>223128.68187194312</v>
      </c>
      <c r="D27" s="78"/>
      <c r="E27" s="40">
        <v>2010</v>
      </c>
      <c r="F27" s="8">
        <v>43611</v>
      </c>
      <c r="G27" s="40" t="s">
        <v>37</v>
      </c>
      <c r="H27" s="79">
        <v>90.06</v>
      </c>
      <c r="I27" s="79"/>
      <c r="J27" s="40">
        <v>32</v>
      </c>
      <c r="K27" s="82">
        <f t="shared" si="3"/>
        <v>6693.8604561582933</v>
      </c>
      <c r="L27" s="83"/>
      <c r="M27" s="6">
        <f>IF(J27="","",(K27/J27)/LOOKUP(RIGHT($D$2,3),定数!$A$6:$A$13,定数!$B$6:$B$13))</f>
        <v>2.0918313925494667</v>
      </c>
      <c r="N27" s="40">
        <v>2010</v>
      </c>
      <c r="O27" s="8">
        <v>43611</v>
      </c>
      <c r="P27" s="79">
        <v>90.36</v>
      </c>
      <c r="Q27" s="79"/>
      <c r="R27" s="80">
        <f>IF(P27="","",T27*M27*LOOKUP(RIGHT($D$2,3),定数!$A$6:$A$13,定数!$B$6:$B$13))</f>
        <v>-6275.4941776483411</v>
      </c>
      <c r="S27" s="80"/>
      <c r="T27" s="81">
        <f t="shared" si="4"/>
        <v>-29.999999999999716</v>
      </c>
      <c r="U27" s="81"/>
      <c r="V27" t="str">
        <f t="shared" si="7"/>
        <v/>
      </c>
      <c r="W27">
        <f t="shared" si="2"/>
        <v>7</v>
      </c>
      <c r="X27" s="38">
        <f t="shared" si="5"/>
        <v>316434.78260869574</v>
      </c>
      <c r="Y27" s="39">
        <f t="shared" si="6"/>
        <v>0.29486676517522803</v>
      </c>
    </row>
    <row r="28" spans="2:25" x14ac:dyDescent="0.15">
      <c r="B28" s="40">
        <v>20</v>
      </c>
      <c r="C28" s="78">
        <f t="shared" si="0"/>
        <v>216853.18769429479</v>
      </c>
      <c r="D28" s="78"/>
      <c r="E28" s="40">
        <v>2010</v>
      </c>
      <c r="F28" s="8">
        <v>43625</v>
      </c>
      <c r="G28" s="40" t="s">
        <v>65</v>
      </c>
      <c r="H28" s="79">
        <v>91.53</v>
      </c>
      <c r="I28" s="79"/>
      <c r="J28" s="40">
        <v>27</v>
      </c>
      <c r="K28" s="82">
        <f t="shared" si="3"/>
        <v>6505.5956308288432</v>
      </c>
      <c r="L28" s="83"/>
      <c r="M28" s="6">
        <f>IF(J28="","",(K28/J28)/LOOKUP(RIGHT($D$2,3),定数!$A$6:$A$13,定数!$B$6:$B$13))</f>
        <v>2.4094798632699419</v>
      </c>
      <c r="N28" s="40">
        <v>2010</v>
      </c>
      <c r="O28" s="8">
        <v>43625</v>
      </c>
      <c r="P28" s="79">
        <v>91.25</v>
      </c>
      <c r="Q28" s="79"/>
      <c r="R28" s="80">
        <f>IF(P28="","",T28*M28*LOOKUP(RIGHT($D$2,3),定数!$A$6:$A$13,定数!$B$6:$B$13))</f>
        <v>-6746.5436171558649</v>
      </c>
      <c r="S28" s="80"/>
      <c r="T28" s="81">
        <f t="shared" si="4"/>
        <v>-28.000000000000114</v>
      </c>
      <c r="U28" s="81"/>
      <c r="V28" t="str">
        <f t="shared" si="7"/>
        <v/>
      </c>
      <c r="W28">
        <f t="shared" si="2"/>
        <v>8</v>
      </c>
      <c r="X28" s="38">
        <f t="shared" si="5"/>
        <v>316434.78260869574</v>
      </c>
      <c r="Y28" s="39">
        <f t="shared" si="6"/>
        <v>0.31469863740467452</v>
      </c>
    </row>
    <row r="29" spans="2:25" x14ac:dyDescent="0.15">
      <c r="B29" s="40">
        <v>21</v>
      </c>
      <c r="C29" s="78">
        <f t="shared" si="0"/>
        <v>210106.64407713892</v>
      </c>
      <c r="D29" s="78"/>
      <c r="E29" s="40">
        <v>2010</v>
      </c>
      <c r="F29" s="8">
        <v>43626</v>
      </c>
      <c r="G29" s="40" t="s">
        <v>4</v>
      </c>
      <c r="H29" s="79">
        <v>91.36</v>
      </c>
      <c r="I29" s="79"/>
      <c r="J29" s="40">
        <v>51</v>
      </c>
      <c r="K29" s="82">
        <f t="shared" si="3"/>
        <v>6303.1993223141671</v>
      </c>
      <c r="L29" s="83"/>
      <c r="M29" s="6">
        <f>IF(J29="","",(K29/J29)/LOOKUP(RIGHT($D$2,3),定数!$A$6:$A$13,定数!$B$6:$B$13))</f>
        <v>1.2359214357478758</v>
      </c>
      <c r="N29" s="40">
        <v>2010</v>
      </c>
      <c r="O29" s="8">
        <v>43633</v>
      </c>
      <c r="P29" s="79">
        <v>90.85</v>
      </c>
      <c r="Q29" s="79"/>
      <c r="R29" s="80">
        <f>IF(P29="","",T29*M29*LOOKUP(RIGHT($D$2,3),定数!$A$6:$A$13,定数!$B$6:$B$13))</f>
        <v>-6303.1993223142299</v>
      </c>
      <c r="S29" s="80"/>
      <c r="T29" s="81">
        <f t="shared" si="4"/>
        <v>-51.000000000000512</v>
      </c>
      <c r="U29" s="81"/>
      <c r="V29" t="str">
        <f t="shared" si="7"/>
        <v/>
      </c>
      <c r="W29">
        <f t="shared" si="2"/>
        <v>9</v>
      </c>
      <c r="X29" s="38">
        <f t="shared" si="5"/>
        <v>316434.78260869574</v>
      </c>
      <c r="Y29" s="39">
        <f t="shared" si="6"/>
        <v>0.33601912424097369</v>
      </c>
    </row>
    <row r="30" spans="2:25" x14ac:dyDescent="0.15">
      <c r="B30" s="40">
        <v>22</v>
      </c>
      <c r="C30" s="78">
        <f t="shared" si="0"/>
        <v>203803.44475482468</v>
      </c>
      <c r="D30" s="78"/>
      <c r="E30" s="40">
        <v>2010</v>
      </c>
      <c r="F30" s="8">
        <v>43632</v>
      </c>
      <c r="G30" s="40" t="s">
        <v>37</v>
      </c>
      <c r="H30" s="79">
        <v>91.41</v>
      </c>
      <c r="I30" s="79"/>
      <c r="J30" s="40">
        <v>23</v>
      </c>
      <c r="K30" s="82">
        <f t="shared" si="3"/>
        <v>6114.1033426447402</v>
      </c>
      <c r="L30" s="83"/>
      <c r="M30" s="6">
        <f>IF(J30="","",(K30/J30)/LOOKUP(RIGHT($D$2,3),定数!$A$6:$A$13,定数!$B$6:$B$13))</f>
        <v>2.6583058011498872</v>
      </c>
      <c r="N30" s="40">
        <v>2010</v>
      </c>
      <c r="O30" s="8">
        <v>43632</v>
      </c>
      <c r="P30" s="79">
        <v>91.64</v>
      </c>
      <c r="Q30" s="79"/>
      <c r="R30" s="80">
        <f>IF(P30="","",T30*M30*LOOKUP(RIGHT($D$2,3),定数!$A$6:$A$13,定数!$B$6:$B$13))</f>
        <v>-6114.1033426448466</v>
      </c>
      <c r="S30" s="80"/>
      <c r="T30" s="81">
        <f t="shared" si="4"/>
        <v>-23.000000000000398</v>
      </c>
      <c r="U30" s="81"/>
      <c r="V30" t="str">
        <f t="shared" si="7"/>
        <v/>
      </c>
      <c r="W30">
        <f t="shared" si="2"/>
        <v>10</v>
      </c>
      <c r="X30" s="38">
        <f t="shared" si="5"/>
        <v>316434.78260869574</v>
      </c>
      <c r="Y30" s="39">
        <f t="shared" si="6"/>
        <v>0.35593855051374468</v>
      </c>
    </row>
    <row r="31" spans="2:25" x14ac:dyDescent="0.15">
      <c r="B31" s="40">
        <v>23</v>
      </c>
      <c r="C31" s="78">
        <f t="shared" si="0"/>
        <v>197689.34141217984</v>
      </c>
      <c r="D31" s="78"/>
      <c r="E31" s="40">
        <v>2010</v>
      </c>
      <c r="F31" s="8">
        <v>43641</v>
      </c>
      <c r="G31" s="40" t="s">
        <v>3</v>
      </c>
      <c r="H31" s="79">
        <v>89.46</v>
      </c>
      <c r="I31" s="79"/>
      <c r="J31" s="40">
        <v>28</v>
      </c>
      <c r="K31" s="82">
        <f t="shared" si="3"/>
        <v>5930.6802423653953</v>
      </c>
      <c r="L31" s="83"/>
      <c r="M31" s="6">
        <f>IF(J31="","",(K31/J31)/LOOKUP(RIGHT($D$2,3),定数!$A$6:$A$13,定数!$B$6:$B$13))</f>
        <v>2.1181000865590698</v>
      </c>
      <c r="N31" s="40">
        <v>2010</v>
      </c>
      <c r="O31" s="8">
        <v>43645</v>
      </c>
      <c r="P31" s="79">
        <v>88.89</v>
      </c>
      <c r="Q31" s="79"/>
      <c r="R31" s="80">
        <f>IF(P31="","",T31*M31*LOOKUP(RIGHT($D$2,3),定数!$A$6:$A$13,定数!$B$6:$B$13))</f>
        <v>12073.170493386553</v>
      </c>
      <c r="S31" s="80"/>
      <c r="T31" s="81">
        <f t="shared" si="4"/>
        <v>56.999999999999318</v>
      </c>
      <c r="U31" s="81"/>
      <c r="V31" t="str">
        <f t="shared" si="7"/>
        <v/>
      </c>
      <c r="W31">
        <f t="shared" si="2"/>
        <v>0</v>
      </c>
      <c r="X31" s="38">
        <f t="shared" si="5"/>
        <v>316434.78260869574</v>
      </c>
      <c r="Y31" s="39">
        <f t="shared" si="6"/>
        <v>0.37526039399833266</v>
      </c>
    </row>
    <row r="32" spans="2:25" x14ac:dyDescent="0.15">
      <c r="B32" s="40">
        <v>24</v>
      </c>
      <c r="C32" s="78">
        <f t="shared" si="0"/>
        <v>209762.51190556638</v>
      </c>
      <c r="D32" s="78"/>
      <c r="E32" s="40">
        <v>2010</v>
      </c>
      <c r="F32" s="8">
        <v>43644</v>
      </c>
      <c r="G32" s="40" t="s">
        <v>3</v>
      </c>
      <c r="H32" s="79">
        <v>89.27</v>
      </c>
      <c r="I32" s="79"/>
      <c r="J32" s="40">
        <v>16</v>
      </c>
      <c r="K32" s="82">
        <f t="shared" si="3"/>
        <v>6292.8753571669913</v>
      </c>
      <c r="L32" s="83"/>
      <c r="M32" s="6">
        <f>IF(J32="","",(K32/J32)/LOOKUP(RIGHT($D$2,3),定数!$A$6:$A$13,定数!$B$6:$B$13))</f>
        <v>3.9330470982293697</v>
      </c>
      <c r="N32" s="40">
        <v>2010</v>
      </c>
      <c r="O32" s="8">
        <v>43644</v>
      </c>
      <c r="P32" s="79">
        <v>89.44</v>
      </c>
      <c r="Q32" s="79"/>
      <c r="R32" s="80">
        <f>IF(P32="","",T32*M32*LOOKUP(RIGHT($D$2,3),定数!$A$6:$A$13,定数!$B$6:$B$13))</f>
        <v>-6686.1800669899949</v>
      </c>
      <c r="S32" s="80"/>
      <c r="T32" s="81">
        <f t="shared" si="4"/>
        <v>-17.000000000000171</v>
      </c>
      <c r="U32" s="81"/>
      <c r="V32" t="str">
        <f t="shared" si="7"/>
        <v/>
      </c>
      <c r="W32">
        <f t="shared" si="2"/>
        <v>1</v>
      </c>
      <c r="X32" s="38">
        <f t="shared" si="5"/>
        <v>316434.78260869574</v>
      </c>
      <c r="Y32" s="39">
        <f t="shared" si="6"/>
        <v>0.33710665377465987</v>
      </c>
    </row>
    <row r="33" spans="2:25" x14ac:dyDescent="0.15">
      <c r="B33" s="40">
        <v>25</v>
      </c>
      <c r="C33" s="78">
        <f t="shared" si="0"/>
        <v>203076.33183857639</v>
      </c>
      <c r="D33" s="78"/>
      <c r="E33" s="40">
        <v>2010</v>
      </c>
      <c r="F33" s="8">
        <v>43647</v>
      </c>
      <c r="G33" s="40" t="s">
        <v>3</v>
      </c>
      <c r="H33" s="79">
        <v>88.22</v>
      </c>
      <c r="I33" s="79"/>
      <c r="J33" s="40">
        <v>26</v>
      </c>
      <c r="K33" s="82">
        <f t="shared" si="3"/>
        <v>6092.2899551572909</v>
      </c>
      <c r="L33" s="83"/>
      <c r="M33" s="6">
        <f>IF(J33="","",(K33/J33)/LOOKUP(RIGHT($D$2,3),定数!$A$6:$A$13,定数!$B$6:$B$13))</f>
        <v>2.343188444291266</v>
      </c>
      <c r="N33" s="40">
        <v>2010</v>
      </c>
      <c r="O33" s="8">
        <v>43647</v>
      </c>
      <c r="P33" s="79">
        <v>87.71</v>
      </c>
      <c r="Q33" s="79"/>
      <c r="R33" s="80">
        <f>IF(P33="","",T33*M33*LOOKUP(RIGHT($D$2,3),定数!$A$6:$A$13,定数!$B$6:$B$13))</f>
        <v>11950.261065885577</v>
      </c>
      <c r="S33" s="80"/>
      <c r="T33" s="81">
        <f t="shared" si="4"/>
        <v>51.000000000000512</v>
      </c>
      <c r="U33" s="81"/>
      <c r="V33" t="str">
        <f t="shared" si="7"/>
        <v/>
      </c>
      <c r="W33">
        <f t="shared" si="2"/>
        <v>0</v>
      </c>
      <c r="X33" s="38">
        <f t="shared" si="5"/>
        <v>316434.78260869574</v>
      </c>
      <c r="Y33" s="39">
        <f t="shared" si="6"/>
        <v>0.35823637918559281</v>
      </c>
    </row>
    <row r="34" spans="2:25" x14ac:dyDescent="0.15">
      <c r="B34" s="40">
        <v>26</v>
      </c>
      <c r="C34" s="78">
        <f t="shared" si="0"/>
        <v>215026.59290446196</v>
      </c>
      <c r="D34" s="78"/>
      <c r="E34" s="40">
        <v>2010</v>
      </c>
      <c r="F34" s="8">
        <v>43660</v>
      </c>
      <c r="G34" s="40" t="s">
        <v>3</v>
      </c>
      <c r="H34" s="79">
        <v>88.17</v>
      </c>
      <c r="I34" s="79"/>
      <c r="J34" s="40">
        <v>47</v>
      </c>
      <c r="K34" s="82">
        <f t="shared" si="3"/>
        <v>6450.797787133858</v>
      </c>
      <c r="L34" s="83"/>
      <c r="M34" s="6">
        <f>IF(J34="","",(K34/J34)/LOOKUP(RIGHT($D$2,3),定数!$A$6:$A$13,定数!$B$6:$B$13))</f>
        <v>1.3725101674752889</v>
      </c>
      <c r="N34" s="40">
        <v>2010</v>
      </c>
      <c r="O34" s="8">
        <v>43661</v>
      </c>
      <c r="P34" s="79">
        <v>87.25</v>
      </c>
      <c r="Q34" s="79"/>
      <c r="R34" s="80">
        <f>IF(P34="","",T34*M34*LOOKUP(RIGHT($D$2,3),定数!$A$6:$A$13,定数!$B$6:$B$13))</f>
        <v>12627.093540772681</v>
      </c>
      <c r="S34" s="80"/>
      <c r="T34" s="81">
        <f t="shared" si="4"/>
        <v>92.000000000000171</v>
      </c>
      <c r="U34" s="81"/>
      <c r="V34" t="str">
        <f t="shared" si="7"/>
        <v/>
      </c>
      <c r="W34">
        <f t="shared" si="2"/>
        <v>0</v>
      </c>
      <c r="X34" s="38">
        <f t="shared" si="5"/>
        <v>316434.78260869574</v>
      </c>
      <c r="Y34" s="39">
        <f t="shared" si="6"/>
        <v>0.32047105842228307</v>
      </c>
    </row>
    <row r="35" spans="2:25" x14ac:dyDescent="0.15">
      <c r="B35" s="40">
        <v>27</v>
      </c>
      <c r="C35" s="78">
        <f t="shared" si="0"/>
        <v>227653.68644523463</v>
      </c>
      <c r="D35" s="78"/>
      <c r="E35" s="40">
        <v>2010</v>
      </c>
      <c r="F35" s="8">
        <v>43680</v>
      </c>
      <c r="G35" s="40" t="s">
        <v>3</v>
      </c>
      <c r="H35" s="79">
        <v>86.38</v>
      </c>
      <c r="I35" s="79"/>
      <c r="J35" s="40">
        <v>25</v>
      </c>
      <c r="K35" s="82">
        <f t="shared" si="3"/>
        <v>6829.6105933570389</v>
      </c>
      <c r="L35" s="83"/>
      <c r="M35" s="6">
        <f>IF(J35="","",(K35/J35)/LOOKUP(RIGHT($D$2,3),定数!$A$6:$A$13,定数!$B$6:$B$13))</f>
        <v>2.7318442373428153</v>
      </c>
      <c r="N35" s="40">
        <v>2010</v>
      </c>
      <c r="O35" s="8">
        <v>43680</v>
      </c>
      <c r="P35" s="79">
        <v>85.91</v>
      </c>
      <c r="Q35" s="79"/>
      <c r="R35" s="80">
        <f>IF(P35="","",T35*M35*LOOKUP(RIGHT($D$2,3),定数!$A$6:$A$13,定数!$B$6:$B$13))</f>
        <v>12839.6679155112</v>
      </c>
      <c r="S35" s="80"/>
      <c r="T35" s="81">
        <f t="shared" si="4"/>
        <v>46.999999999999886</v>
      </c>
      <c r="U35" s="81"/>
      <c r="V35" t="str">
        <f t="shared" si="7"/>
        <v/>
      </c>
      <c r="W35">
        <f t="shared" si="2"/>
        <v>0</v>
      </c>
      <c r="X35" s="38">
        <f t="shared" si="5"/>
        <v>316434.78260869574</v>
      </c>
      <c r="Y35" s="39">
        <f t="shared" si="6"/>
        <v>0.28056680568282566</v>
      </c>
    </row>
    <row r="36" spans="2:25" x14ac:dyDescent="0.15">
      <c r="B36" s="40">
        <v>28</v>
      </c>
      <c r="C36" s="78">
        <f t="shared" si="0"/>
        <v>240493.35436074584</v>
      </c>
      <c r="D36" s="78"/>
      <c r="E36" s="40">
        <v>2010</v>
      </c>
      <c r="F36" s="8">
        <v>43687</v>
      </c>
      <c r="G36" s="40" t="s">
        <v>4</v>
      </c>
      <c r="H36" s="79">
        <v>85.92</v>
      </c>
      <c r="I36" s="79"/>
      <c r="J36" s="40">
        <v>30</v>
      </c>
      <c r="K36" s="82">
        <f t="shared" si="3"/>
        <v>7214.8006308223748</v>
      </c>
      <c r="L36" s="83"/>
      <c r="M36" s="6">
        <f>IF(J36="","",(K36/J36)/LOOKUP(RIGHT($D$2,3),定数!$A$6:$A$13,定数!$B$6:$B$13))</f>
        <v>2.4049335436074584</v>
      </c>
      <c r="N36" s="40">
        <v>2010</v>
      </c>
      <c r="O36" s="8">
        <v>43687</v>
      </c>
      <c r="P36" s="79">
        <v>85.62</v>
      </c>
      <c r="Q36" s="79"/>
      <c r="R36" s="80">
        <f>IF(P36="","",T36*M36*LOOKUP(RIGHT($D$2,3),定数!$A$6:$A$13,定数!$B$6:$B$13))</f>
        <v>-7214.8006308223075</v>
      </c>
      <c r="S36" s="80"/>
      <c r="T36" s="81">
        <f t="shared" si="4"/>
        <v>-29.999999999999716</v>
      </c>
      <c r="U36" s="81"/>
      <c r="V36" t="str">
        <f t="shared" si="7"/>
        <v/>
      </c>
      <c r="W36">
        <f t="shared" si="2"/>
        <v>1</v>
      </c>
      <c r="X36" s="38">
        <f t="shared" si="5"/>
        <v>316434.78260869574</v>
      </c>
      <c r="Y36" s="39">
        <f t="shared" si="6"/>
        <v>0.23999077352333709</v>
      </c>
    </row>
    <row r="37" spans="2:25" x14ac:dyDescent="0.15">
      <c r="B37" s="40">
        <v>29</v>
      </c>
      <c r="C37" s="78">
        <f t="shared" si="0"/>
        <v>233278.55372992353</v>
      </c>
      <c r="D37" s="78"/>
      <c r="E37" s="40">
        <v>2010</v>
      </c>
      <c r="F37" s="8">
        <v>43695</v>
      </c>
      <c r="G37" s="40" t="s">
        <v>4</v>
      </c>
      <c r="H37" s="79">
        <v>85.38</v>
      </c>
      <c r="I37" s="79"/>
      <c r="J37" s="40">
        <v>19</v>
      </c>
      <c r="K37" s="82">
        <f t="shared" si="3"/>
        <v>6998.356611897706</v>
      </c>
      <c r="L37" s="83"/>
      <c r="M37" s="6">
        <f>IF(J37="","",(K37/J37)/LOOKUP(RIGHT($D$2,3),定数!$A$6:$A$13,定数!$B$6:$B$13))</f>
        <v>3.6833455852093193</v>
      </c>
      <c r="N37" s="40">
        <v>2010</v>
      </c>
      <c r="O37" s="8">
        <v>43696</v>
      </c>
      <c r="P37" s="79">
        <v>85.74</v>
      </c>
      <c r="Q37" s="79"/>
      <c r="R37" s="80">
        <f>IF(P37="","",T37*M37*LOOKUP(RIGHT($D$2,3),定数!$A$6:$A$13,定数!$B$6:$B$13))</f>
        <v>13260.044106753528</v>
      </c>
      <c r="S37" s="80"/>
      <c r="T37" s="81">
        <f t="shared" si="4"/>
        <v>35.999999999999943</v>
      </c>
      <c r="U37" s="81"/>
      <c r="V37" t="str">
        <f t="shared" si="7"/>
        <v/>
      </c>
      <c r="W37">
        <f t="shared" si="2"/>
        <v>0</v>
      </c>
      <c r="X37" s="38">
        <f t="shared" si="5"/>
        <v>316434.78260869574</v>
      </c>
      <c r="Y37" s="39">
        <f t="shared" si="6"/>
        <v>0.26279105031763672</v>
      </c>
    </row>
    <row r="38" spans="2:25" x14ac:dyDescent="0.15">
      <c r="B38" s="40">
        <v>30</v>
      </c>
      <c r="C38" s="78">
        <f t="shared" si="0"/>
        <v>246538.59783667704</v>
      </c>
      <c r="D38" s="78"/>
      <c r="E38" s="40">
        <v>2010</v>
      </c>
      <c r="F38" s="8">
        <v>43696</v>
      </c>
      <c r="G38" s="40" t="s">
        <v>3</v>
      </c>
      <c r="H38" s="79">
        <v>85.22</v>
      </c>
      <c r="I38" s="79"/>
      <c r="J38" s="40">
        <v>17</v>
      </c>
      <c r="K38" s="82">
        <f t="shared" si="3"/>
        <v>7396.1579351003111</v>
      </c>
      <c r="L38" s="83"/>
      <c r="M38" s="6">
        <f>IF(J38="","",(K38/J38)/LOOKUP(RIGHT($D$2,3),定数!$A$6:$A$13,定数!$B$6:$B$13))</f>
        <v>4.3506811382943003</v>
      </c>
      <c r="N38" s="40">
        <v>2010</v>
      </c>
      <c r="O38" s="8">
        <v>43697</v>
      </c>
      <c r="P38" s="79">
        <v>85.4</v>
      </c>
      <c r="Q38" s="79"/>
      <c r="R38" s="80">
        <f>IF(P38="","",T38*M38*LOOKUP(RIGHT($D$2,3),定数!$A$6:$A$13,定数!$B$6:$B$13))</f>
        <v>-7831.226048930037</v>
      </c>
      <c r="S38" s="80"/>
      <c r="T38" s="81">
        <f t="shared" si="4"/>
        <v>-18.000000000000682</v>
      </c>
      <c r="U38" s="81"/>
      <c r="V38" t="str">
        <f t="shared" si="7"/>
        <v/>
      </c>
      <c r="W38">
        <f t="shared" si="2"/>
        <v>1</v>
      </c>
      <c r="X38" s="38">
        <f t="shared" si="5"/>
        <v>316434.78260869574</v>
      </c>
      <c r="Y38" s="39">
        <f t="shared" si="6"/>
        <v>0.22088654159884991</v>
      </c>
    </row>
    <row r="39" spans="2:25" x14ac:dyDescent="0.15">
      <c r="B39" s="40">
        <v>31</v>
      </c>
      <c r="C39" s="78">
        <f t="shared" si="0"/>
        <v>238707.37178774702</v>
      </c>
      <c r="D39" s="78"/>
      <c r="E39" s="40">
        <v>2010</v>
      </c>
      <c r="F39" s="8">
        <v>43704</v>
      </c>
      <c r="G39" s="40" t="s">
        <v>3</v>
      </c>
      <c r="H39" s="79">
        <v>84.59</v>
      </c>
      <c r="I39" s="79"/>
      <c r="J39" s="40">
        <v>49</v>
      </c>
      <c r="K39" s="82">
        <f t="shared" si="3"/>
        <v>7161.2211536324103</v>
      </c>
      <c r="L39" s="83"/>
      <c r="M39" s="6">
        <f>IF(J39="","",(K39/J39)/LOOKUP(RIGHT($D$2,3),定数!$A$6:$A$13,定数!$B$6:$B$13))</f>
        <v>1.4614737048229409</v>
      </c>
      <c r="N39" s="40">
        <v>2010</v>
      </c>
      <c r="O39" s="8">
        <v>43704</v>
      </c>
      <c r="P39" s="79">
        <v>85.05</v>
      </c>
      <c r="Q39" s="79"/>
      <c r="R39" s="80">
        <f>IF(P39="","",T39*M39*LOOKUP(RIGHT($D$2,3),定数!$A$6:$A$13,定数!$B$6:$B$13))</f>
        <v>-6722.779042185437</v>
      </c>
      <c r="S39" s="80"/>
      <c r="T39" s="81">
        <f t="shared" si="4"/>
        <v>-45.999999999999375</v>
      </c>
      <c r="U39" s="81"/>
      <c r="V39" t="str">
        <f t="shared" si="7"/>
        <v/>
      </c>
      <c r="W39">
        <f t="shared" si="2"/>
        <v>2</v>
      </c>
      <c r="X39" s="38">
        <f t="shared" si="5"/>
        <v>316434.78260869574</v>
      </c>
      <c r="Y39" s="39">
        <f t="shared" si="6"/>
        <v>0.24563485145394615</v>
      </c>
    </row>
    <row r="40" spans="2:25" x14ac:dyDescent="0.15">
      <c r="B40" s="40">
        <v>32</v>
      </c>
      <c r="C40" s="78">
        <f t="shared" si="0"/>
        <v>231984.59274556159</v>
      </c>
      <c r="D40" s="78"/>
      <c r="E40" s="40">
        <v>2010</v>
      </c>
      <c r="F40" s="8">
        <v>43736</v>
      </c>
      <c r="G40" s="40" t="s">
        <v>3</v>
      </c>
      <c r="H40" s="79">
        <v>84.16</v>
      </c>
      <c r="I40" s="79"/>
      <c r="J40" s="40">
        <v>9</v>
      </c>
      <c r="K40" s="82">
        <f t="shared" si="3"/>
        <v>6959.5377823668478</v>
      </c>
      <c r="L40" s="83"/>
      <c r="M40" s="6">
        <f>IF(J40="","",(K40/J40)/LOOKUP(RIGHT($D$2,3),定数!$A$6:$A$13,定数!$B$6:$B$13))</f>
        <v>7.7328197581853866</v>
      </c>
      <c r="N40" s="40">
        <v>2010</v>
      </c>
      <c r="O40" s="8">
        <v>43736</v>
      </c>
      <c r="P40" s="79">
        <v>84.25</v>
      </c>
      <c r="Q40" s="79"/>
      <c r="R40" s="80">
        <f>IF(P40="","",T40*M40*LOOKUP(RIGHT($D$2,3),定数!$A$6:$A$13,定数!$B$6:$B$13))</f>
        <v>-6959.5377823671115</v>
      </c>
      <c r="S40" s="80"/>
      <c r="T40" s="81">
        <f t="shared" si="4"/>
        <v>-9.0000000000003411</v>
      </c>
      <c r="U40" s="81"/>
      <c r="V40" t="str">
        <f t="shared" si="7"/>
        <v/>
      </c>
      <c r="W40">
        <f t="shared" si="2"/>
        <v>3</v>
      </c>
      <c r="X40" s="38">
        <f t="shared" si="5"/>
        <v>316434.78260869574</v>
      </c>
      <c r="Y40" s="39">
        <f t="shared" si="6"/>
        <v>0.26688023727014076</v>
      </c>
    </row>
    <row r="41" spans="2:25" x14ac:dyDescent="0.15">
      <c r="B41" s="40">
        <v>33</v>
      </c>
      <c r="C41" s="78">
        <f t="shared" si="0"/>
        <v>225025.05496319447</v>
      </c>
      <c r="D41" s="78"/>
      <c r="E41" s="40">
        <v>2010</v>
      </c>
      <c r="F41" s="8">
        <v>43737</v>
      </c>
      <c r="G41" s="40" t="s">
        <v>3</v>
      </c>
      <c r="H41" s="79">
        <v>83.79</v>
      </c>
      <c r="I41" s="79"/>
      <c r="J41" s="40">
        <v>28</v>
      </c>
      <c r="K41" s="82">
        <f t="shared" si="3"/>
        <v>6750.7516488958336</v>
      </c>
      <c r="L41" s="83"/>
      <c r="M41" s="6">
        <f>IF(J41="","",(K41/J41)/LOOKUP(RIGHT($D$2,3),定数!$A$6:$A$13,定数!$B$6:$B$13))</f>
        <v>2.4109827317485117</v>
      </c>
      <c r="N41" s="40">
        <v>2010</v>
      </c>
      <c r="O41" s="8">
        <v>43738</v>
      </c>
      <c r="P41" s="79">
        <v>83.26</v>
      </c>
      <c r="Q41" s="79"/>
      <c r="R41" s="80">
        <f>IF(P41="","",T41*M41*LOOKUP(RIGHT($D$2,3),定数!$A$6:$A$13,定数!$B$6:$B$13))</f>
        <v>12778.208478267139</v>
      </c>
      <c r="S41" s="80"/>
      <c r="T41" s="81">
        <f t="shared" si="4"/>
        <v>53.000000000000114</v>
      </c>
      <c r="U41" s="81"/>
      <c r="V41" t="str">
        <f t="shared" si="7"/>
        <v/>
      </c>
      <c r="W41">
        <f t="shared" si="2"/>
        <v>0</v>
      </c>
      <c r="X41" s="38">
        <f t="shared" si="5"/>
        <v>316434.78260869574</v>
      </c>
      <c r="Y41" s="39">
        <f t="shared" si="6"/>
        <v>0.28887383015203738</v>
      </c>
    </row>
    <row r="42" spans="2:25" x14ac:dyDescent="0.15">
      <c r="B42" s="40">
        <v>34</v>
      </c>
      <c r="C42" s="78">
        <f t="shared" si="0"/>
        <v>237803.2634414616</v>
      </c>
      <c r="D42" s="78"/>
      <c r="E42" s="40">
        <v>2010</v>
      </c>
      <c r="F42" s="8">
        <v>43749</v>
      </c>
      <c r="G42" s="40" t="s">
        <v>3</v>
      </c>
      <c r="H42" s="79">
        <v>81.92</v>
      </c>
      <c r="I42" s="79"/>
      <c r="J42" s="40">
        <v>21</v>
      </c>
      <c r="K42" s="82">
        <f t="shared" si="3"/>
        <v>7134.0979032438481</v>
      </c>
      <c r="L42" s="83"/>
      <c r="M42" s="6">
        <f>IF(J42="","",(K42/J42)/LOOKUP(RIGHT($D$2,3),定数!$A$6:$A$13,定数!$B$6:$B$13))</f>
        <v>3.3971894777351657</v>
      </c>
      <c r="N42" s="40">
        <v>2010</v>
      </c>
      <c r="O42" s="8">
        <v>43749</v>
      </c>
      <c r="P42" s="79">
        <v>82.14</v>
      </c>
      <c r="Q42" s="79"/>
      <c r="R42" s="80">
        <f>IF(P42="","",T42*M42*LOOKUP(RIGHT($D$2,3),定数!$A$6:$A$13,定数!$B$6:$B$13))</f>
        <v>-7473.8168510173255</v>
      </c>
      <c r="S42" s="80"/>
      <c r="T42" s="81">
        <f t="shared" si="4"/>
        <v>-21.999999999999886</v>
      </c>
      <c r="U42" s="81"/>
      <c r="V42" t="str">
        <f t="shared" si="7"/>
        <v/>
      </c>
      <c r="W42">
        <f t="shared" si="2"/>
        <v>1</v>
      </c>
      <c r="X42" s="38">
        <f t="shared" si="5"/>
        <v>316434.78260869574</v>
      </c>
      <c r="Y42" s="39">
        <f t="shared" si="6"/>
        <v>0.24849202264995662</v>
      </c>
    </row>
    <row r="43" spans="2:25" x14ac:dyDescent="0.15">
      <c r="B43" s="40">
        <v>35</v>
      </c>
      <c r="C43" s="78">
        <f t="shared" si="0"/>
        <v>230329.44659044428</v>
      </c>
      <c r="D43" s="78"/>
      <c r="E43" s="40">
        <v>2010</v>
      </c>
      <c r="F43" s="8">
        <v>43751</v>
      </c>
      <c r="G43" s="40" t="s">
        <v>3</v>
      </c>
      <c r="H43" s="79">
        <v>81.78</v>
      </c>
      <c r="I43" s="79"/>
      <c r="J43" s="40">
        <v>15</v>
      </c>
      <c r="K43" s="82">
        <f t="shared" si="3"/>
        <v>6909.8833977133281</v>
      </c>
      <c r="L43" s="83"/>
      <c r="M43" s="6">
        <f>IF(J43="","",(K43/J43)/LOOKUP(RIGHT($D$2,3),定数!$A$6:$A$13,定数!$B$6:$B$13))</f>
        <v>4.6065889318088855</v>
      </c>
      <c r="N43" s="40">
        <v>2010</v>
      </c>
      <c r="O43" s="8">
        <v>43751</v>
      </c>
      <c r="P43" s="79">
        <v>81.98</v>
      </c>
      <c r="Q43" s="79"/>
      <c r="R43" s="80">
        <f>IF(P43="","",T43*M43*LOOKUP(RIGHT($D$2,3),定数!$A$6:$A$13,定数!$B$6:$B$13))</f>
        <v>-9213.1778636179024</v>
      </c>
      <c r="S43" s="80"/>
      <c r="T43" s="81">
        <f t="shared" si="4"/>
        <v>-20.000000000000284</v>
      </c>
      <c r="U43" s="81"/>
      <c r="V43" t="str">
        <f t="shared" si="7"/>
        <v/>
      </c>
      <c r="W43">
        <f t="shared" si="2"/>
        <v>2</v>
      </c>
      <c r="X43" s="38">
        <f t="shared" si="5"/>
        <v>316434.78260869574</v>
      </c>
      <c r="Y43" s="39">
        <f t="shared" si="6"/>
        <v>0.27211084479524361</v>
      </c>
    </row>
    <row r="44" spans="2:25" x14ac:dyDescent="0.15">
      <c r="B44" s="40">
        <v>36</v>
      </c>
      <c r="C44" s="78">
        <f t="shared" si="0"/>
        <v>221116.26872682638</v>
      </c>
      <c r="D44" s="78"/>
      <c r="E44" s="40">
        <v>2010</v>
      </c>
      <c r="F44" s="8">
        <v>43753</v>
      </c>
      <c r="G44" s="40" t="s">
        <v>3</v>
      </c>
      <c r="H44" s="79">
        <v>81.36</v>
      </c>
      <c r="I44" s="79"/>
      <c r="J44" s="40">
        <v>23</v>
      </c>
      <c r="K44" s="82">
        <f t="shared" si="3"/>
        <v>6633.488061804791</v>
      </c>
      <c r="L44" s="83"/>
      <c r="M44" s="6">
        <f>IF(J44="","",(K44/J44)/LOOKUP(RIGHT($D$2,3),定数!$A$6:$A$13,定数!$B$6:$B$13))</f>
        <v>2.8841252442629526</v>
      </c>
      <c r="N44" s="40">
        <v>2010</v>
      </c>
      <c r="O44" s="8">
        <v>43753</v>
      </c>
      <c r="P44" s="79">
        <v>80.900000000000006</v>
      </c>
      <c r="Q44" s="79"/>
      <c r="R44" s="80">
        <f>IF(P44="","",T44*M44*LOOKUP(RIGHT($D$2,3),定数!$A$6:$A$13,定数!$B$6:$B$13))</f>
        <v>13266.976123609402</v>
      </c>
      <c r="S44" s="80"/>
      <c r="T44" s="81">
        <f t="shared" si="4"/>
        <v>45.999999999999375</v>
      </c>
      <c r="U44" s="81"/>
      <c r="V44" t="str">
        <f t="shared" si="7"/>
        <v/>
      </c>
      <c r="W44">
        <f t="shared" si="2"/>
        <v>0</v>
      </c>
      <c r="X44" s="38">
        <f t="shared" si="5"/>
        <v>316434.78260869574</v>
      </c>
      <c r="Y44" s="39">
        <f t="shared" si="6"/>
        <v>0.30122641100343428</v>
      </c>
    </row>
    <row r="45" spans="2:25" x14ac:dyDescent="0.15">
      <c r="B45" s="40">
        <v>37</v>
      </c>
      <c r="C45" s="78">
        <f t="shared" si="0"/>
        <v>234383.24485043579</v>
      </c>
      <c r="D45" s="78"/>
      <c r="E45" s="40">
        <v>2010</v>
      </c>
      <c r="F45" s="8">
        <v>43770</v>
      </c>
      <c r="G45" s="40" t="s">
        <v>4</v>
      </c>
      <c r="H45" s="79">
        <v>80.63</v>
      </c>
      <c r="I45" s="79"/>
      <c r="J45" s="40">
        <v>16</v>
      </c>
      <c r="K45" s="82">
        <f t="shared" si="3"/>
        <v>7031.497345513073</v>
      </c>
      <c r="L45" s="83"/>
      <c r="M45" s="6">
        <f>IF(J45="","",(K45/J45)/LOOKUP(RIGHT($D$2,3),定数!$A$6:$A$13,定数!$B$6:$B$13))</f>
        <v>4.3946858409456704</v>
      </c>
      <c r="N45" s="40">
        <v>2010</v>
      </c>
      <c r="O45" s="8">
        <v>43772</v>
      </c>
      <c r="P45" s="79">
        <v>80.97</v>
      </c>
      <c r="Q45" s="79"/>
      <c r="R45" s="80">
        <f>IF(P45="","",T45*M45*LOOKUP(RIGHT($D$2,3),定数!$A$6:$A$13,定数!$B$6:$B$13))</f>
        <v>14941.93185921543</v>
      </c>
      <c r="S45" s="80"/>
      <c r="T45" s="81">
        <f t="shared" si="4"/>
        <v>34.000000000000341</v>
      </c>
      <c r="U45" s="81"/>
      <c r="V45" t="str">
        <f t="shared" si="7"/>
        <v/>
      </c>
      <c r="W45">
        <f t="shared" si="2"/>
        <v>0</v>
      </c>
      <c r="X45" s="38">
        <f t="shared" si="5"/>
        <v>316434.78260869574</v>
      </c>
      <c r="Y45" s="39">
        <f t="shared" si="6"/>
        <v>0.25929999566364093</v>
      </c>
    </row>
    <row r="46" spans="2:25" x14ac:dyDescent="0.15">
      <c r="B46" s="40">
        <v>38</v>
      </c>
      <c r="C46" s="78">
        <f t="shared" si="0"/>
        <v>249325.17670965122</v>
      </c>
      <c r="D46" s="78"/>
      <c r="E46" s="40">
        <v>2010</v>
      </c>
      <c r="F46" s="8">
        <v>43791</v>
      </c>
      <c r="G46" s="40" t="s">
        <v>4</v>
      </c>
      <c r="H46" s="79">
        <v>83.5</v>
      </c>
      <c r="I46" s="79"/>
      <c r="J46" s="40">
        <v>14</v>
      </c>
      <c r="K46" s="82">
        <f t="shared" si="3"/>
        <v>7479.755301289536</v>
      </c>
      <c r="L46" s="83"/>
      <c r="M46" s="6">
        <f>IF(J46="","",(K46/J46)/LOOKUP(RIGHT($D$2,3),定数!$A$6:$A$13,定数!$B$6:$B$13))</f>
        <v>5.3426823580639544</v>
      </c>
      <c r="N46" s="40">
        <v>2010</v>
      </c>
      <c r="O46" s="8">
        <v>43791</v>
      </c>
      <c r="P46" s="79">
        <v>83.35</v>
      </c>
      <c r="Q46" s="79"/>
      <c r="R46" s="80">
        <f>IF(P46="","",T46*M46*LOOKUP(RIGHT($D$2,3),定数!$A$6:$A$13,定数!$B$6:$B$13))</f>
        <v>-8014.0235370962355</v>
      </c>
      <c r="S46" s="80"/>
      <c r="T46" s="81">
        <f t="shared" si="4"/>
        <v>-15.000000000000568</v>
      </c>
      <c r="U46" s="81"/>
      <c r="V46" t="str">
        <f t="shared" si="7"/>
        <v/>
      </c>
      <c r="W46">
        <f t="shared" si="2"/>
        <v>1</v>
      </c>
      <c r="X46" s="38">
        <f t="shared" si="5"/>
        <v>316434.78260869574</v>
      </c>
      <c r="Y46" s="39">
        <f t="shared" si="6"/>
        <v>0.21208037038719751</v>
      </c>
    </row>
    <row r="47" spans="2:25" x14ac:dyDescent="0.15">
      <c r="B47" s="40">
        <v>39</v>
      </c>
      <c r="C47" s="78">
        <f t="shared" si="0"/>
        <v>241311.15317255497</v>
      </c>
      <c r="D47" s="78"/>
      <c r="E47" s="40">
        <v>2010</v>
      </c>
      <c r="F47" s="8">
        <v>43798</v>
      </c>
      <c r="G47" s="40" t="s">
        <v>4</v>
      </c>
      <c r="H47" s="79">
        <v>84.13</v>
      </c>
      <c r="I47" s="79"/>
      <c r="J47" s="40">
        <v>32</v>
      </c>
      <c r="K47" s="82">
        <f t="shared" si="3"/>
        <v>7239.3345951766487</v>
      </c>
      <c r="L47" s="83"/>
      <c r="M47" s="6">
        <f>IF(J47="","",(K47/J47)/LOOKUP(RIGHT($D$2,3),定数!$A$6:$A$13,定数!$B$6:$B$13))</f>
        <v>2.2622920609927029</v>
      </c>
      <c r="N47" s="40">
        <v>2010</v>
      </c>
      <c r="O47" s="8">
        <v>43799</v>
      </c>
      <c r="P47" s="79">
        <v>83.81</v>
      </c>
      <c r="Q47" s="79"/>
      <c r="R47" s="80">
        <f>IF(P47="","",T47*M47*LOOKUP(RIGHT($D$2,3),定数!$A$6:$A$13,定数!$B$6:$B$13))</f>
        <v>-7239.3345951764941</v>
      </c>
      <c r="S47" s="80"/>
      <c r="T47" s="81">
        <f t="shared" si="4"/>
        <v>-31.999999999999318</v>
      </c>
      <c r="U47" s="81"/>
      <c r="V47" t="str">
        <f t="shared" si="7"/>
        <v/>
      </c>
      <c r="W47">
        <f t="shared" si="2"/>
        <v>2</v>
      </c>
      <c r="X47" s="38">
        <f t="shared" si="5"/>
        <v>316434.78260869574</v>
      </c>
      <c r="Y47" s="39">
        <f t="shared" si="6"/>
        <v>0.23740635848189573</v>
      </c>
    </row>
    <row r="48" spans="2:25" x14ac:dyDescent="0.15">
      <c r="B48" s="40">
        <v>40</v>
      </c>
      <c r="C48" s="78">
        <f t="shared" si="0"/>
        <v>234071.81857737846</v>
      </c>
      <c r="D48" s="78"/>
      <c r="E48" s="40">
        <v>2010</v>
      </c>
      <c r="F48" s="8">
        <v>43801</v>
      </c>
      <c r="G48" s="40" t="s">
        <v>4</v>
      </c>
      <c r="H48" s="79">
        <v>84.19</v>
      </c>
      <c r="I48" s="79"/>
      <c r="J48" s="40">
        <v>22</v>
      </c>
      <c r="K48" s="82">
        <f t="shared" si="3"/>
        <v>7022.1545573213534</v>
      </c>
      <c r="L48" s="83"/>
      <c r="M48" s="6">
        <f>IF(J48="","",(K48/J48)/LOOKUP(RIGHT($D$2,3),定数!$A$6:$A$13,定数!$B$6:$B$13))</f>
        <v>3.1918884351460695</v>
      </c>
      <c r="N48" s="40">
        <v>2010</v>
      </c>
      <c r="O48" s="8">
        <v>43801</v>
      </c>
      <c r="P48" s="79">
        <v>83.96</v>
      </c>
      <c r="Q48" s="79"/>
      <c r="R48" s="80">
        <f>IF(P48="","",T48*M48*LOOKUP(RIGHT($D$2,3),定数!$A$6:$A$13,定数!$B$6:$B$13))</f>
        <v>-7341.3434008360864</v>
      </c>
      <c r="S48" s="80"/>
      <c r="T48" s="81">
        <f t="shared" si="4"/>
        <v>-23.000000000000398</v>
      </c>
      <c r="U48" s="81"/>
      <c r="V48" t="str">
        <f t="shared" si="7"/>
        <v/>
      </c>
      <c r="W48">
        <f t="shared" si="2"/>
        <v>3</v>
      </c>
      <c r="X48" s="38">
        <f t="shared" si="5"/>
        <v>316434.78260869574</v>
      </c>
      <c r="Y48" s="39">
        <f t="shared" si="6"/>
        <v>0.26028416772743845</v>
      </c>
    </row>
    <row r="49" spans="2:25" x14ac:dyDescent="0.15">
      <c r="B49" s="40">
        <v>41</v>
      </c>
      <c r="C49" s="78">
        <f t="shared" si="0"/>
        <v>226730.47517654239</v>
      </c>
      <c r="D49" s="78"/>
      <c r="E49" s="40">
        <v>2010</v>
      </c>
      <c r="F49" s="8">
        <v>43801</v>
      </c>
      <c r="G49" s="40" t="s">
        <v>3</v>
      </c>
      <c r="H49" s="79">
        <v>83.73</v>
      </c>
      <c r="I49" s="79"/>
      <c r="J49" s="40">
        <v>21</v>
      </c>
      <c r="K49" s="82">
        <f t="shared" si="3"/>
        <v>6801.9142552962712</v>
      </c>
      <c r="L49" s="83"/>
      <c r="M49" s="6">
        <f>IF(J49="","",(K49/J49)/LOOKUP(RIGHT($D$2,3),定数!$A$6:$A$13,定数!$B$6:$B$13))</f>
        <v>3.2390067882363196</v>
      </c>
      <c r="N49" s="40">
        <v>2010</v>
      </c>
      <c r="O49" s="8">
        <v>43802</v>
      </c>
      <c r="P49" s="79">
        <v>83.33</v>
      </c>
      <c r="Q49" s="79"/>
      <c r="R49" s="80">
        <f>IF(P49="","",T49*M49*LOOKUP(RIGHT($D$2,3),定数!$A$6:$A$13,定数!$B$6:$B$13))</f>
        <v>12956.027152945464</v>
      </c>
      <c r="S49" s="80"/>
      <c r="T49" s="81">
        <f t="shared" si="4"/>
        <v>40.000000000000568</v>
      </c>
      <c r="U49" s="81"/>
      <c r="V49" t="str">
        <f t="shared" si="7"/>
        <v/>
      </c>
      <c r="W49">
        <f t="shared" si="2"/>
        <v>0</v>
      </c>
      <c r="X49" s="38">
        <f t="shared" si="5"/>
        <v>316434.78260869574</v>
      </c>
      <c r="Y49" s="39">
        <f t="shared" si="6"/>
        <v>0.28348434610326001</v>
      </c>
    </row>
    <row r="50" spans="2:25" x14ac:dyDescent="0.15">
      <c r="B50" s="40">
        <v>42</v>
      </c>
      <c r="C50" s="78">
        <f t="shared" si="0"/>
        <v>239686.50232948785</v>
      </c>
      <c r="D50" s="78"/>
      <c r="E50" s="40">
        <v>2010</v>
      </c>
      <c r="F50" s="8">
        <v>43815</v>
      </c>
      <c r="G50" s="40" t="s">
        <v>3</v>
      </c>
      <c r="H50" s="79">
        <v>84.09</v>
      </c>
      <c r="I50" s="79"/>
      <c r="J50" s="40">
        <v>34</v>
      </c>
      <c r="K50" s="82">
        <f t="shared" si="3"/>
        <v>7190.5950698846354</v>
      </c>
      <c r="L50" s="83"/>
      <c r="M50" s="6">
        <f>IF(J50="","",(K50/J50)/LOOKUP(RIGHT($D$2,3),定数!$A$6:$A$13,定数!$B$6:$B$13))</f>
        <v>2.1148809029072457</v>
      </c>
      <c r="N50" s="40">
        <v>2010</v>
      </c>
      <c r="O50" s="8">
        <v>43821</v>
      </c>
      <c r="P50" s="79">
        <v>83.43</v>
      </c>
      <c r="Q50" s="79"/>
      <c r="R50" s="80">
        <f>IF(P50="","",T50*M50*LOOKUP(RIGHT($D$2,3),定数!$A$6:$A$13,定数!$B$6:$B$13))</f>
        <v>13958.213959187751</v>
      </c>
      <c r="S50" s="80"/>
      <c r="T50" s="81">
        <f t="shared" si="4"/>
        <v>65.999999999999659</v>
      </c>
      <c r="U50" s="81"/>
      <c r="V50" t="str">
        <f t="shared" si="7"/>
        <v/>
      </c>
      <c r="W50">
        <f t="shared" si="2"/>
        <v>0</v>
      </c>
      <c r="X50" s="38">
        <f t="shared" si="5"/>
        <v>316434.78260869574</v>
      </c>
      <c r="Y50" s="39">
        <f t="shared" si="6"/>
        <v>0.24254059445201714</v>
      </c>
    </row>
    <row r="51" spans="2:25" x14ac:dyDescent="0.15">
      <c r="B51" s="40">
        <v>43</v>
      </c>
      <c r="C51" s="78">
        <f t="shared" si="0"/>
        <v>253644.71628867561</v>
      </c>
      <c r="D51" s="78"/>
      <c r="E51" s="40">
        <v>2010</v>
      </c>
      <c r="F51" s="8">
        <v>43820</v>
      </c>
      <c r="G51" s="40" t="s">
        <v>3</v>
      </c>
      <c r="H51" s="79">
        <v>83.63</v>
      </c>
      <c r="I51" s="79"/>
      <c r="J51" s="40">
        <v>13</v>
      </c>
      <c r="K51" s="82">
        <f t="shared" si="3"/>
        <v>7609.3414886602677</v>
      </c>
      <c r="L51" s="83"/>
      <c r="M51" s="6">
        <f>IF(J51="","",(K51/J51)/LOOKUP(RIGHT($D$2,3),定数!$A$6:$A$13,定数!$B$6:$B$13))</f>
        <v>5.8533396066617449</v>
      </c>
      <c r="N51" s="40">
        <v>2010</v>
      </c>
      <c r="O51" s="8">
        <v>43820</v>
      </c>
      <c r="P51" s="79">
        <v>83.77</v>
      </c>
      <c r="Q51" s="79"/>
      <c r="R51" s="80">
        <f>IF(P51="","",T51*M51*LOOKUP(RIGHT($D$2,3),定数!$A$6:$A$13,定数!$B$6:$B$13))</f>
        <v>-8194.6754493264762</v>
      </c>
      <c r="S51" s="80"/>
      <c r="T51" s="81">
        <f t="shared" si="4"/>
        <v>-14.000000000000057</v>
      </c>
      <c r="U51" s="81"/>
      <c r="V51" t="str">
        <f t="shared" si="7"/>
        <v/>
      </c>
      <c r="W51">
        <f t="shared" si="2"/>
        <v>1</v>
      </c>
      <c r="X51" s="38">
        <f t="shared" si="5"/>
        <v>316434.78260869574</v>
      </c>
      <c r="Y51" s="39">
        <f t="shared" si="6"/>
        <v>0.19842972318775243</v>
      </c>
    </row>
    <row r="52" spans="2:25" x14ac:dyDescent="0.15">
      <c r="B52" s="40">
        <v>44</v>
      </c>
      <c r="C52" s="78">
        <f t="shared" si="0"/>
        <v>245450.04083934912</v>
      </c>
      <c r="D52" s="78"/>
      <c r="E52" s="40">
        <v>2010</v>
      </c>
      <c r="F52" s="8">
        <v>43826</v>
      </c>
      <c r="G52" s="40" t="s">
        <v>3</v>
      </c>
      <c r="H52" s="79">
        <v>82.76</v>
      </c>
      <c r="I52" s="79"/>
      <c r="J52" s="40">
        <v>17</v>
      </c>
      <c r="K52" s="82">
        <f t="shared" si="3"/>
        <v>7363.5012251804737</v>
      </c>
      <c r="L52" s="83"/>
      <c r="M52" s="6">
        <f>IF(J52="","",(K52/J52)/LOOKUP(RIGHT($D$2,3),定数!$A$6:$A$13,定数!$B$6:$B$13))</f>
        <v>4.3314713089296903</v>
      </c>
      <c r="N52" s="40">
        <v>2010</v>
      </c>
      <c r="O52" s="8">
        <v>43827</v>
      </c>
      <c r="P52" s="79">
        <v>82.43</v>
      </c>
      <c r="Q52" s="79"/>
      <c r="R52" s="80">
        <f>IF(P52="","",T52*M52*LOOKUP(RIGHT($D$2,3),定数!$A$6:$A$13,定数!$B$6:$B$13))</f>
        <v>14293.855319467903</v>
      </c>
      <c r="S52" s="80"/>
      <c r="T52" s="81">
        <f t="shared" si="4"/>
        <v>32.999999999999829</v>
      </c>
      <c r="U52" s="81"/>
      <c r="V52" t="str">
        <f t="shared" si="7"/>
        <v/>
      </c>
      <c r="W52">
        <f t="shared" si="2"/>
        <v>0</v>
      </c>
      <c r="X52" s="38">
        <f t="shared" si="5"/>
        <v>316434.78260869574</v>
      </c>
      <c r="Y52" s="39">
        <f t="shared" si="6"/>
        <v>0.22432660905399449</v>
      </c>
    </row>
    <row r="53" spans="2:25" x14ac:dyDescent="0.15">
      <c r="B53" s="40">
        <v>45</v>
      </c>
      <c r="C53" s="78">
        <f t="shared" si="0"/>
        <v>259743.89615881702</v>
      </c>
      <c r="D53" s="78"/>
      <c r="E53" s="40">
        <v>2010</v>
      </c>
      <c r="F53" s="8">
        <v>43828</v>
      </c>
      <c r="G53" s="40" t="s">
        <v>3</v>
      </c>
      <c r="H53" s="79">
        <v>81.88</v>
      </c>
      <c r="I53" s="79"/>
      <c r="J53" s="40">
        <v>40</v>
      </c>
      <c r="K53" s="82">
        <f t="shared" si="3"/>
        <v>7792.3168847645102</v>
      </c>
      <c r="L53" s="83"/>
      <c r="M53" s="6">
        <f>IF(J53="","",(K53/J53)/LOOKUP(RIGHT($D$2,3),定数!$A$6:$A$13,定数!$B$6:$B$13))</f>
        <v>1.9480792211911275</v>
      </c>
      <c r="N53" s="40">
        <v>2010</v>
      </c>
      <c r="O53" s="8">
        <v>43830</v>
      </c>
      <c r="P53" s="79">
        <v>81.09</v>
      </c>
      <c r="Q53" s="79"/>
      <c r="R53" s="80">
        <f>IF(P53="","",T53*M53*LOOKUP(RIGHT($D$2,3),定数!$A$6:$A$13,定数!$B$6:$B$13))</f>
        <v>15389.825847409753</v>
      </c>
      <c r="S53" s="80"/>
      <c r="T53" s="81">
        <f t="shared" si="4"/>
        <v>78.999999999999204</v>
      </c>
      <c r="U53" s="81"/>
      <c r="V53" t="str">
        <f t="shared" si="7"/>
        <v/>
      </c>
      <c r="W53">
        <f t="shared" si="2"/>
        <v>0</v>
      </c>
      <c r="X53" s="38">
        <f t="shared" si="5"/>
        <v>316434.78260869574</v>
      </c>
      <c r="Y53" s="39">
        <f t="shared" si="6"/>
        <v>0.17915504099302149</v>
      </c>
    </row>
    <row r="54" spans="2:25" x14ac:dyDescent="0.15">
      <c r="B54" s="40">
        <v>46</v>
      </c>
      <c r="C54" s="78">
        <f t="shared" si="0"/>
        <v>275133.72200622677</v>
      </c>
      <c r="D54" s="78"/>
      <c r="E54" s="40">
        <v>2011</v>
      </c>
      <c r="F54" s="8">
        <v>43470</v>
      </c>
      <c r="G54" s="40" t="s">
        <v>4</v>
      </c>
      <c r="H54" s="79">
        <v>82.12</v>
      </c>
      <c r="I54" s="79"/>
      <c r="J54" s="40">
        <v>25</v>
      </c>
      <c r="K54" s="82">
        <f t="shared" si="3"/>
        <v>8254.0116601868031</v>
      </c>
      <c r="L54" s="83"/>
      <c r="M54" s="6">
        <f>IF(J54="","",(K54/J54)/LOOKUP(RIGHT($D$2,3),定数!$A$6:$A$13,定数!$B$6:$B$13))</f>
        <v>3.3016046640747216</v>
      </c>
      <c r="N54" s="40">
        <v>2011</v>
      </c>
      <c r="O54" s="8">
        <v>43470</v>
      </c>
      <c r="P54" s="79">
        <v>82.59</v>
      </c>
      <c r="Q54" s="79"/>
      <c r="R54" s="80">
        <f>IF(P54="","",T54*M54*LOOKUP(RIGHT($D$2,3),定数!$A$6:$A$13,定数!$B$6:$B$13))</f>
        <v>15517.541921151154</v>
      </c>
      <c r="S54" s="80"/>
      <c r="T54" s="81">
        <f t="shared" si="4"/>
        <v>46.999999999999886</v>
      </c>
      <c r="U54" s="81"/>
      <c r="V54" t="str">
        <f t="shared" si="7"/>
        <v/>
      </c>
      <c r="W54">
        <f t="shared" si="2"/>
        <v>0</v>
      </c>
      <c r="X54" s="38">
        <f t="shared" si="5"/>
        <v>316434.78260869574</v>
      </c>
      <c r="Y54" s="39">
        <f t="shared" si="6"/>
        <v>0.13051997717185848</v>
      </c>
    </row>
    <row r="55" spans="2:25" x14ac:dyDescent="0.15">
      <c r="B55" s="40">
        <v>47</v>
      </c>
      <c r="C55" s="78">
        <f t="shared" si="0"/>
        <v>290651.26392737794</v>
      </c>
      <c r="D55" s="78"/>
      <c r="E55" s="40">
        <v>2011</v>
      </c>
      <c r="F55" s="8">
        <v>43478</v>
      </c>
      <c r="G55" s="40" t="s">
        <v>3</v>
      </c>
      <c r="H55" s="79">
        <v>82.98</v>
      </c>
      <c r="I55" s="79"/>
      <c r="J55" s="40">
        <v>14</v>
      </c>
      <c r="K55" s="82">
        <f t="shared" si="3"/>
        <v>8719.537917821337</v>
      </c>
      <c r="L55" s="83"/>
      <c r="M55" s="6">
        <f>IF(J55="","",(K55/J55)/LOOKUP(RIGHT($D$2,3),定数!$A$6:$A$13,定数!$B$6:$B$13))</f>
        <v>6.228241369872384</v>
      </c>
      <c r="N55" s="40">
        <v>2011</v>
      </c>
      <c r="O55" s="8">
        <v>43478</v>
      </c>
      <c r="P55" s="79">
        <v>82.71</v>
      </c>
      <c r="Q55" s="79"/>
      <c r="R55" s="80">
        <f>IF(P55="","",T55*M55*LOOKUP(RIGHT($D$2,3),定数!$A$6:$A$13,定数!$B$6:$B$13))</f>
        <v>16816.251698656073</v>
      </c>
      <c r="S55" s="80"/>
      <c r="T55" s="81">
        <f t="shared" si="4"/>
        <v>27.000000000001023</v>
      </c>
      <c r="U55" s="81"/>
      <c r="V55" t="str">
        <f t="shared" si="7"/>
        <v/>
      </c>
      <c r="W55">
        <f t="shared" si="2"/>
        <v>0</v>
      </c>
      <c r="X55" s="38">
        <f t="shared" si="5"/>
        <v>316434.78260869574</v>
      </c>
      <c r="Y55" s="39">
        <f t="shared" si="6"/>
        <v>8.1481303884351375E-2</v>
      </c>
    </row>
    <row r="56" spans="2:25" x14ac:dyDescent="0.15">
      <c r="B56" s="40">
        <v>48</v>
      </c>
      <c r="C56" s="78">
        <f t="shared" si="0"/>
        <v>307467.515626034</v>
      </c>
      <c r="D56" s="78"/>
      <c r="E56" s="40">
        <v>2011</v>
      </c>
      <c r="F56" s="8">
        <v>43500</v>
      </c>
      <c r="G56" s="40" t="s">
        <v>4</v>
      </c>
      <c r="H56" s="79">
        <v>81.92</v>
      </c>
      <c r="I56" s="79"/>
      <c r="J56" s="40">
        <v>78</v>
      </c>
      <c r="K56" s="82">
        <f t="shared" si="3"/>
        <v>9224.0254687810193</v>
      </c>
      <c r="L56" s="83"/>
      <c r="M56" s="6">
        <f>IF(J56="","",(K56/J56)/LOOKUP(RIGHT($D$2,3),定数!$A$6:$A$13,定数!$B$6:$B$13))</f>
        <v>1.1825673677924384</v>
      </c>
      <c r="N56" s="40">
        <v>2011</v>
      </c>
      <c r="O56" s="8">
        <v>43507</v>
      </c>
      <c r="P56" s="79">
        <v>83.45</v>
      </c>
      <c r="Q56" s="79"/>
      <c r="R56" s="80">
        <f>IF(P56="","",T56*M56*LOOKUP(RIGHT($D$2,3),定数!$A$6:$A$13,定数!$B$6:$B$13))</f>
        <v>18093.280727224323</v>
      </c>
      <c r="S56" s="80"/>
      <c r="T56" s="81">
        <f t="shared" si="4"/>
        <v>153.00000000000011</v>
      </c>
      <c r="U56" s="81"/>
      <c r="V56" t="str">
        <f t="shared" si="7"/>
        <v/>
      </c>
      <c r="W56">
        <f t="shared" si="2"/>
        <v>0</v>
      </c>
      <c r="X56" s="38">
        <f t="shared" si="5"/>
        <v>316434.78260869574</v>
      </c>
      <c r="Y56" s="39">
        <f t="shared" si="6"/>
        <v>2.8338436466229688E-2</v>
      </c>
    </row>
    <row r="57" spans="2:25" x14ac:dyDescent="0.15">
      <c r="B57" s="40">
        <v>49</v>
      </c>
      <c r="C57" s="78">
        <f t="shared" si="0"/>
        <v>325560.79635325831</v>
      </c>
      <c r="D57" s="78"/>
      <c r="E57" s="40">
        <v>2011</v>
      </c>
      <c r="F57" s="8">
        <v>43514</v>
      </c>
      <c r="G57" s="40" t="s">
        <v>4</v>
      </c>
      <c r="H57" s="79">
        <v>83.45</v>
      </c>
      <c r="I57" s="79"/>
      <c r="J57" s="40">
        <v>23</v>
      </c>
      <c r="K57" s="82">
        <f t="shared" si="3"/>
        <v>9766.8238905977487</v>
      </c>
      <c r="L57" s="83"/>
      <c r="M57" s="6">
        <f>IF(J57="","",(K57/J57)/LOOKUP(RIGHT($D$2,3),定数!$A$6:$A$13,定数!$B$6:$B$13))</f>
        <v>4.2464451698251082</v>
      </c>
      <c r="N57" s="40">
        <v>2011</v>
      </c>
      <c r="O57" s="8">
        <v>43514</v>
      </c>
      <c r="P57" s="79">
        <v>83.21</v>
      </c>
      <c r="Q57" s="79"/>
      <c r="R57" s="80">
        <f>IF(P57="","",T57*M57*LOOKUP(RIGHT($D$2,3),定数!$A$6:$A$13,定数!$B$6:$B$13))</f>
        <v>-10191.468407580647</v>
      </c>
      <c r="S57" s="80"/>
      <c r="T57" s="81">
        <f t="shared" si="4"/>
        <v>-24.000000000000909</v>
      </c>
      <c r="U57" s="81"/>
      <c r="V57" t="str">
        <f t="shared" si="7"/>
        <v/>
      </c>
      <c r="W57">
        <f t="shared" si="2"/>
        <v>1</v>
      </c>
      <c r="X57" s="38">
        <f t="shared" si="5"/>
        <v>325560.79635325831</v>
      </c>
      <c r="Y57" s="39">
        <f t="shared" si="6"/>
        <v>0</v>
      </c>
    </row>
    <row r="58" spans="2:25" x14ac:dyDescent="0.15">
      <c r="B58" s="40">
        <v>50</v>
      </c>
      <c r="C58" s="78">
        <f t="shared" si="0"/>
        <v>315369.32794567768</v>
      </c>
      <c r="D58" s="78"/>
      <c r="E58" s="40">
        <v>2011</v>
      </c>
      <c r="F58" s="8">
        <v>43517</v>
      </c>
      <c r="G58" s="40" t="s">
        <v>3</v>
      </c>
      <c r="H58" s="79">
        <v>83.07</v>
      </c>
      <c r="I58" s="79"/>
      <c r="J58" s="40">
        <v>45</v>
      </c>
      <c r="K58" s="82">
        <f t="shared" si="3"/>
        <v>9461.0798383703295</v>
      </c>
      <c r="L58" s="83"/>
      <c r="M58" s="6">
        <f>IF(J58="","",(K58/J58)/LOOKUP(RIGHT($D$2,3),定数!$A$6:$A$13,定数!$B$6:$B$13))</f>
        <v>2.1024621863045176</v>
      </c>
      <c r="N58" s="40">
        <v>2011</v>
      </c>
      <c r="O58" s="8">
        <v>43520</v>
      </c>
      <c r="P58" s="79">
        <v>82.2</v>
      </c>
      <c r="Q58" s="79"/>
      <c r="R58" s="80">
        <f>IF(P58="","",T58*M58*LOOKUP(RIGHT($D$2,3),定数!$A$6:$A$13,定数!$B$6:$B$13))</f>
        <v>18291.421020849099</v>
      </c>
      <c r="S58" s="80"/>
      <c r="T58" s="81">
        <f t="shared" si="4"/>
        <v>86.999999999999034</v>
      </c>
      <c r="U58" s="81"/>
      <c r="V58" t="str">
        <f t="shared" si="7"/>
        <v/>
      </c>
      <c r="W58">
        <f t="shared" si="2"/>
        <v>0</v>
      </c>
      <c r="X58" s="38">
        <f t="shared" si="5"/>
        <v>325560.79635325831</v>
      </c>
      <c r="Y58" s="39">
        <f t="shared" si="6"/>
        <v>3.1304347826088041E-2</v>
      </c>
    </row>
    <row r="59" spans="2:25" x14ac:dyDescent="0.15">
      <c r="B59" s="40">
        <v>51</v>
      </c>
      <c r="C59" s="78">
        <f t="shared" si="0"/>
        <v>333660.74896652676</v>
      </c>
      <c r="D59" s="78"/>
      <c r="E59" s="40">
        <v>2011</v>
      </c>
      <c r="F59" s="8">
        <v>43527</v>
      </c>
      <c r="G59" s="40" t="s">
        <v>3</v>
      </c>
      <c r="H59" s="79">
        <v>81.760000000000005</v>
      </c>
      <c r="I59" s="79"/>
      <c r="J59" s="40">
        <v>11</v>
      </c>
      <c r="K59" s="82">
        <f t="shared" si="3"/>
        <v>10009.822468995802</v>
      </c>
      <c r="L59" s="83"/>
      <c r="M59" s="6">
        <f>IF(J59="","",(K59/J59)/LOOKUP(RIGHT($D$2,3),定数!$A$6:$A$13,定数!$B$6:$B$13))</f>
        <v>9.0998386081780023</v>
      </c>
      <c r="N59" s="40">
        <v>2011</v>
      </c>
      <c r="O59" s="8">
        <v>43527</v>
      </c>
      <c r="P59" s="79">
        <v>81.88</v>
      </c>
      <c r="Q59" s="79"/>
      <c r="R59" s="80">
        <f>IF(P59="","",T59*M59*LOOKUP(RIGHT($D$2,3),定数!$A$6:$A$13,定数!$B$6:$B$13))</f>
        <v>-10919.806329812724</v>
      </c>
      <c r="S59" s="80"/>
      <c r="T59" s="81">
        <f t="shared" si="4"/>
        <v>-11.999999999999034</v>
      </c>
      <c r="U59" s="81"/>
      <c r="V59" t="str">
        <f t="shared" si="7"/>
        <v/>
      </c>
      <c r="W59">
        <f t="shared" si="2"/>
        <v>1</v>
      </c>
      <c r="X59" s="38">
        <f t="shared" si="5"/>
        <v>333660.74896652676</v>
      </c>
      <c r="Y59" s="39">
        <f t="shared" si="6"/>
        <v>0</v>
      </c>
    </row>
    <row r="60" spans="2:25" x14ac:dyDescent="0.15">
      <c r="B60" s="40">
        <v>52</v>
      </c>
      <c r="C60" s="78">
        <f t="shared" si="0"/>
        <v>322740.94263671403</v>
      </c>
      <c r="D60" s="78"/>
      <c r="E60" s="40">
        <v>2011</v>
      </c>
      <c r="F60" s="8">
        <v>43547</v>
      </c>
      <c r="G60" s="40" t="s">
        <v>4</v>
      </c>
      <c r="H60" s="79">
        <v>81.02</v>
      </c>
      <c r="I60" s="79"/>
      <c r="J60" s="40">
        <v>31</v>
      </c>
      <c r="K60" s="82">
        <f t="shared" si="3"/>
        <v>9682.2282791014204</v>
      </c>
      <c r="L60" s="83"/>
      <c r="M60" s="6">
        <f>IF(J60="","",(K60/J60)/LOOKUP(RIGHT($D$2,3),定数!$A$6:$A$13,定数!$B$6:$B$13))</f>
        <v>3.1232994448714262</v>
      </c>
      <c r="N60" s="40">
        <v>2011</v>
      </c>
      <c r="O60" s="8">
        <v>43552</v>
      </c>
      <c r="P60" s="79">
        <v>81.64</v>
      </c>
      <c r="Q60" s="79"/>
      <c r="R60" s="80">
        <f>IF(P60="","",T60*M60*LOOKUP(RIGHT($D$2,3),定数!$A$6:$A$13,定数!$B$6:$B$13))</f>
        <v>19364.456558202986</v>
      </c>
      <c r="S60" s="80"/>
      <c r="T60" s="81">
        <f t="shared" si="4"/>
        <v>62.000000000000455</v>
      </c>
      <c r="U60" s="81"/>
      <c r="V60" t="str">
        <f t="shared" si="7"/>
        <v/>
      </c>
      <c r="W60">
        <f t="shared" si="2"/>
        <v>0</v>
      </c>
      <c r="X60" s="38">
        <f t="shared" si="5"/>
        <v>333660.74896652676</v>
      </c>
      <c r="Y60" s="39">
        <f t="shared" si="6"/>
        <v>3.2727272727270162E-2</v>
      </c>
    </row>
    <row r="61" spans="2:25" x14ac:dyDescent="0.15">
      <c r="B61" s="40">
        <v>53</v>
      </c>
      <c r="C61" s="78">
        <f t="shared" si="0"/>
        <v>342105.399194917</v>
      </c>
      <c r="D61" s="78"/>
      <c r="E61" s="40">
        <v>2011</v>
      </c>
      <c r="F61" s="8">
        <v>43547</v>
      </c>
      <c r="G61" s="40" t="s">
        <v>3</v>
      </c>
      <c r="H61" s="79">
        <v>80.790000000000006</v>
      </c>
      <c r="I61" s="79"/>
      <c r="J61" s="40">
        <v>25</v>
      </c>
      <c r="K61" s="82">
        <f t="shared" si="3"/>
        <v>10263.16197584751</v>
      </c>
      <c r="L61" s="83"/>
      <c r="M61" s="6">
        <f>IF(J61="","",(K61/J61)/LOOKUP(RIGHT($D$2,3),定数!$A$6:$A$13,定数!$B$6:$B$13))</f>
        <v>4.105264790339004</v>
      </c>
      <c r="N61" s="40">
        <v>2011</v>
      </c>
      <c r="O61" s="8">
        <v>43529</v>
      </c>
      <c r="P61" s="79">
        <v>81.05</v>
      </c>
      <c r="Q61" s="79"/>
      <c r="R61" s="80">
        <f>IF(P61="","",T61*M61*LOOKUP(RIGHT($D$2,3),定数!$A$6:$A$13,定数!$B$6:$B$13))</f>
        <v>-10673.688454881036</v>
      </c>
      <c r="S61" s="80"/>
      <c r="T61" s="81">
        <f t="shared" si="4"/>
        <v>-25.999999999999091</v>
      </c>
      <c r="U61" s="81"/>
      <c r="V61" t="str">
        <f t="shared" si="7"/>
        <v/>
      </c>
      <c r="W61">
        <f t="shared" si="2"/>
        <v>1</v>
      </c>
      <c r="X61" s="38">
        <f t="shared" si="5"/>
        <v>342105.399194917</v>
      </c>
      <c r="Y61" s="39">
        <f t="shared" si="6"/>
        <v>0</v>
      </c>
    </row>
    <row r="62" spans="2:25" x14ac:dyDescent="0.15">
      <c r="B62" s="40">
        <v>54</v>
      </c>
      <c r="C62" s="78">
        <f t="shared" si="0"/>
        <v>331431.71074003598</v>
      </c>
      <c r="D62" s="78"/>
      <c r="E62" s="40">
        <v>2011</v>
      </c>
      <c r="F62" s="8">
        <v>43553</v>
      </c>
      <c r="G62" s="40" t="s">
        <v>4</v>
      </c>
      <c r="H62" s="79">
        <v>81.77</v>
      </c>
      <c r="I62" s="79"/>
      <c r="J62" s="40">
        <v>23</v>
      </c>
      <c r="K62" s="82">
        <f t="shared" si="3"/>
        <v>9942.9513222010792</v>
      </c>
      <c r="L62" s="83"/>
      <c r="M62" s="6">
        <f>IF(J62="","",(K62/J62)/LOOKUP(RIGHT($D$2,3),定数!$A$6:$A$13,定数!$B$6:$B$13))</f>
        <v>4.3230223140004691</v>
      </c>
      <c r="N62" s="40">
        <v>2011</v>
      </c>
      <c r="O62" s="8">
        <v>43553</v>
      </c>
      <c r="P62" s="79">
        <v>82.27</v>
      </c>
      <c r="Q62" s="79"/>
      <c r="R62" s="80">
        <f>IF(P62="","",T62*M62*LOOKUP(RIGHT($D$2,3),定数!$A$6:$A$13,定数!$B$6:$B$13))</f>
        <v>21615.111570002347</v>
      </c>
      <c r="S62" s="80"/>
      <c r="T62" s="81">
        <f t="shared" si="4"/>
        <v>50</v>
      </c>
      <c r="U62" s="81"/>
      <c r="V62" t="str">
        <f t="shared" si="7"/>
        <v/>
      </c>
      <c r="W62">
        <f t="shared" si="2"/>
        <v>0</v>
      </c>
      <c r="X62" s="38">
        <f t="shared" si="5"/>
        <v>342105.399194917</v>
      </c>
      <c r="Y62" s="39">
        <f t="shared" si="6"/>
        <v>3.1199999999998895E-2</v>
      </c>
    </row>
    <row r="63" spans="2:25" x14ac:dyDescent="0.15">
      <c r="B63" s="40">
        <v>55</v>
      </c>
      <c r="C63" s="78">
        <f t="shared" si="0"/>
        <v>353046.82231003832</v>
      </c>
      <c r="D63" s="78"/>
      <c r="E63" s="40">
        <v>2011</v>
      </c>
      <c r="F63" s="8">
        <v>43581</v>
      </c>
      <c r="G63" s="40" t="s">
        <v>3</v>
      </c>
      <c r="H63" s="79">
        <v>81.58</v>
      </c>
      <c r="I63" s="79"/>
      <c r="J63" s="40">
        <v>34</v>
      </c>
      <c r="K63" s="82">
        <f t="shared" si="3"/>
        <v>10591.40466930115</v>
      </c>
      <c r="L63" s="83"/>
      <c r="M63" s="6">
        <f>IF(J63="","",(K63/J63)/LOOKUP(RIGHT($D$2,3),定数!$A$6:$A$13,定数!$B$6:$B$13))</f>
        <v>3.1151190203826911</v>
      </c>
      <c r="N63" s="40">
        <v>2011</v>
      </c>
      <c r="O63" s="8">
        <v>43582</v>
      </c>
      <c r="P63" s="79">
        <v>81.94</v>
      </c>
      <c r="Q63" s="79"/>
      <c r="R63" s="80">
        <f>IF(P63="","",T63*M63*LOOKUP(RIGHT($D$2,3),定数!$A$6:$A$13,定数!$B$6:$B$13))</f>
        <v>-11214.428473377669</v>
      </c>
      <c r="S63" s="80"/>
      <c r="T63" s="81">
        <f t="shared" si="4"/>
        <v>-35.999999999999943</v>
      </c>
      <c r="U63" s="81"/>
      <c r="V63" t="str">
        <f t="shared" si="7"/>
        <v/>
      </c>
      <c r="W63">
        <f t="shared" si="2"/>
        <v>1</v>
      </c>
      <c r="X63" s="38">
        <f t="shared" si="5"/>
        <v>353046.82231003832</v>
      </c>
      <c r="Y63" s="39">
        <f t="shared" si="6"/>
        <v>0</v>
      </c>
    </row>
    <row r="64" spans="2:25" x14ac:dyDescent="0.15">
      <c r="B64" s="40">
        <v>56</v>
      </c>
      <c r="C64" s="78">
        <f t="shared" si="0"/>
        <v>341832.39383666066</v>
      </c>
      <c r="D64" s="78"/>
      <c r="E64" s="40">
        <v>2011</v>
      </c>
      <c r="F64" s="8">
        <v>43596</v>
      </c>
      <c r="G64" s="40" t="s">
        <v>4</v>
      </c>
      <c r="H64" s="79">
        <v>80.91</v>
      </c>
      <c r="I64" s="79"/>
      <c r="J64" s="40">
        <v>30</v>
      </c>
      <c r="K64" s="82">
        <f t="shared" si="3"/>
        <v>10254.97181509982</v>
      </c>
      <c r="L64" s="83"/>
      <c r="M64" s="6">
        <f>IF(J64="","",(K64/J64)/LOOKUP(RIGHT($D$2,3),定数!$A$6:$A$13,定数!$B$6:$B$13))</f>
        <v>3.4183239383666062</v>
      </c>
      <c r="N64" s="40">
        <v>2011</v>
      </c>
      <c r="O64" s="8">
        <v>43598</v>
      </c>
      <c r="P64" s="79">
        <v>80.61</v>
      </c>
      <c r="Q64" s="79"/>
      <c r="R64" s="80">
        <f>IF(P64="","",T64*M64*LOOKUP(RIGHT($D$2,3),定数!$A$6:$A$13,定数!$B$6:$B$13))</f>
        <v>-10254.971815099721</v>
      </c>
      <c r="S64" s="80"/>
      <c r="T64" s="81">
        <f t="shared" si="4"/>
        <v>-29.999999999999716</v>
      </c>
      <c r="U64" s="81"/>
      <c r="V64" t="str">
        <f t="shared" si="7"/>
        <v/>
      </c>
      <c r="W64">
        <f t="shared" si="2"/>
        <v>2</v>
      </c>
      <c r="X64" s="38">
        <f t="shared" si="5"/>
        <v>353046.82231003832</v>
      </c>
      <c r="Y64" s="39">
        <f t="shared" si="6"/>
        <v>3.1764705882352806E-2</v>
      </c>
    </row>
    <row r="65" spans="2:25" x14ac:dyDescent="0.15">
      <c r="B65" s="40">
        <v>57</v>
      </c>
      <c r="C65" s="78">
        <f t="shared" si="0"/>
        <v>331577.42202156095</v>
      </c>
      <c r="D65" s="78"/>
      <c r="E65" s="40">
        <v>2011</v>
      </c>
      <c r="F65" s="8">
        <v>43601</v>
      </c>
      <c r="G65" s="40" t="s">
        <v>3</v>
      </c>
      <c r="H65" s="79">
        <v>80.709999999999994</v>
      </c>
      <c r="I65" s="79"/>
      <c r="J65" s="40">
        <v>19</v>
      </c>
      <c r="K65" s="82">
        <f t="shared" si="3"/>
        <v>9947.3226606468288</v>
      </c>
      <c r="L65" s="83"/>
      <c r="M65" s="6">
        <f>IF(J65="","",(K65/J65)/LOOKUP(RIGHT($D$2,3),定数!$A$6:$A$13,定数!$B$6:$B$13))</f>
        <v>5.2354329792878049</v>
      </c>
      <c r="N65" s="40">
        <v>2011</v>
      </c>
      <c r="O65" s="8">
        <v>43602</v>
      </c>
      <c r="P65" s="79">
        <v>80.92</v>
      </c>
      <c r="Q65" s="79"/>
      <c r="R65" s="80">
        <f>IF(P65="","",T65*M65*LOOKUP(RIGHT($D$2,3),定数!$A$6:$A$13,定数!$B$6:$B$13))</f>
        <v>-10994.409256504807</v>
      </c>
      <c r="S65" s="80"/>
      <c r="T65" s="81">
        <f t="shared" si="4"/>
        <v>-21.000000000000796</v>
      </c>
      <c r="U65" s="81"/>
      <c r="V65" t="str">
        <f t="shared" si="7"/>
        <v/>
      </c>
      <c r="W65">
        <f t="shared" si="2"/>
        <v>3</v>
      </c>
      <c r="X65" s="38">
        <f t="shared" si="5"/>
        <v>353046.82231003832</v>
      </c>
      <c r="Y65" s="39">
        <f t="shared" si="6"/>
        <v>6.0811764705881899E-2</v>
      </c>
    </row>
    <row r="66" spans="2:25" x14ac:dyDescent="0.15">
      <c r="B66" s="40">
        <v>58</v>
      </c>
      <c r="C66" s="78">
        <f t="shared" si="0"/>
        <v>320583.01276505616</v>
      </c>
      <c r="D66" s="78"/>
      <c r="E66" s="40">
        <v>2011</v>
      </c>
      <c r="F66" s="8">
        <v>43604</v>
      </c>
      <c r="G66" s="40" t="s">
        <v>4</v>
      </c>
      <c r="H66" s="79">
        <v>81.7</v>
      </c>
      <c r="I66" s="79"/>
      <c r="J66" s="40">
        <v>23</v>
      </c>
      <c r="K66" s="82">
        <f t="shared" si="3"/>
        <v>9617.4903829516843</v>
      </c>
      <c r="L66" s="83"/>
      <c r="M66" s="6">
        <f>IF(J66="","",(K66/J66)/LOOKUP(RIGHT($D$2,3),定数!$A$6:$A$13,定数!$B$6:$B$13))</f>
        <v>4.1815175578050807</v>
      </c>
      <c r="N66" s="40">
        <v>2011</v>
      </c>
      <c r="O66" s="8">
        <v>43609</v>
      </c>
      <c r="P66" s="79">
        <v>82.16</v>
      </c>
      <c r="Q66" s="79"/>
      <c r="R66" s="80">
        <f>IF(P66="","",T66*M66*LOOKUP(RIGHT($D$2,3),定数!$A$6:$A$13,定数!$B$6:$B$13))</f>
        <v>19234.98076590311</v>
      </c>
      <c r="S66" s="80"/>
      <c r="T66" s="81">
        <f t="shared" si="4"/>
        <v>45.999999999999375</v>
      </c>
      <c r="U66" s="81"/>
      <c r="V66" t="str">
        <f t="shared" si="7"/>
        <v/>
      </c>
      <c r="W66">
        <f t="shared" si="2"/>
        <v>0</v>
      </c>
      <c r="X66" s="38">
        <f t="shared" si="5"/>
        <v>353046.82231003832</v>
      </c>
      <c r="Y66" s="39">
        <f t="shared" si="6"/>
        <v>9.1953269349845934E-2</v>
      </c>
    </row>
    <row r="67" spans="2:25" x14ac:dyDescent="0.15">
      <c r="B67" s="40">
        <v>59</v>
      </c>
      <c r="C67" s="78">
        <f t="shared" si="0"/>
        <v>339817.9935309593</v>
      </c>
      <c r="D67" s="78"/>
      <c r="E67" s="40">
        <v>2011</v>
      </c>
      <c r="F67" s="8">
        <v>43609</v>
      </c>
      <c r="G67" s="40" t="s">
        <v>4</v>
      </c>
      <c r="H67" s="79">
        <v>81.89</v>
      </c>
      <c r="I67" s="79"/>
      <c r="J67" s="40">
        <v>12</v>
      </c>
      <c r="K67" s="82">
        <f t="shared" si="3"/>
        <v>10194.539805928778</v>
      </c>
      <c r="L67" s="83"/>
      <c r="M67" s="6">
        <f>IF(J67="","",(K67/J67)/LOOKUP(RIGHT($D$2,3),定数!$A$6:$A$13,定数!$B$6:$B$13))</f>
        <v>8.4954498382739807</v>
      </c>
      <c r="N67" s="40">
        <v>2011</v>
      </c>
      <c r="O67" s="8">
        <v>43609</v>
      </c>
      <c r="P67" s="79">
        <v>81.760000000000005</v>
      </c>
      <c r="Q67" s="79"/>
      <c r="R67" s="80">
        <f>IF(P67="","",T67*M67*LOOKUP(RIGHT($D$2,3),定数!$A$6:$A$13,定数!$B$6:$B$13))</f>
        <v>-11044.084789755789</v>
      </c>
      <c r="S67" s="80"/>
      <c r="T67" s="81">
        <f t="shared" si="4"/>
        <v>-12.999999999999545</v>
      </c>
      <c r="U67" s="81"/>
      <c r="V67" t="str">
        <f t="shared" si="7"/>
        <v/>
      </c>
      <c r="W67">
        <f t="shared" si="2"/>
        <v>1</v>
      </c>
      <c r="X67" s="38">
        <f t="shared" si="5"/>
        <v>353046.82231003832</v>
      </c>
      <c r="Y67" s="39">
        <f t="shared" si="6"/>
        <v>3.7470465510837325E-2</v>
      </c>
    </row>
    <row r="68" spans="2:25" x14ac:dyDescent="0.15">
      <c r="B68" s="40">
        <v>60</v>
      </c>
      <c r="C68" s="78">
        <f t="shared" si="0"/>
        <v>328773.90874120349</v>
      </c>
      <c r="D68" s="78"/>
      <c r="E68" s="40">
        <v>2011</v>
      </c>
      <c r="F68" s="8">
        <v>43609</v>
      </c>
      <c r="G68" s="40" t="s">
        <v>4</v>
      </c>
      <c r="H68" s="79">
        <v>81.96</v>
      </c>
      <c r="I68" s="79"/>
      <c r="J68" s="40">
        <v>35</v>
      </c>
      <c r="K68" s="82">
        <f t="shared" si="3"/>
        <v>9863.2172622361049</v>
      </c>
      <c r="L68" s="83"/>
      <c r="M68" s="6">
        <f>IF(J68="","",(K68/J68)/LOOKUP(RIGHT($D$2,3),定数!$A$6:$A$13,定数!$B$6:$B$13))</f>
        <v>2.8180620749246015</v>
      </c>
      <c r="N68" s="40">
        <v>2011</v>
      </c>
      <c r="O68" s="8">
        <v>43611</v>
      </c>
      <c r="P68" s="79">
        <v>81.61</v>
      </c>
      <c r="Q68" s="79"/>
      <c r="R68" s="80">
        <f>IF(P68="","",T68*M68*LOOKUP(RIGHT($D$2,3),定数!$A$6:$A$13,定数!$B$6:$B$13))</f>
        <v>-9863.2172622359449</v>
      </c>
      <c r="S68" s="80"/>
      <c r="T68" s="81">
        <f t="shared" si="4"/>
        <v>-34.999999999999432</v>
      </c>
      <c r="U68" s="81"/>
      <c r="V68" t="str">
        <f t="shared" si="7"/>
        <v/>
      </c>
      <c r="W68">
        <f t="shared" si="2"/>
        <v>2</v>
      </c>
      <c r="X68" s="38">
        <f t="shared" si="5"/>
        <v>353046.82231003832</v>
      </c>
      <c r="Y68" s="39">
        <f t="shared" si="6"/>
        <v>6.875267538173413E-2</v>
      </c>
    </row>
    <row r="69" spans="2:25" x14ac:dyDescent="0.15">
      <c r="B69" s="40">
        <v>61</v>
      </c>
      <c r="C69" s="78">
        <f t="shared" si="0"/>
        <v>318910.69147896755</v>
      </c>
      <c r="D69" s="78"/>
      <c r="E69" s="40">
        <v>2011</v>
      </c>
      <c r="F69" s="8">
        <v>43611</v>
      </c>
      <c r="G69" s="40" t="s">
        <v>3</v>
      </c>
      <c r="H69" s="79">
        <v>81.680000000000007</v>
      </c>
      <c r="I69" s="79"/>
      <c r="J69" s="40">
        <v>33</v>
      </c>
      <c r="K69" s="82">
        <f t="shared" si="3"/>
        <v>9567.3207443690262</v>
      </c>
      <c r="L69" s="83"/>
      <c r="M69" s="6">
        <f>IF(J69="","",(K69/J69)/LOOKUP(RIGHT($D$2,3),定数!$A$6:$A$13,定数!$B$6:$B$13))</f>
        <v>2.8991881043542502</v>
      </c>
      <c r="N69" s="40">
        <v>2011</v>
      </c>
      <c r="O69" s="8">
        <v>43612</v>
      </c>
      <c r="P69" s="79">
        <v>81.03</v>
      </c>
      <c r="Q69" s="79"/>
      <c r="R69" s="80">
        <f>IF(P69="","",T69*M69*LOOKUP(RIGHT($D$2,3),定数!$A$6:$A$13,定数!$B$6:$B$13))</f>
        <v>18844.722678302791</v>
      </c>
      <c r="S69" s="80"/>
      <c r="T69" s="81">
        <f t="shared" si="4"/>
        <v>65.000000000000568</v>
      </c>
      <c r="U69" s="81"/>
      <c r="V69" t="str">
        <f t="shared" si="7"/>
        <v/>
      </c>
      <c r="W69">
        <f t="shared" si="2"/>
        <v>0</v>
      </c>
      <c r="X69" s="38">
        <f t="shared" si="5"/>
        <v>353046.82231003832</v>
      </c>
      <c r="Y69" s="39">
        <f t="shared" si="6"/>
        <v>9.6690095120281594E-2</v>
      </c>
    </row>
    <row r="70" spans="2:25" x14ac:dyDescent="0.15">
      <c r="B70" s="40">
        <v>62</v>
      </c>
      <c r="C70" s="78">
        <f t="shared" si="0"/>
        <v>337755.41415727034</v>
      </c>
      <c r="D70" s="78"/>
      <c r="E70" s="40">
        <v>2011</v>
      </c>
      <c r="F70" s="8">
        <v>43617</v>
      </c>
      <c r="G70" s="40" t="s">
        <v>3</v>
      </c>
      <c r="H70" s="79">
        <v>81.23</v>
      </c>
      <c r="I70" s="79"/>
      <c r="J70" s="40">
        <v>25</v>
      </c>
      <c r="K70" s="82">
        <f t="shared" si="3"/>
        <v>10132.66242471811</v>
      </c>
      <c r="L70" s="83"/>
      <c r="M70" s="6">
        <f>IF(J70="","",(K70/J70)/LOOKUP(RIGHT($D$2,3),定数!$A$6:$A$13,定数!$B$6:$B$13))</f>
        <v>4.0530649698872443</v>
      </c>
      <c r="N70" s="40">
        <v>2011</v>
      </c>
      <c r="O70" s="8">
        <v>43617</v>
      </c>
      <c r="P70" s="79">
        <v>80.739999999999995</v>
      </c>
      <c r="Q70" s="79"/>
      <c r="R70" s="80">
        <f>IF(P70="","",T70*M70*LOOKUP(RIGHT($D$2,3),定数!$A$6:$A$13,定数!$B$6:$B$13))</f>
        <v>19860.018352447867</v>
      </c>
      <c r="S70" s="80"/>
      <c r="T70" s="81">
        <f t="shared" si="4"/>
        <v>49.000000000000909</v>
      </c>
      <c r="U70" s="81"/>
      <c r="V70" t="str">
        <f t="shared" si="7"/>
        <v/>
      </c>
      <c r="W70">
        <f t="shared" si="2"/>
        <v>0</v>
      </c>
      <c r="X70" s="38">
        <f t="shared" si="5"/>
        <v>353046.82231003832</v>
      </c>
      <c r="Y70" s="39">
        <f t="shared" si="6"/>
        <v>4.3312691650115975E-2</v>
      </c>
    </row>
    <row r="71" spans="2:25" x14ac:dyDescent="0.15">
      <c r="B71" s="40">
        <v>63</v>
      </c>
      <c r="C71" s="78">
        <f t="shared" si="0"/>
        <v>357615.43250971823</v>
      </c>
      <c r="D71" s="78"/>
      <c r="E71" s="40">
        <v>2011</v>
      </c>
      <c r="F71" s="8">
        <v>43623</v>
      </c>
      <c r="G71" s="40" t="s">
        <v>3</v>
      </c>
      <c r="H71" s="79">
        <v>80.11</v>
      </c>
      <c r="I71" s="79"/>
      <c r="J71" s="40">
        <v>14</v>
      </c>
      <c r="K71" s="82">
        <f t="shared" si="3"/>
        <v>10728.462975291546</v>
      </c>
      <c r="L71" s="83"/>
      <c r="M71" s="6">
        <f>IF(J71="","",(K71/J71)/LOOKUP(RIGHT($D$2,3),定数!$A$6:$A$13,定数!$B$6:$B$13))</f>
        <v>7.6631878394939612</v>
      </c>
      <c r="N71" s="40">
        <v>2011</v>
      </c>
      <c r="O71" s="8">
        <v>43624</v>
      </c>
      <c r="P71" s="79">
        <v>80.260000000000005</v>
      </c>
      <c r="Q71" s="79"/>
      <c r="R71" s="80">
        <f>IF(P71="","",T71*M71*LOOKUP(RIGHT($D$2,3),定数!$A$6:$A$13,定数!$B$6:$B$13))</f>
        <v>-11494.781759241378</v>
      </c>
      <c r="S71" s="80"/>
      <c r="T71" s="81">
        <f t="shared" si="4"/>
        <v>-15.000000000000568</v>
      </c>
      <c r="U71" s="81"/>
      <c r="V71" t="str">
        <f t="shared" si="7"/>
        <v/>
      </c>
      <c r="W71">
        <f t="shared" si="2"/>
        <v>1</v>
      </c>
      <c r="X71" s="38">
        <f t="shared" si="5"/>
        <v>357615.43250971823</v>
      </c>
      <c r="Y71" s="39">
        <f t="shared" si="6"/>
        <v>0</v>
      </c>
    </row>
    <row r="72" spans="2:25" x14ac:dyDescent="0.15">
      <c r="B72" s="40">
        <v>64</v>
      </c>
      <c r="C72" s="78">
        <f t="shared" si="0"/>
        <v>346120.65075047687</v>
      </c>
      <c r="D72" s="78"/>
      <c r="E72" s="40">
        <v>2011</v>
      </c>
      <c r="F72" s="8">
        <v>43626</v>
      </c>
      <c r="G72" s="40" t="s">
        <v>4</v>
      </c>
      <c r="H72" s="79">
        <v>80.17</v>
      </c>
      <c r="I72" s="79"/>
      <c r="J72" s="40">
        <v>14</v>
      </c>
      <c r="K72" s="82">
        <f t="shared" si="3"/>
        <v>10383.619522514306</v>
      </c>
      <c r="L72" s="83"/>
      <c r="M72" s="6">
        <f>IF(J72="","",(K72/J72)/LOOKUP(RIGHT($D$2,3),定数!$A$6:$A$13,定数!$B$6:$B$13))</f>
        <v>7.4168710875102182</v>
      </c>
      <c r="N72" s="40">
        <v>2011</v>
      </c>
      <c r="O72" s="8">
        <v>43626</v>
      </c>
      <c r="P72" s="79">
        <v>80.03</v>
      </c>
      <c r="Q72" s="79"/>
      <c r="R72" s="80">
        <f>IF(P72="","",T72*M72*LOOKUP(RIGHT($D$2,3),定数!$A$6:$A$13,定数!$B$6:$B$13))</f>
        <v>-10383.619522514347</v>
      </c>
      <c r="S72" s="80"/>
      <c r="T72" s="81">
        <f t="shared" si="4"/>
        <v>-14.000000000000057</v>
      </c>
      <c r="U72" s="81"/>
      <c r="V72" t="str">
        <f t="shared" si="7"/>
        <v/>
      </c>
      <c r="W72">
        <f t="shared" si="2"/>
        <v>2</v>
      </c>
      <c r="X72" s="38">
        <f t="shared" si="5"/>
        <v>357615.43250971823</v>
      </c>
      <c r="Y72" s="39">
        <f t="shared" si="6"/>
        <v>3.2142857142858361E-2</v>
      </c>
    </row>
    <row r="73" spans="2:25" x14ac:dyDescent="0.15">
      <c r="B73" s="40">
        <v>65</v>
      </c>
      <c r="C73" s="78">
        <f t="shared" si="0"/>
        <v>335737.03122796252</v>
      </c>
      <c r="D73" s="78"/>
      <c r="E73" s="40">
        <v>2011</v>
      </c>
      <c r="F73" s="8">
        <v>43626</v>
      </c>
      <c r="G73" s="40" t="s">
        <v>4</v>
      </c>
      <c r="H73" s="79">
        <v>80.22</v>
      </c>
      <c r="I73" s="79"/>
      <c r="J73" s="40">
        <v>20</v>
      </c>
      <c r="K73" s="82">
        <f t="shared" si="3"/>
        <v>10072.110936838875</v>
      </c>
      <c r="L73" s="83"/>
      <c r="M73" s="6">
        <f>IF(J73="","",(K73/J73)/LOOKUP(RIGHT($D$2,3),定数!$A$6:$A$13,定数!$B$6:$B$13))</f>
        <v>5.0360554684194376</v>
      </c>
      <c r="N73" s="40">
        <v>2011</v>
      </c>
      <c r="O73" s="8">
        <v>43629</v>
      </c>
      <c r="P73" s="79">
        <v>80.599999999999994</v>
      </c>
      <c r="Q73" s="79"/>
      <c r="R73" s="80">
        <f>IF(P73="","",T73*M73*LOOKUP(RIGHT($D$2,3),定数!$A$6:$A$13,定数!$B$6:$B$13))</f>
        <v>19137.010779993634</v>
      </c>
      <c r="S73" s="80"/>
      <c r="T73" s="81">
        <f t="shared" si="4"/>
        <v>37.999999999999545</v>
      </c>
      <c r="U73" s="81"/>
      <c r="V73" t="str">
        <f t="shared" si="7"/>
        <v/>
      </c>
      <c r="W73">
        <f t="shared" si="2"/>
        <v>0</v>
      </c>
      <c r="X73" s="38">
        <f t="shared" si="5"/>
        <v>357615.43250971823</v>
      </c>
      <c r="Y73" s="39">
        <f t="shared" si="6"/>
        <v>6.1178571428572637E-2</v>
      </c>
    </row>
    <row r="74" spans="2:25" x14ac:dyDescent="0.15">
      <c r="B74" s="40">
        <v>66</v>
      </c>
      <c r="C74" s="78">
        <f t="shared" ref="C74:C108" si="8">IF(R73="","",C73+R73)</f>
        <v>354874.04200795613</v>
      </c>
      <c r="D74" s="78"/>
      <c r="E74" s="40">
        <v>2011</v>
      </c>
      <c r="F74" s="8">
        <v>43629</v>
      </c>
      <c r="G74" s="40" t="s">
        <v>3</v>
      </c>
      <c r="H74" s="79">
        <v>80.22</v>
      </c>
      <c r="I74" s="79"/>
      <c r="J74" s="40">
        <v>23</v>
      </c>
      <c r="K74" s="82">
        <f t="shared" si="3"/>
        <v>10646.221260238684</v>
      </c>
      <c r="L74" s="83"/>
      <c r="M74" s="6">
        <f>IF(J74="","",(K74/J74)/LOOKUP(RIGHT($D$2,3),定数!$A$6:$A$13,定数!$B$6:$B$13))</f>
        <v>4.628791852277689</v>
      </c>
      <c r="N74" s="40">
        <v>2011</v>
      </c>
      <c r="O74" s="8">
        <v>43630</v>
      </c>
      <c r="P74" s="79">
        <v>80.459999999999994</v>
      </c>
      <c r="Q74" s="79"/>
      <c r="R74" s="80">
        <f>IF(P74="","",T74*M74*LOOKUP(RIGHT($D$2,3),定数!$A$6:$A$13,定数!$B$6:$B$13))</f>
        <v>-11109.100445466216</v>
      </c>
      <c r="S74" s="80"/>
      <c r="T74" s="81">
        <f t="shared" si="4"/>
        <v>-23.999999999999488</v>
      </c>
      <c r="U74" s="81"/>
      <c r="V74" t="str">
        <f t="shared" si="7"/>
        <v/>
      </c>
      <c r="W74">
        <f t="shared" si="7"/>
        <v>1</v>
      </c>
      <c r="X74" s="38">
        <f t="shared" si="5"/>
        <v>357615.43250971823</v>
      </c>
      <c r="Y74" s="39">
        <f t="shared" si="6"/>
        <v>7.6657500000020251E-3</v>
      </c>
    </row>
    <row r="75" spans="2:25" x14ac:dyDescent="0.15">
      <c r="B75" s="40">
        <v>67</v>
      </c>
      <c r="C75" s="78">
        <f t="shared" si="8"/>
        <v>343764.9415624899</v>
      </c>
      <c r="D75" s="78"/>
      <c r="E75" s="40">
        <v>2011</v>
      </c>
      <c r="F75" s="8">
        <v>43630</v>
      </c>
      <c r="G75" s="40" t="s">
        <v>4</v>
      </c>
      <c r="H75" s="79">
        <v>80.23</v>
      </c>
      <c r="I75" s="79"/>
      <c r="J75" s="40">
        <v>14</v>
      </c>
      <c r="K75" s="82">
        <f t="shared" ref="K75:K108" si="9">IF(J75="","",C75*0.03)</f>
        <v>10312.948246874697</v>
      </c>
      <c r="L75" s="83"/>
      <c r="M75" s="6">
        <f>IF(J75="","",(K75/J75)/LOOKUP(RIGHT($D$2,3),定数!$A$6:$A$13,定数!$B$6:$B$13))</f>
        <v>7.3663916049104978</v>
      </c>
      <c r="N75" s="40">
        <v>2011</v>
      </c>
      <c r="O75" s="8">
        <v>43630</v>
      </c>
      <c r="P75" s="79">
        <v>80.510000000000005</v>
      </c>
      <c r="Q75" s="79"/>
      <c r="R75" s="80">
        <f>IF(P75="","",T75*M75*LOOKUP(RIGHT($D$2,3),定数!$A$6:$A$13,定数!$B$6:$B$13))</f>
        <v>20625.896493749478</v>
      </c>
      <c r="S75" s="80"/>
      <c r="T75" s="81">
        <f t="shared" si="4"/>
        <v>28.000000000000114</v>
      </c>
      <c r="U75" s="81"/>
      <c r="V75" t="str">
        <f t="shared" ref="V75:W90" si="10">IF(S75&lt;&gt;"",IF(S75&lt;0,1+V74,0),"")</f>
        <v/>
      </c>
      <c r="W75">
        <f t="shared" si="10"/>
        <v>0</v>
      </c>
      <c r="X75" s="38">
        <f t="shared" si="5"/>
        <v>357615.43250971823</v>
      </c>
      <c r="Y75" s="39">
        <f t="shared" si="6"/>
        <v>3.873012652174046E-2</v>
      </c>
    </row>
    <row r="76" spans="2:25" x14ac:dyDescent="0.15">
      <c r="B76" s="40">
        <v>68</v>
      </c>
      <c r="C76" s="78">
        <f t="shared" si="8"/>
        <v>364390.83805623936</v>
      </c>
      <c r="D76" s="78"/>
      <c r="E76" s="40">
        <v>2011</v>
      </c>
      <c r="F76" s="8">
        <v>43638</v>
      </c>
      <c r="G76" s="40" t="s">
        <v>4</v>
      </c>
      <c r="H76" s="79">
        <v>80.38</v>
      </c>
      <c r="I76" s="79"/>
      <c r="J76" s="40">
        <v>18</v>
      </c>
      <c r="K76" s="82">
        <f t="shared" si="9"/>
        <v>10931.72514168718</v>
      </c>
      <c r="L76" s="83"/>
      <c r="M76" s="6">
        <f>IF(J76="","",(K76/J76)/LOOKUP(RIGHT($D$2,3),定数!$A$6:$A$13,定数!$B$6:$B$13))</f>
        <v>6.0731806342706554</v>
      </c>
      <c r="N76" s="40">
        <v>2011</v>
      </c>
      <c r="O76" s="8">
        <v>43639</v>
      </c>
      <c r="P76" s="79">
        <v>80.75</v>
      </c>
      <c r="Q76" s="79"/>
      <c r="R76" s="80">
        <f>IF(P76="","",T76*M76*LOOKUP(RIGHT($D$2,3),定数!$A$6:$A$13,定数!$B$6:$B$13))</f>
        <v>22470.768346801702</v>
      </c>
      <c r="S76" s="80"/>
      <c r="T76" s="81">
        <f t="shared" ref="T76:T108" si="11">IF(P76="","",IF(G76="買",(P76-H76),(H76-P76))*IF(RIGHT($D$2,3)="JPY",100,10000))</f>
        <v>37.000000000000455</v>
      </c>
      <c r="U76" s="81"/>
      <c r="V76" t="str">
        <f t="shared" si="10"/>
        <v/>
      </c>
      <c r="W76">
        <f t="shared" si="10"/>
        <v>0</v>
      </c>
      <c r="X76" s="38">
        <f t="shared" ref="X76:X108" si="12">IF(C76&lt;&gt;"",MAX(X75,C76),"")</f>
        <v>364390.83805623936</v>
      </c>
      <c r="Y76" s="39">
        <f t="shared" ref="Y76:Y108" si="13">IF(X76&lt;&gt;"",1-(C76/X76),"")</f>
        <v>0</v>
      </c>
    </row>
    <row r="77" spans="2:25" x14ac:dyDescent="0.15">
      <c r="B77" s="40">
        <v>69</v>
      </c>
      <c r="C77" s="78">
        <f t="shared" si="8"/>
        <v>386861.60640304105</v>
      </c>
      <c r="D77" s="78"/>
      <c r="E77" s="40">
        <v>2011</v>
      </c>
      <c r="F77" s="8">
        <v>43640</v>
      </c>
      <c r="G77" s="40" t="s">
        <v>4</v>
      </c>
      <c r="H77" s="79">
        <v>80.52</v>
      </c>
      <c r="I77" s="79"/>
      <c r="J77" s="40">
        <v>8</v>
      </c>
      <c r="K77" s="82">
        <f t="shared" si="9"/>
        <v>11605.848192091231</v>
      </c>
      <c r="L77" s="83"/>
      <c r="M77" s="6">
        <f>IF(J77="","",(K77/J77)/LOOKUP(RIGHT($D$2,3),定数!$A$6:$A$13,定数!$B$6:$B$13))</f>
        <v>14.507310240114039</v>
      </c>
      <c r="N77" s="40">
        <v>2011</v>
      </c>
      <c r="O77" s="8">
        <v>43640</v>
      </c>
      <c r="P77" s="79">
        <v>80.42</v>
      </c>
      <c r="Q77" s="79"/>
      <c r="R77" s="80">
        <f>IF(P77="","",T77*M77*LOOKUP(RIGHT($D$2,3),定数!$A$6:$A$13,定数!$B$6:$B$13))</f>
        <v>-14507.310240113213</v>
      </c>
      <c r="S77" s="80"/>
      <c r="T77" s="81">
        <f t="shared" si="11"/>
        <v>-9.9999999999994316</v>
      </c>
      <c r="U77" s="81"/>
      <c r="V77" t="str">
        <f t="shared" si="10"/>
        <v/>
      </c>
      <c r="W77">
        <f t="shared" si="10"/>
        <v>1</v>
      </c>
      <c r="X77" s="38">
        <f t="shared" si="12"/>
        <v>386861.60640304105</v>
      </c>
      <c r="Y77" s="39">
        <f t="shared" si="13"/>
        <v>0</v>
      </c>
    </row>
    <row r="78" spans="2:25" x14ac:dyDescent="0.15">
      <c r="B78" s="40">
        <v>70</v>
      </c>
      <c r="C78" s="78">
        <f t="shared" si="8"/>
        <v>372354.29616292781</v>
      </c>
      <c r="D78" s="78"/>
      <c r="E78" s="40">
        <v>2011</v>
      </c>
      <c r="F78" s="8">
        <v>43646</v>
      </c>
      <c r="G78" s="40" t="s">
        <v>3</v>
      </c>
      <c r="H78" s="79">
        <v>80.510000000000005</v>
      </c>
      <c r="I78" s="79"/>
      <c r="J78" s="40">
        <v>32</v>
      </c>
      <c r="K78" s="82">
        <f t="shared" si="9"/>
        <v>11170.628884887834</v>
      </c>
      <c r="L78" s="83"/>
      <c r="M78" s="6">
        <f>IF(J78="","",(K78/J78)/LOOKUP(RIGHT($D$2,3),定数!$A$6:$A$13,定数!$B$6:$B$13))</f>
        <v>3.4908215265274483</v>
      </c>
      <c r="N78" s="40">
        <v>2011</v>
      </c>
      <c r="O78" s="8">
        <v>43647</v>
      </c>
      <c r="P78" s="79">
        <v>80.84</v>
      </c>
      <c r="Q78" s="79"/>
      <c r="R78" s="80">
        <f>IF(P78="","",T78*M78*LOOKUP(RIGHT($D$2,3),定数!$A$6:$A$13,定数!$B$6:$B$13))</f>
        <v>-11519.711037540521</v>
      </c>
      <c r="S78" s="80"/>
      <c r="T78" s="81">
        <f t="shared" si="11"/>
        <v>-32.999999999999829</v>
      </c>
      <c r="U78" s="81"/>
      <c r="V78" t="str">
        <f t="shared" si="10"/>
        <v/>
      </c>
      <c r="W78">
        <f t="shared" si="10"/>
        <v>2</v>
      </c>
      <c r="X78" s="38">
        <f t="shared" si="12"/>
        <v>386861.60640304105</v>
      </c>
      <c r="Y78" s="39">
        <f t="shared" si="13"/>
        <v>3.7499999999997868E-2</v>
      </c>
    </row>
    <row r="79" spans="2:25" x14ac:dyDescent="0.15">
      <c r="B79" s="40">
        <v>71</v>
      </c>
      <c r="C79" s="78">
        <f t="shared" si="8"/>
        <v>360834.5851253873</v>
      </c>
      <c r="D79" s="78"/>
      <c r="E79" s="40">
        <v>2011</v>
      </c>
      <c r="F79" s="8">
        <v>43664</v>
      </c>
      <c r="G79" s="40" t="s">
        <v>3</v>
      </c>
      <c r="H79" s="79">
        <v>78.98</v>
      </c>
      <c r="I79" s="79"/>
      <c r="J79" s="40">
        <v>18</v>
      </c>
      <c r="K79" s="82">
        <f t="shared" si="9"/>
        <v>10825.037553761618</v>
      </c>
      <c r="L79" s="83"/>
      <c r="M79" s="6">
        <f>IF(J79="","",(K79/J79)/LOOKUP(RIGHT($D$2,3),定数!$A$6:$A$13,定数!$B$6:$B$13))</f>
        <v>6.0139097520897886</v>
      </c>
      <c r="N79" s="40">
        <v>2011</v>
      </c>
      <c r="O79" s="8">
        <v>43665</v>
      </c>
      <c r="P79" s="79">
        <v>79.17</v>
      </c>
      <c r="Q79" s="79"/>
      <c r="R79" s="80">
        <f>IF(P79="","",T79*M79*LOOKUP(RIGHT($D$2,3),定数!$A$6:$A$13,定数!$B$6:$B$13))</f>
        <v>-11426.428528970462</v>
      </c>
      <c r="S79" s="80"/>
      <c r="T79" s="81">
        <f t="shared" si="11"/>
        <v>-18.999999999999773</v>
      </c>
      <c r="U79" s="81"/>
      <c r="V79" t="str">
        <f t="shared" si="10"/>
        <v/>
      </c>
      <c r="W79">
        <f t="shared" si="10"/>
        <v>3</v>
      </c>
      <c r="X79" s="38">
        <f t="shared" si="12"/>
        <v>386861.60640304105</v>
      </c>
      <c r="Y79" s="39">
        <f t="shared" si="13"/>
        <v>6.7277343749997831E-2</v>
      </c>
    </row>
    <row r="80" spans="2:25" x14ac:dyDescent="0.15">
      <c r="B80" s="40">
        <v>72</v>
      </c>
      <c r="C80" s="78">
        <f t="shared" si="8"/>
        <v>349408.15659641684</v>
      </c>
      <c r="D80" s="78"/>
      <c r="E80" s="40">
        <v>2011</v>
      </c>
      <c r="F80" s="8">
        <v>43680</v>
      </c>
      <c r="G80" s="40" t="s">
        <v>3</v>
      </c>
      <c r="H80" s="79">
        <v>76.95</v>
      </c>
      <c r="I80" s="79"/>
      <c r="J80" s="40">
        <v>41</v>
      </c>
      <c r="K80" s="82">
        <f t="shared" si="9"/>
        <v>10482.244697892505</v>
      </c>
      <c r="L80" s="83"/>
      <c r="M80" s="6">
        <f>IF(J80="","",(K80/J80)/LOOKUP(RIGHT($D$2,3),定数!$A$6:$A$13,定数!$B$6:$B$13))</f>
        <v>2.5566450482664647</v>
      </c>
      <c r="N80" s="40">
        <v>2011</v>
      </c>
      <c r="O80" s="8">
        <v>43681</v>
      </c>
      <c r="P80" s="79">
        <v>77.37</v>
      </c>
      <c r="Q80" s="79"/>
      <c r="R80" s="80">
        <f>IF(P80="","",T80*M80*LOOKUP(RIGHT($D$2,3),定数!$A$6:$A$13,定数!$B$6:$B$13))</f>
        <v>-10737.909202719195</v>
      </c>
      <c r="S80" s="80"/>
      <c r="T80" s="81">
        <f t="shared" si="11"/>
        <v>-42.000000000000171</v>
      </c>
      <c r="U80" s="81"/>
      <c r="V80" t="str">
        <f t="shared" si="10"/>
        <v/>
      </c>
      <c r="W80">
        <f t="shared" si="10"/>
        <v>4</v>
      </c>
      <c r="X80" s="38">
        <f t="shared" si="12"/>
        <v>386861.60640304105</v>
      </c>
      <c r="Y80" s="39">
        <f t="shared" si="13"/>
        <v>9.6813561197914177E-2</v>
      </c>
    </row>
    <row r="81" spans="2:25" x14ac:dyDescent="0.15">
      <c r="B81" s="40">
        <v>73</v>
      </c>
      <c r="C81" s="78">
        <f t="shared" si="8"/>
        <v>338670.24739369762</v>
      </c>
      <c r="D81" s="78"/>
      <c r="E81" s="40">
        <v>2011</v>
      </c>
      <c r="F81" s="8">
        <v>43685</v>
      </c>
      <c r="G81" s="40" t="s">
        <v>3</v>
      </c>
      <c r="H81" s="79">
        <v>77.91</v>
      </c>
      <c r="I81" s="79"/>
      <c r="J81" s="40">
        <v>53</v>
      </c>
      <c r="K81" s="82">
        <f t="shared" si="9"/>
        <v>10160.107421810928</v>
      </c>
      <c r="L81" s="83"/>
      <c r="M81" s="6">
        <f>IF(J81="","",(K81/J81)/LOOKUP(RIGHT($D$2,3),定数!$A$6:$A$13,定数!$B$6:$B$13))</f>
        <v>1.9170014003416844</v>
      </c>
      <c r="N81" s="40">
        <v>2011</v>
      </c>
      <c r="O81" s="8">
        <v>43686</v>
      </c>
      <c r="P81" s="79">
        <v>76.900000000000006</v>
      </c>
      <c r="Q81" s="79"/>
      <c r="R81" s="80">
        <f>IF(P81="","",T81*M81*LOOKUP(RIGHT($D$2,3),定数!$A$6:$A$13,定数!$B$6:$B$13))</f>
        <v>19361.714143450841</v>
      </c>
      <c r="S81" s="80"/>
      <c r="T81" s="81">
        <f t="shared" si="11"/>
        <v>100.99999999999909</v>
      </c>
      <c r="U81" s="81"/>
      <c r="V81" t="str">
        <f t="shared" si="10"/>
        <v/>
      </c>
      <c r="W81">
        <f t="shared" si="10"/>
        <v>0</v>
      </c>
      <c r="X81" s="38">
        <f t="shared" si="12"/>
        <v>386861.60640304105</v>
      </c>
      <c r="Y81" s="39">
        <f t="shared" si="13"/>
        <v>0.1245700224879297</v>
      </c>
    </row>
    <row r="82" spans="2:25" x14ac:dyDescent="0.15">
      <c r="B82" s="40">
        <v>74</v>
      </c>
      <c r="C82" s="78">
        <f t="shared" si="8"/>
        <v>358031.96153714845</v>
      </c>
      <c r="D82" s="78"/>
      <c r="E82" s="40">
        <v>2011</v>
      </c>
      <c r="F82" s="8">
        <v>43686</v>
      </c>
      <c r="G82" s="40" t="s">
        <v>3</v>
      </c>
      <c r="H82" s="79">
        <v>77.040000000000006</v>
      </c>
      <c r="I82" s="79"/>
      <c r="J82" s="40">
        <v>76</v>
      </c>
      <c r="K82" s="82">
        <f t="shared" si="9"/>
        <v>10740.958846114454</v>
      </c>
      <c r="L82" s="83"/>
      <c r="M82" s="6">
        <f>IF(J82="","",(K82/J82)/LOOKUP(RIGHT($D$2,3),定数!$A$6:$A$13,定数!$B$6:$B$13))</f>
        <v>1.4132840586992703</v>
      </c>
      <c r="N82" s="40">
        <v>2011</v>
      </c>
      <c r="O82" s="8">
        <v>43751</v>
      </c>
      <c r="P82" s="79">
        <v>75.569999999999993</v>
      </c>
      <c r="Q82" s="79"/>
      <c r="R82" s="80">
        <f>IF(P82="","",T82*M82*LOOKUP(RIGHT($D$2,3),定数!$A$6:$A$13,定数!$B$6:$B$13))</f>
        <v>20775.275662879456</v>
      </c>
      <c r="S82" s="80"/>
      <c r="T82" s="81">
        <f t="shared" si="11"/>
        <v>147.00000000000131</v>
      </c>
      <c r="U82" s="81"/>
      <c r="V82" t="str">
        <f t="shared" si="10"/>
        <v/>
      </c>
      <c r="W82">
        <f t="shared" si="10"/>
        <v>0</v>
      </c>
      <c r="X82" s="38">
        <f t="shared" si="12"/>
        <v>386861.60640304105</v>
      </c>
      <c r="Y82" s="39">
        <f t="shared" si="13"/>
        <v>7.4521855849032592E-2</v>
      </c>
    </row>
    <row r="83" spans="2:25" x14ac:dyDescent="0.15">
      <c r="B83" s="40">
        <v>75</v>
      </c>
      <c r="C83" s="78">
        <f t="shared" si="8"/>
        <v>378807.23720002791</v>
      </c>
      <c r="D83" s="78"/>
      <c r="E83" s="40">
        <v>2011</v>
      </c>
      <c r="F83" s="8">
        <v>43688</v>
      </c>
      <c r="G83" s="40" t="s">
        <v>3</v>
      </c>
      <c r="H83" s="79">
        <v>76.52</v>
      </c>
      <c r="I83" s="79"/>
      <c r="J83" s="40">
        <v>67</v>
      </c>
      <c r="K83" s="82">
        <f t="shared" si="9"/>
        <v>11364.217116000837</v>
      </c>
      <c r="L83" s="83"/>
      <c r="M83" s="6">
        <f>IF(J83="","",(K83/J83)/LOOKUP(RIGHT($D$2,3),定数!$A$6:$A$13,定数!$B$6:$B$13))</f>
        <v>1.6961518083583338</v>
      </c>
      <c r="N83" s="40">
        <v>2011</v>
      </c>
      <c r="O83" s="8">
        <v>43702</v>
      </c>
      <c r="P83" s="79">
        <v>77.19</v>
      </c>
      <c r="Q83" s="79"/>
      <c r="R83" s="80">
        <f>IF(P83="","",T83*M83*LOOKUP(RIGHT($D$2,3),定数!$A$6:$A$13,定数!$B$6:$B$13))</f>
        <v>-11364.217116000866</v>
      </c>
      <c r="S83" s="80"/>
      <c r="T83" s="81">
        <f t="shared" si="11"/>
        <v>-67.000000000000171</v>
      </c>
      <c r="U83" s="81"/>
      <c r="V83" t="str">
        <f t="shared" si="10"/>
        <v/>
      </c>
      <c r="W83">
        <f t="shared" si="10"/>
        <v>1</v>
      </c>
      <c r="X83" s="38">
        <f t="shared" si="12"/>
        <v>386861.60640304105</v>
      </c>
      <c r="Y83" s="39">
        <f t="shared" si="13"/>
        <v>2.0819768800272032E-2</v>
      </c>
    </row>
    <row r="84" spans="2:25" x14ac:dyDescent="0.15">
      <c r="B84" s="40">
        <v>76</v>
      </c>
      <c r="C84" s="78">
        <f t="shared" si="8"/>
        <v>367443.02008402703</v>
      </c>
      <c r="D84" s="78"/>
      <c r="E84" s="40">
        <v>2011</v>
      </c>
      <c r="F84" s="8">
        <v>43696</v>
      </c>
      <c r="G84" s="40" t="s">
        <v>3</v>
      </c>
      <c r="H84" s="79">
        <v>76.5</v>
      </c>
      <c r="I84" s="79"/>
      <c r="J84" s="40">
        <v>40</v>
      </c>
      <c r="K84" s="82">
        <f t="shared" si="9"/>
        <v>11023.29060252081</v>
      </c>
      <c r="L84" s="83"/>
      <c r="M84" s="6">
        <f>IF(J84="","",(K84/J84)/LOOKUP(RIGHT($D$2,3),定数!$A$6:$A$13,定数!$B$6:$B$13))</f>
        <v>2.7558226506302024</v>
      </c>
      <c r="N84" s="40">
        <v>2011</v>
      </c>
      <c r="O84" s="8">
        <v>43701</v>
      </c>
      <c r="P84" s="79">
        <v>76.92</v>
      </c>
      <c r="Q84" s="79"/>
      <c r="R84" s="80">
        <f>IF(P84="","",T84*M84*LOOKUP(RIGHT($D$2,3),定数!$A$6:$A$13,定数!$B$6:$B$13))</f>
        <v>-11574.455132646897</v>
      </c>
      <c r="S84" s="80"/>
      <c r="T84" s="81">
        <f t="shared" si="11"/>
        <v>-42.000000000000171</v>
      </c>
      <c r="U84" s="81"/>
      <c r="V84" t="str">
        <f t="shared" si="10"/>
        <v/>
      </c>
      <c r="W84">
        <f t="shared" si="10"/>
        <v>2</v>
      </c>
      <c r="X84" s="38">
        <f t="shared" si="12"/>
        <v>386861.60640304105</v>
      </c>
      <c r="Y84" s="39">
        <f t="shared" si="13"/>
        <v>5.0195175736263975E-2</v>
      </c>
    </row>
    <row r="85" spans="2:25" x14ac:dyDescent="0.15">
      <c r="B85" s="40">
        <v>77</v>
      </c>
      <c r="C85" s="78">
        <f t="shared" si="8"/>
        <v>355868.56495138013</v>
      </c>
      <c r="D85" s="78"/>
      <c r="E85" s="40">
        <v>2011</v>
      </c>
      <c r="F85" s="8">
        <v>43696</v>
      </c>
      <c r="G85" s="40" t="s">
        <v>3</v>
      </c>
      <c r="H85" s="79">
        <v>76.430000000000007</v>
      </c>
      <c r="I85" s="79"/>
      <c r="J85" s="40">
        <v>18</v>
      </c>
      <c r="K85" s="82">
        <f t="shared" si="9"/>
        <v>10676.056948541403</v>
      </c>
      <c r="L85" s="83"/>
      <c r="M85" s="6">
        <f>IF(J85="","",(K85/J85)/LOOKUP(RIGHT($D$2,3),定数!$A$6:$A$13,定数!$B$6:$B$13))</f>
        <v>5.9311427491896689</v>
      </c>
      <c r="N85" s="40">
        <v>2011</v>
      </c>
      <c r="O85" s="8">
        <v>43696</v>
      </c>
      <c r="P85" s="79">
        <v>76.06</v>
      </c>
      <c r="Q85" s="79"/>
      <c r="R85" s="80">
        <f>IF(P85="","",T85*M85*LOOKUP(RIGHT($D$2,3),定数!$A$6:$A$13,定数!$B$6:$B$13))</f>
        <v>21945.228172002044</v>
      </c>
      <c r="S85" s="80"/>
      <c r="T85" s="81">
        <f t="shared" si="11"/>
        <v>37.000000000000455</v>
      </c>
      <c r="U85" s="81"/>
      <c r="V85" t="str">
        <f t="shared" si="10"/>
        <v/>
      </c>
      <c r="W85">
        <f t="shared" si="10"/>
        <v>0</v>
      </c>
      <c r="X85" s="38">
        <f t="shared" si="12"/>
        <v>386861.60640304105</v>
      </c>
      <c r="Y85" s="39">
        <f t="shared" si="13"/>
        <v>8.0114027700571744E-2</v>
      </c>
    </row>
    <row r="86" spans="2:25" x14ac:dyDescent="0.15">
      <c r="B86" s="40">
        <v>78</v>
      </c>
      <c r="C86" s="78">
        <f t="shared" si="8"/>
        <v>377813.7931233822</v>
      </c>
      <c r="D86" s="78"/>
      <c r="E86" s="40">
        <v>2011</v>
      </c>
      <c r="F86" s="8">
        <v>43696</v>
      </c>
      <c r="G86" s="40" t="s">
        <v>3</v>
      </c>
      <c r="H86" s="79">
        <v>76.290000000000006</v>
      </c>
      <c r="I86" s="79"/>
      <c r="J86" s="40">
        <v>32</v>
      </c>
      <c r="K86" s="82">
        <f t="shared" si="9"/>
        <v>11334.413793701466</v>
      </c>
      <c r="L86" s="83"/>
      <c r="M86" s="6">
        <f>IF(J86="","",(K86/J86)/LOOKUP(RIGHT($D$2,3),定数!$A$6:$A$13,定数!$B$6:$B$13))</f>
        <v>3.5420043105317078</v>
      </c>
      <c r="N86" s="40">
        <v>2011</v>
      </c>
      <c r="O86" s="8">
        <v>43699</v>
      </c>
      <c r="P86" s="79">
        <v>76.62</v>
      </c>
      <c r="Q86" s="79"/>
      <c r="R86" s="80">
        <f>IF(P86="","",T86*M86*LOOKUP(RIGHT($D$2,3),定数!$A$6:$A$13,定数!$B$6:$B$13))</f>
        <v>-11688.614224754574</v>
      </c>
      <c r="S86" s="80"/>
      <c r="T86" s="81">
        <f t="shared" si="11"/>
        <v>-32.999999999999829</v>
      </c>
      <c r="U86" s="81"/>
      <c r="V86" t="str">
        <f t="shared" si="10"/>
        <v/>
      </c>
      <c r="W86">
        <f t="shared" si="10"/>
        <v>1</v>
      </c>
      <c r="X86" s="38">
        <f t="shared" si="12"/>
        <v>386861.60640304105</v>
      </c>
      <c r="Y86" s="39">
        <f t="shared" si="13"/>
        <v>2.3387726075439597E-2</v>
      </c>
    </row>
    <row r="87" spans="2:25" x14ac:dyDescent="0.15">
      <c r="B87" s="40">
        <v>79</v>
      </c>
      <c r="C87" s="78">
        <f t="shared" si="8"/>
        <v>366125.17889862764</v>
      </c>
      <c r="D87" s="78"/>
      <c r="E87" s="40">
        <v>2011</v>
      </c>
      <c r="F87" s="8">
        <v>43696</v>
      </c>
      <c r="G87" s="40" t="s">
        <v>4</v>
      </c>
      <c r="H87" s="79">
        <v>76.52</v>
      </c>
      <c r="I87" s="79"/>
      <c r="J87" s="40">
        <v>57</v>
      </c>
      <c r="K87" s="82">
        <f t="shared" si="9"/>
        <v>10983.755366958829</v>
      </c>
      <c r="L87" s="83"/>
      <c r="M87" s="6">
        <f>IF(J87="","",(K87/J87)/LOOKUP(RIGHT($D$2,3),定数!$A$6:$A$13,定数!$B$6:$B$13))</f>
        <v>1.9269746257822506</v>
      </c>
      <c r="N87" s="40">
        <v>2011</v>
      </c>
      <c r="O87" s="8">
        <v>43702</v>
      </c>
      <c r="P87" s="79">
        <v>77.64</v>
      </c>
      <c r="Q87" s="79"/>
      <c r="R87" s="80">
        <f>IF(P87="","",T87*M87*LOOKUP(RIGHT($D$2,3),定数!$A$6:$A$13,定数!$B$6:$B$13))</f>
        <v>21582.115808761297</v>
      </c>
      <c r="S87" s="80"/>
      <c r="T87" s="81">
        <f t="shared" si="11"/>
        <v>112.00000000000045</v>
      </c>
      <c r="U87" s="81"/>
      <c r="V87" t="str">
        <f t="shared" si="10"/>
        <v/>
      </c>
      <c r="W87">
        <f t="shared" si="10"/>
        <v>0</v>
      </c>
      <c r="X87" s="38">
        <f t="shared" si="12"/>
        <v>386861.60640304105</v>
      </c>
      <c r="Y87" s="39">
        <f t="shared" si="13"/>
        <v>5.3601668299980476E-2</v>
      </c>
    </row>
    <row r="88" spans="2:25" x14ac:dyDescent="0.15">
      <c r="B88" s="40">
        <v>80</v>
      </c>
      <c r="C88" s="78">
        <f t="shared" si="8"/>
        <v>387707.29470738891</v>
      </c>
      <c r="D88" s="78"/>
      <c r="E88" s="40">
        <v>2011</v>
      </c>
      <c r="F88" s="8">
        <v>43715</v>
      </c>
      <c r="G88" s="40" t="s">
        <v>3</v>
      </c>
      <c r="H88" s="79">
        <v>77.27</v>
      </c>
      <c r="I88" s="79"/>
      <c r="J88" s="40">
        <v>17</v>
      </c>
      <c r="K88" s="82">
        <f t="shared" si="9"/>
        <v>11631.218841221667</v>
      </c>
      <c r="L88" s="83"/>
      <c r="M88" s="6">
        <f>IF(J88="","",(K88/J88)/LOOKUP(RIGHT($D$2,3),定数!$A$6:$A$13,定数!$B$6:$B$13))</f>
        <v>6.8418934360127457</v>
      </c>
      <c r="N88" s="40">
        <v>2011</v>
      </c>
      <c r="O88" s="8">
        <v>43716</v>
      </c>
      <c r="P88" s="79">
        <v>77.45</v>
      </c>
      <c r="Q88" s="79"/>
      <c r="R88" s="80">
        <f>IF(P88="","",T88*M88*LOOKUP(RIGHT($D$2,3),定数!$A$6:$A$13,定数!$B$6:$B$13))</f>
        <v>-12315.408184823409</v>
      </c>
      <c r="S88" s="80"/>
      <c r="T88" s="81">
        <f t="shared" si="11"/>
        <v>-18.000000000000682</v>
      </c>
      <c r="U88" s="81"/>
      <c r="V88" t="str">
        <f t="shared" si="10"/>
        <v/>
      </c>
      <c r="W88">
        <f t="shared" si="10"/>
        <v>1</v>
      </c>
      <c r="X88" s="38">
        <f t="shared" si="12"/>
        <v>387707.29470738891</v>
      </c>
      <c r="Y88" s="39">
        <f t="shared" si="13"/>
        <v>0</v>
      </c>
    </row>
    <row r="89" spans="2:25" x14ac:dyDescent="0.15">
      <c r="B89" s="40">
        <v>81</v>
      </c>
      <c r="C89" s="78">
        <f t="shared" si="8"/>
        <v>375391.8865225655</v>
      </c>
      <c r="D89" s="78"/>
      <c r="E89" s="40">
        <v>2011</v>
      </c>
      <c r="F89" s="8">
        <v>43722</v>
      </c>
      <c r="G89" s="40" t="s">
        <v>3</v>
      </c>
      <c r="H89" s="79">
        <v>76.819999999999993</v>
      </c>
      <c r="I89" s="79"/>
      <c r="J89" s="40">
        <v>21</v>
      </c>
      <c r="K89" s="82">
        <f t="shared" si="9"/>
        <v>11261.756595676965</v>
      </c>
      <c r="L89" s="83"/>
      <c r="M89" s="6">
        <f>IF(J89="","",(K89/J89)/LOOKUP(RIGHT($D$2,3),定数!$A$6:$A$13,定数!$B$6:$B$13))</f>
        <v>5.3627412360366495</v>
      </c>
      <c r="N89" s="40">
        <v>2011</v>
      </c>
      <c r="O89" s="8">
        <v>43723</v>
      </c>
      <c r="P89" s="79">
        <v>77.05</v>
      </c>
      <c r="Q89" s="79"/>
      <c r="R89" s="80">
        <f>IF(P89="","",T89*M89*LOOKUP(RIGHT($D$2,3),定数!$A$6:$A$13,定数!$B$6:$B$13))</f>
        <v>-12334.304842884509</v>
      </c>
      <c r="S89" s="80"/>
      <c r="T89" s="81">
        <f t="shared" si="11"/>
        <v>-23.000000000000398</v>
      </c>
      <c r="U89" s="81"/>
      <c r="V89" t="str">
        <f t="shared" si="10"/>
        <v/>
      </c>
      <c r="W89">
        <f t="shared" si="10"/>
        <v>2</v>
      </c>
      <c r="X89" s="38">
        <f t="shared" si="12"/>
        <v>387707.29470738891</v>
      </c>
      <c r="Y89" s="39">
        <f t="shared" si="13"/>
        <v>3.1764705882354138E-2</v>
      </c>
    </row>
    <row r="90" spans="2:25" x14ac:dyDescent="0.15">
      <c r="B90" s="40">
        <v>82</v>
      </c>
      <c r="C90" s="78">
        <f t="shared" si="8"/>
        <v>363057.58167968097</v>
      </c>
      <c r="D90" s="78"/>
      <c r="E90" s="40">
        <v>2011</v>
      </c>
      <c r="F90" s="8">
        <v>43723</v>
      </c>
      <c r="G90" s="40" t="s">
        <v>3</v>
      </c>
      <c r="H90" s="79">
        <v>76.64</v>
      </c>
      <c r="I90" s="79"/>
      <c r="J90" s="40">
        <v>15</v>
      </c>
      <c r="K90" s="82">
        <f t="shared" si="9"/>
        <v>10891.727450390428</v>
      </c>
      <c r="L90" s="83"/>
      <c r="M90" s="6">
        <f>IF(J90="","",(K90/J90)/LOOKUP(RIGHT($D$2,3),定数!$A$6:$A$13,定数!$B$6:$B$13))</f>
        <v>7.2611516335936184</v>
      </c>
      <c r="N90" s="40">
        <v>2011</v>
      </c>
      <c r="O90" s="8">
        <v>43723</v>
      </c>
      <c r="P90" s="79">
        <v>76.8</v>
      </c>
      <c r="Q90" s="79"/>
      <c r="R90" s="80">
        <f>IF(P90="","",T90*M90*LOOKUP(RIGHT($D$2,3),定数!$A$6:$A$13,定数!$B$6:$B$13))</f>
        <v>-11617.842613749543</v>
      </c>
      <c r="S90" s="80"/>
      <c r="T90" s="81">
        <f t="shared" si="11"/>
        <v>-15.999999999999659</v>
      </c>
      <c r="U90" s="81"/>
      <c r="V90" t="str">
        <f t="shared" si="10"/>
        <v/>
      </c>
      <c r="W90">
        <f t="shared" si="10"/>
        <v>3</v>
      </c>
      <c r="X90" s="38">
        <f t="shared" si="12"/>
        <v>387707.29470738891</v>
      </c>
      <c r="Y90" s="39">
        <f t="shared" si="13"/>
        <v>6.3578151260506033E-2</v>
      </c>
    </row>
    <row r="91" spans="2:25" x14ac:dyDescent="0.15">
      <c r="B91" s="40">
        <v>83</v>
      </c>
      <c r="C91" s="78">
        <f t="shared" si="8"/>
        <v>351439.73906593141</v>
      </c>
      <c r="D91" s="78"/>
      <c r="E91" s="40">
        <v>2011</v>
      </c>
      <c r="F91" s="8">
        <v>43728</v>
      </c>
      <c r="G91" s="40" t="s">
        <v>3</v>
      </c>
      <c r="H91" s="79">
        <v>76.489999999999995</v>
      </c>
      <c r="I91" s="79"/>
      <c r="J91" s="40">
        <v>26</v>
      </c>
      <c r="K91" s="82">
        <f t="shared" si="9"/>
        <v>10543.192171977942</v>
      </c>
      <c r="L91" s="83"/>
      <c r="M91" s="6">
        <f>IF(J91="","",(K91/J91)/LOOKUP(RIGHT($D$2,3),定数!$A$6:$A$13,定数!$B$6:$B$13))</f>
        <v>4.0550739122992088</v>
      </c>
      <c r="N91" s="40">
        <v>2011</v>
      </c>
      <c r="O91" s="8">
        <v>43730</v>
      </c>
      <c r="P91" s="79">
        <v>76.75</v>
      </c>
      <c r="Q91" s="79"/>
      <c r="R91" s="80">
        <f>IF(P91="","",T91*M91*LOOKUP(RIGHT($D$2,3),定数!$A$6:$A$13,定数!$B$6:$B$13))</f>
        <v>-10543.192171978149</v>
      </c>
      <c r="S91" s="80"/>
      <c r="T91" s="81">
        <f t="shared" si="11"/>
        <v>-26.000000000000512</v>
      </c>
      <c r="U91" s="81"/>
      <c r="V91" t="str">
        <f t="shared" ref="V91:W106" si="14">IF(S91&lt;&gt;"",IF(S91&lt;0,1+V90,0),"")</f>
        <v/>
      </c>
      <c r="W91">
        <f t="shared" si="14"/>
        <v>4</v>
      </c>
      <c r="X91" s="38">
        <f t="shared" si="12"/>
        <v>387707.29470738891</v>
      </c>
      <c r="Y91" s="39">
        <f t="shared" si="13"/>
        <v>9.3543650420169211E-2</v>
      </c>
    </row>
    <row r="92" spans="2:25" x14ac:dyDescent="0.15">
      <c r="B92" s="40">
        <v>84</v>
      </c>
      <c r="C92" s="78">
        <f t="shared" si="8"/>
        <v>340896.54689395329</v>
      </c>
      <c r="D92" s="78"/>
      <c r="E92" s="40">
        <v>2011</v>
      </c>
      <c r="F92" s="8">
        <v>43737</v>
      </c>
      <c r="G92" s="40" t="s">
        <v>4</v>
      </c>
      <c r="H92" s="79">
        <v>76.569999999999993</v>
      </c>
      <c r="I92" s="79"/>
      <c r="J92" s="40">
        <v>15</v>
      </c>
      <c r="K92" s="82">
        <f t="shared" si="9"/>
        <v>10226.896406818598</v>
      </c>
      <c r="L92" s="83"/>
      <c r="M92" s="6">
        <f>IF(J92="","",(K92/J92)/LOOKUP(RIGHT($D$2,3),定数!$A$6:$A$13,定数!$B$6:$B$13))</f>
        <v>6.8179309378790656</v>
      </c>
      <c r="N92" s="40">
        <v>2011</v>
      </c>
      <c r="O92" s="8">
        <v>43737</v>
      </c>
      <c r="P92" s="79">
        <v>76.87</v>
      </c>
      <c r="Q92" s="79"/>
      <c r="R92" s="80">
        <f>IF(P92="","",T92*M92*LOOKUP(RIGHT($D$2,3),定数!$A$6:$A$13,定数!$B$6:$B$13))</f>
        <v>20453.792813637971</v>
      </c>
      <c r="S92" s="80"/>
      <c r="T92" s="81">
        <f t="shared" si="11"/>
        <v>30.000000000001137</v>
      </c>
      <c r="U92" s="81"/>
      <c r="V92" t="str">
        <f t="shared" si="14"/>
        <v/>
      </c>
      <c r="W92">
        <f t="shared" si="14"/>
        <v>0</v>
      </c>
      <c r="X92" s="38">
        <f t="shared" si="12"/>
        <v>387707.29470738891</v>
      </c>
      <c r="Y92" s="39">
        <f t="shared" si="13"/>
        <v>0.12073734090756461</v>
      </c>
    </row>
    <row r="93" spans="2:25" x14ac:dyDescent="0.15">
      <c r="B93" s="40">
        <v>85</v>
      </c>
      <c r="C93" s="78">
        <f t="shared" si="8"/>
        <v>361350.33970759128</v>
      </c>
      <c r="D93" s="78"/>
      <c r="E93" s="40">
        <v>2011</v>
      </c>
      <c r="F93" s="8">
        <v>43743</v>
      </c>
      <c r="G93" s="40" t="s">
        <v>3</v>
      </c>
      <c r="H93" s="79">
        <v>76.75</v>
      </c>
      <c r="I93" s="79"/>
      <c r="J93" s="40">
        <v>30</v>
      </c>
      <c r="K93" s="82">
        <f t="shared" si="9"/>
        <v>10840.510191227739</v>
      </c>
      <c r="L93" s="83"/>
      <c r="M93" s="6">
        <f>IF(J93="","",(K93/J93)/LOOKUP(RIGHT($D$2,3),定数!$A$6:$A$13,定数!$B$6:$B$13))</f>
        <v>3.6135033970759127</v>
      </c>
      <c r="N93" s="40">
        <v>2011</v>
      </c>
      <c r="O93" s="8">
        <v>43750</v>
      </c>
      <c r="P93" s="79">
        <v>77.069999999999993</v>
      </c>
      <c r="Q93" s="79"/>
      <c r="R93" s="80">
        <f>IF(P93="","",T93*M93*LOOKUP(RIGHT($D$2,3),定数!$A$6:$A$13,定数!$B$6:$B$13))</f>
        <v>-11563.210870642675</v>
      </c>
      <c r="S93" s="80"/>
      <c r="T93" s="81">
        <f t="shared" si="11"/>
        <v>-31.999999999999318</v>
      </c>
      <c r="U93" s="81"/>
      <c r="V93" t="str">
        <f t="shared" si="14"/>
        <v/>
      </c>
      <c r="W93">
        <f t="shared" si="14"/>
        <v>1</v>
      </c>
      <c r="X93" s="38">
        <f t="shared" si="12"/>
        <v>387707.29470738891</v>
      </c>
      <c r="Y93" s="39">
        <f t="shared" si="13"/>
        <v>6.7981581362016374E-2</v>
      </c>
    </row>
    <row r="94" spans="2:25" x14ac:dyDescent="0.15">
      <c r="B94" s="40">
        <v>86</v>
      </c>
      <c r="C94" s="78">
        <f t="shared" si="8"/>
        <v>349787.1288369486</v>
      </c>
      <c r="D94" s="78"/>
      <c r="E94" s="40">
        <v>2011</v>
      </c>
      <c r="F94" s="8">
        <v>43748</v>
      </c>
      <c r="G94" s="40" t="s">
        <v>4</v>
      </c>
      <c r="H94" s="79">
        <v>76.760000000000005</v>
      </c>
      <c r="I94" s="79"/>
      <c r="J94" s="40">
        <v>6</v>
      </c>
      <c r="K94" s="82">
        <f t="shared" si="9"/>
        <v>10493.613865108458</v>
      </c>
      <c r="L94" s="83"/>
      <c r="M94" s="6">
        <f>IF(J94="","",(K94/J94)/LOOKUP(RIGHT($D$2,3),定数!$A$6:$A$13,定数!$B$6:$B$13))</f>
        <v>17.489356441847431</v>
      </c>
      <c r="N94" s="40">
        <v>2011</v>
      </c>
      <c r="O94" s="8">
        <v>43748</v>
      </c>
      <c r="P94" s="79">
        <v>76.7</v>
      </c>
      <c r="Q94" s="79"/>
      <c r="R94" s="80">
        <f>IF(P94="","",T94*M94*LOOKUP(RIGHT($D$2,3),定数!$A$6:$A$13,定数!$B$6:$B$13))</f>
        <v>-10493.613865108855</v>
      </c>
      <c r="S94" s="80"/>
      <c r="T94" s="81">
        <f t="shared" si="11"/>
        <v>-6.0000000000002274</v>
      </c>
      <c r="U94" s="81"/>
      <c r="V94" t="str">
        <f t="shared" si="14"/>
        <v/>
      </c>
      <c r="W94">
        <f t="shared" si="14"/>
        <v>2</v>
      </c>
      <c r="X94" s="38">
        <f t="shared" si="12"/>
        <v>387707.29470738891</v>
      </c>
      <c r="Y94" s="39">
        <f t="shared" si="13"/>
        <v>9.7806170758431232E-2</v>
      </c>
    </row>
    <row r="95" spans="2:25" x14ac:dyDescent="0.15">
      <c r="B95" s="40">
        <v>87</v>
      </c>
      <c r="C95" s="78">
        <f t="shared" si="8"/>
        <v>339293.51497183973</v>
      </c>
      <c r="D95" s="78"/>
      <c r="E95" s="40">
        <v>2011</v>
      </c>
      <c r="F95" s="8">
        <v>43752</v>
      </c>
      <c r="G95" s="40" t="s">
        <v>3</v>
      </c>
      <c r="H95" s="79">
        <v>76.91</v>
      </c>
      <c r="I95" s="79"/>
      <c r="J95" s="40">
        <v>25</v>
      </c>
      <c r="K95" s="82">
        <f t="shared" si="9"/>
        <v>10178.805449155192</v>
      </c>
      <c r="L95" s="83"/>
      <c r="M95" s="6">
        <f>IF(J95="","",(K95/J95)/LOOKUP(RIGHT($D$2,3),定数!$A$6:$A$13,定数!$B$6:$B$13))</f>
        <v>4.0715221796620771</v>
      </c>
      <c r="N95" s="40">
        <v>2011</v>
      </c>
      <c r="O95" s="8">
        <v>43752</v>
      </c>
      <c r="P95" s="79">
        <v>77.180000000000007</v>
      </c>
      <c r="Q95" s="79"/>
      <c r="R95" s="80">
        <f>IF(P95="","",T95*M95*LOOKUP(RIGHT($D$2,3),定数!$A$6:$A$13,定数!$B$6:$B$13))</f>
        <v>-10993.109885088024</v>
      </c>
      <c r="S95" s="80"/>
      <c r="T95" s="81">
        <f t="shared" si="11"/>
        <v>-27.000000000001023</v>
      </c>
      <c r="U95" s="81"/>
      <c r="V95" t="str">
        <f t="shared" si="14"/>
        <v/>
      </c>
      <c r="W95">
        <f t="shared" si="14"/>
        <v>3</v>
      </c>
      <c r="X95" s="38">
        <f t="shared" si="12"/>
        <v>387707.29470738891</v>
      </c>
      <c r="Y95" s="39">
        <f t="shared" si="13"/>
        <v>0.12487198563567936</v>
      </c>
    </row>
    <row r="96" spans="2:25" x14ac:dyDescent="0.15">
      <c r="B96" s="40">
        <v>88</v>
      </c>
      <c r="C96" s="78">
        <f t="shared" si="8"/>
        <v>328300.40508675168</v>
      </c>
      <c r="D96" s="78"/>
      <c r="E96" s="40">
        <v>2011</v>
      </c>
      <c r="F96" s="8">
        <v>43758</v>
      </c>
      <c r="G96" s="40" t="s">
        <v>3</v>
      </c>
      <c r="H96" s="79">
        <v>76.78</v>
      </c>
      <c r="I96" s="79"/>
      <c r="J96" s="40">
        <v>21</v>
      </c>
      <c r="K96" s="82">
        <f t="shared" si="9"/>
        <v>9849.0121526025505</v>
      </c>
      <c r="L96" s="83"/>
      <c r="M96" s="6">
        <f>IF(J96="","",(K96/J96)/LOOKUP(RIGHT($D$2,3),定数!$A$6:$A$13,定数!$B$6:$B$13))</f>
        <v>4.6900057869535949</v>
      </c>
      <c r="N96" s="40">
        <v>2011</v>
      </c>
      <c r="O96" s="8">
        <v>43759</v>
      </c>
      <c r="P96" s="79">
        <v>76.36</v>
      </c>
      <c r="Q96" s="79"/>
      <c r="R96" s="80">
        <f>IF(P96="","",T96*M96*LOOKUP(RIGHT($D$2,3),定数!$A$6:$A$13,定数!$B$6:$B$13))</f>
        <v>19698.024305205177</v>
      </c>
      <c r="S96" s="80"/>
      <c r="T96" s="81">
        <f t="shared" si="11"/>
        <v>42.000000000000171</v>
      </c>
      <c r="U96" s="81"/>
      <c r="V96" t="str">
        <f t="shared" si="14"/>
        <v/>
      </c>
      <c r="W96">
        <f t="shared" si="14"/>
        <v>0</v>
      </c>
      <c r="X96" s="38">
        <f t="shared" si="12"/>
        <v>387707.29470738891</v>
      </c>
      <c r="Y96" s="39">
        <f t="shared" si="13"/>
        <v>0.15322613330108448</v>
      </c>
    </row>
    <row r="97" spans="2:25" x14ac:dyDescent="0.15">
      <c r="B97" s="40">
        <v>89</v>
      </c>
      <c r="C97" s="78">
        <f t="shared" si="8"/>
        <v>347998.42939195683</v>
      </c>
      <c r="D97" s="78"/>
      <c r="E97" s="40">
        <v>2011</v>
      </c>
      <c r="F97" s="8">
        <v>43759</v>
      </c>
      <c r="G97" s="40" t="s">
        <v>3</v>
      </c>
      <c r="H97" s="79">
        <v>76.72</v>
      </c>
      <c r="I97" s="79"/>
      <c r="J97" s="40">
        <v>5</v>
      </c>
      <c r="K97" s="82">
        <f t="shared" si="9"/>
        <v>10439.952881758705</v>
      </c>
      <c r="L97" s="83"/>
      <c r="M97" s="6">
        <f>IF(J97="","",(K97/J97)/LOOKUP(RIGHT($D$2,3),定数!$A$6:$A$13,定数!$B$6:$B$13))</f>
        <v>20.87990576351741</v>
      </c>
      <c r="N97" s="40">
        <v>2011</v>
      </c>
      <c r="O97" s="8">
        <v>43759</v>
      </c>
      <c r="P97" s="79">
        <v>76.61</v>
      </c>
      <c r="Q97" s="79"/>
      <c r="R97" s="80">
        <f>IF(P97="","",T97*M97*LOOKUP(RIGHT($D$2,3),定数!$A$6:$A$13,定数!$B$6:$B$13))</f>
        <v>22967.896339869032</v>
      </c>
      <c r="S97" s="80"/>
      <c r="T97" s="81">
        <f t="shared" si="11"/>
        <v>10.999999999999943</v>
      </c>
      <c r="U97" s="81"/>
      <c r="V97" t="str">
        <f t="shared" si="14"/>
        <v/>
      </c>
      <c r="W97">
        <f t="shared" si="14"/>
        <v>0</v>
      </c>
      <c r="X97" s="38">
        <f t="shared" si="12"/>
        <v>387707.29470738891</v>
      </c>
      <c r="Y97" s="39">
        <f t="shared" si="13"/>
        <v>0.10241970129914946</v>
      </c>
    </row>
    <row r="98" spans="2:25" x14ac:dyDescent="0.15">
      <c r="B98" s="40">
        <v>90</v>
      </c>
      <c r="C98" s="78">
        <f t="shared" si="8"/>
        <v>370966.32573182584</v>
      </c>
      <c r="D98" s="78"/>
      <c r="E98" s="40">
        <v>2011</v>
      </c>
      <c r="F98" s="8">
        <v>43765</v>
      </c>
      <c r="G98" s="40" t="s">
        <v>3</v>
      </c>
      <c r="H98" s="79">
        <v>75.88</v>
      </c>
      <c r="I98" s="79"/>
      <c r="J98" s="40">
        <v>35</v>
      </c>
      <c r="K98" s="82">
        <f t="shared" si="9"/>
        <v>11128.989771954775</v>
      </c>
      <c r="L98" s="83"/>
      <c r="M98" s="6">
        <f>IF(J98="","",(K98/J98)/LOOKUP(RIGHT($D$2,3),定数!$A$6:$A$13,定数!$B$6:$B$13))</f>
        <v>3.1797113634156502</v>
      </c>
      <c r="N98" s="40">
        <v>2011</v>
      </c>
      <c r="O98" s="8">
        <v>43769</v>
      </c>
      <c r="P98" s="79">
        <v>76.239999999999995</v>
      </c>
      <c r="Q98" s="79"/>
      <c r="R98" s="80">
        <f>IF(P98="","",T98*M98*LOOKUP(RIGHT($D$2,3),定数!$A$6:$A$13,定数!$B$6:$B$13))</f>
        <v>-11446.960908296323</v>
      </c>
      <c r="S98" s="80"/>
      <c r="T98" s="81">
        <f t="shared" si="11"/>
        <v>-35.999999999999943</v>
      </c>
      <c r="U98" s="81"/>
      <c r="V98" t="str">
        <f t="shared" si="14"/>
        <v/>
      </c>
      <c r="W98">
        <f t="shared" si="14"/>
        <v>1</v>
      </c>
      <c r="X98" s="38">
        <f t="shared" si="12"/>
        <v>387707.29470738891</v>
      </c>
      <c r="Y98" s="39">
        <f t="shared" si="13"/>
        <v>4.317940158489364E-2</v>
      </c>
    </row>
    <row r="99" spans="2:25" x14ac:dyDescent="0.15">
      <c r="B99" s="40">
        <v>91</v>
      </c>
      <c r="C99" s="78">
        <f t="shared" si="8"/>
        <v>359519.3648235295</v>
      </c>
      <c r="D99" s="78"/>
      <c r="E99" s="40">
        <v>2011</v>
      </c>
      <c r="F99" s="8">
        <v>43772</v>
      </c>
      <c r="G99" s="40" t="s">
        <v>3</v>
      </c>
      <c r="H99" s="79">
        <v>78.010000000000005</v>
      </c>
      <c r="I99" s="79"/>
      <c r="J99" s="40">
        <v>13</v>
      </c>
      <c r="K99" s="82">
        <f t="shared" si="9"/>
        <v>10785.580944705884</v>
      </c>
      <c r="L99" s="83"/>
      <c r="M99" s="6">
        <f>IF(J99="","",(K99/J99)/LOOKUP(RIGHT($D$2,3),定数!$A$6:$A$13,定数!$B$6:$B$13))</f>
        <v>8.296600726696834</v>
      </c>
      <c r="N99" s="40">
        <v>2011</v>
      </c>
      <c r="O99" s="8">
        <v>43773</v>
      </c>
      <c r="P99" s="79">
        <v>78.16</v>
      </c>
      <c r="Q99" s="79"/>
      <c r="R99" s="80">
        <f>IF(P99="","",T99*M99*LOOKUP(RIGHT($D$2,3),定数!$A$6:$A$13,定数!$B$6:$B$13))</f>
        <v>-12444.901090044543</v>
      </c>
      <c r="S99" s="80"/>
      <c r="T99" s="81">
        <f t="shared" si="11"/>
        <v>-14.999999999999147</v>
      </c>
      <c r="U99" s="81"/>
      <c r="V99" t="str">
        <f t="shared" si="14"/>
        <v/>
      </c>
      <c r="W99">
        <f t="shared" si="14"/>
        <v>2</v>
      </c>
      <c r="X99" s="38">
        <f t="shared" si="12"/>
        <v>387707.29470738891</v>
      </c>
      <c r="Y99" s="39">
        <f t="shared" si="13"/>
        <v>7.2704151478845569E-2</v>
      </c>
    </row>
    <row r="100" spans="2:25" x14ac:dyDescent="0.15">
      <c r="B100" s="40">
        <v>92</v>
      </c>
      <c r="C100" s="78">
        <f t="shared" si="8"/>
        <v>347074.46373348497</v>
      </c>
      <c r="D100" s="78"/>
      <c r="E100" s="40">
        <v>2011</v>
      </c>
      <c r="F100" s="8">
        <v>43800</v>
      </c>
      <c r="G100" s="40" t="s">
        <v>3</v>
      </c>
      <c r="H100" s="79">
        <v>77.62</v>
      </c>
      <c r="I100" s="79"/>
      <c r="J100" s="40">
        <v>17</v>
      </c>
      <c r="K100" s="82">
        <f t="shared" si="9"/>
        <v>10412.233912004549</v>
      </c>
      <c r="L100" s="83"/>
      <c r="M100" s="6">
        <f>IF(J100="","",(K100/J100)/LOOKUP(RIGHT($D$2,3),定数!$A$6:$A$13,定数!$B$6:$B$13))</f>
        <v>6.1248434776497342</v>
      </c>
      <c r="N100" s="40">
        <v>2011</v>
      </c>
      <c r="O100" s="8">
        <v>43800</v>
      </c>
      <c r="P100" s="79">
        <v>77.8</v>
      </c>
      <c r="Q100" s="79"/>
      <c r="R100" s="80">
        <f>IF(P100="","",T100*M100*LOOKUP(RIGHT($D$2,3),定数!$A$6:$A$13,定数!$B$6:$B$13))</f>
        <v>-11024.71825976907</v>
      </c>
      <c r="S100" s="80"/>
      <c r="T100" s="81">
        <f t="shared" si="11"/>
        <v>-17.999999999999261</v>
      </c>
      <c r="U100" s="81"/>
      <c r="V100" t="str">
        <f t="shared" si="14"/>
        <v/>
      </c>
      <c r="W100">
        <f t="shared" si="14"/>
        <v>3</v>
      </c>
      <c r="X100" s="38">
        <f t="shared" si="12"/>
        <v>387707.29470738891</v>
      </c>
      <c r="Y100" s="39">
        <f t="shared" si="13"/>
        <v>0.10480285392765287</v>
      </c>
    </row>
    <row r="101" spans="2:25" x14ac:dyDescent="0.15">
      <c r="B101" s="40">
        <v>93</v>
      </c>
      <c r="C101" s="78">
        <f t="shared" si="8"/>
        <v>336049.74547371588</v>
      </c>
      <c r="D101" s="78"/>
      <c r="E101" s="40">
        <v>2011</v>
      </c>
      <c r="F101" s="8">
        <v>43804</v>
      </c>
      <c r="G101" s="40" t="s">
        <v>4</v>
      </c>
      <c r="H101" s="79">
        <v>78.05</v>
      </c>
      <c r="I101" s="79"/>
      <c r="J101" s="40">
        <v>14</v>
      </c>
      <c r="K101" s="82">
        <f t="shared" si="9"/>
        <v>10081.492364211475</v>
      </c>
      <c r="L101" s="83"/>
      <c r="M101" s="6">
        <f>IF(J101="","",(K101/J101)/LOOKUP(RIGHT($D$2,3),定数!$A$6:$A$13,定数!$B$6:$B$13))</f>
        <v>7.2010659744367684</v>
      </c>
      <c r="N101" s="40">
        <v>2011</v>
      </c>
      <c r="O101" s="8">
        <v>43804</v>
      </c>
      <c r="P101" s="79">
        <v>77.900000000000006</v>
      </c>
      <c r="Q101" s="79"/>
      <c r="R101" s="80">
        <f>IF(P101="","",T101*M101*LOOKUP(RIGHT($D$2,3),定数!$A$6:$A$13,定数!$B$6:$B$13))</f>
        <v>-10801.598961654538</v>
      </c>
      <c r="S101" s="80"/>
      <c r="T101" s="81">
        <f t="shared" si="11"/>
        <v>-14.999999999999147</v>
      </c>
      <c r="U101" s="81"/>
      <c r="V101" t="str">
        <f t="shared" si="14"/>
        <v/>
      </c>
      <c r="W101">
        <f t="shared" si="14"/>
        <v>4</v>
      </c>
      <c r="X101" s="38">
        <f t="shared" si="12"/>
        <v>387707.29470738891</v>
      </c>
      <c r="Y101" s="39">
        <f t="shared" si="13"/>
        <v>0.13323852797936153</v>
      </c>
    </row>
    <row r="102" spans="2:25" x14ac:dyDescent="0.15">
      <c r="B102" s="40">
        <v>94</v>
      </c>
      <c r="C102" s="78">
        <f t="shared" si="8"/>
        <v>325248.14651206136</v>
      </c>
      <c r="D102" s="78"/>
      <c r="E102" s="40">
        <v>2011</v>
      </c>
      <c r="F102" s="8">
        <v>43808</v>
      </c>
      <c r="G102" s="40" t="s">
        <v>4</v>
      </c>
      <c r="H102" s="79">
        <v>77.650000000000006</v>
      </c>
      <c r="I102" s="79"/>
      <c r="J102" s="40">
        <v>16</v>
      </c>
      <c r="K102" s="82">
        <f t="shared" si="9"/>
        <v>9757.4443953618411</v>
      </c>
      <c r="L102" s="83"/>
      <c r="M102" s="6">
        <f>IF(J102="","",(K102/J102)/LOOKUP(RIGHT($D$2,3),定数!$A$6:$A$13,定数!$B$6:$B$13))</f>
        <v>6.0984027471011508</v>
      </c>
      <c r="N102" s="40">
        <v>2011</v>
      </c>
      <c r="O102" s="8">
        <v>43811</v>
      </c>
      <c r="P102" s="79">
        <v>77.959999999999994</v>
      </c>
      <c r="Q102" s="79"/>
      <c r="R102" s="80">
        <f>IF(P102="","",T102*M102*LOOKUP(RIGHT($D$2,3),定数!$A$6:$A$13,定数!$B$6:$B$13))</f>
        <v>18905.048516012841</v>
      </c>
      <c r="S102" s="80"/>
      <c r="T102" s="81">
        <f t="shared" si="11"/>
        <v>30.999999999998806</v>
      </c>
      <c r="U102" s="81"/>
      <c r="V102" t="str">
        <f t="shared" si="14"/>
        <v/>
      </c>
      <c r="W102">
        <f t="shared" si="14"/>
        <v>0</v>
      </c>
      <c r="X102" s="38">
        <f t="shared" si="12"/>
        <v>387707.29470738891</v>
      </c>
      <c r="Y102" s="39">
        <f t="shared" si="13"/>
        <v>0.16109871815145194</v>
      </c>
    </row>
    <row r="103" spans="2:25" x14ac:dyDescent="0.15">
      <c r="B103" s="40">
        <v>95</v>
      </c>
      <c r="C103" s="78">
        <f t="shared" si="8"/>
        <v>344153.1950280742</v>
      </c>
      <c r="D103" s="78"/>
      <c r="E103" s="40">
        <v>2011</v>
      </c>
      <c r="F103" s="8">
        <v>43815</v>
      </c>
      <c r="G103" s="40" t="s">
        <v>3</v>
      </c>
      <c r="H103" s="79">
        <v>77.83</v>
      </c>
      <c r="I103" s="79"/>
      <c r="J103" s="40">
        <v>11</v>
      </c>
      <c r="K103" s="82">
        <f t="shared" si="9"/>
        <v>10324.595850842226</v>
      </c>
      <c r="L103" s="83"/>
      <c r="M103" s="6">
        <f>IF(J103="","",(K103/J103)/LOOKUP(RIGHT($D$2,3),定数!$A$6:$A$13,定数!$B$6:$B$13))</f>
        <v>9.3859962280383868</v>
      </c>
      <c r="N103" s="40">
        <v>2011</v>
      </c>
      <c r="O103" s="8">
        <v>43815</v>
      </c>
      <c r="P103" s="79">
        <v>77.61</v>
      </c>
      <c r="Q103" s="79"/>
      <c r="R103" s="80">
        <f>IF(P103="","",T103*M103*LOOKUP(RIGHT($D$2,3),定数!$A$6:$A$13,定数!$B$6:$B$13))</f>
        <v>20649.191701684344</v>
      </c>
      <c r="S103" s="80"/>
      <c r="T103" s="81">
        <f t="shared" si="11"/>
        <v>21.999999999999886</v>
      </c>
      <c r="U103" s="81"/>
      <c r="V103" t="str">
        <f t="shared" si="14"/>
        <v/>
      </c>
      <c r="W103">
        <f t="shared" si="14"/>
        <v>0</v>
      </c>
      <c r="X103" s="38">
        <f t="shared" si="12"/>
        <v>387707.29470738891</v>
      </c>
      <c r="Y103" s="39">
        <f t="shared" si="13"/>
        <v>0.11233758114400694</v>
      </c>
    </row>
    <row r="104" spans="2:25" x14ac:dyDescent="0.15">
      <c r="B104" s="40">
        <v>96</v>
      </c>
      <c r="C104" s="78">
        <f t="shared" si="8"/>
        <v>364802.38672975852</v>
      </c>
      <c r="D104" s="78"/>
      <c r="E104" s="40">
        <v>2011</v>
      </c>
      <c r="F104" s="8">
        <v>43819</v>
      </c>
      <c r="G104" s="40" t="s">
        <v>4</v>
      </c>
      <c r="H104" s="79">
        <v>78.099999999999994</v>
      </c>
      <c r="I104" s="79"/>
      <c r="J104" s="40">
        <v>18</v>
      </c>
      <c r="K104" s="82">
        <f t="shared" si="9"/>
        <v>10944.071601892756</v>
      </c>
      <c r="L104" s="83"/>
      <c r="M104" s="6">
        <f>IF(J104="","",(K104/J104)/LOOKUP(RIGHT($D$2,3),定数!$A$6:$A$13,定数!$B$6:$B$13))</f>
        <v>6.0800397788293097</v>
      </c>
      <c r="N104" s="40">
        <v>2011</v>
      </c>
      <c r="O104" s="8">
        <v>43819</v>
      </c>
      <c r="P104" s="79">
        <v>77.819999999999993</v>
      </c>
      <c r="Q104" s="79"/>
      <c r="R104" s="80">
        <f>IF(P104="","",T104*M104*LOOKUP(RIGHT($D$2,3),定数!$A$6:$A$13,定数!$B$6:$B$13))</f>
        <v>-17024.111380722134</v>
      </c>
      <c r="S104" s="80"/>
      <c r="T104" s="81">
        <f t="shared" si="11"/>
        <v>-28.000000000000114</v>
      </c>
      <c r="U104" s="81"/>
      <c r="V104" t="str">
        <f t="shared" si="14"/>
        <v/>
      </c>
      <c r="W104">
        <f t="shared" si="14"/>
        <v>1</v>
      </c>
      <c r="X104" s="38">
        <f t="shared" si="12"/>
        <v>387707.29470738891</v>
      </c>
      <c r="Y104" s="39">
        <f t="shared" si="13"/>
        <v>5.9077836012647711E-2</v>
      </c>
    </row>
    <row r="105" spans="2:25" x14ac:dyDescent="0.15">
      <c r="B105" s="40">
        <v>97</v>
      </c>
      <c r="C105" s="78">
        <f t="shared" si="8"/>
        <v>347778.27534903638</v>
      </c>
      <c r="D105" s="78"/>
      <c r="E105" s="40">
        <v>2012</v>
      </c>
      <c r="F105" s="8">
        <v>43482</v>
      </c>
      <c r="G105" s="40" t="s">
        <v>3</v>
      </c>
      <c r="H105" s="79">
        <v>76.739999999999995</v>
      </c>
      <c r="I105" s="79"/>
      <c r="J105" s="40">
        <v>12</v>
      </c>
      <c r="K105" s="82">
        <f t="shared" si="9"/>
        <v>10433.348260471092</v>
      </c>
      <c r="L105" s="83"/>
      <c r="M105" s="6">
        <f>IF(J105="","",(K105/J105)/LOOKUP(RIGHT($D$2,3),定数!$A$6:$A$13,定数!$B$6:$B$13))</f>
        <v>8.6944568837259109</v>
      </c>
      <c r="N105" s="40">
        <v>2012</v>
      </c>
      <c r="O105" s="8">
        <v>43484</v>
      </c>
      <c r="P105" s="79">
        <v>76.87</v>
      </c>
      <c r="Q105" s="79"/>
      <c r="R105" s="80">
        <f>IF(P105="","",T105*M105*LOOKUP(RIGHT($D$2,3),定数!$A$6:$A$13,定数!$B$6:$B$13))</f>
        <v>-11302.793948844524</v>
      </c>
      <c r="S105" s="80"/>
      <c r="T105" s="81">
        <f t="shared" si="11"/>
        <v>-13.000000000000966</v>
      </c>
      <c r="U105" s="81"/>
      <c r="V105" t="str">
        <f t="shared" si="14"/>
        <v/>
      </c>
      <c r="W105">
        <f t="shared" si="14"/>
        <v>2</v>
      </c>
      <c r="X105" s="38">
        <f t="shared" si="12"/>
        <v>387707.29470738891</v>
      </c>
      <c r="Y105" s="39">
        <f t="shared" si="13"/>
        <v>0.10298753699872432</v>
      </c>
    </row>
    <row r="106" spans="2:25" x14ac:dyDescent="0.15">
      <c r="B106" s="40">
        <v>98</v>
      </c>
      <c r="C106" s="78">
        <f t="shared" si="8"/>
        <v>336475.48140019184</v>
      </c>
      <c r="D106" s="78"/>
      <c r="E106" s="40">
        <v>2012</v>
      </c>
      <c r="F106" s="8">
        <v>43489</v>
      </c>
      <c r="G106" s="40" t="s">
        <v>4</v>
      </c>
      <c r="H106" s="79">
        <v>77.05</v>
      </c>
      <c r="I106" s="79"/>
      <c r="J106" s="40">
        <v>6</v>
      </c>
      <c r="K106" s="82">
        <f t="shared" si="9"/>
        <v>10094.264442005755</v>
      </c>
      <c r="L106" s="83"/>
      <c r="M106" s="6">
        <f>IF(J106="","",(K106/J106)/LOOKUP(RIGHT($D$2,3),定数!$A$6:$A$13,定数!$B$6:$B$13))</f>
        <v>16.823774070009591</v>
      </c>
      <c r="N106" s="40">
        <v>2012</v>
      </c>
      <c r="O106" s="8">
        <v>43489</v>
      </c>
      <c r="P106" s="79">
        <v>77.180000000000007</v>
      </c>
      <c r="Q106" s="79"/>
      <c r="R106" s="80">
        <f>IF(P106="","",T106*M106*LOOKUP(RIGHT($D$2,3),定数!$A$6:$A$13,定数!$B$6:$B$13))</f>
        <v>21870.906291014093</v>
      </c>
      <c r="S106" s="80"/>
      <c r="T106" s="81">
        <f t="shared" si="11"/>
        <v>13.000000000000966</v>
      </c>
      <c r="U106" s="81"/>
      <c r="V106" t="str">
        <f t="shared" si="14"/>
        <v/>
      </c>
      <c r="W106">
        <f t="shared" si="14"/>
        <v>0</v>
      </c>
      <c r="X106" s="38">
        <f t="shared" si="12"/>
        <v>387707.29470738891</v>
      </c>
      <c r="Y106" s="39">
        <f t="shared" si="13"/>
        <v>0.13214044204626796</v>
      </c>
    </row>
    <row r="107" spans="2:25" x14ac:dyDescent="0.15">
      <c r="B107" s="40">
        <v>99</v>
      </c>
      <c r="C107" s="78">
        <f t="shared" si="8"/>
        <v>358346.38769120595</v>
      </c>
      <c r="D107" s="78"/>
      <c r="E107" s="40">
        <v>2012</v>
      </c>
      <c r="F107" s="8">
        <v>43498</v>
      </c>
      <c r="G107" s="40" t="s">
        <v>4</v>
      </c>
      <c r="H107" s="79">
        <v>76.19</v>
      </c>
      <c r="I107" s="79"/>
      <c r="J107" s="40">
        <v>15</v>
      </c>
      <c r="K107" s="82">
        <f t="shared" si="9"/>
        <v>10750.391630736178</v>
      </c>
      <c r="L107" s="83"/>
      <c r="M107" s="6">
        <f>IF(J107="","",(K107/J107)/LOOKUP(RIGHT($D$2,3),定数!$A$6:$A$13,定数!$B$6:$B$13))</f>
        <v>7.1669277538241181</v>
      </c>
      <c r="N107" s="40">
        <v>2012</v>
      </c>
      <c r="O107" s="8">
        <v>43499</v>
      </c>
      <c r="P107" s="79">
        <v>76.510000000000005</v>
      </c>
      <c r="Q107" s="79"/>
      <c r="R107" s="80">
        <f>IF(P107="","",T107*M107*LOOKUP(RIGHT($D$2,3),定数!$A$6:$A$13,定数!$B$6:$B$13))</f>
        <v>22934.168812237705</v>
      </c>
      <c r="S107" s="80"/>
      <c r="T107" s="81">
        <f t="shared" si="11"/>
        <v>32.000000000000739</v>
      </c>
      <c r="U107" s="81"/>
      <c r="V107" t="str">
        <f>IF(S107&lt;&gt;"",IF(S107&lt;0,1+V106,0),"")</f>
        <v/>
      </c>
      <c r="W107">
        <f>IF(T107&lt;&gt;"",IF(T107&lt;0,1+W106,0),"")</f>
        <v>0</v>
      </c>
      <c r="X107" s="38">
        <f t="shared" si="12"/>
        <v>387707.29470738891</v>
      </c>
      <c r="Y107" s="39">
        <f t="shared" si="13"/>
        <v>7.5729570779271227E-2</v>
      </c>
    </row>
    <row r="108" spans="2:25" x14ac:dyDescent="0.15">
      <c r="B108" s="40">
        <v>100</v>
      </c>
      <c r="C108" s="78">
        <f t="shared" si="8"/>
        <v>381280.55650344363</v>
      </c>
      <c r="D108" s="78"/>
      <c r="E108" s="40">
        <v>2012</v>
      </c>
      <c r="F108" s="8">
        <v>43509</v>
      </c>
      <c r="G108" s="40" t="s">
        <v>4</v>
      </c>
      <c r="H108" s="79">
        <v>77.67</v>
      </c>
      <c r="I108" s="79"/>
      <c r="J108" s="40">
        <v>10</v>
      </c>
      <c r="K108" s="82">
        <f t="shared" si="9"/>
        <v>11438.416695103308</v>
      </c>
      <c r="L108" s="83"/>
      <c r="M108" s="6">
        <f>IF(J108="","",(K108/J108)/LOOKUP(RIGHT($D$2,3),定数!$A$6:$A$13,定数!$B$6:$B$13))</f>
        <v>11.438416695103308</v>
      </c>
      <c r="N108" s="40">
        <v>2012</v>
      </c>
      <c r="O108" s="8">
        <v>43509</v>
      </c>
      <c r="P108" s="79">
        <v>77.56</v>
      </c>
      <c r="Q108" s="79"/>
      <c r="R108" s="80">
        <f>IF(P108="","",T108*M108*LOOKUP(RIGHT($D$2,3),定数!$A$6:$A$13,定数!$B$6:$B$13))</f>
        <v>-12582.258364613574</v>
      </c>
      <c r="S108" s="80"/>
      <c r="T108" s="81">
        <f t="shared" si="11"/>
        <v>-10.999999999999943</v>
      </c>
      <c r="U108" s="81"/>
      <c r="V108" t="str">
        <f>IF(S108&lt;&gt;"",IF(S108&lt;0,1+V107,0),"")</f>
        <v/>
      </c>
      <c r="W108">
        <f>IF(T108&lt;&gt;"",IF(T108&lt;0,1+W107,0),"")</f>
        <v>1</v>
      </c>
      <c r="X108" s="38">
        <f t="shared" si="12"/>
        <v>387707.29470738891</v>
      </c>
      <c r="Y108" s="39">
        <f t="shared" si="13"/>
        <v>1.6576263309143302E-2</v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sheetCalcPr fullCalcOnLoad="1"/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78" workbookViewId="0">
      <selection activeCell="A209" sqref="A209"/>
    </sheetView>
  </sheetViews>
  <sheetFormatPr defaultRowHeight="14.25" x14ac:dyDescent="0.1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45" zoomScaleNormal="145" zoomScaleSheetLayoutView="100" workbookViewId="0">
      <selection activeCell="A22" sqref="A22:J29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85" t="s">
        <v>67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15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15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x14ac:dyDescent="0.15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0" x14ac:dyDescent="0.15">
      <c r="A6" s="86"/>
      <c r="B6" s="86"/>
      <c r="C6" s="86"/>
      <c r="D6" s="86"/>
      <c r="E6" s="86"/>
      <c r="F6" s="86"/>
      <c r="G6" s="86"/>
      <c r="H6" s="86"/>
      <c r="I6" s="86"/>
      <c r="J6" s="86"/>
    </row>
    <row r="7" spans="1:10" x14ac:dyDescent="0.15">
      <c r="A7" s="86"/>
      <c r="B7" s="86"/>
      <c r="C7" s="86"/>
      <c r="D7" s="86"/>
      <c r="E7" s="86"/>
      <c r="F7" s="86"/>
      <c r="G7" s="86"/>
      <c r="H7" s="86"/>
      <c r="I7" s="86"/>
      <c r="J7" s="86"/>
    </row>
    <row r="8" spans="1:10" x14ac:dyDescent="0.15">
      <c r="A8" s="86"/>
      <c r="B8" s="86"/>
      <c r="C8" s="86"/>
      <c r="D8" s="86"/>
      <c r="E8" s="86"/>
      <c r="F8" s="86"/>
      <c r="G8" s="86"/>
      <c r="H8" s="86"/>
      <c r="I8" s="86"/>
      <c r="J8" s="86"/>
    </row>
    <row r="9" spans="1:10" x14ac:dyDescent="0.15">
      <c r="A9" s="86"/>
      <c r="B9" s="86"/>
      <c r="C9" s="86"/>
      <c r="D9" s="86"/>
      <c r="E9" s="86"/>
      <c r="F9" s="86"/>
      <c r="G9" s="86"/>
      <c r="H9" s="86"/>
      <c r="I9" s="86"/>
      <c r="J9" s="86"/>
    </row>
    <row r="11" spans="1:10" x14ac:dyDescent="0.15">
      <c r="A11" t="s">
        <v>1</v>
      </c>
    </row>
    <row r="12" spans="1:10" x14ac:dyDescent="0.15">
      <c r="A12" s="87" t="s">
        <v>66</v>
      </c>
      <c r="B12" s="88"/>
      <c r="C12" s="88"/>
      <c r="D12" s="88"/>
      <c r="E12" s="88"/>
      <c r="F12" s="88"/>
      <c r="G12" s="88"/>
      <c r="H12" s="88"/>
      <c r="I12" s="88"/>
      <c r="J12" s="88"/>
    </row>
    <row r="13" spans="1:10" x14ac:dyDescent="0.15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 x14ac:dyDescent="0.15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 x14ac:dyDescent="0.15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 x14ac:dyDescent="0.15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 x14ac:dyDescent="0.15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 x14ac:dyDescent="0.15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 x14ac:dyDescent="0.15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1" spans="1:10" x14ac:dyDescent="0.15">
      <c r="A21" t="s">
        <v>2</v>
      </c>
    </row>
    <row r="22" spans="1:10" x14ac:dyDescent="0.15">
      <c r="A22" s="87" t="s">
        <v>68</v>
      </c>
      <c r="B22" s="87"/>
      <c r="C22" s="87"/>
      <c r="D22" s="87"/>
      <c r="E22" s="87"/>
      <c r="F22" s="87"/>
      <c r="G22" s="87"/>
      <c r="H22" s="87"/>
      <c r="I22" s="87"/>
      <c r="J22" s="87"/>
    </row>
    <row r="23" spans="1:10" x14ac:dyDescent="0.15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4" spans="1:10" x14ac:dyDescent="0.15">
      <c r="A24" s="87"/>
      <c r="B24" s="87"/>
      <c r="C24" s="87"/>
      <c r="D24" s="87"/>
      <c r="E24" s="87"/>
      <c r="F24" s="87"/>
      <c r="G24" s="87"/>
      <c r="H24" s="87"/>
      <c r="I24" s="87"/>
      <c r="J24" s="87"/>
    </row>
    <row r="25" spans="1:10" x14ac:dyDescent="0.15">
      <c r="A25" s="87"/>
      <c r="B25" s="87"/>
      <c r="C25" s="87"/>
      <c r="D25" s="87"/>
      <c r="E25" s="87"/>
      <c r="F25" s="87"/>
      <c r="G25" s="87"/>
      <c r="H25" s="87"/>
      <c r="I25" s="87"/>
      <c r="J25" s="87"/>
    </row>
    <row r="26" spans="1:10" x14ac:dyDescent="0.15">
      <c r="A26" s="87"/>
      <c r="B26" s="87"/>
      <c r="C26" s="87"/>
      <c r="D26" s="87"/>
      <c r="E26" s="87"/>
      <c r="F26" s="87"/>
      <c r="G26" s="87"/>
      <c r="H26" s="87"/>
      <c r="I26" s="87"/>
      <c r="J26" s="87"/>
    </row>
    <row r="27" spans="1:10" x14ac:dyDescent="0.15">
      <c r="A27" s="87"/>
      <c r="B27" s="87"/>
      <c r="C27" s="87"/>
      <c r="D27" s="87"/>
      <c r="E27" s="87"/>
      <c r="F27" s="87"/>
      <c r="G27" s="87"/>
      <c r="H27" s="87"/>
      <c r="I27" s="87"/>
      <c r="J27" s="87"/>
    </row>
    <row r="28" spans="1:10" x14ac:dyDescent="0.15">
      <c r="A28" s="87"/>
      <c r="B28" s="87"/>
      <c r="C28" s="87"/>
      <c r="D28" s="87"/>
      <c r="E28" s="87"/>
      <c r="F28" s="87"/>
      <c r="G28" s="87"/>
      <c r="H28" s="87"/>
      <c r="I28" s="87"/>
      <c r="J28" s="87"/>
    </row>
    <row r="29" spans="1:10" x14ac:dyDescent="0.15">
      <c r="A29" s="87"/>
      <c r="B29" s="87"/>
      <c r="C29" s="87"/>
      <c r="D29" s="87"/>
      <c r="E29" s="87"/>
      <c r="F29" s="87"/>
      <c r="G29" s="87"/>
      <c r="H29" s="87"/>
      <c r="I29" s="87"/>
      <c r="J29" s="87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G6" sqref="G6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 x14ac:dyDescent="0.15">
      <c r="B5" s="27" t="s">
        <v>43</v>
      </c>
      <c r="C5" s="28" t="s">
        <v>64</v>
      </c>
      <c r="D5" s="28">
        <v>100</v>
      </c>
      <c r="E5" s="32">
        <v>43645</v>
      </c>
      <c r="F5" s="28">
        <v>100</v>
      </c>
      <c r="G5" s="32">
        <v>43646</v>
      </c>
      <c r="H5" s="28"/>
      <c r="I5" s="32"/>
    </row>
    <row r="6" spans="2:9" x14ac:dyDescent="0.15">
      <c r="B6" s="27" t="s">
        <v>43</v>
      </c>
      <c r="C6" s="28"/>
      <c r="D6" s="28"/>
      <c r="E6" s="32"/>
      <c r="F6" s="28"/>
      <c r="G6" s="33"/>
      <c r="H6" s="28"/>
      <c r="I6" s="33"/>
    </row>
    <row r="7" spans="2:9" x14ac:dyDescent="0.15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15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44" t="s">
        <v>5</v>
      </c>
      <c r="C2" s="44"/>
      <c r="D2" s="48"/>
      <c r="E2" s="48"/>
      <c r="F2" s="44" t="s">
        <v>6</v>
      </c>
      <c r="G2" s="44"/>
      <c r="H2" s="48" t="s">
        <v>36</v>
      </c>
      <c r="I2" s="48"/>
      <c r="J2" s="44" t="s">
        <v>7</v>
      </c>
      <c r="K2" s="44"/>
      <c r="L2" s="47">
        <f>C9</f>
        <v>1000000</v>
      </c>
      <c r="M2" s="48"/>
      <c r="N2" s="44" t="s">
        <v>8</v>
      </c>
      <c r="O2" s="44"/>
      <c r="P2" s="47" t="e">
        <f>C108+R108</f>
        <v>#VALUE!</v>
      </c>
      <c r="Q2" s="48"/>
      <c r="R2" s="1"/>
      <c r="S2" s="1"/>
      <c r="T2" s="1"/>
    </row>
    <row r="3" spans="2:21" ht="57" customHeight="1" x14ac:dyDescent="0.15">
      <c r="B3" s="44" t="s">
        <v>9</v>
      </c>
      <c r="C3" s="44"/>
      <c r="D3" s="49" t="s">
        <v>38</v>
      </c>
      <c r="E3" s="49"/>
      <c r="F3" s="49"/>
      <c r="G3" s="49"/>
      <c r="H3" s="49"/>
      <c r="I3" s="49"/>
      <c r="J3" s="44" t="s">
        <v>10</v>
      </c>
      <c r="K3" s="44"/>
      <c r="L3" s="49" t="s">
        <v>35</v>
      </c>
      <c r="M3" s="50"/>
      <c r="N3" s="50"/>
      <c r="O3" s="50"/>
      <c r="P3" s="50"/>
      <c r="Q3" s="50"/>
      <c r="R3" s="1"/>
      <c r="S3" s="1"/>
    </row>
    <row r="4" spans="2:21" x14ac:dyDescent="0.15">
      <c r="B4" s="44" t="s">
        <v>11</v>
      </c>
      <c r="C4" s="44"/>
      <c r="D4" s="51">
        <f>SUM($R$9:$S$993)</f>
        <v>153684.21052631587</v>
      </c>
      <c r="E4" s="51"/>
      <c r="F4" s="44" t="s">
        <v>12</v>
      </c>
      <c r="G4" s="44"/>
      <c r="H4" s="52">
        <f>SUM($T$9:$U$108)</f>
        <v>292.00000000000017</v>
      </c>
      <c r="I4" s="48"/>
      <c r="J4" s="53" t="s">
        <v>13</v>
      </c>
      <c r="K4" s="53"/>
      <c r="L4" s="47">
        <f>MAX($C$9:$D$990)-C9</f>
        <v>153684.21052631596</v>
      </c>
      <c r="M4" s="47"/>
      <c r="N4" s="53" t="s">
        <v>14</v>
      </c>
      <c r="O4" s="53"/>
      <c r="P4" s="51">
        <f>MIN($C$9:$D$990)-C9</f>
        <v>0</v>
      </c>
      <c r="Q4" s="51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5" t="s">
        <v>19</v>
      </c>
      <c r="K5" s="44"/>
      <c r="L5" s="56"/>
      <c r="M5" s="57"/>
      <c r="N5" s="17" t="s">
        <v>20</v>
      </c>
      <c r="O5" s="9"/>
      <c r="P5" s="56"/>
      <c r="Q5" s="57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1" x14ac:dyDescent="0.15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</row>
    <row r="9" spans="2:21" x14ac:dyDescent="0.15">
      <c r="B9" s="19">
        <v>1</v>
      </c>
      <c r="C9" s="78">
        <v>1000000</v>
      </c>
      <c r="D9" s="78"/>
      <c r="E9" s="19">
        <v>2001</v>
      </c>
      <c r="F9" s="8">
        <v>42111</v>
      </c>
      <c r="G9" s="19" t="s">
        <v>4</v>
      </c>
      <c r="H9" s="79">
        <v>105.33</v>
      </c>
      <c r="I9" s="79"/>
      <c r="J9" s="19">
        <v>57</v>
      </c>
      <c r="K9" s="78">
        <f t="shared" ref="K9:K72" si="0">IF(F9="","",C9*0.03)</f>
        <v>30000</v>
      </c>
      <c r="L9" s="78"/>
      <c r="M9" s="6">
        <f>IF(J9="","",(K9/J9)/1000)</f>
        <v>0.52631578947368418</v>
      </c>
      <c r="N9" s="19">
        <v>2001</v>
      </c>
      <c r="O9" s="8">
        <v>42111</v>
      </c>
      <c r="P9" s="79">
        <v>108.25</v>
      </c>
      <c r="Q9" s="79"/>
      <c r="R9" s="80">
        <f>IF(O9="","",(IF(G9="売",H9-P9,P9-H9))*M9*100000)</f>
        <v>153684.21052631587</v>
      </c>
      <c r="S9" s="80"/>
      <c r="T9" s="81">
        <f>IF(O9="","",IF(R9&lt;0,J9*(-1),IF(G9="買",(P9-H9)*100,(H9-P9)*100)))</f>
        <v>292.00000000000017</v>
      </c>
      <c r="U9" s="81"/>
    </row>
    <row r="10" spans="2:21" x14ac:dyDescent="0.15">
      <c r="B10" s="19">
        <v>2</v>
      </c>
      <c r="C10" s="78">
        <f t="shared" ref="C10:C73" si="1">IF(R9="","",C9+R9)</f>
        <v>1153684.210526316</v>
      </c>
      <c r="D10" s="78"/>
      <c r="E10" s="19"/>
      <c r="F10" s="8"/>
      <c r="G10" s="19" t="s">
        <v>4</v>
      </c>
      <c r="H10" s="79"/>
      <c r="I10" s="79"/>
      <c r="J10" s="19"/>
      <c r="K10" s="78" t="str">
        <f t="shared" si="0"/>
        <v/>
      </c>
      <c r="L10" s="78"/>
      <c r="M10" s="6" t="str">
        <f t="shared" ref="M10:M73" si="2">IF(J10="","",(K10/J10)/1000)</f>
        <v/>
      </c>
      <c r="N10" s="19"/>
      <c r="O10" s="8"/>
      <c r="P10" s="79"/>
      <c r="Q10" s="79"/>
      <c r="R10" s="80" t="str">
        <f t="shared" ref="R10:R73" si="3">IF(O10="","",(IF(G10="売",H10-P10,P10-H10))*M10*100000)</f>
        <v/>
      </c>
      <c r="S10" s="80"/>
      <c r="T10" s="81" t="str">
        <f t="shared" ref="T10:T73" si="4">IF(O10="","",IF(R10&lt;0,J10*(-1),IF(G10="買",(P10-H10)*100,(H10-P10)*100)))</f>
        <v/>
      </c>
      <c r="U10" s="81"/>
    </row>
    <row r="11" spans="2:21" x14ac:dyDescent="0.15">
      <c r="B11" s="19">
        <v>3</v>
      </c>
      <c r="C11" s="78" t="str">
        <f t="shared" si="1"/>
        <v/>
      </c>
      <c r="D11" s="78"/>
      <c r="E11" s="19"/>
      <c r="F11" s="8"/>
      <c r="G11" s="19" t="s">
        <v>4</v>
      </c>
      <c r="H11" s="79"/>
      <c r="I11" s="79"/>
      <c r="J11" s="19"/>
      <c r="K11" s="78" t="str">
        <f t="shared" si="0"/>
        <v/>
      </c>
      <c r="L11" s="78"/>
      <c r="M11" s="6" t="str">
        <f t="shared" si="2"/>
        <v/>
      </c>
      <c r="N11" s="19"/>
      <c r="O11" s="8"/>
      <c r="P11" s="79"/>
      <c r="Q11" s="79"/>
      <c r="R11" s="80" t="str">
        <f t="shared" si="3"/>
        <v/>
      </c>
      <c r="S11" s="80"/>
      <c r="T11" s="81" t="str">
        <f t="shared" si="4"/>
        <v/>
      </c>
      <c r="U11" s="81"/>
    </row>
    <row r="12" spans="2:21" x14ac:dyDescent="0.15">
      <c r="B12" s="19">
        <v>4</v>
      </c>
      <c r="C12" s="78" t="str">
        <f t="shared" si="1"/>
        <v/>
      </c>
      <c r="D12" s="78"/>
      <c r="E12" s="19"/>
      <c r="F12" s="8"/>
      <c r="G12" s="19" t="s">
        <v>3</v>
      </c>
      <c r="H12" s="79"/>
      <c r="I12" s="79"/>
      <c r="J12" s="19"/>
      <c r="K12" s="78" t="str">
        <f t="shared" si="0"/>
        <v/>
      </c>
      <c r="L12" s="78"/>
      <c r="M12" s="6" t="str">
        <f t="shared" si="2"/>
        <v/>
      </c>
      <c r="N12" s="19"/>
      <c r="O12" s="8"/>
      <c r="P12" s="79"/>
      <c r="Q12" s="79"/>
      <c r="R12" s="80" t="str">
        <f t="shared" si="3"/>
        <v/>
      </c>
      <c r="S12" s="80"/>
      <c r="T12" s="81" t="str">
        <f t="shared" si="4"/>
        <v/>
      </c>
      <c r="U12" s="81"/>
    </row>
    <row r="13" spans="2:21" x14ac:dyDescent="0.15">
      <c r="B13" s="19">
        <v>5</v>
      </c>
      <c r="C13" s="78" t="str">
        <f t="shared" si="1"/>
        <v/>
      </c>
      <c r="D13" s="78"/>
      <c r="E13" s="19"/>
      <c r="F13" s="8"/>
      <c r="G13" s="19" t="s">
        <v>3</v>
      </c>
      <c r="H13" s="79"/>
      <c r="I13" s="79"/>
      <c r="J13" s="19"/>
      <c r="K13" s="78" t="str">
        <f t="shared" si="0"/>
        <v/>
      </c>
      <c r="L13" s="78"/>
      <c r="M13" s="6" t="str">
        <f t="shared" si="2"/>
        <v/>
      </c>
      <c r="N13" s="19"/>
      <c r="O13" s="8"/>
      <c r="P13" s="79"/>
      <c r="Q13" s="79"/>
      <c r="R13" s="80" t="str">
        <f t="shared" si="3"/>
        <v/>
      </c>
      <c r="S13" s="80"/>
      <c r="T13" s="81" t="str">
        <f t="shared" si="4"/>
        <v/>
      </c>
      <c r="U13" s="81"/>
    </row>
    <row r="14" spans="2:21" x14ac:dyDescent="0.15">
      <c r="B14" s="19">
        <v>6</v>
      </c>
      <c r="C14" s="78" t="str">
        <f t="shared" si="1"/>
        <v/>
      </c>
      <c r="D14" s="78"/>
      <c r="E14" s="19"/>
      <c r="F14" s="8"/>
      <c r="G14" s="19" t="s">
        <v>4</v>
      </c>
      <c r="H14" s="79"/>
      <c r="I14" s="79"/>
      <c r="J14" s="19"/>
      <c r="K14" s="78" t="str">
        <f t="shared" si="0"/>
        <v/>
      </c>
      <c r="L14" s="78"/>
      <c r="M14" s="6" t="str">
        <f t="shared" si="2"/>
        <v/>
      </c>
      <c r="N14" s="19"/>
      <c r="O14" s="8"/>
      <c r="P14" s="79"/>
      <c r="Q14" s="79"/>
      <c r="R14" s="80" t="str">
        <f t="shared" si="3"/>
        <v/>
      </c>
      <c r="S14" s="80"/>
      <c r="T14" s="81" t="str">
        <f t="shared" si="4"/>
        <v/>
      </c>
      <c r="U14" s="81"/>
    </row>
    <row r="15" spans="2:21" x14ac:dyDescent="0.15">
      <c r="B15" s="19">
        <v>7</v>
      </c>
      <c r="C15" s="78" t="str">
        <f t="shared" si="1"/>
        <v/>
      </c>
      <c r="D15" s="78"/>
      <c r="E15" s="19"/>
      <c r="F15" s="8"/>
      <c r="G15" s="19" t="s">
        <v>4</v>
      </c>
      <c r="H15" s="79"/>
      <c r="I15" s="79"/>
      <c r="J15" s="19"/>
      <c r="K15" s="78" t="str">
        <f t="shared" si="0"/>
        <v/>
      </c>
      <c r="L15" s="78"/>
      <c r="M15" s="6" t="str">
        <f t="shared" si="2"/>
        <v/>
      </c>
      <c r="N15" s="19"/>
      <c r="O15" s="8"/>
      <c r="P15" s="79"/>
      <c r="Q15" s="79"/>
      <c r="R15" s="80" t="str">
        <f t="shared" si="3"/>
        <v/>
      </c>
      <c r="S15" s="80"/>
      <c r="T15" s="81" t="str">
        <f t="shared" si="4"/>
        <v/>
      </c>
      <c r="U15" s="81"/>
    </row>
    <row r="16" spans="2:21" x14ac:dyDescent="0.15">
      <c r="B16" s="19">
        <v>8</v>
      </c>
      <c r="C16" s="78" t="str">
        <f t="shared" si="1"/>
        <v/>
      </c>
      <c r="D16" s="78"/>
      <c r="E16" s="19"/>
      <c r="F16" s="8"/>
      <c r="G16" s="19" t="s">
        <v>4</v>
      </c>
      <c r="H16" s="79"/>
      <c r="I16" s="79"/>
      <c r="J16" s="19"/>
      <c r="K16" s="78" t="str">
        <f t="shared" si="0"/>
        <v/>
      </c>
      <c r="L16" s="78"/>
      <c r="M16" s="6" t="str">
        <f t="shared" si="2"/>
        <v/>
      </c>
      <c r="N16" s="19"/>
      <c r="O16" s="8"/>
      <c r="P16" s="79"/>
      <c r="Q16" s="79"/>
      <c r="R16" s="80" t="str">
        <f t="shared" si="3"/>
        <v/>
      </c>
      <c r="S16" s="80"/>
      <c r="T16" s="81" t="str">
        <f t="shared" si="4"/>
        <v/>
      </c>
      <c r="U16" s="81"/>
    </row>
    <row r="17" spans="2:21" x14ac:dyDescent="0.15">
      <c r="B17" s="19">
        <v>9</v>
      </c>
      <c r="C17" s="78" t="str">
        <f t="shared" si="1"/>
        <v/>
      </c>
      <c r="D17" s="78"/>
      <c r="E17" s="19"/>
      <c r="F17" s="8"/>
      <c r="G17" s="19" t="s">
        <v>4</v>
      </c>
      <c r="H17" s="79"/>
      <c r="I17" s="79"/>
      <c r="J17" s="19"/>
      <c r="K17" s="78" t="str">
        <f t="shared" si="0"/>
        <v/>
      </c>
      <c r="L17" s="78"/>
      <c r="M17" s="6" t="str">
        <f t="shared" si="2"/>
        <v/>
      </c>
      <c r="N17" s="19"/>
      <c r="O17" s="8"/>
      <c r="P17" s="79"/>
      <c r="Q17" s="79"/>
      <c r="R17" s="80" t="str">
        <f t="shared" si="3"/>
        <v/>
      </c>
      <c r="S17" s="80"/>
      <c r="T17" s="81" t="str">
        <f t="shared" si="4"/>
        <v/>
      </c>
      <c r="U17" s="81"/>
    </row>
    <row r="18" spans="2:21" x14ac:dyDescent="0.15">
      <c r="B18" s="19">
        <v>10</v>
      </c>
      <c r="C18" s="78" t="str">
        <f t="shared" si="1"/>
        <v/>
      </c>
      <c r="D18" s="78"/>
      <c r="E18" s="19"/>
      <c r="F18" s="8"/>
      <c r="G18" s="19" t="s">
        <v>4</v>
      </c>
      <c r="H18" s="79"/>
      <c r="I18" s="79"/>
      <c r="J18" s="19"/>
      <c r="K18" s="78" t="str">
        <f t="shared" si="0"/>
        <v/>
      </c>
      <c r="L18" s="78"/>
      <c r="M18" s="6" t="str">
        <f t="shared" si="2"/>
        <v/>
      </c>
      <c r="N18" s="19"/>
      <c r="O18" s="8"/>
      <c r="P18" s="79"/>
      <c r="Q18" s="79"/>
      <c r="R18" s="80" t="str">
        <f t="shared" si="3"/>
        <v/>
      </c>
      <c r="S18" s="80"/>
      <c r="T18" s="81" t="str">
        <f t="shared" si="4"/>
        <v/>
      </c>
      <c r="U18" s="81"/>
    </row>
    <row r="19" spans="2:21" x14ac:dyDescent="0.15">
      <c r="B19" s="19">
        <v>11</v>
      </c>
      <c r="C19" s="78" t="str">
        <f t="shared" si="1"/>
        <v/>
      </c>
      <c r="D19" s="78"/>
      <c r="E19" s="19"/>
      <c r="F19" s="8"/>
      <c r="G19" s="19" t="s">
        <v>4</v>
      </c>
      <c r="H19" s="79"/>
      <c r="I19" s="79"/>
      <c r="J19" s="19"/>
      <c r="K19" s="78" t="str">
        <f t="shared" si="0"/>
        <v/>
      </c>
      <c r="L19" s="78"/>
      <c r="M19" s="6" t="str">
        <f t="shared" si="2"/>
        <v/>
      </c>
      <c r="N19" s="19"/>
      <c r="O19" s="8"/>
      <c r="P19" s="79"/>
      <c r="Q19" s="79"/>
      <c r="R19" s="80" t="str">
        <f t="shared" si="3"/>
        <v/>
      </c>
      <c r="S19" s="80"/>
      <c r="T19" s="81" t="str">
        <f t="shared" si="4"/>
        <v/>
      </c>
      <c r="U19" s="81"/>
    </row>
    <row r="20" spans="2:21" x14ac:dyDescent="0.15">
      <c r="B20" s="19">
        <v>12</v>
      </c>
      <c r="C20" s="78" t="str">
        <f t="shared" si="1"/>
        <v/>
      </c>
      <c r="D20" s="78"/>
      <c r="E20" s="19"/>
      <c r="F20" s="8"/>
      <c r="G20" s="19" t="s">
        <v>4</v>
      </c>
      <c r="H20" s="79"/>
      <c r="I20" s="79"/>
      <c r="J20" s="19"/>
      <c r="K20" s="78" t="str">
        <f t="shared" si="0"/>
        <v/>
      </c>
      <c r="L20" s="78"/>
      <c r="M20" s="6" t="str">
        <f t="shared" si="2"/>
        <v/>
      </c>
      <c r="N20" s="19"/>
      <c r="O20" s="8"/>
      <c r="P20" s="79"/>
      <c r="Q20" s="79"/>
      <c r="R20" s="80" t="str">
        <f t="shared" si="3"/>
        <v/>
      </c>
      <c r="S20" s="80"/>
      <c r="T20" s="81" t="str">
        <f t="shared" si="4"/>
        <v/>
      </c>
      <c r="U20" s="81"/>
    </row>
    <row r="21" spans="2:21" x14ac:dyDescent="0.15">
      <c r="B21" s="19">
        <v>13</v>
      </c>
      <c r="C21" s="78" t="str">
        <f t="shared" si="1"/>
        <v/>
      </c>
      <c r="D21" s="78"/>
      <c r="E21" s="19"/>
      <c r="F21" s="8"/>
      <c r="G21" s="19" t="s">
        <v>4</v>
      </c>
      <c r="H21" s="79"/>
      <c r="I21" s="79"/>
      <c r="J21" s="19"/>
      <c r="K21" s="78" t="str">
        <f t="shared" si="0"/>
        <v/>
      </c>
      <c r="L21" s="78"/>
      <c r="M21" s="6" t="str">
        <f t="shared" si="2"/>
        <v/>
      </c>
      <c r="N21" s="19"/>
      <c r="O21" s="8"/>
      <c r="P21" s="79"/>
      <c r="Q21" s="79"/>
      <c r="R21" s="80" t="str">
        <f t="shared" si="3"/>
        <v/>
      </c>
      <c r="S21" s="80"/>
      <c r="T21" s="81" t="str">
        <f t="shared" si="4"/>
        <v/>
      </c>
      <c r="U21" s="81"/>
    </row>
    <row r="22" spans="2:21" x14ac:dyDescent="0.15">
      <c r="B22" s="19">
        <v>14</v>
      </c>
      <c r="C22" s="78" t="str">
        <f t="shared" si="1"/>
        <v/>
      </c>
      <c r="D22" s="78"/>
      <c r="E22" s="19"/>
      <c r="F22" s="8"/>
      <c r="G22" s="19" t="s">
        <v>3</v>
      </c>
      <c r="H22" s="79"/>
      <c r="I22" s="79"/>
      <c r="J22" s="19"/>
      <c r="K22" s="78" t="str">
        <f t="shared" si="0"/>
        <v/>
      </c>
      <c r="L22" s="78"/>
      <c r="M22" s="6" t="str">
        <f t="shared" si="2"/>
        <v/>
      </c>
      <c r="N22" s="19"/>
      <c r="O22" s="8"/>
      <c r="P22" s="79"/>
      <c r="Q22" s="79"/>
      <c r="R22" s="80" t="str">
        <f t="shared" si="3"/>
        <v/>
      </c>
      <c r="S22" s="80"/>
      <c r="T22" s="81" t="str">
        <f t="shared" si="4"/>
        <v/>
      </c>
      <c r="U22" s="81"/>
    </row>
    <row r="23" spans="2:21" x14ac:dyDescent="0.15">
      <c r="B23" s="19">
        <v>15</v>
      </c>
      <c r="C23" s="78" t="str">
        <f t="shared" si="1"/>
        <v/>
      </c>
      <c r="D23" s="78"/>
      <c r="E23" s="19"/>
      <c r="F23" s="8"/>
      <c r="G23" s="19" t="s">
        <v>4</v>
      </c>
      <c r="H23" s="79"/>
      <c r="I23" s="79"/>
      <c r="J23" s="19"/>
      <c r="K23" s="78" t="str">
        <f t="shared" si="0"/>
        <v/>
      </c>
      <c r="L23" s="78"/>
      <c r="M23" s="6" t="str">
        <f t="shared" si="2"/>
        <v/>
      </c>
      <c r="N23" s="19"/>
      <c r="O23" s="8"/>
      <c r="P23" s="79"/>
      <c r="Q23" s="79"/>
      <c r="R23" s="80" t="str">
        <f t="shared" si="3"/>
        <v/>
      </c>
      <c r="S23" s="80"/>
      <c r="T23" s="81" t="str">
        <f t="shared" si="4"/>
        <v/>
      </c>
      <c r="U23" s="81"/>
    </row>
    <row r="24" spans="2:21" x14ac:dyDescent="0.15">
      <c r="B24" s="19">
        <v>16</v>
      </c>
      <c r="C24" s="78" t="str">
        <f t="shared" si="1"/>
        <v/>
      </c>
      <c r="D24" s="78"/>
      <c r="E24" s="19"/>
      <c r="F24" s="8"/>
      <c r="G24" s="19" t="s">
        <v>4</v>
      </c>
      <c r="H24" s="79"/>
      <c r="I24" s="79"/>
      <c r="J24" s="19"/>
      <c r="K24" s="78" t="str">
        <f t="shared" si="0"/>
        <v/>
      </c>
      <c r="L24" s="78"/>
      <c r="M24" s="6" t="str">
        <f t="shared" si="2"/>
        <v/>
      </c>
      <c r="N24" s="19"/>
      <c r="O24" s="8"/>
      <c r="P24" s="79"/>
      <c r="Q24" s="79"/>
      <c r="R24" s="80" t="str">
        <f t="shared" si="3"/>
        <v/>
      </c>
      <c r="S24" s="80"/>
      <c r="T24" s="81" t="str">
        <f t="shared" si="4"/>
        <v/>
      </c>
      <c r="U24" s="81"/>
    </row>
    <row r="25" spans="2:21" x14ac:dyDescent="0.15">
      <c r="B25" s="19">
        <v>17</v>
      </c>
      <c r="C25" s="78" t="str">
        <f t="shared" si="1"/>
        <v/>
      </c>
      <c r="D25" s="78"/>
      <c r="E25" s="19"/>
      <c r="F25" s="8"/>
      <c r="G25" s="19" t="s">
        <v>4</v>
      </c>
      <c r="H25" s="79"/>
      <c r="I25" s="79"/>
      <c r="J25" s="19"/>
      <c r="K25" s="78" t="str">
        <f t="shared" si="0"/>
        <v/>
      </c>
      <c r="L25" s="78"/>
      <c r="M25" s="6" t="str">
        <f t="shared" si="2"/>
        <v/>
      </c>
      <c r="N25" s="19"/>
      <c r="O25" s="8"/>
      <c r="P25" s="79"/>
      <c r="Q25" s="79"/>
      <c r="R25" s="80" t="str">
        <f t="shared" si="3"/>
        <v/>
      </c>
      <c r="S25" s="80"/>
      <c r="T25" s="81" t="str">
        <f t="shared" si="4"/>
        <v/>
      </c>
      <c r="U25" s="81"/>
    </row>
    <row r="26" spans="2:21" x14ac:dyDescent="0.15">
      <c r="B26" s="19">
        <v>18</v>
      </c>
      <c r="C26" s="78" t="str">
        <f t="shared" si="1"/>
        <v/>
      </c>
      <c r="D26" s="78"/>
      <c r="E26" s="19"/>
      <c r="F26" s="8"/>
      <c r="G26" s="19" t="s">
        <v>4</v>
      </c>
      <c r="H26" s="79"/>
      <c r="I26" s="79"/>
      <c r="J26" s="19"/>
      <c r="K26" s="78" t="str">
        <f t="shared" si="0"/>
        <v/>
      </c>
      <c r="L26" s="78"/>
      <c r="M26" s="6" t="str">
        <f t="shared" si="2"/>
        <v/>
      </c>
      <c r="N26" s="19"/>
      <c r="O26" s="8"/>
      <c r="P26" s="79"/>
      <c r="Q26" s="79"/>
      <c r="R26" s="80" t="str">
        <f t="shared" si="3"/>
        <v/>
      </c>
      <c r="S26" s="80"/>
      <c r="T26" s="81" t="str">
        <f t="shared" si="4"/>
        <v/>
      </c>
      <c r="U26" s="81"/>
    </row>
    <row r="27" spans="2:21" x14ac:dyDescent="0.15">
      <c r="B27" s="19">
        <v>19</v>
      </c>
      <c r="C27" s="78" t="str">
        <f t="shared" si="1"/>
        <v/>
      </c>
      <c r="D27" s="78"/>
      <c r="E27" s="19"/>
      <c r="F27" s="8"/>
      <c r="G27" s="19" t="s">
        <v>3</v>
      </c>
      <c r="H27" s="79"/>
      <c r="I27" s="79"/>
      <c r="J27" s="19"/>
      <c r="K27" s="78" t="str">
        <f t="shared" si="0"/>
        <v/>
      </c>
      <c r="L27" s="78"/>
      <c r="M27" s="6" t="str">
        <f t="shared" si="2"/>
        <v/>
      </c>
      <c r="N27" s="19"/>
      <c r="O27" s="8"/>
      <c r="P27" s="79"/>
      <c r="Q27" s="79"/>
      <c r="R27" s="80" t="str">
        <f t="shared" si="3"/>
        <v/>
      </c>
      <c r="S27" s="80"/>
      <c r="T27" s="81" t="str">
        <f t="shared" si="4"/>
        <v/>
      </c>
      <c r="U27" s="81"/>
    </row>
    <row r="28" spans="2:21" x14ac:dyDescent="0.15">
      <c r="B28" s="19">
        <v>20</v>
      </c>
      <c r="C28" s="78" t="str">
        <f t="shared" si="1"/>
        <v/>
      </c>
      <c r="D28" s="78"/>
      <c r="E28" s="19"/>
      <c r="F28" s="8"/>
      <c r="G28" s="19" t="s">
        <v>4</v>
      </c>
      <c r="H28" s="79"/>
      <c r="I28" s="79"/>
      <c r="J28" s="19"/>
      <c r="K28" s="78" t="str">
        <f t="shared" si="0"/>
        <v/>
      </c>
      <c r="L28" s="78"/>
      <c r="M28" s="6" t="str">
        <f t="shared" si="2"/>
        <v/>
      </c>
      <c r="N28" s="19"/>
      <c r="O28" s="8"/>
      <c r="P28" s="79"/>
      <c r="Q28" s="79"/>
      <c r="R28" s="80" t="str">
        <f t="shared" si="3"/>
        <v/>
      </c>
      <c r="S28" s="80"/>
      <c r="T28" s="81" t="str">
        <f t="shared" si="4"/>
        <v/>
      </c>
      <c r="U28" s="81"/>
    </row>
    <row r="29" spans="2:21" x14ac:dyDescent="0.15">
      <c r="B29" s="19">
        <v>21</v>
      </c>
      <c r="C29" s="78" t="str">
        <f t="shared" si="1"/>
        <v/>
      </c>
      <c r="D29" s="78"/>
      <c r="E29" s="19"/>
      <c r="F29" s="8"/>
      <c r="G29" s="19" t="s">
        <v>3</v>
      </c>
      <c r="H29" s="79"/>
      <c r="I29" s="79"/>
      <c r="J29" s="19"/>
      <c r="K29" s="78" t="str">
        <f t="shared" si="0"/>
        <v/>
      </c>
      <c r="L29" s="78"/>
      <c r="M29" s="6" t="str">
        <f t="shared" si="2"/>
        <v/>
      </c>
      <c r="N29" s="19"/>
      <c r="O29" s="8"/>
      <c r="P29" s="79"/>
      <c r="Q29" s="79"/>
      <c r="R29" s="80" t="str">
        <f t="shared" si="3"/>
        <v/>
      </c>
      <c r="S29" s="80"/>
      <c r="T29" s="81" t="str">
        <f t="shared" si="4"/>
        <v/>
      </c>
      <c r="U29" s="81"/>
    </row>
    <row r="30" spans="2:21" x14ac:dyDescent="0.15">
      <c r="B30" s="19">
        <v>22</v>
      </c>
      <c r="C30" s="78" t="str">
        <f t="shared" si="1"/>
        <v/>
      </c>
      <c r="D30" s="78"/>
      <c r="E30" s="19"/>
      <c r="F30" s="8"/>
      <c r="G30" s="19" t="s">
        <v>3</v>
      </c>
      <c r="H30" s="79"/>
      <c r="I30" s="79"/>
      <c r="J30" s="19"/>
      <c r="K30" s="78" t="str">
        <f t="shared" si="0"/>
        <v/>
      </c>
      <c r="L30" s="78"/>
      <c r="M30" s="6" t="str">
        <f t="shared" si="2"/>
        <v/>
      </c>
      <c r="N30" s="19"/>
      <c r="O30" s="8"/>
      <c r="P30" s="79"/>
      <c r="Q30" s="79"/>
      <c r="R30" s="80" t="str">
        <f t="shared" si="3"/>
        <v/>
      </c>
      <c r="S30" s="80"/>
      <c r="T30" s="81" t="str">
        <f t="shared" si="4"/>
        <v/>
      </c>
      <c r="U30" s="81"/>
    </row>
    <row r="31" spans="2:21" x14ac:dyDescent="0.15">
      <c r="B31" s="19">
        <v>23</v>
      </c>
      <c r="C31" s="78" t="str">
        <f t="shared" si="1"/>
        <v/>
      </c>
      <c r="D31" s="78"/>
      <c r="E31" s="19"/>
      <c r="F31" s="8"/>
      <c r="G31" s="19" t="s">
        <v>3</v>
      </c>
      <c r="H31" s="79"/>
      <c r="I31" s="79"/>
      <c r="J31" s="19"/>
      <c r="K31" s="78" t="str">
        <f t="shared" si="0"/>
        <v/>
      </c>
      <c r="L31" s="78"/>
      <c r="M31" s="6" t="str">
        <f t="shared" si="2"/>
        <v/>
      </c>
      <c r="N31" s="19"/>
      <c r="O31" s="8"/>
      <c r="P31" s="79"/>
      <c r="Q31" s="79"/>
      <c r="R31" s="80" t="str">
        <f t="shared" si="3"/>
        <v/>
      </c>
      <c r="S31" s="80"/>
      <c r="T31" s="81" t="str">
        <f t="shared" si="4"/>
        <v/>
      </c>
      <c r="U31" s="81"/>
    </row>
    <row r="32" spans="2:21" x14ac:dyDescent="0.15">
      <c r="B32" s="19">
        <v>24</v>
      </c>
      <c r="C32" s="78" t="str">
        <f t="shared" si="1"/>
        <v/>
      </c>
      <c r="D32" s="78"/>
      <c r="E32" s="19"/>
      <c r="F32" s="8"/>
      <c r="G32" s="19" t="s">
        <v>3</v>
      </c>
      <c r="H32" s="79"/>
      <c r="I32" s="79"/>
      <c r="J32" s="19"/>
      <c r="K32" s="78" t="str">
        <f t="shared" si="0"/>
        <v/>
      </c>
      <c r="L32" s="78"/>
      <c r="M32" s="6" t="str">
        <f t="shared" si="2"/>
        <v/>
      </c>
      <c r="N32" s="19"/>
      <c r="O32" s="8"/>
      <c r="P32" s="79"/>
      <c r="Q32" s="79"/>
      <c r="R32" s="80" t="str">
        <f t="shared" si="3"/>
        <v/>
      </c>
      <c r="S32" s="80"/>
      <c r="T32" s="81" t="str">
        <f t="shared" si="4"/>
        <v/>
      </c>
      <c r="U32" s="81"/>
    </row>
    <row r="33" spans="2:21" x14ac:dyDescent="0.15">
      <c r="B33" s="19">
        <v>25</v>
      </c>
      <c r="C33" s="78" t="str">
        <f t="shared" si="1"/>
        <v/>
      </c>
      <c r="D33" s="78"/>
      <c r="E33" s="19"/>
      <c r="F33" s="8"/>
      <c r="G33" s="19" t="s">
        <v>4</v>
      </c>
      <c r="H33" s="79"/>
      <c r="I33" s="79"/>
      <c r="J33" s="19"/>
      <c r="K33" s="78" t="str">
        <f t="shared" si="0"/>
        <v/>
      </c>
      <c r="L33" s="78"/>
      <c r="M33" s="6" t="str">
        <f t="shared" si="2"/>
        <v/>
      </c>
      <c r="N33" s="19"/>
      <c r="O33" s="8"/>
      <c r="P33" s="79"/>
      <c r="Q33" s="79"/>
      <c r="R33" s="80" t="str">
        <f t="shared" si="3"/>
        <v/>
      </c>
      <c r="S33" s="80"/>
      <c r="T33" s="81" t="str">
        <f t="shared" si="4"/>
        <v/>
      </c>
      <c r="U33" s="81"/>
    </row>
    <row r="34" spans="2:21" x14ac:dyDescent="0.15">
      <c r="B34" s="19">
        <v>26</v>
      </c>
      <c r="C34" s="78" t="str">
        <f t="shared" si="1"/>
        <v/>
      </c>
      <c r="D34" s="78"/>
      <c r="E34" s="19"/>
      <c r="F34" s="8"/>
      <c r="G34" s="19" t="s">
        <v>3</v>
      </c>
      <c r="H34" s="79"/>
      <c r="I34" s="79"/>
      <c r="J34" s="19"/>
      <c r="K34" s="78" t="str">
        <f t="shared" si="0"/>
        <v/>
      </c>
      <c r="L34" s="78"/>
      <c r="M34" s="6" t="str">
        <f t="shared" si="2"/>
        <v/>
      </c>
      <c r="N34" s="19"/>
      <c r="O34" s="8"/>
      <c r="P34" s="79"/>
      <c r="Q34" s="79"/>
      <c r="R34" s="80" t="str">
        <f t="shared" si="3"/>
        <v/>
      </c>
      <c r="S34" s="80"/>
      <c r="T34" s="81" t="str">
        <f t="shared" si="4"/>
        <v/>
      </c>
      <c r="U34" s="81"/>
    </row>
    <row r="35" spans="2:21" x14ac:dyDescent="0.15">
      <c r="B35" s="19">
        <v>27</v>
      </c>
      <c r="C35" s="78" t="str">
        <f t="shared" si="1"/>
        <v/>
      </c>
      <c r="D35" s="78"/>
      <c r="E35" s="19"/>
      <c r="F35" s="8"/>
      <c r="G35" s="19" t="s">
        <v>3</v>
      </c>
      <c r="H35" s="79"/>
      <c r="I35" s="79"/>
      <c r="J35" s="19"/>
      <c r="K35" s="78" t="str">
        <f t="shared" si="0"/>
        <v/>
      </c>
      <c r="L35" s="78"/>
      <c r="M35" s="6" t="str">
        <f t="shared" si="2"/>
        <v/>
      </c>
      <c r="N35" s="19"/>
      <c r="O35" s="8"/>
      <c r="P35" s="79"/>
      <c r="Q35" s="79"/>
      <c r="R35" s="80" t="str">
        <f t="shared" si="3"/>
        <v/>
      </c>
      <c r="S35" s="80"/>
      <c r="T35" s="81" t="str">
        <f t="shared" si="4"/>
        <v/>
      </c>
      <c r="U35" s="81"/>
    </row>
    <row r="36" spans="2:21" x14ac:dyDescent="0.15">
      <c r="B36" s="19">
        <v>28</v>
      </c>
      <c r="C36" s="78" t="str">
        <f t="shared" si="1"/>
        <v/>
      </c>
      <c r="D36" s="78"/>
      <c r="E36" s="19"/>
      <c r="F36" s="8"/>
      <c r="G36" s="19" t="s">
        <v>3</v>
      </c>
      <c r="H36" s="79"/>
      <c r="I36" s="79"/>
      <c r="J36" s="19"/>
      <c r="K36" s="78" t="str">
        <f t="shared" si="0"/>
        <v/>
      </c>
      <c r="L36" s="78"/>
      <c r="M36" s="6" t="str">
        <f t="shared" si="2"/>
        <v/>
      </c>
      <c r="N36" s="19"/>
      <c r="O36" s="8"/>
      <c r="P36" s="79"/>
      <c r="Q36" s="79"/>
      <c r="R36" s="80" t="str">
        <f t="shared" si="3"/>
        <v/>
      </c>
      <c r="S36" s="80"/>
      <c r="T36" s="81" t="str">
        <f t="shared" si="4"/>
        <v/>
      </c>
      <c r="U36" s="81"/>
    </row>
    <row r="37" spans="2:21" x14ac:dyDescent="0.15">
      <c r="B37" s="19">
        <v>29</v>
      </c>
      <c r="C37" s="78" t="str">
        <f t="shared" si="1"/>
        <v/>
      </c>
      <c r="D37" s="78"/>
      <c r="E37" s="19"/>
      <c r="F37" s="8"/>
      <c r="G37" s="19" t="s">
        <v>3</v>
      </c>
      <c r="H37" s="79"/>
      <c r="I37" s="79"/>
      <c r="J37" s="19"/>
      <c r="K37" s="78" t="str">
        <f t="shared" si="0"/>
        <v/>
      </c>
      <c r="L37" s="78"/>
      <c r="M37" s="6" t="str">
        <f t="shared" si="2"/>
        <v/>
      </c>
      <c r="N37" s="19"/>
      <c r="O37" s="8"/>
      <c r="P37" s="79"/>
      <c r="Q37" s="79"/>
      <c r="R37" s="80" t="str">
        <f t="shared" si="3"/>
        <v/>
      </c>
      <c r="S37" s="80"/>
      <c r="T37" s="81" t="str">
        <f t="shared" si="4"/>
        <v/>
      </c>
      <c r="U37" s="81"/>
    </row>
    <row r="38" spans="2:21" x14ac:dyDescent="0.15">
      <c r="B38" s="19">
        <v>30</v>
      </c>
      <c r="C38" s="78" t="str">
        <f t="shared" si="1"/>
        <v/>
      </c>
      <c r="D38" s="78"/>
      <c r="E38" s="19"/>
      <c r="F38" s="8"/>
      <c r="G38" s="19" t="s">
        <v>4</v>
      </c>
      <c r="H38" s="79"/>
      <c r="I38" s="79"/>
      <c r="J38" s="19"/>
      <c r="K38" s="78" t="str">
        <f t="shared" si="0"/>
        <v/>
      </c>
      <c r="L38" s="78"/>
      <c r="M38" s="6" t="str">
        <f t="shared" si="2"/>
        <v/>
      </c>
      <c r="N38" s="19"/>
      <c r="O38" s="8"/>
      <c r="P38" s="79"/>
      <c r="Q38" s="79"/>
      <c r="R38" s="80" t="str">
        <f t="shared" si="3"/>
        <v/>
      </c>
      <c r="S38" s="80"/>
      <c r="T38" s="81" t="str">
        <f t="shared" si="4"/>
        <v/>
      </c>
      <c r="U38" s="81"/>
    </row>
    <row r="39" spans="2:21" x14ac:dyDescent="0.15">
      <c r="B39" s="19">
        <v>31</v>
      </c>
      <c r="C39" s="78" t="str">
        <f t="shared" si="1"/>
        <v/>
      </c>
      <c r="D39" s="78"/>
      <c r="E39" s="19"/>
      <c r="F39" s="8"/>
      <c r="G39" s="19" t="s">
        <v>4</v>
      </c>
      <c r="H39" s="79"/>
      <c r="I39" s="79"/>
      <c r="J39" s="19"/>
      <c r="K39" s="78" t="str">
        <f t="shared" si="0"/>
        <v/>
      </c>
      <c r="L39" s="78"/>
      <c r="M39" s="6" t="str">
        <f t="shared" si="2"/>
        <v/>
      </c>
      <c r="N39" s="19"/>
      <c r="O39" s="8"/>
      <c r="P39" s="79"/>
      <c r="Q39" s="79"/>
      <c r="R39" s="80" t="str">
        <f t="shared" si="3"/>
        <v/>
      </c>
      <c r="S39" s="80"/>
      <c r="T39" s="81" t="str">
        <f t="shared" si="4"/>
        <v/>
      </c>
      <c r="U39" s="81"/>
    </row>
    <row r="40" spans="2:21" x14ac:dyDescent="0.15">
      <c r="B40" s="19">
        <v>32</v>
      </c>
      <c r="C40" s="78" t="str">
        <f t="shared" si="1"/>
        <v/>
      </c>
      <c r="D40" s="78"/>
      <c r="E40" s="19"/>
      <c r="F40" s="8"/>
      <c r="G40" s="19" t="s">
        <v>4</v>
      </c>
      <c r="H40" s="79"/>
      <c r="I40" s="79"/>
      <c r="J40" s="19"/>
      <c r="K40" s="78" t="str">
        <f t="shared" si="0"/>
        <v/>
      </c>
      <c r="L40" s="78"/>
      <c r="M40" s="6" t="str">
        <f t="shared" si="2"/>
        <v/>
      </c>
      <c r="N40" s="19"/>
      <c r="O40" s="8"/>
      <c r="P40" s="79"/>
      <c r="Q40" s="79"/>
      <c r="R40" s="80" t="str">
        <f t="shared" si="3"/>
        <v/>
      </c>
      <c r="S40" s="80"/>
      <c r="T40" s="81" t="str">
        <f t="shared" si="4"/>
        <v/>
      </c>
      <c r="U40" s="81"/>
    </row>
    <row r="41" spans="2:21" x14ac:dyDescent="0.15">
      <c r="B41" s="19">
        <v>33</v>
      </c>
      <c r="C41" s="78" t="str">
        <f t="shared" si="1"/>
        <v/>
      </c>
      <c r="D41" s="78"/>
      <c r="E41" s="19"/>
      <c r="F41" s="8"/>
      <c r="G41" s="19" t="s">
        <v>3</v>
      </c>
      <c r="H41" s="79"/>
      <c r="I41" s="79"/>
      <c r="J41" s="19"/>
      <c r="K41" s="78" t="str">
        <f t="shared" si="0"/>
        <v/>
      </c>
      <c r="L41" s="78"/>
      <c r="M41" s="6" t="str">
        <f t="shared" si="2"/>
        <v/>
      </c>
      <c r="N41" s="19"/>
      <c r="O41" s="8"/>
      <c r="P41" s="79"/>
      <c r="Q41" s="79"/>
      <c r="R41" s="80" t="str">
        <f t="shared" si="3"/>
        <v/>
      </c>
      <c r="S41" s="80"/>
      <c r="T41" s="81" t="str">
        <f t="shared" si="4"/>
        <v/>
      </c>
      <c r="U41" s="81"/>
    </row>
    <row r="42" spans="2:21" x14ac:dyDescent="0.15">
      <c r="B42" s="19">
        <v>34</v>
      </c>
      <c r="C42" s="78" t="str">
        <f t="shared" si="1"/>
        <v/>
      </c>
      <c r="D42" s="78"/>
      <c r="E42" s="19"/>
      <c r="F42" s="8"/>
      <c r="G42" s="19" t="s">
        <v>4</v>
      </c>
      <c r="H42" s="79"/>
      <c r="I42" s="79"/>
      <c r="J42" s="19"/>
      <c r="K42" s="78" t="str">
        <f t="shared" si="0"/>
        <v/>
      </c>
      <c r="L42" s="78"/>
      <c r="M42" s="6" t="str">
        <f t="shared" si="2"/>
        <v/>
      </c>
      <c r="N42" s="19"/>
      <c r="O42" s="8"/>
      <c r="P42" s="79"/>
      <c r="Q42" s="79"/>
      <c r="R42" s="80" t="str">
        <f t="shared" si="3"/>
        <v/>
      </c>
      <c r="S42" s="80"/>
      <c r="T42" s="81" t="str">
        <f t="shared" si="4"/>
        <v/>
      </c>
      <c r="U42" s="81"/>
    </row>
    <row r="43" spans="2:21" x14ac:dyDescent="0.15">
      <c r="B43" s="19">
        <v>35</v>
      </c>
      <c r="C43" s="78" t="str">
        <f t="shared" si="1"/>
        <v/>
      </c>
      <c r="D43" s="78"/>
      <c r="E43" s="19"/>
      <c r="F43" s="8"/>
      <c r="G43" s="19" t="s">
        <v>3</v>
      </c>
      <c r="H43" s="79"/>
      <c r="I43" s="79"/>
      <c r="J43" s="19"/>
      <c r="K43" s="78" t="str">
        <f t="shared" si="0"/>
        <v/>
      </c>
      <c r="L43" s="78"/>
      <c r="M43" s="6" t="str">
        <f t="shared" si="2"/>
        <v/>
      </c>
      <c r="N43" s="19"/>
      <c r="O43" s="8"/>
      <c r="P43" s="79"/>
      <c r="Q43" s="79"/>
      <c r="R43" s="80" t="str">
        <f t="shared" si="3"/>
        <v/>
      </c>
      <c r="S43" s="80"/>
      <c r="T43" s="81" t="str">
        <f t="shared" si="4"/>
        <v/>
      </c>
      <c r="U43" s="81"/>
    </row>
    <row r="44" spans="2:21" x14ac:dyDescent="0.15">
      <c r="B44" s="19">
        <v>36</v>
      </c>
      <c r="C44" s="78" t="str">
        <f t="shared" si="1"/>
        <v/>
      </c>
      <c r="D44" s="78"/>
      <c r="E44" s="19"/>
      <c r="F44" s="8"/>
      <c r="G44" s="19" t="s">
        <v>4</v>
      </c>
      <c r="H44" s="79"/>
      <c r="I44" s="79"/>
      <c r="J44" s="19"/>
      <c r="K44" s="78" t="str">
        <f t="shared" si="0"/>
        <v/>
      </c>
      <c r="L44" s="78"/>
      <c r="M44" s="6" t="str">
        <f t="shared" si="2"/>
        <v/>
      </c>
      <c r="N44" s="19"/>
      <c r="O44" s="8"/>
      <c r="P44" s="79"/>
      <c r="Q44" s="79"/>
      <c r="R44" s="80" t="str">
        <f t="shared" si="3"/>
        <v/>
      </c>
      <c r="S44" s="80"/>
      <c r="T44" s="81" t="str">
        <f t="shared" si="4"/>
        <v/>
      </c>
      <c r="U44" s="81"/>
    </row>
    <row r="45" spans="2:21" x14ac:dyDescent="0.15">
      <c r="B45" s="19">
        <v>37</v>
      </c>
      <c r="C45" s="78" t="str">
        <f t="shared" si="1"/>
        <v/>
      </c>
      <c r="D45" s="78"/>
      <c r="E45" s="19"/>
      <c r="F45" s="8"/>
      <c r="G45" s="19" t="s">
        <v>3</v>
      </c>
      <c r="H45" s="79"/>
      <c r="I45" s="79"/>
      <c r="J45" s="19"/>
      <c r="K45" s="78" t="str">
        <f t="shared" si="0"/>
        <v/>
      </c>
      <c r="L45" s="78"/>
      <c r="M45" s="6" t="str">
        <f t="shared" si="2"/>
        <v/>
      </c>
      <c r="N45" s="19"/>
      <c r="O45" s="8"/>
      <c r="P45" s="79"/>
      <c r="Q45" s="79"/>
      <c r="R45" s="80" t="str">
        <f t="shared" si="3"/>
        <v/>
      </c>
      <c r="S45" s="80"/>
      <c r="T45" s="81" t="str">
        <f t="shared" si="4"/>
        <v/>
      </c>
      <c r="U45" s="81"/>
    </row>
    <row r="46" spans="2:21" x14ac:dyDescent="0.15">
      <c r="B46" s="19">
        <v>38</v>
      </c>
      <c r="C46" s="78" t="str">
        <f t="shared" si="1"/>
        <v/>
      </c>
      <c r="D46" s="78"/>
      <c r="E46" s="19"/>
      <c r="F46" s="8"/>
      <c r="G46" s="19" t="s">
        <v>4</v>
      </c>
      <c r="H46" s="79"/>
      <c r="I46" s="79"/>
      <c r="J46" s="19"/>
      <c r="K46" s="78" t="str">
        <f t="shared" si="0"/>
        <v/>
      </c>
      <c r="L46" s="78"/>
      <c r="M46" s="6" t="str">
        <f t="shared" si="2"/>
        <v/>
      </c>
      <c r="N46" s="19"/>
      <c r="O46" s="8"/>
      <c r="P46" s="79"/>
      <c r="Q46" s="79"/>
      <c r="R46" s="80" t="str">
        <f t="shared" si="3"/>
        <v/>
      </c>
      <c r="S46" s="80"/>
      <c r="T46" s="81" t="str">
        <f t="shared" si="4"/>
        <v/>
      </c>
      <c r="U46" s="81"/>
    </row>
    <row r="47" spans="2:21" x14ac:dyDescent="0.15">
      <c r="B47" s="19">
        <v>39</v>
      </c>
      <c r="C47" s="78" t="str">
        <f t="shared" si="1"/>
        <v/>
      </c>
      <c r="D47" s="78"/>
      <c r="E47" s="19"/>
      <c r="F47" s="8"/>
      <c r="G47" s="19" t="s">
        <v>4</v>
      </c>
      <c r="H47" s="79"/>
      <c r="I47" s="79"/>
      <c r="J47" s="19"/>
      <c r="K47" s="78" t="str">
        <f t="shared" si="0"/>
        <v/>
      </c>
      <c r="L47" s="78"/>
      <c r="M47" s="6" t="str">
        <f t="shared" si="2"/>
        <v/>
      </c>
      <c r="N47" s="19"/>
      <c r="O47" s="8"/>
      <c r="P47" s="79"/>
      <c r="Q47" s="79"/>
      <c r="R47" s="80" t="str">
        <f t="shared" si="3"/>
        <v/>
      </c>
      <c r="S47" s="80"/>
      <c r="T47" s="81" t="str">
        <f t="shared" si="4"/>
        <v/>
      </c>
      <c r="U47" s="81"/>
    </row>
    <row r="48" spans="2:21" x14ac:dyDescent="0.15">
      <c r="B48" s="19">
        <v>40</v>
      </c>
      <c r="C48" s="78" t="str">
        <f t="shared" si="1"/>
        <v/>
      </c>
      <c r="D48" s="78"/>
      <c r="E48" s="19"/>
      <c r="F48" s="8"/>
      <c r="G48" s="19" t="s">
        <v>37</v>
      </c>
      <c r="H48" s="79"/>
      <c r="I48" s="79"/>
      <c r="J48" s="19"/>
      <c r="K48" s="78" t="str">
        <f t="shared" si="0"/>
        <v/>
      </c>
      <c r="L48" s="78"/>
      <c r="M48" s="6" t="str">
        <f t="shared" si="2"/>
        <v/>
      </c>
      <c r="N48" s="19"/>
      <c r="O48" s="8"/>
      <c r="P48" s="79"/>
      <c r="Q48" s="79"/>
      <c r="R48" s="80" t="str">
        <f t="shared" si="3"/>
        <v/>
      </c>
      <c r="S48" s="80"/>
      <c r="T48" s="81" t="str">
        <f t="shared" si="4"/>
        <v/>
      </c>
      <c r="U48" s="81"/>
    </row>
    <row r="49" spans="2:21" x14ac:dyDescent="0.15">
      <c r="B49" s="19">
        <v>41</v>
      </c>
      <c r="C49" s="78" t="str">
        <f t="shared" si="1"/>
        <v/>
      </c>
      <c r="D49" s="78"/>
      <c r="E49" s="19"/>
      <c r="F49" s="8"/>
      <c r="G49" s="19" t="s">
        <v>4</v>
      </c>
      <c r="H49" s="79"/>
      <c r="I49" s="79"/>
      <c r="J49" s="19"/>
      <c r="K49" s="78" t="str">
        <f t="shared" si="0"/>
        <v/>
      </c>
      <c r="L49" s="78"/>
      <c r="M49" s="6" t="str">
        <f t="shared" si="2"/>
        <v/>
      </c>
      <c r="N49" s="19"/>
      <c r="O49" s="8"/>
      <c r="P49" s="79"/>
      <c r="Q49" s="79"/>
      <c r="R49" s="80" t="str">
        <f t="shared" si="3"/>
        <v/>
      </c>
      <c r="S49" s="80"/>
      <c r="T49" s="81" t="str">
        <f t="shared" si="4"/>
        <v/>
      </c>
      <c r="U49" s="81"/>
    </row>
    <row r="50" spans="2:21" x14ac:dyDescent="0.15">
      <c r="B50" s="19">
        <v>42</v>
      </c>
      <c r="C50" s="78" t="str">
        <f t="shared" si="1"/>
        <v/>
      </c>
      <c r="D50" s="78"/>
      <c r="E50" s="19"/>
      <c r="F50" s="8"/>
      <c r="G50" s="19" t="s">
        <v>4</v>
      </c>
      <c r="H50" s="79"/>
      <c r="I50" s="79"/>
      <c r="J50" s="19"/>
      <c r="K50" s="78" t="str">
        <f t="shared" si="0"/>
        <v/>
      </c>
      <c r="L50" s="78"/>
      <c r="M50" s="6" t="str">
        <f t="shared" si="2"/>
        <v/>
      </c>
      <c r="N50" s="19"/>
      <c r="O50" s="8"/>
      <c r="P50" s="79"/>
      <c r="Q50" s="79"/>
      <c r="R50" s="80" t="str">
        <f t="shared" si="3"/>
        <v/>
      </c>
      <c r="S50" s="80"/>
      <c r="T50" s="81" t="str">
        <f t="shared" si="4"/>
        <v/>
      </c>
      <c r="U50" s="81"/>
    </row>
    <row r="51" spans="2:21" x14ac:dyDescent="0.15">
      <c r="B51" s="19">
        <v>43</v>
      </c>
      <c r="C51" s="78" t="str">
        <f t="shared" si="1"/>
        <v/>
      </c>
      <c r="D51" s="78"/>
      <c r="E51" s="19"/>
      <c r="F51" s="8"/>
      <c r="G51" s="19" t="s">
        <v>3</v>
      </c>
      <c r="H51" s="79"/>
      <c r="I51" s="79"/>
      <c r="J51" s="19"/>
      <c r="K51" s="78" t="str">
        <f t="shared" si="0"/>
        <v/>
      </c>
      <c r="L51" s="78"/>
      <c r="M51" s="6" t="str">
        <f t="shared" si="2"/>
        <v/>
      </c>
      <c r="N51" s="19"/>
      <c r="O51" s="8"/>
      <c r="P51" s="79"/>
      <c r="Q51" s="79"/>
      <c r="R51" s="80" t="str">
        <f t="shared" si="3"/>
        <v/>
      </c>
      <c r="S51" s="80"/>
      <c r="T51" s="81" t="str">
        <f t="shared" si="4"/>
        <v/>
      </c>
      <c r="U51" s="81"/>
    </row>
    <row r="52" spans="2:21" x14ac:dyDescent="0.15">
      <c r="B52" s="19">
        <v>44</v>
      </c>
      <c r="C52" s="78" t="str">
        <f t="shared" si="1"/>
        <v/>
      </c>
      <c r="D52" s="78"/>
      <c r="E52" s="19"/>
      <c r="F52" s="8"/>
      <c r="G52" s="19" t="s">
        <v>3</v>
      </c>
      <c r="H52" s="79"/>
      <c r="I52" s="79"/>
      <c r="J52" s="19"/>
      <c r="K52" s="78" t="str">
        <f t="shared" si="0"/>
        <v/>
      </c>
      <c r="L52" s="78"/>
      <c r="M52" s="6" t="str">
        <f t="shared" si="2"/>
        <v/>
      </c>
      <c r="N52" s="19"/>
      <c r="O52" s="8"/>
      <c r="P52" s="79"/>
      <c r="Q52" s="79"/>
      <c r="R52" s="80" t="str">
        <f t="shared" si="3"/>
        <v/>
      </c>
      <c r="S52" s="80"/>
      <c r="T52" s="81" t="str">
        <f t="shared" si="4"/>
        <v/>
      </c>
      <c r="U52" s="81"/>
    </row>
    <row r="53" spans="2:21" x14ac:dyDescent="0.15">
      <c r="B53" s="19">
        <v>45</v>
      </c>
      <c r="C53" s="78" t="str">
        <f t="shared" si="1"/>
        <v/>
      </c>
      <c r="D53" s="78"/>
      <c r="E53" s="19"/>
      <c r="F53" s="8"/>
      <c r="G53" s="19" t="s">
        <v>4</v>
      </c>
      <c r="H53" s="79"/>
      <c r="I53" s="79"/>
      <c r="J53" s="19"/>
      <c r="K53" s="78" t="str">
        <f t="shared" si="0"/>
        <v/>
      </c>
      <c r="L53" s="78"/>
      <c r="M53" s="6" t="str">
        <f t="shared" si="2"/>
        <v/>
      </c>
      <c r="N53" s="19"/>
      <c r="O53" s="8"/>
      <c r="P53" s="79"/>
      <c r="Q53" s="79"/>
      <c r="R53" s="80" t="str">
        <f t="shared" si="3"/>
        <v/>
      </c>
      <c r="S53" s="80"/>
      <c r="T53" s="81" t="str">
        <f t="shared" si="4"/>
        <v/>
      </c>
      <c r="U53" s="81"/>
    </row>
    <row r="54" spans="2:21" x14ac:dyDescent="0.15">
      <c r="B54" s="19">
        <v>46</v>
      </c>
      <c r="C54" s="78" t="str">
        <f t="shared" si="1"/>
        <v/>
      </c>
      <c r="D54" s="78"/>
      <c r="E54" s="19"/>
      <c r="F54" s="8"/>
      <c r="G54" s="19" t="s">
        <v>4</v>
      </c>
      <c r="H54" s="79"/>
      <c r="I54" s="79"/>
      <c r="J54" s="19"/>
      <c r="K54" s="78" t="str">
        <f t="shared" si="0"/>
        <v/>
      </c>
      <c r="L54" s="78"/>
      <c r="M54" s="6" t="str">
        <f t="shared" si="2"/>
        <v/>
      </c>
      <c r="N54" s="19"/>
      <c r="O54" s="8"/>
      <c r="P54" s="79"/>
      <c r="Q54" s="79"/>
      <c r="R54" s="80" t="str">
        <f t="shared" si="3"/>
        <v/>
      </c>
      <c r="S54" s="80"/>
      <c r="T54" s="81" t="str">
        <f t="shared" si="4"/>
        <v/>
      </c>
      <c r="U54" s="81"/>
    </row>
    <row r="55" spans="2:21" x14ac:dyDescent="0.15">
      <c r="B55" s="19">
        <v>47</v>
      </c>
      <c r="C55" s="78" t="str">
        <f t="shared" si="1"/>
        <v/>
      </c>
      <c r="D55" s="78"/>
      <c r="E55" s="19"/>
      <c r="F55" s="8"/>
      <c r="G55" s="19" t="s">
        <v>3</v>
      </c>
      <c r="H55" s="79"/>
      <c r="I55" s="79"/>
      <c r="J55" s="19"/>
      <c r="K55" s="78" t="str">
        <f t="shared" si="0"/>
        <v/>
      </c>
      <c r="L55" s="78"/>
      <c r="M55" s="6" t="str">
        <f t="shared" si="2"/>
        <v/>
      </c>
      <c r="N55" s="19"/>
      <c r="O55" s="8"/>
      <c r="P55" s="79"/>
      <c r="Q55" s="79"/>
      <c r="R55" s="80" t="str">
        <f t="shared" si="3"/>
        <v/>
      </c>
      <c r="S55" s="80"/>
      <c r="T55" s="81" t="str">
        <f t="shared" si="4"/>
        <v/>
      </c>
      <c r="U55" s="81"/>
    </row>
    <row r="56" spans="2:21" x14ac:dyDescent="0.15">
      <c r="B56" s="19">
        <v>48</v>
      </c>
      <c r="C56" s="78" t="str">
        <f t="shared" si="1"/>
        <v/>
      </c>
      <c r="D56" s="78"/>
      <c r="E56" s="19"/>
      <c r="F56" s="8"/>
      <c r="G56" s="19" t="s">
        <v>3</v>
      </c>
      <c r="H56" s="79"/>
      <c r="I56" s="79"/>
      <c r="J56" s="19"/>
      <c r="K56" s="78" t="str">
        <f t="shared" si="0"/>
        <v/>
      </c>
      <c r="L56" s="78"/>
      <c r="M56" s="6" t="str">
        <f t="shared" si="2"/>
        <v/>
      </c>
      <c r="N56" s="19"/>
      <c r="O56" s="8"/>
      <c r="P56" s="79"/>
      <c r="Q56" s="79"/>
      <c r="R56" s="80" t="str">
        <f t="shared" si="3"/>
        <v/>
      </c>
      <c r="S56" s="80"/>
      <c r="T56" s="81" t="str">
        <f t="shared" si="4"/>
        <v/>
      </c>
      <c r="U56" s="81"/>
    </row>
    <row r="57" spans="2:21" x14ac:dyDescent="0.15">
      <c r="B57" s="19">
        <v>49</v>
      </c>
      <c r="C57" s="78" t="str">
        <f t="shared" si="1"/>
        <v/>
      </c>
      <c r="D57" s="78"/>
      <c r="E57" s="19"/>
      <c r="F57" s="8"/>
      <c r="G57" s="19" t="s">
        <v>3</v>
      </c>
      <c r="H57" s="79"/>
      <c r="I57" s="79"/>
      <c r="J57" s="19"/>
      <c r="K57" s="78" t="str">
        <f t="shared" si="0"/>
        <v/>
      </c>
      <c r="L57" s="78"/>
      <c r="M57" s="6" t="str">
        <f t="shared" si="2"/>
        <v/>
      </c>
      <c r="N57" s="19"/>
      <c r="O57" s="8"/>
      <c r="P57" s="79"/>
      <c r="Q57" s="79"/>
      <c r="R57" s="80" t="str">
        <f t="shared" si="3"/>
        <v/>
      </c>
      <c r="S57" s="80"/>
      <c r="T57" s="81" t="str">
        <f t="shared" si="4"/>
        <v/>
      </c>
      <c r="U57" s="81"/>
    </row>
    <row r="58" spans="2:21" x14ac:dyDescent="0.15">
      <c r="B58" s="19">
        <v>50</v>
      </c>
      <c r="C58" s="78" t="str">
        <f t="shared" si="1"/>
        <v/>
      </c>
      <c r="D58" s="78"/>
      <c r="E58" s="19"/>
      <c r="F58" s="8"/>
      <c r="G58" s="19" t="s">
        <v>3</v>
      </c>
      <c r="H58" s="79"/>
      <c r="I58" s="79"/>
      <c r="J58" s="19"/>
      <c r="K58" s="78" t="str">
        <f t="shared" si="0"/>
        <v/>
      </c>
      <c r="L58" s="78"/>
      <c r="M58" s="6" t="str">
        <f t="shared" si="2"/>
        <v/>
      </c>
      <c r="N58" s="19"/>
      <c r="O58" s="8"/>
      <c r="P58" s="79"/>
      <c r="Q58" s="79"/>
      <c r="R58" s="80" t="str">
        <f t="shared" si="3"/>
        <v/>
      </c>
      <c r="S58" s="80"/>
      <c r="T58" s="81" t="str">
        <f t="shared" si="4"/>
        <v/>
      </c>
      <c r="U58" s="81"/>
    </row>
    <row r="59" spans="2:21" x14ac:dyDescent="0.15">
      <c r="B59" s="19">
        <v>51</v>
      </c>
      <c r="C59" s="78" t="str">
        <f t="shared" si="1"/>
        <v/>
      </c>
      <c r="D59" s="78"/>
      <c r="E59" s="19"/>
      <c r="F59" s="8"/>
      <c r="G59" s="19" t="s">
        <v>3</v>
      </c>
      <c r="H59" s="79"/>
      <c r="I59" s="79"/>
      <c r="J59" s="19"/>
      <c r="K59" s="78" t="str">
        <f t="shared" si="0"/>
        <v/>
      </c>
      <c r="L59" s="78"/>
      <c r="M59" s="6" t="str">
        <f t="shared" si="2"/>
        <v/>
      </c>
      <c r="N59" s="19"/>
      <c r="O59" s="8"/>
      <c r="P59" s="79"/>
      <c r="Q59" s="79"/>
      <c r="R59" s="80" t="str">
        <f t="shared" si="3"/>
        <v/>
      </c>
      <c r="S59" s="80"/>
      <c r="T59" s="81" t="str">
        <f t="shared" si="4"/>
        <v/>
      </c>
      <c r="U59" s="81"/>
    </row>
    <row r="60" spans="2:21" x14ac:dyDescent="0.15">
      <c r="B60" s="19">
        <v>52</v>
      </c>
      <c r="C60" s="78" t="str">
        <f t="shared" si="1"/>
        <v/>
      </c>
      <c r="D60" s="78"/>
      <c r="E60" s="19"/>
      <c r="F60" s="8"/>
      <c r="G60" s="19" t="s">
        <v>3</v>
      </c>
      <c r="H60" s="79"/>
      <c r="I60" s="79"/>
      <c r="J60" s="19"/>
      <c r="K60" s="78" t="str">
        <f t="shared" si="0"/>
        <v/>
      </c>
      <c r="L60" s="78"/>
      <c r="M60" s="6" t="str">
        <f t="shared" si="2"/>
        <v/>
      </c>
      <c r="N60" s="19"/>
      <c r="O60" s="8"/>
      <c r="P60" s="79"/>
      <c r="Q60" s="79"/>
      <c r="R60" s="80" t="str">
        <f t="shared" si="3"/>
        <v/>
      </c>
      <c r="S60" s="80"/>
      <c r="T60" s="81" t="str">
        <f t="shared" si="4"/>
        <v/>
      </c>
      <c r="U60" s="81"/>
    </row>
    <row r="61" spans="2:21" x14ac:dyDescent="0.15">
      <c r="B61" s="19">
        <v>53</v>
      </c>
      <c r="C61" s="78" t="str">
        <f t="shared" si="1"/>
        <v/>
      </c>
      <c r="D61" s="78"/>
      <c r="E61" s="19"/>
      <c r="F61" s="8"/>
      <c r="G61" s="19" t="s">
        <v>3</v>
      </c>
      <c r="H61" s="79"/>
      <c r="I61" s="79"/>
      <c r="J61" s="19"/>
      <c r="K61" s="78" t="str">
        <f t="shared" si="0"/>
        <v/>
      </c>
      <c r="L61" s="78"/>
      <c r="M61" s="6" t="str">
        <f t="shared" si="2"/>
        <v/>
      </c>
      <c r="N61" s="19"/>
      <c r="O61" s="8"/>
      <c r="P61" s="79"/>
      <c r="Q61" s="79"/>
      <c r="R61" s="80" t="str">
        <f t="shared" si="3"/>
        <v/>
      </c>
      <c r="S61" s="80"/>
      <c r="T61" s="81" t="str">
        <f t="shared" si="4"/>
        <v/>
      </c>
      <c r="U61" s="81"/>
    </row>
    <row r="62" spans="2:21" x14ac:dyDescent="0.15">
      <c r="B62" s="19">
        <v>54</v>
      </c>
      <c r="C62" s="78" t="str">
        <f t="shared" si="1"/>
        <v/>
      </c>
      <c r="D62" s="78"/>
      <c r="E62" s="19"/>
      <c r="F62" s="8"/>
      <c r="G62" s="19" t="s">
        <v>3</v>
      </c>
      <c r="H62" s="79"/>
      <c r="I62" s="79"/>
      <c r="J62" s="19"/>
      <c r="K62" s="78" t="str">
        <f t="shared" si="0"/>
        <v/>
      </c>
      <c r="L62" s="78"/>
      <c r="M62" s="6" t="str">
        <f t="shared" si="2"/>
        <v/>
      </c>
      <c r="N62" s="19"/>
      <c r="O62" s="8"/>
      <c r="P62" s="79"/>
      <c r="Q62" s="79"/>
      <c r="R62" s="80" t="str">
        <f t="shared" si="3"/>
        <v/>
      </c>
      <c r="S62" s="80"/>
      <c r="T62" s="81" t="str">
        <f t="shared" si="4"/>
        <v/>
      </c>
      <c r="U62" s="81"/>
    </row>
    <row r="63" spans="2:21" x14ac:dyDescent="0.15">
      <c r="B63" s="19">
        <v>55</v>
      </c>
      <c r="C63" s="78" t="str">
        <f t="shared" si="1"/>
        <v/>
      </c>
      <c r="D63" s="78"/>
      <c r="E63" s="19"/>
      <c r="F63" s="8"/>
      <c r="G63" s="19" t="s">
        <v>4</v>
      </c>
      <c r="H63" s="79"/>
      <c r="I63" s="79"/>
      <c r="J63" s="19"/>
      <c r="K63" s="78" t="str">
        <f t="shared" si="0"/>
        <v/>
      </c>
      <c r="L63" s="78"/>
      <c r="M63" s="6" t="str">
        <f t="shared" si="2"/>
        <v/>
      </c>
      <c r="N63" s="19"/>
      <c r="O63" s="8"/>
      <c r="P63" s="79"/>
      <c r="Q63" s="79"/>
      <c r="R63" s="80" t="str">
        <f t="shared" si="3"/>
        <v/>
      </c>
      <c r="S63" s="80"/>
      <c r="T63" s="81" t="str">
        <f t="shared" si="4"/>
        <v/>
      </c>
      <c r="U63" s="81"/>
    </row>
    <row r="64" spans="2:21" x14ac:dyDescent="0.15">
      <c r="B64" s="19">
        <v>56</v>
      </c>
      <c r="C64" s="78" t="str">
        <f t="shared" si="1"/>
        <v/>
      </c>
      <c r="D64" s="78"/>
      <c r="E64" s="19"/>
      <c r="F64" s="8"/>
      <c r="G64" s="19" t="s">
        <v>3</v>
      </c>
      <c r="H64" s="79"/>
      <c r="I64" s="79"/>
      <c r="J64" s="19"/>
      <c r="K64" s="78" t="str">
        <f t="shared" si="0"/>
        <v/>
      </c>
      <c r="L64" s="78"/>
      <c r="M64" s="6" t="str">
        <f t="shared" si="2"/>
        <v/>
      </c>
      <c r="N64" s="19"/>
      <c r="O64" s="8"/>
      <c r="P64" s="79"/>
      <c r="Q64" s="79"/>
      <c r="R64" s="80" t="str">
        <f t="shared" si="3"/>
        <v/>
      </c>
      <c r="S64" s="80"/>
      <c r="T64" s="81" t="str">
        <f t="shared" si="4"/>
        <v/>
      </c>
      <c r="U64" s="81"/>
    </row>
    <row r="65" spans="2:21" x14ac:dyDescent="0.15">
      <c r="B65" s="19">
        <v>57</v>
      </c>
      <c r="C65" s="78" t="str">
        <f t="shared" si="1"/>
        <v/>
      </c>
      <c r="D65" s="78"/>
      <c r="E65" s="19"/>
      <c r="F65" s="8"/>
      <c r="G65" s="19" t="s">
        <v>3</v>
      </c>
      <c r="H65" s="79"/>
      <c r="I65" s="79"/>
      <c r="J65" s="19"/>
      <c r="K65" s="78" t="str">
        <f t="shared" si="0"/>
        <v/>
      </c>
      <c r="L65" s="78"/>
      <c r="M65" s="6" t="str">
        <f t="shared" si="2"/>
        <v/>
      </c>
      <c r="N65" s="19"/>
      <c r="O65" s="8"/>
      <c r="P65" s="79"/>
      <c r="Q65" s="79"/>
      <c r="R65" s="80" t="str">
        <f t="shared" si="3"/>
        <v/>
      </c>
      <c r="S65" s="80"/>
      <c r="T65" s="81" t="str">
        <f t="shared" si="4"/>
        <v/>
      </c>
      <c r="U65" s="81"/>
    </row>
    <row r="66" spans="2:21" x14ac:dyDescent="0.15">
      <c r="B66" s="19">
        <v>58</v>
      </c>
      <c r="C66" s="78" t="str">
        <f t="shared" si="1"/>
        <v/>
      </c>
      <c r="D66" s="78"/>
      <c r="E66" s="19"/>
      <c r="F66" s="8"/>
      <c r="G66" s="19" t="s">
        <v>3</v>
      </c>
      <c r="H66" s="79"/>
      <c r="I66" s="79"/>
      <c r="J66" s="19"/>
      <c r="K66" s="78" t="str">
        <f t="shared" si="0"/>
        <v/>
      </c>
      <c r="L66" s="78"/>
      <c r="M66" s="6" t="str">
        <f t="shared" si="2"/>
        <v/>
      </c>
      <c r="N66" s="19"/>
      <c r="O66" s="8"/>
      <c r="P66" s="79"/>
      <c r="Q66" s="79"/>
      <c r="R66" s="80" t="str">
        <f t="shared" si="3"/>
        <v/>
      </c>
      <c r="S66" s="80"/>
      <c r="T66" s="81" t="str">
        <f t="shared" si="4"/>
        <v/>
      </c>
      <c r="U66" s="81"/>
    </row>
    <row r="67" spans="2:21" x14ac:dyDescent="0.15">
      <c r="B67" s="19">
        <v>59</v>
      </c>
      <c r="C67" s="78" t="str">
        <f t="shared" si="1"/>
        <v/>
      </c>
      <c r="D67" s="78"/>
      <c r="E67" s="19"/>
      <c r="F67" s="8"/>
      <c r="G67" s="19" t="s">
        <v>3</v>
      </c>
      <c r="H67" s="79"/>
      <c r="I67" s="79"/>
      <c r="J67" s="19"/>
      <c r="K67" s="78" t="str">
        <f t="shared" si="0"/>
        <v/>
      </c>
      <c r="L67" s="78"/>
      <c r="M67" s="6" t="str">
        <f t="shared" si="2"/>
        <v/>
      </c>
      <c r="N67" s="19"/>
      <c r="O67" s="8"/>
      <c r="P67" s="79"/>
      <c r="Q67" s="79"/>
      <c r="R67" s="80" t="str">
        <f t="shared" si="3"/>
        <v/>
      </c>
      <c r="S67" s="80"/>
      <c r="T67" s="81" t="str">
        <f t="shared" si="4"/>
        <v/>
      </c>
      <c r="U67" s="81"/>
    </row>
    <row r="68" spans="2:21" x14ac:dyDescent="0.15">
      <c r="B68" s="19">
        <v>60</v>
      </c>
      <c r="C68" s="78" t="str">
        <f t="shared" si="1"/>
        <v/>
      </c>
      <c r="D68" s="78"/>
      <c r="E68" s="19"/>
      <c r="F68" s="8"/>
      <c r="G68" s="19" t="s">
        <v>4</v>
      </c>
      <c r="H68" s="79"/>
      <c r="I68" s="79"/>
      <c r="J68" s="19"/>
      <c r="K68" s="78" t="str">
        <f t="shared" si="0"/>
        <v/>
      </c>
      <c r="L68" s="78"/>
      <c r="M68" s="6" t="str">
        <f t="shared" si="2"/>
        <v/>
      </c>
      <c r="N68" s="19"/>
      <c r="O68" s="8"/>
      <c r="P68" s="79"/>
      <c r="Q68" s="79"/>
      <c r="R68" s="80" t="str">
        <f t="shared" si="3"/>
        <v/>
      </c>
      <c r="S68" s="80"/>
      <c r="T68" s="81" t="str">
        <f t="shared" si="4"/>
        <v/>
      </c>
      <c r="U68" s="81"/>
    </row>
    <row r="69" spans="2:21" x14ac:dyDescent="0.15">
      <c r="B69" s="19">
        <v>61</v>
      </c>
      <c r="C69" s="78" t="str">
        <f t="shared" si="1"/>
        <v/>
      </c>
      <c r="D69" s="78"/>
      <c r="E69" s="19"/>
      <c r="F69" s="8"/>
      <c r="G69" s="19" t="s">
        <v>4</v>
      </c>
      <c r="H69" s="79"/>
      <c r="I69" s="79"/>
      <c r="J69" s="19"/>
      <c r="K69" s="78" t="str">
        <f t="shared" si="0"/>
        <v/>
      </c>
      <c r="L69" s="78"/>
      <c r="M69" s="6" t="str">
        <f t="shared" si="2"/>
        <v/>
      </c>
      <c r="N69" s="19"/>
      <c r="O69" s="8"/>
      <c r="P69" s="79"/>
      <c r="Q69" s="79"/>
      <c r="R69" s="80" t="str">
        <f t="shared" si="3"/>
        <v/>
      </c>
      <c r="S69" s="80"/>
      <c r="T69" s="81" t="str">
        <f t="shared" si="4"/>
        <v/>
      </c>
      <c r="U69" s="81"/>
    </row>
    <row r="70" spans="2:21" x14ac:dyDescent="0.15">
      <c r="B70" s="19">
        <v>62</v>
      </c>
      <c r="C70" s="78" t="str">
        <f t="shared" si="1"/>
        <v/>
      </c>
      <c r="D70" s="78"/>
      <c r="E70" s="19"/>
      <c r="F70" s="8"/>
      <c r="G70" s="19" t="s">
        <v>3</v>
      </c>
      <c r="H70" s="79"/>
      <c r="I70" s="79"/>
      <c r="J70" s="19"/>
      <c r="K70" s="78" t="str">
        <f t="shared" si="0"/>
        <v/>
      </c>
      <c r="L70" s="78"/>
      <c r="M70" s="6" t="str">
        <f t="shared" si="2"/>
        <v/>
      </c>
      <c r="N70" s="19"/>
      <c r="O70" s="8"/>
      <c r="P70" s="79"/>
      <c r="Q70" s="79"/>
      <c r="R70" s="80" t="str">
        <f t="shared" si="3"/>
        <v/>
      </c>
      <c r="S70" s="80"/>
      <c r="T70" s="81" t="str">
        <f t="shared" si="4"/>
        <v/>
      </c>
      <c r="U70" s="81"/>
    </row>
    <row r="71" spans="2:21" x14ac:dyDescent="0.15">
      <c r="B71" s="19">
        <v>63</v>
      </c>
      <c r="C71" s="78" t="str">
        <f t="shared" si="1"/>
        <v/>
      </c>
      <c r="D71" s="78"/>
      <c r="E71" s="19"/>
      <c r="F71" s="8"/>
      <c r="G71" s="19" t="s">
        <v>4</v>
      </c>
      <c r="H71" s="79"/>
      <c r="I71" s="79"/>
      <c r="J71" s="19"/>
      <c r="K71" s="78" t="str">
        <f t="shared" si="0"/>
        <v/>
      </c>
      <c r="L71" s="78"/>
      <c r="M71" s="6" t="str">
        <f t="shared" si="2"/>
        <v/>
      </c>
      <c r="N71" s="19"/>
      <c r="O71" s="8"/>
      <c r="P71" s="79"/>
      <c r="Q71" s="79"/>
      <c r="R71" s="80" t="str">
        <f t="shared" si="3"/>
        <v/>
      </c>
      <c r="S71" s="80"/>
      <c r="T71" s="81" t="str">
        <f t="shared" si="4"/>
        <v/>
      </c>
      <c r="U71" s="81"/>
    </row>
    <row r="72" spans="2:21" x14ac:dyDescent="0.15">
      <c r="B72" s="19">
        <v>64</v>
      </c>
      <c r="C72" s="78" t="str">
        <f t="shared" si="1"/>
        <v/>
      </c>
      <c r="D72" s="78"/>
      <c r="E72" s="19"/>
      <c r="F72" s="8"/>
      <c r="G72" s="19" t="s">
        <v>3</v>
      </c>
      <c r="H72" s="79"/>
      <c r="I72" s="79"/>
      <c r="J72" s="19"/>
      <c r="K72" s="78" t="str">
        <f t="shared" si="0"/>
        <v/>
      </c>
      <c r="L72" s="78"/>
      <c r="M72" s="6" t="str">
        <f t="shared" si="2"/>
        <v/>
      </c>
      <c r="N72" s="19"/>
      <c r="O72" s="8"/>
      <c r="P72" s="79"/>
      <c r="Q72" s="79"/>
      <c r="R72" s="80" t="str">
        <f t="shared" si="3"/>
        <v/>
      </c>
      <c r="S72" s="80"/>
      <c r="T72" s="81" t="str">
        <f t="shared" si="4"/>
        <v/>
      </c>
      <c r="U72" s="81"/>
    </row>
    <row r="73" spans="2:21" x14ac:dyDescent="0.15">
      <c r="B73" s="19">
        <v>65</v>
      </c>
      <c r="C73" s="78" t="str">
        <f t="shared" si="1"/>
        <v/>
      </c>
      <c r="D73" s="78"/>
      <c r="E73" s="19"/>
      <c r="F73" s="8"/>
      <c r="G73" s="19" t="s">
        <v>4</v>
      </c>
      <c r="H73" s="79"/>
      <c r="I73" s="79"/>
      <c r="J73" s="19"/>
      <c r="K73" s="78" t="str">
        <f t="shared" ref="K73:K108" si="5">IF(F73="","",C73*0.03)</f>
        <v/>
      </c>
      <c r="L73" s="78"/>
      <c r="M73" s="6" t="str">
        <f t="shared" si="2"/>
        <v/>
      </c>
      <c r="N73" s="19"/>
      <c r="O73" s="8"/>
      <c r="P73" s="79"/>
      <c r="Q73" s="79"/>
      <c r="R73" s="80" t="str">
        <f t="shared" si="3"/>
        <v/>
      </c>
      <c r="S73" s="80"/>
      <c r="T73" s="81" t="str">
        <f t="shared" si="4"/>
        <v/>
      </c>
      <c r="U73" s="81"/>
    </row>
    <row r="74" spans="2:21" x14ac:dyDescent="0.15">
      <c r="B74" s="19">
        <v>66</v>
      </c>
      <c r="C74" s="78" t="str">
        <f t="shared" ref="C74:C108" si="6">IF(R73="","",C73+R73)</f>
        <v/>
      </c>
      <c r="D74" s="78"/>
      <c r="E74" s="19"/>
      <c r="F74" s="8"/>
      <c r="G74" s="19" t="s">
        <v>4</v>
      </c>
      <c r="H74" s="79"/>
      <c r="I74" s="79"/>
      <c r="J74" s="19"/>
      <c r="K74" s="78" t="str">
        <f t="shared" si="5"/>
        <v/>
      </c>
      <c r="L74" s="78"/>
      <c r="M74" s="6" t="str">
        <f t="shared" ref="M74:M108" si="7">IF(J74="","",(K74/J74)/1000)</f>
        <v/>
      </c>
      <c r="N74" s="19"/>
      <c r="O74" s="8"/>
      <c r="P74" s="79"/>
      <c r="Q74" s="79"/>
      <c r="R74" s="80" t="str">
        <f t="shared" ref="R74:R108" si="8">IF(O74="","",(IF(G74="売",H74-P74,P74-H74))*M74*100000)</f>
        <v/>
      </c>
      <c r="S74" s="80"/>
      <c r="T74" s="81" t="str">
        <f t="shared" ref="T74:T108" si="9">IF(O74="","",IF(R74&lt;0,J74*(-1),IF(G74="買",(P74-H74)*100,(H74-P74)*100)))</f>
        <v/>
      </c>
      <c r="U74" s="81"/>
    </row>
    <row r="75" spans="2:21" x14ac:dyDescent="0.15">
      <c r="B75" s="19">
        <v>67</v>
      </c>
      <c r="C75" s="78" t="str">
        <f t="shared" si="6"/>
        <v/>
      </c>
      <c r="D75" s="78"/>
      <c r="E75" s="19"/>
      <c r="F75" s="8"/>
      <c r="G75" s="19" t="s">
        <v>3</v>
      </c>
      <c r="H75" s="79"/>
      <c r="I75" s="79"/>
      <c r="J75" s="19"/>
      <c r="K75" s="78" t="str">
        <f t="shared" si="5"/>
        <v/>
      </c>
      <c r="L75" s="78"/>
      <c r="M75" s="6" t="str">
        <f t="shared" si="7"/>
        <v/>
      </c>
      <c r="N75" s="19"/>
      <c r="O75" s="8"/>
      <c r="P75" s="79"/>
      <c r="Q75" s="79"/>
      <c r="R75" s="80" t="str">
        <f t="shared" si="8"/>
        <v/>
      </c>
      <c r="S75" s="80"/>
      <c r="T75" s="81" t="str">
        <f t="shared" si="9"/>
        <v/>
      </c>
      <c r="U75" s="81"/>
    </row>
    <row r="76" spans="2:21" x14ac:dyDescent="0.15">
      <c r="B76" s="19">
        <v>68</v>
      </c>
      <c r="C76" s="78" t="str">
        <f t="shared" si="6"/>
        <v/>
      </c>
      <c r="D76" s="78"/>
      <c r="E76" s="19"/>
      <c r="F76" s="8"/>
      <c r="G76" s="19" t="s">
        <v>3</v>
      </c>
      <c r="H76" s="79"/>
      <c r="I76" s="79"/>
      <c r="J76" s="19"/>
      <c r="K76" s="78" t="str">
        <f t="shared" si="5"/>
        <v/>
      </c>
      <c r="L76" s="78"/>
      <c r="M76" s="6" t="str">
        <f t="shared" si="7"/>
        <v/>
      </c>
      <c r="N76" s="19"/>
      <c r="O76" s="8"/>
      <c r="P76" s="79"/>
      <c r="Q76" s="79"/>
      <c r="R76" s="80" t="str">
        <f t="shared" si="8"/>
        <v/>
      </c>
      <c r="S76" s="80"/>
      <c r="T76" s="81" t="str">
        <f t="shared" si="9"/>
        <v/>
      </c>
      <c r="U76" s="81"/>
    </row>
    <row r="77" spans="2:21" x14ac:dyDescent="0.15">
      <c r="B77" s="19">
        <v>69</v>
      </c>
      <c r="C77" s="78" t="str">
        <f t="shared" si="6"/>
        <v/>
      </c>
      <c r="D77" s="78"/>
      <c r="E77" s="19"/>
      <c r="F77" s="8"/>
      <c r="G77" s="19" t="s">
        <v>3</v>
      </c>
      <c r="H77" s="79"/>
      <c r="I77" s="79"/>
      <c r="J77" s="19"/>
      <c r="K77" s="78" t="str">
        <f t="shared" si="5"/>
        <v/>
      </c>
      <c r="L77" s="78"/>
      <c r="M77" s="6" t="str">
        <f t="shared" si="7"/>
        <v/>
      </c>
      <c r="N77" s="19"/>
      <c r="O77" s="8"/>
      <c r="P77" s="79"/>
      <c r="Q77" s="79"/>
      <c r="R77" s="80" t="str">
        <f t="shared" si="8"/>
        <v/>
      </c>
      <c r="S77" s="80"/>
      <c r="T77" s="81" t="str">
        <f t="shared" si="9"/>
        <v/>
      </c>
      <c r="U77" s="81"/>
    </row>
    <row r="78" spans="2:21" x14ac:dyDescent="0.15">
      <c r="B78" s="19">
        <v>70</v>
      </c>
      <c r="C78" s="78" t="str">
        <f t="shared" si="6"/>
        <v/>
      </c>
      <c r="D78" s="78"/>
      <c r="E78" s="19"/>
      <c r="F78" s="8"/>
      <c r="G78" s="19" t="s">
        <v>4</v>
      </c>
      <c r="H78" s="79"/>
      <c r="I78" s="79"/>
      <c r="J78" s="19"/>
      <c r="K78" s="78" t="str">
        <f t="shared" si="5"/>
        <v/>
      </c>
      <c r="L78" s="78"/>
      <c r="M78" s="6" t="str">
        <f t="shared" si="7"/>
        <v/>
      </c>
      <c r="N78" s="19"/>
      <c r="O78" s="8"/>
      <c r="P78" s="79"/>
      <c r="Q78" s="79"/>
      <c r="R78" s="80" t="str">
        <f t="shared" si="8"/>
        <v/>
      </c>
      <c r="S78" s="80"/>
      <c r="T78" s="81" t="str">
        <f t="shared" si="9"/>
        <v/>
      </c>
      <c r="U78" s="81"/>
    </row>
    <row r="79" spans="2:21" x14ac:dyDescent="0.15">
      <c r="B79" s="19">
        <v>71</v>
      </c>
      <c r="C79" s="78" t="str">
        <f t="shared" si="6"/>
        <v/>
      </c>
      <c r="D79" s="78"/>
      <c r="E79" s="19"/>
      <c r="F79" s="8"/>
      <c r="G79" s="19" t="s">
        <v>3</v>
      </c>
      <c r="H79" s="79"/>
      <c r="I79" s="79"/>
      <c r="J79" s="19"/>
      <c r="K79" s="78" t="str">
        <f t="shared" si="5"/>
        <v/>
      </c>
      <c r="L79" s="78"/>
      <c r="M79" s="6" t="str">
        <f t="shared" si="7"/>
        <v/>
      </c>
      <c r="N79" s="19"/>
      <c r="O79" s="8"/>
      <c r="P79" s="79"/>
      <c r="Q79" s="79"/>
      <c r="R79" s="80" t="str">
        <f t="shared" si="8"/>
        <v/>
      </c>
      <c r="S79" s="80"/>
      <c r="T79" s="81" t="str">
        <f t="shared" si="9"/>
        <v/>
      </c>
      <c r="U79" s="81"/>
    </row>
    <row r="80" spans="2:21" x14ac:dyDescent="0.15">
      <c r="B80" s="19">
        <v>72</v>
      </c>
      <c r="C80" s="78" t="str">
        <f t="shared" si="6"/>
        <v/>
      </c>
      <c r="D80" s="78"/>
      <c r="E80" s="19"/>
      <c r="F80" s="8"/>
      <c r="G80" s="19" t="s">
        <v>4</v>
      </c>
      <c r="H80" s="79"/>
      <c r="I80" s="79"/>
      <c r="J80" s="19"/>
      <c r="K80" s="78" t="str">
        <f t="shared" si="5"/>
        <v/>
      </c>
      <c r="L80" s="78"/>
      <c r="M80" s="6" t="str">
        <f t="shared" si="7"/>
        <v/>
      </c>
      <c r="N80" s="19"/>
      <c r="O80" s="8"/>
      <c r="P80" s="79"/>
      <c r="Q80" s="79"/>
      <c r="R80" s="80" t="str">
        <f t="shared" si="8"/>
        <v/>
      </c>
      <c r="S80" s="80"/>
      <c r="T80" s="81" t="str">
        <f t="shared" si="9"/>
        <v/>
      </c>
      <c r="U80" s="81"/>
    </row>
    <row r="81" spans="2:21" x14ac:dyDescent="0.15">
      <c r="B81" s="19">
        <v>73</v>
      </c>
      <c r="C81" s="78" t="str">
        <f t="shared" si="6"/>
        <v/>
      </c>
      <c r="D81" s="78"/>
      <c r="E81" s="19"/>
      <c r="F81" s="8"/>
      <c r="G81" s="19" t="s">
        <v>3</v>
      </c>
      <c r="H81" s="79"/>
      <c r="I81" s="79"/>
      <c r="J81" s="19"/>
      <c r="K81" s="78" t="str">
        <f t="shared" si="5"/>
        <v/>
      </c>
      <c r="L81" s="78"/>
      <c r="M81" s="6" t="str">
        <f t="shared" si="7"/>
        <v/>
      </c>
      <c r="N81" s="19"/>
      <c r="O81" s="8"/>
      <c r="P81" s="79"/>
      <c r="Q81" s="79"/>
      <c r="R81" s="80" t="str">
        <f t="shared" si="8"/>
        <v/>
      </c>
      <c r="S81" s="80"/>
      <c r="T81" s="81" t="str">
        <f t="shared" si="9"/>
        <v/>
      </c>
      <c r="U81" s="81"/>
    </row>
    <row r="82" spans="2:21" x14ac:dyDescent="0.15">
      <c r="B82" s="19">
        <v>74</v>
      </c>
      <c r="C82" s="78" t="str">
        <f t="shared" si="6"/>
        <v/>
      </c>
      <c r="D82" s="78"/>
      <c r="E82" s="19"/>
      <c r="F82" s="8"/>
      <c r="G82" s="19" t="s">
        <v>3</v>
      </c>
      <c r="H82" s="79"/>
      <c r="I82" s="79"/>
      <c r="J82" s="19"/>
      <c r="K82" s="78" t="str">
        <f t="shared" si="5"/>
        <v/>
      </c>
      <c r="L82" s="78"/>
      <c r="M82" s="6" t="str">
        <f t="shared" si="7"/>
        <v/>
      </c>
      <c r="N82" s="19"/>
      <c r="O82" s="8"/>
      <c r="P82" s="79"/>
      <c r="Q82" s="79"/>
      <c r="R82" s="80" t="str">
        <f t="shared" si="8"/>
        <v/>
      </c>
      <c r="S82" s="80"/>
      <c r="T82" s="81" t="str">
        <f t="shared" si="9"/>
        <v/>
      </c>
      <c r="U82" s="81"/>
    </row>
    <row r="83" spans="2:21" x14ac:dyDescent="0.15">
      <c r="B83" s="19">
        <v>75</v>
      </c>
      <c r="C83" s="78" t="str">
        <f t="shared" si="6"/>
        <v/>
      </c>
      <c r="D83" s="78"/>
      <c r="E83" s="19"/>
      <c r="F83" s="8"/>
      <c r="G83" s="19" t="s">
        <v>3</v>
      </c>
      <c r="H83" s="79"/>
      <c r="I83" s="79"/>
      <c r="J83" s="19"/>
      <c r="K83" s="78" t="str">
        <f t="shared" si="5"/>
        <v/>
      </c>
      <c r="L83" s="78"/>
      <c r="M83" s="6" t="str">
        <f t="shared" si="7"/>
        <v/>
      </c>
      <c r="N83" s="19"/>
      <c r="O83" s="8"/>
      <c r="P83" s="79"/>
      <c r="Q83" s="79"/>
      <c r="R83" s="80" t="str">
        <f t="shared" si="8"/>
        <v/>
      </c>
      <c r="S83" s="80"/>
      <c r="T83" s="81" t="str">
        <f t="shared" si="9"/>
        <v/>
      </c>
      <c r="U83" s="81"/>
    </row>
    <row r="84" spans="2:21" x14ac:dyDescent="0.15">
      <c r="B84" s="19">
        <v>76</v>
      </c>
      <c r="C84" s="78" t="str">
        <f t="shared" si="6"/>
        <v/>
      </c>
      <c r="D84" s="78"/>
      <c r="E84" s="19"/>
      <c r="F84" s="8"/>
      <c r="G84" s="19" t="s">
        <v>3</v>
      </c>
      <c r="H84" s="79"/>
      <c r="I84" s="79"/>
      <c r="J84" s="19"/>
      <c r="K84" s="78" t="str">
        <f t="shared" si="5"/>
        <v/>
      </c>
      <c r="L84" s="78"/>
      <c r="M84" s="6" t="str">
        <f t="shared" si="7"/>
        <v/>
      </c>
      <c r="N84" s="19"/>
      <c r="O84" s="8"/>
      <c r="P84" s="79"/>
      <c r="Q84" s="79"/>
      <c r="R84" s="80" t="str">
        <f t="shared" si="8"/>
        <v/>
      </c>
      <c r="S84" s="80"/>
      <c r="T84" s="81" t="str">
        <f t="shared" si="9"/>
        <v/>
      </c>
      <c r="U84" s="81"/>
    </row>
    <row r="85" spans="2:21" x14ac:dyDescent="0.15">
      <c r="B85" s="19">
        <v>77</v>
      </c>
      <c r="C85" s="78" t="str">
        <f t="shared" si="6"/>
        <v/>
      </c>
      <c r="D85" s="78"/>
      <c r="E85" s="19"/>
      <c r="F85" s="8"/>
      <c r="G85" s="19" t="s">
        <v>4</v>
      </c>
      <c r="H85" s="79"/>
      <c r="I85" s="79"/>
      <c r="J85" s="19"/>
      <c r="K85" s="78" t="str">
        <f t="shared" si="5"/>
        <v/>
      </c>
      <c r="L85" s="78"/>
      <c r="M85" s="6" t="str">
        <f t="shared" si="7"/>
        <v/>
      </c>
      <c r="N85" s="19"/>
      <c r="O85" s="8"/>
      <c r="P85" s="79"/>
      <c r="Q85" s="79"/>
      <c r="R85" s="80" t="str">
        <f t="shared" si="8"/>
        <v/>
      </c>
      <c r="S85" s="80"/>
      <c r="T85" s="81" t="str">
        <f t="shared" si="9"/>
        <v/>
      </c>
      <c r="U85" s="81"/>
    </row>
    <row r="86" spans="2:21" x14ac:dyDescent="0.15">
      <c r="B86" s="19">
        <v>78</v>
      </c>
      <c r="C86" s="78" t="str">
        <f t="shared" si="6"/>
        <v/>
      </c>
      <c r="D86" s="78"/>
      <c r="E86" s="19"/>
      <c r="F86" s="8"/>
      <c r="G86" s="19" t="s">
        <v>3</v>
      </c>
      <c r="H86" s="79"/>
      <c r="I86" s="79"/>
      <c r="J86" s="19"/>
      <c r="K86" s="78" t="str">
        <f t="shared" si="5"/>
        <v/>
      </c>
      <c r="L86" s="78"/>
      <c r="M86" s="6" t="str">
        <f t="shared" si="7"/>
        <v/>
      </c>
      <c r="N86" s="19"/>
      <c r="O86" s="8"/>
      <c r="P86" s="79"/>
      <c r="Q86" s="79"/>
      <c r="R86" s="80" t="str">
        <f t="shared" si="8"/>
        <v/>
      </c>
      <c r="S86" s="80"/>
      <c r="T86" s="81" t="str">
        <f t="shared" si="9"/>
        <v/>
      </c>
      <c r="U86" s="81"/>
    </row>
    <row r="87" spans="2:21" x14ac:dyDescent="0.15">
      <c r="B87" s="19">
        <v>79</v>
      </c>
      <c r="C87" s="78" t="str">
        <f t="shared" si="6"/>
        <v/>
      </c>
      <c r="D87" s="78"/>
      <c r="E87" s="19"/>
      <c r="F87" s="8"/>
      <c r="G87" s="19" t="s">
        <v>4</v>
      </c>
      <c r="H87" s="79"/>
      <c r="I87" s="79"/>
      <c r="J87" s="19"/>
      <c r="K87" s="78" t="str">
        <f t="shared" si="5"/>
        <v/>
      </c>
      <c r="L87" s="78"/>
      <c r="M87" s="6" t="str">
        <f t="shared" si="7"/>
        <v/>
      </c>
      <c r="N87" s="19"/>
      <c r="O87" s="8"/>
      <c r="P87" s="79"/>
      <c r="Q87" s="79"/>
      <c r="R87" s="80" t="str">
        <f t="shared" si="8"/>
        <v/>
      </c>
      <c r="S87" s="80"/>
      <c r="T87" s="81" t="str">
        <f t="shared" si="9"/>
        <v/>
      </c>
      <c r="U87" s="81"/>
    </row>
    <row r="88" spans="2:21" x14ac:dyDescent="0.15">
      <c r="B88" s="19">
        <v>80</v>
      </c>
      <c r="C88" s="78" t="str">
        <f t="shared" si="6"/>
        <v/>
      </c>
      <c r="D88" s="78"/>
      <c r="E88" s="19"/>
      <c r="F88" s="8"/>
      <c r="G88" s="19" t="s">
        <v>4</v>
      </c>
      <c r="H88" s="79"/>
      <c r="I88" s="79"/>
      <c r="J88" s="19"/>
      <c r="K88" s="78" t="str">
        <f t="shared" si="5"/>
        <v/>
      </c>
      <c r="L88" s="78"/>
      <c r="M88" s="6" t="str">
        <f t="shared" si="7"/>
        <v/>
      </c>
      <c r="N88" s="19"/>
      <c r="O88" s="8"/>
      <c r="P88" s="79"/>
      <c r="Q88" s="79"/>
      <c r="R88" s="80" t="str">
        <f t="shared" si="8"/>
        <v/>
      </c>
      <c r="S88" s="80"/>
      <c r="T88" s="81" t="str">
        <f t="shared" si="9"/>
        <v/>
      </c>
      <c r="U88" s="81"/>
    </row>
    <row r="89" spans="2:21" x14ac:dyDescent="0.15">
      <c r="B89" s="19">
        <v>81</v>
      </c>
      <c r="C89" s="78" t="str">
        <f t="shared" si="6"/>
        <v/>
      </c>
      <c r="D89" s="78"/>
      <c r="E89" s="19"/>
      <c r="F89" s="8"/>
      <c r="G89" s="19" t="s">
        <v>4</v>
      </c>
      <c r="H89" s="79"/>
      <c r="I89" s="79"/>
      <c r="J89" s="19"/>
      <c r="K89" s="78" t="str">
        <f t="shared" si="5"/>
        <v/>
      </c>
      <c r="L89" s="78"/>
      <c r="M89" s="6" t="str">
        <f t="shared" si="7"/>
        <v/>
      </c>
      <c r="N89" s="19"/>
      <c r="O89" s="8"/>
      <c r="P89" s="79"/>
      <c r="Q89" s="79"/>
      <c r="R89" s="80" t="str">
        <f t="shared" si="8"/>
        <v/>
      </c>
      <c r="S89" s="80"/>
      <c r="T89" s="81" t="str">
        <f t="shared" si="9"/>
        <v/>
      </c>
      <c r="U89" s="81"/>
    </row>
    <row r="90" spans="2:21" x14ac:dyDescent="0.15">
      <c r="B90" s="19">
        <v>82</v>
      </c>
      <c r="C90" s="78" t="str">
        <f t="shared" si="6"/>
        <v/>
      </c>
      <c r="D90" s="78"/>
      <c r="E90" s="19"/>
      <c r="F90" s="8"/>
      <c r="G90" s="19" t="s">
        <v>4</v>
      </c>
      <c r="H90" s="79"/>
      <c r="I90" s="79"/>
      <c r="J90" s="19"/>
      <c r="K90" s="78" t="str">
        <f t="shared" si="5"/>
        <v/>
      </c>
      <c r="L90" s="78"/>
      <c r="M90" s="6" t="str">
        <f t="shared" si="7"/>
        <v/>
      </c>
      <c r="N90" s="19"/>
      <c r="O90" s="8"/>
      <c r="P90" s="79"/>
      <c r="Q90" s="79"/>
      <c r="R90" s="80" t="str">
        <f t="shared" si="8"/>
        <v/>
      </c>
      <c r="S90" s="80"/>
      <c r="T90" s="81" t="str">
        <f t="shared" si="9"/>
        <v/>
      </c>
      <c r="U90" s="81"/>
    </row>
    <row r="91" spans="2:21" x14ac:dyDescent="0.15">
      <c r="B91" s="19">
        <v>83</v>
      </c>
      <c r="C91" s="78" t="str">
        <f t="shared" si="6"/>
        <v/>
      </c>
      <c r="D91" s="78"/>
      <c r="E91" s="19"/>
      <c r="F91" s="8"/>
      <c r="G91" s="19" t="s">
        <v>4</v>
      </c>
      <c r="H91" s="79"/>
      <c r="I91" s="79"/>
      <c r="J91" s="19"/>
      <c r="K91" s="78" t="str">
        <f t="shared" si="5"/>
        <v/>
      </c>
      <c r="L91" s="78"/>
      <c r="M91" s="6" t="str">
        <f t="shared" si="7"/>
        <v/>
      </c>
      <c r="N91" s="19"/>
      <c r="O91" s="8"/>
      <c r="P91" s="79"/>
      <c r="Q91" s="79"/>
      <c r="R91" s="80" t="str">
        <f t="shared" si="8"/>
        <v/>
      </c>
      <c r="S91" s="80"/>
      <c r="T91" s="81" t="str">
        <f t="shared" si="9"/>
        <v/>
      </c>
      <c r="U91" s="81"/>
    </row>
    <row r="92" spans="2:21" x14ac:dyDescent="0.15">
      <c r="B92" s="19">
        <v>84</v>
      </c>
      <c r="C92" s="78" t="str">
        <f t="shared" si="6"/>
        <v/>
      </c>
      <c r="D92" s="78"/>
      <c r="E92" s="19"/>
      <c r="F92" s="8"/>
      <c r="G92" s="19" t="s">
        <v>3</v>
      </c>
      <c r="H92" s="79"/>
      <c r="I92" s="79"/>
      <c r="J92" s="19"/>
      <c r="K92" s="78" t="str">
        <f t="shared" si="5"/>
        <v/>
      </c>
      <c r="L92" s="78"/>
      <c r="M92" s="6" t="str">
        <f t="shared" si="7"/>
        <v/>
      </c>
      <c r="N92" s="19"/>
      <c r="O92" s="8"/>
      <c r="P92" s="79"/>
      <c r="Q92" s="79"/>
      <c r="R92" s="80" t="str">
        <f t="shared" si="8"/>
        <v/>
      </c>
      <c r="S92" s="80"/>
      <c r="T92" s="81" t="str">
        <f t="shared" si="9"/>
        <v/>
      </c>
      <c r="U92" s="81"/>
    </row>
    <row r="93" spans="2:21" x14ac:dyDescent="0.15">
      <c r="B93" s="19">
        <v>85</v>
      </c>
      <c r="C93" s="78" t="str">
        <f t="shared" si="6"/>
        <v/>
      </c>
      <c r="D93" s="78"/>
      <c r="E93" s="19"/>
      <c r="F93" s="8"/>
      <c r="G93" s="19" t="s">
        <v>4</v>
      </c>
      <c r="H93" s="79"/>
      <c r="I93" s="79"/>
      <c r="J93" s="19"/>
      <c r="K93" s="78" t="str">
        <f t="shared" si="5"/>
        <v/>
      </c>
      <c r="L93" s="78"/>
      <c r="M93" s="6" t="str">
        <f t="shared" si="7"/>
        <v/>
      </c>
      <c r="N93" s="19"/>
      <c r="O93" s="8"/>
      <c r="P93" s="79"/>
      <c r="Q93" s="79"/>
      <c r="R93" s="80" t="str">
        <f t="shared" si="8"/>
        <v/>
      </c>
      <c r="S93" s="80"/>
      <c r="T93" s="81" t="str">
        <f t="shared" si="9"/>
        <v/>
      </c>
      <c r="U93" s="81"/>
    </row>
    <row r="94" spans="2:21" x14ac:dyDescent="0.15">
      <c r="B94" s="19">
        <v>86</v>
      </c>
      <c r="C94" s="78" t="str">
        <f t="shared" si="6"/>
        <v/>
      </c>
      <c r="D94" s="78"/>
      <c r="E94" s="19"/>
      <c r="F94" s="8"/>
      <c r="G94" s="19" t="s">
        <v>3</v>
      </c>
      <c r="H94" s="79"/>
      <c r="I94" s="79"/>
      <c r="J94" s="19"/>
      <c r="K94" s="78" t="str">
        <f t="shared" si="5"/>
        <v/>
      </c>
      <c r="L94" s="78"/>
      <c r="M94" s="6" t="str">
        <f t="shared" si="7"/>
        <v/>
      </c>
      <c r="N94" s="19"/>
      <c r="O94" s="8"/>
      <c r="P94" s="79"/>
      <c r="Q94" s="79"/>
      <c r="R94" s="80" t="str">
        <f t="shared" si="8"/>
        <v/>
      </c>
      <c r="S94" s="80"/>
      <c r="T94" s="81" t="str">
        <f t="shared" si="9"/>
        <v/>
      </c>
      <c r="U94" s="81"/>
    </row>
    <row r="95" spans="2:21" x14ac:dyDescent="0.15">
      <c r="B95" s="19">
        <v>87</v>
      </c>
      <c r="C95" s="78" t="str">
        <f t="shared" si="6"/>
        <v/>
      </c>
      <c r="D95" s="78"/>
      <c r="E95" s="19"/>
      <c r="F95" s="8"/>
      <c r="G95" s="19" t="s">
        <v>4</v>
      </c>
      <c r="H95" s="79"/>
      <c r="I95" s="79"/>
      <c r="J95" s="19"/>
      <c r="K95" s="78" t="str">
        <f t="shared" si="5"/>
        <v/>
      </c>
      <c r="L95" s="78"/>
      <c r="M95" s="6" t="str">
        <f t="shared" si="7"/>
        <v/>
      </c>
      <c r="N95" s="19"/>
      <c r="O95" s="8"/>
      <c r="P95" s="79"/>
      <c r="Q95" s="79"/>
      <c r="R95" s="80" t="str">
        <f t="shared" si="8"/>
        <v/>
      </c>
      <c r="S95" s="80"/>
      <c r="T95" s="81" t="str">
        <f t="shared" si="9"/>
        <v/>
      </c>
      <c r="U95" s="81"/>
    </row>
    <row r="96" spans="2:21" x14ac:dyDescent="0.15">
      <c r="B96" s="19">
        <v>88</v>
      </c>
      <c r="C96" s="78" t="str">
        <f t="shared" si="6"/>
        <v/>
      </c>
      <c r="D96" s="78"/>
      <c r="E96" s="19"/>
      <c r="F96" s="8"/>
      <c r="G96" s="19" t="s">
        <v>3</v>
      </c>
      <c r="H96" s="79"/>
      <c r="I96" s="79"/>
      <c r="J96" s="19"/>
      <c r="K96" s="78" t="str">
        <f t="shared" si="5"/>
        <v/>
      </c>
      <c r="L96" s="78"/>
      <c r="M96" s="6" t="str">
        <f t="shared" si="7"/>
        <v/>
      </c>
      <c r="N96" s="19"/>
      <c r="O96" s="8"/>
      <c r="P96" s="79"/>
      <c r="Q96" s="79"/>
      <c r="R96" s="80" t="str">
        <f t="shared" si="8"/>
        <v/>
      </c>
      <c r="S96" s="80"/>
      <c r="T96" s="81" t="str">
        <f t="shared" si="9"/>
        <v/>
      </c>
      <c r="U96" s="81"/>
    </row>
    <row r="97" spans="2:21" x14ac:dyDescent="0.15">
      <c r="B97" s="19">
        <v>89</v>
      </c>
      <c r="C97" s="78" t="str">
        <f t="shared" si="6"/>
        <v/>
      </c>
      <c r="D97" s="78"/>
      <c r="E97" s="19"/>
      <c r="F97" s="8"/>
      <c r="G97" s="19" t="s">
        <v>4</v>
      </c>
      <c r="H97" s="79"/>
      <c r="I97" s="79"/>
      <c r="J97" s="19"/>
      <c r="K97" s="78" t="str">
        <f t="shared" si="5"/>
        <v/>
      </c>
      <c r="L97" s="78"/>
      <c r="M97" s="6" t="str">
        <f t="shared" si="7"/>
        <v/>
      </c>
      <c r="N97" s="19"/>
      <c r="O97" s="8"/>
      <c r="P97" s="79"/>
      <c r="Q97" s="79"/>
      <c r="R97" s="80" t="str">
        <f t="shared" si="8"/>
        <v/>
      </c>
      <c r="S97" s="80"/>
      <c r="T97" s="81" t="str">
        <f t="shared" si="9"/>
        <v/>
      </c>
      <c r="U97" s="81"/>
    </row>
    <row r="98" spans="2:21" x14ac:dyDescent="0.15">
      <c r="B98" s="19">
        <v>90</v>
      </c>
      <c r="C98" s="78" t="str">
        <f t="shared" si="6"/>
        <v/>
      </c>
      <c r="D98" s="78"/>
      <c r="E98" s="19"/>
      <c r="F98" s="8"/>
      <c r="G98" s="19" t="s">
        <v>3</v>
      </c>
      <c r="H98" s="79"/>
      <c r="I98" s="79"/>
      <c r="J98" s="19"/>
      <c r="K98" s="78" t="str">
        <f t="shared" si="5"/>
        <v/>
      </c>
      <c r="L98" s="78"/>
      <c r="M98" s="6" t="str">
        <f t="shared" si="7"/>
        <v/>
      </c>
      <c r="N98" s="19"/>
      <c r="O98" s="8"/>
      <c r="P98" s="79"/>
      <c r="Q98" s="79"/>
      <c r="R98" s="80" t="str">
        <f t="shared" si="8"/>
        <v/>
      </c>
      <c r="S98" s="80"/>
      <c r="T98" s="81" t="str">
        <f t="shared" si="9"/>
        <v/>
      </c>
      <c r="U98" s="81"/>
    </row>
    <row r="99" spans="2:21" x14ac:dyDescent="0.15">
      <c r="B99" s="19">
        <v>91</v>
      </c>
      <c r="C99" s="78" t="str">
        <f t="shared" si="6"/>
        <v/>
      </c>
      <c r="D99" s="78"/>
      <c r="E99" s="19"/>
      <c r="F99" s="8"/>
      <c r="G99" s="19" t="s">
        <v>4</v>
      </c>
      <c r="H99" s="79"/>
      <c r="I99" s="79"/>
      <c r="J99" s="19"/>
      <c r="K99" s="78" t="str">
        <f t="shared" si="5"/>
        <v/>
      </c>
      <c r="L99" s="78"/>
      <c r="M99" s="6" t="str">
        <f t="shared" si="7"/>
        <v/>
      </c>
      <c r="N99" s="19"/>
      <c r="O99" s="8"/>
      <c r="P99" s="79"/>
      <c r="Q99" s="79"/>
      <c r="R99" s="80" t="str">
        <f t="shared" si="8"/>
        <v/>
      </c>
      <c r="S99" s="80"/>
      <c r="T99" s="81" t="str">
        <f t="shared" si="9"/>
        <v/>
      </c>
      <c r="U99" s="81"/>
    </row>
    <row r="100" spans="2:21" x14ac:dyDescent="0.15">
      <c r="B100" s="19">
        <v>92</v>
      </c>
      <c r="C100" s="78" t="str">
        <f t="shared" si="6"/>
        <v/>
      </c>
      <c r="D100" s="78"/>
      <c r="E100" s="19"/>
      <c r="F100" s="8"/>
      <c r="G100" s="19" t="s">
        <v>4</v>
      </c>
      <c r="H100" s="79"/>
      <c r="I100" s="79"/>
      <c r="J100" s="19"/>
      <c r="K100" s="78" t="str">
        <f t="shared" si="5"/>
        <v/>
      </c>
      <c r="L100" s="78"/>
      <c r="M100" s="6" t="str">
        <f t="shared" si="7"/>
        <v/>
      </c>
      <c r="N100" s="19"/>
      <c r="O100" s="8"/>
      <c r="P100" s="79"/>
      <c r="Q100" s="79"/>
      <c r="R100" s="80" t="str">
        <f t="shared" si="8"/>
        <v/>
      </c>
      <c r="S100" s="80"/>
      <c r="T100" s="81" t="str">
        <f t="shared" si="9"/>
        <v/>
      </c>
      <c r="U100" s="81"/>
    </row>
    <row r="101" spans="2:21" x14ac:dyDescent="0.15">
      <c r="B101" s="19">
        <v>93</v>
      </c>
      <c r="C101" s="78" t="str">
        <f t="shared" si="6"/>
        <v/>
      </c>
      <c r="D101" s="78"/>
      <c r="E101" s="19"/>
      <c r="F101" s="8"/>
      <c r="G101" s="19" t="s">
        <v>3</v>
      </c>
      <c r="H101" s="79"/>
      <c r="I101" s="79"/>
      <c r="J101" s="19"/>
      <c r="K101" s="78" t="str">
        <f t="shared" si="5"/>
        <v/>
      </c>
      <c r="L101" s="78"/>
      <c r="M101" s="6" t="str">
        <f t="shared" si="7"/>
        <v/>
      </c>
      <c r="N101" s="19"/>
      <c r="O101" s="8"/>
      <c r="P101" s="79"/>
      <c r="Q101" s="79"/>
      <c r="R101" s="80" t="str">
        <f t="shared" si="8"/>
        <v/>
      </c>
      <c r="S101" s="80"/>
      <c r="T101" s="81" t="str">
        <f t="shared" si="9"/>
        <v/>
      </c>
      <c r="U101" s="81"/>
    </row>
    <row r="102" spans="2:21" x14ac:dyDescent="0.15">
      <c r="B102" s="19">
        <v>94</v>
      </c>
      <c r="C102" s="78" t="str">
        <f t="shared" si="6"/>
        <v/>
      </c>
      <c r="D102" s="78"/>
      <c r="E102" s="19"/>
      <c r="F102" s="8"/>
      <c r="G102" s="19" t="s">
        <v>3</v>
      </c>
      <c r="H102" s="79"/>
      <c r="I102" s="79"/>
      <c r="J102" s="19"/>
      <c r="K102" s="78" t="str">
        <f t="shared" si="5"/>
        <v/>
      </c>
      <c r="L102" s="78"/>
      <c r="M102" s="6" t="str">
        <f t="shared" si="7"/>
        <v/>
      </c>
      <c r="N102" s="19"/>
      <c r="O102" s="8"/>
      <c r="P102" s="79"/>
      <c r="Q102" s="79"/>
      <c r="R102" s="80" t="str">
        <f t="shared" si="8"/>
        <v/>
      </c>
      <c r="S102" s="80"/>
      <c r="T102" s="81" t="str">
        <f t="shared" si="9"/>
        <v/>
      </c>
      <c r="U102" s="81"/>
    </row>
    <row r="103" spans="2:21" x14ac:dyDescent="0.15">
      <c r="B103" s="19">
        <v>95</v>
      </c>
      <c r="C103" s="78" t="str">
        <f t="shared" si="6"/>
        <v/>
      </c>
      <c r="D103" s="78"/>
      <c r="E103" s="19"/>
      <c r="F103" s="8"/>
      <c r="G103" s="19" t="s">
        <v>3</v>
      </c>
      <c r="H103" s="79"/>
      <c r="I103" s="79"/>
      <c r="J103" s="19"/>
      <c r="K103" s="78" t="str">
        <f t="shared" si="5"/>
        <v/>
      </c>
      <c r="L103" s="78"/>
      <c r="M103" s="6" t="str">
        <f t="shared" si="7"/>
        <v/>
      </c>
      <c r="N103" s="19"/>
      <c r="O103" s="8"/>
      <c r="P103" s="79"/>
      <c r="Q103" s="79"/>
      <c r="R103" s="80" t="str">
        <f t="shared" si="8"/>
        <v/>
      </c>
      <c r="S103" s="80"/>
      <c r="T103" s="81" t="str">
        <f t="shared" si="9"/>
        <v/>
      </c>
      <c r="U103" s="81"/>
    </row>
    <row r="104" spans="2:21" x14ac:dyDescent="0.15">
      <c r="B104" s="19">
        <v>96</v>
      </c>
      <c r="C104" s="78" t="str">
        <f t="shared" si="6"/>
        <v/>
      </c>
      <c r="D104" s="78"/>
      <c r="E104" s="19"/>
      <c r="F104" s="8"/>
      <c r="G104" s="19" t="s">
        <v>4</v>
      </c>
      <c r="H104" s="79"/>
      <c r="I104" s="79"/>
      <c r="J104" s="19"/>
      <c r="K104" s="78" t="str">
        <f t="shared" si="5"/>
        <v/>
      </c>
      <c r="L104" s="78"/>
      <c r="M104" s="6" t="str">
        <f t="shared" si="7"/>
        <v/>
      </c>
      <c r="N104" s="19"/>
      <c r="O104" s="8"/>
      <c r="P104" s="79"/>
      <c r="Q104" s="79"/>
      <c r="R104" s="80" t="str">
        <f t="shared" si="8"/>
        <v/>
      </c>
      <c r="S104" s="80"/>
      <c r="T104" s="81" t="str">
        <f t="shared" si="9"/>
        <v/>
      </c>
      <c r="U104" s="81"/>
    </row>
    <row r="105" spans="2:21" x14ac:dyDescent="0.15">
      <c r="B105" s="19">
        <v>97</v>
      </c>
      <c r="C105" s="78" t="str">
        <f t="shared" si="6"/>
        <v/>
      </c>
      <c r="D105" s="78"/>
      <c r="E105" s="19"/>
      <c r="F105" s="8"/>
      <c r="G105" s="19" t="s">
        <v>3</v>
      </c>
      <c r="H105" s="79"/>
      <c r="I105" s="79"/>
      <c r="J105" s="19"/>
      <c r="K105" s="78" t="str">
        <f t="shared" si="5"/>
        <v/>
      </c>
      <c r="L105" s="78"/>
      <c r="M105" s="6" t="str">
        <f t="shared" si="7"/>
        <v/>
      </c>
      <c r="N105" s="19"/>
      <c r="O105" s="8"/>
      <c r="P105" s="79"/>
      <c r="Q105" s="79"/>
      <c r="R105" s="80" t="str">
        <f t="shared" si="8"/>
        <v/>
      </c>
      <c r="S105" s="80"/>
      <c r="T105" s="81" t="str">
        <f t="shared" si="9"/>
        <v/>
      </c>
      <c r="U105" s="81"/>
    </row>
    <row r="106" spans="2:21" x14ac:dyDescent="0.15">
      <c r="B106" s="19">
        <v>98</v>
      </c>
      <c r="C106" s="78" t="str">
        <f t="shared" si="6"/>
        <v/>
      </c>
      <c r="D106" s="78"/>
      <c r="E106" s="19"/>
      <c r="F106" s="8"/>
      <c r="G106" s="19" t="s">
        <v>4</v>
      </c>
      <c r="H106" s="79"/>
      <c r="I106" s="79"/>
      <c r="J106" s="19"/>
      <c r="K106" s="78" t="str">
        <f t="shared" si="5"/>
        <v/>
      </c>
      <c r="L106" s="78"/>
      <c r="M106" s="6" t="str">
        <f t="shared" si="7"/>
        <v/>
      </c>
      <c r="N106" s="19"/>
      <c r="O106" s="8"/>
      <c r="P106" s="79"/>
      <c r="Q106" s="79"/>
      <c r="R106" s="80" t="str">
        <f t="shared" si="8"/>
        <v/>
      </c>
      <c r="S106" s="80"/>
      <c r="T106" s="81" t="str">
        <f t="shared" si="9"/>
        <v/>
      </c>
      <c r="U106" s="81"/>
    </row>
    <row r="107" spans="2:21" x14ac:dyDescent="0.15">
      <c r="B107" s="19">
        <v>99</v>
      </c>
      <c r="C107" s="78" t="str">
        <f t="shared" si="6"/>
        <v/>
      </c>
      <c r="D107" s="78"/>
      <c r="E107" s="19"/>
      <c r="F107" s="8"/>
      <c r="G107" s="19" t="s">
        <v>4</v>
      </c>
      <c r="H107" s="79"/>
      <c r="I107" s="79"/>
      <c r="J107" s="19"/>
      <c r="K107" s="78" t="str">
        <f t="shared" si="5"/>
        <v/>
      </c>
      <c r="L107" s="78"/>
      <c r="M107" s="6" t="str">
        <f t="shared" si="7"/>
        <v/>
      </c>
      <c r="N107" s="19"/>
      <c r="O107" s="8"/>
      <c r="P107" s="79"/>
      <c r="Q107" s="79"/>
      <c r="R107" s="80" t="str">
        <f t="shared" si="8"/>
        <v/>
      </c>
      <c r="S107" s="80"/>
      <c r="T107" s="81" t="str">
        <f t="shared" si="9"/>
        <v/>
      </c>
      <c r="U107" s="81"/>
    </row>
    <row r="108" spans="2:21" x14ac:dyDescent="0.15">
      <c r="B108" s="19">
        <v>100</v>
      </c>
      <c r="C108" s="78" t="str">
        <f t="shared" si="6"/>
        <v/>
      </c>
      <c r="D108" s="78"/>
      <c r="E108" s="19"/>
      <c r="F108" s="8"/>
      <c r="G108" s="19" t="s">
        <v>3</v>
      </c>
      <c r="H108" s="79"/>
      <c r="I108" s="79"/>
      <c r="J108" s="19"/>
      <c r="K108" s="78" t="str">
        <f t="shared" si="5"/>
        <v/>
      </c>
      <c r="L108" s="78"/>
      <c r="M108" s="6" t="str">
        <f t="shared" si="7"/>
        <v/>
      </c>
      <c r="N108" s="19"/>
      <c r="O108" s="8"/>
      <c r="P108" s="79"/>
      <c r="Q108" s="79"/>
      <c r="R108" s="80" t="str">
        <f t="shared" si="8"/>
        <v/>
      </c>
      <c r="S108" s="80"/>
      <c r="T108" s="81" t="str">
        <f t="shared" si="9"/>
        <v/>
      </c>
      <c r="U108" s="81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babac</cp:lastModifiedBy>
  <cp:revision/>
  <cp:lastPrinted>2015-07-15T10:17:15Z</cp:lastPrinted>
  <dcterms:created xsi:type="dcterms:W3CDTF">2013-10-09T23:04:08Z</dcterms:created>
  <dcterms:modified xsi:type="dcterms:W3CDTF">2019-06-30T06:23:55Z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