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5FCFDBDD-3680-4CA5-8B51-A210DAD2A982}" xr6:coauthVersionLast="43" xr6:coauthVersionMax="43" xr10:uidLastSave="{00000000-0000-0000-0000-000000000000}"/>
  <bookViews>
    <workbookView xWindow="11268" yWindow="0" windowWidth="11772" windowHeight="11640" firstSheet="3" activeTab="3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8" i="31" l="1"/>
  <c r="M58" i="31" s="1"/>
  <c r="K58" i="33"/>
  <c r="M58" i="33" s="1"/>
  <c r="M71" i="32"/>
  <c r="M70" i="32"/>
  <c r="M69" i="32"/>
  <c r="M68" i="32"/>
  <c r="M67" i="32"/>
  <c r="M66" i="32"/>
  <c r="M65" i="32"/>
  <c r="M64" i="32"/>
  <c r="M63" i="32"/>
  <c r="M62" i="32"/>
  <c r="M61" i="32"/>
  <c r="M60" i="32"/>
  <c r="M59" i="32"/>
  <c r="M58" i="32"/>
  <c r="K58" i="32"/>
  <c r="K57" i="31"/>
  <c r="M57" i="31" s="1"/>
  <c r="K57" i="32"/>
  <c r="M57" i="32" s="1"/>
  <c r="K57" i="33"/>
  <c r="C37" i="31"/>
  <c r="C37" i="32"/>
  <c r="K56" i="33"/>
  <c r="K46" i="33" l="1"/>
  <c r="M46" i="33" s="1"/>
  <c r="R46" i="33" s="1"/>
  <c r="R71" i="31"/>
  <c r="C72" i="31" s="1"/>
  <c r="R70" i="31"/>
  <c r="C71" i="31" s="1"/>
  <c r="R69" i="31"/>
  <c r="C70" i="31" s="1"/>
  <c r="R68" i="31"/>
  <c r="C69" i="31" s="1"/>
  <c r="R67" i="31"/>
  <c r="C68" i="31" s="1"/>
  <c r="R66" i="31"/>
  <c r="C67" i="31" s="1"/>
  <c r="R65" i="31"/>
  <c r="C66" i="31" s="1"/>
  <c r="R64" i="31"/>
  <c r="C65" i="31" s="1"/>
  <c r="R63" i="31"/>
  <c r="C64" i="31" s="1"/>
  <c r="R62" i="31"/>
  <c r="C63" i="31" s="1"/>
  <c r="R61" i="31"/>
  <c r="C62" i="31" s="1"/>
  <c r="R60" i="31"/>
  <c r="C61" i="31" s="1"/>
  <c r="R59" i="31"/>
  <c r="C60" i="31" s="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K37" i="33"/>
  <c r="K55" i="33"/>
  <c r="M55" i="33" s="1"/>
  <c r="K54" i="33"/>
  <c r="K53" i="33"/>
  <c r="K52" i="33"/>
  <c r="K51" i="33"/>
  <c r="K50" i="33"/>
  <c r="K49" i="33"/>
  <c r="K48" i="33"/>
  <c r="K47" i="33"/>
  <c r="K45" i="33"/>
  <c r="K44" i="33"/>
  <c r="K43" i="33"/>
  <c r="K42" i="33"/>
  <c r="M42" i="33" s="1"/>
  <c r="K41" i="33"/>
  <c r="K40" i="33"/>
  <c r="K39" i="33"/>
  <c r="K38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T63" i="33"/>
  <c r="T62" i="33"/>
  <c r="T61" i="33"/>
  <c r="T60" i="33"/>
  <c r="T59" i="33"/>
  <c r="T58" i="33"/>
  <c r="R58" i="33" s="1"/>
  <c r="T57" i="33"/>
  <c r="T56" i="33"/>
  <c r="T55" i="33"/>
  <c r="T54" i="33"/>
  <c r="R54" i="33" s="1"/>
  <c r="T53" i="33"/>
  <c r="T52" i="33"/>
  <c r="T51" i="33"/>
  <c r="T50" i="33"/>
  <c r="R50" i="33" s="1"/>
  <c r="T49" i="33"/>
  <c r="T48" i="33"/>
  <c r="T47" i="33"/>
  <c r="T46" i="33"/>
  <c r="T45" i="33"/>
  <c r="R45" i="33" s="1"/>
  <c r="T44" i="33"/>
  <c r="T43" i="33"/>
  <c r="R43" i="33" s="1"/>
  <c r="T42" i="33"/>
  <c r="R42" i="33" s="1"/>
  <c r="T41" i="33"/>
  <c r="T40" i="33"/>
  <c r="T39" i="33"/>
  <c r="T38" i="33"/>
  <c r="R38" i="33" s="1"/>
  <c r="T37" i="33"/>
  <c r="T36" i="33"/>
  <c r="R36" i="33" s="1"/>
  <c r="T35" i="33"/>
  <c r="R35" i="33" s="1"/>
  <c r="T34" i="33"/>
  <c r="T33" i="33"/>
  <c r="T32" i="33"/>
  <c r="T31" i="33"/>
  <c r="T30" i="33"/>
  <c r="T29" i="33"/>
  <c r="T28" i="33"/>
  <c r="R28" i="33" s="1"/>
  <c r="T27" i="33"/>
  <c r="T26" i="33"/>
  <c r="T25" i="33"/>
  <c r="R25" i="33" s="1"/>
  <c r="T24" i="33"/>
  <c r="T23" i="33"/>
  <c r="R23" i="33" s="1"/>
  <c r="T22" i="33"/>
  <c r="T21" i="33"/>
  <c r="R21" i="33" s="1"/>
  <c r="T20" i="33"/>
  <c r="R20" i="33" s="1"/>
  <c r="T19" i="33"/>
  <c r="R19" i="33" s="1"/>
  <c r="T18" i="33"/>
  <c r="T17" i="33"/>
  <c r="T16" i="33"/>
  <c r="R16" i="33" s="1"/>
  <c r="T15" i="33"/>
  <c r="T14" i="33"/>
  <c r="T13" i="33"/>
  <c r="T12" i="33"/>
  <c r="T11" i="33"/>
  <c r="T10" i="33"/>
  <c r="R10" i="33" s="1"/>
  <c r="R98" i="33"/>
  <c r="R97" i="33"/>
  <c r="R96" i="33"/>
  <c r="R95" i="33"/>
  <c r="R94" i="33"/>
  <c r="R93" i="33"/>
  <c r="R92" i="33"/>
  <c r="R91" i="33"/>
  <c r="R90" i="33"/>
  <c r="R89" i="33"/>
  <c r="R88" i="33"/>
  <c r="R87" i="33"/>
  <c r="R86" i="33"/>
  <c r="R85" i="33"/>
  <c r="R84" i="33"/>
  <c r="R83" i="33"/>
  <c r="R82" i="33"/>
  <c r="R81" i="33"/>
  <c r="R80" i="33"/>
  <c r="R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7" i="33"/>
  <c r="R56" i="33"/>
  <c r="R55" i="33"/>
  <c r="R53" i="33"/>
  <c r="R52" i="33"/>
  <c r="R51" i="33"/>
  <c r="R49" i="33"/>
  <c r="R48" i="33"/>
  <c r="R47" i="33"/>
  <c r="R44" i="33"/>
  <c r="R41" i="33"/>
  <c r="R40" i="33"/>
  <c r="R39" i="33"/>
  <c r="R34" i="33"/>
  <c r="R33" i="33"/>
  <c r="R32" i="33"/>
  <c r="R31" i="33"/>
  <c r="R30" i="33"/>
  <c r="R29" i="33"/>
  <c r="R27" i="33"/>
  <c r="R26" i="33"/>
  <c r="R24" i="33"/>
  <c r="R22" i="33"/>
  <c r="R18" i="33"/>
  <c r="R17" i="33"/>
  <c r="R15" i="33"/>
  <c r="R14" i="33"/>
  <c r="R13" i="33"/>
  <c r="R12" i="33"/>
  <c r="R11" i="33"/>
  <c r="M108" i="33"/>
  <c r="M107" i="33"/>
  <c r="M106" i="33"/>
  <c r="M105" i="33"/>
  <c r="M104" i="33"/>
  <c r="M103" i="33"/>
  <c r="M102" i="33"/>
  <c r="M101" i="33"/>
  <c r="M100" i="33"/>
  <c r="M99" i="33"/>
  <c r="M98" i="33"/>
  <c r="M97" i="33"/>
  <c r="M96" i="33"/>
  <c r="M95" i="33"/>
  <c r="M94" i="33"/>
  <c r="M93" i="33"/>
  <c r="M92" i="33"/>
  <c r="M91" i="33"/>
  <c r="M90" i="33"/>
  <c r="M89" i="33"/>
  <c r="M88" i="33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7" i="33"/>
  <c r="M56" i="33"/>
  <c r="M54" i="33"/>
  <c r="M53" i="33"/>
  <c r="M52" i="33"/>
  <c r="M51" i="33"/>
  <c r="M50" i="33"/>
  <c r="M49" i="33"/>
  <c r="M48" i="33"/>
  <c r="M47" i="33"/>
  <c r="M45" i="33"/>
  <c r="M44" i="33"/>
  <c r="M43" i="33"/>
  <c r="M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K10" i="33"/>
  <c r="R107" i="33"/>
  <c r="R106" i="33"/>
  <c r="R105" i="33"/>
  <c r="R104" i="33"/>
  <c r="R103" i="33"/>
  <c r="R102" i="33"/>
  <c r="R101" i="33"/>
  <c r="R100" i="33"/>
  <c r="R99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R37" i="33" l="1"/>
  <c r="C38" i="33" s="1"/>
  <c r="X38" i="33" s="1"/>
  <c r="Y38" i="33" s="1"/>
  <c r="V108" i="33"/>
  <c r="T108" i="33"/>
  <c r="W108" i="33" s="1"/>
  <c r="R108" i="33"/>
  <c r="K108" i="33"/>
  <c r="V107" i="33"/>
  <c r="T107" i="33"/>
  <c r="W107" i="33" s="1"/>
  <c r="C108" i="33"/>
  <c r="X108" i="33" s="1"/>
  <c r="Y108" i="33" s="1"/>
  <c r="K107" i="33"/>
  <c r="V106" i="33"/>
  <c r="T106" i="33"/>
  <c r="W106" i="33" s="1"/>
  <c r="C107" i="33"/>
  <c r="X107" i="33" s="1"/>
  <c r="Y107" i="33" s="1"/>
  <c r="K106" i="33"/>
  <c r="V105" i="33"/>
  <c r="T105" i="33"/>
  <c r="W105" i="33" s="1"/>
  <c r="C106" i="33"/>
  <c r="X106" i="33" s="1"/>
  <c r="Y106" i="33" s="1"/>
  <c r="K105" i="33"/>
  <c r="V104" i="33"/>
  <c r="T104" i="33"/>
  <c r="W104" i="33" s="1"/>
  <c r="C105" i="33"/>
  <c r="X105" i="33" s="1"/>
  <c r="Y105" i="33" s="1"/>
  <c r="K104" i="33"/>
  <c r="V103" i="33"/>
  <c r="T103" i="33"/>
  <c r="W103" i="33" s="1"/>
  <c r="C104" i="33"/>
  <c r="X104" i="33" s="1"/>
  <c r="Y104" i="33" s="1"/>
  <c r="K103" i="33"/>
  <c r="V102" i="33"/>
  <c r="T102" i="33"/>
  <c r="W102" i="33" s="1"/>
  <c r="C103" i="33"/>
  <c r="X103" i="33" s="1"/>
  <c r="Y103" i="33" s="1"/>
  <c r="K102" i="33"/>
  <c r="V101" i="33"/>
  <c r="T101" i="33"/>
  <c r="W101" i="33" s="1"/>
  <c r="C102" i="33"/>
  <c r="X102" i="33" s="1"/>
  <c r="Y102" i="33" s="1"/>
  <c r="K101" i="33"/>
  <c r="V100" i="33"/>
  <c r="T100" i="33"/>
  <c r="W100" i="33" s="1"/>
  <c r="C101" i="33"/>
  <c r="X101" i="33" s="1"/>
  <c r="Y101" i="33" s="1"/>
  <c r="V99" i="33"/>
  <c r="T99" i="33"/>
  <c r="W99" i="33" s="1"/>
  <c r="C100" i="33"/>
  <c r="X100" i="33" s="1"/>
  <c r="Y100" i="33" s="1"/>
  <c r="V98" i="33"/>
  <c r="T98" i="33"/>
  <c r="W98" i="33" s="1"/>
  <c r="C99" i="33"/>
  <c r="X99" i="33" s="1"/>
  <c r="Y99" i="33" s="1"/>
  <c r="V97" i="33"/>
  <c r="T97" i="33"/>
  <c r="W97" i="33" s="1"/>
  <c r="C98" i="33"/>
  <c r="X98" i="33" s="1"/>
  <c r="Y98" i="33" s="1"/>
  <c r="V96" i="33"/>
  <c r="T96" i="33"/>
  <c r="W96" i="33" s="1"/>
  <c r="C97" i="33"/>
  <c r="X97" i="33" s="1"/>
  <c r="Y97" i="33" s="1"/>
  <c r="V95" i="33"/>
  <c r="T95" i="33"/>
  <c r="W95" i="33" s="1"/>
  <c r="C96" i="33"/>
  <c r="X96" i="33" s="1"/>
  <c r="Y96" i="33" s="1"/>
  <c r="V94" i="33"/>
  <c r="T94" i="33"/>
  <c r="W94" i="33" s="1"/>
  <c r="C95" i="33"/>
  <c r="X95" i="33" s="1"/>
  <c r="Y95" i="33" s="1"/>
  <c r="V93" i="33"/>
  <c r="T93" i="33"/>
  <c r="W93" i="33" s="1"/>
  <c r="C94" i="33"/>
  <c r="X94" i="33" s="1"/>
  <c r="Y94" i="33" s="1"/>
  <c r="V92" i="33"/>
  <c r="T92" i="33"/>
  <c r="W92" i="33" s="1"/>
  <c r="C93" i="33"/>
  <c r="X93" i="33" s="1"/>
  <c r="Y93" i="33" s="1"/>
  <c r="V91" i="33"/>
  <c r="T91" i="33"/>
  <c r="W91" i="33" s="1"/>
  <c r="C92" i="33"/>
  <c r="X92" i="33" s="1"/>
  <c r="Y92" i="33" s="1"/>
  <c r="V90" i="33"/>
  <c r="T90" i="33"/>
  <c r="W90" i="33" s="1"/>
  <c r="C91" i="33"/>
  <c r="X91" i="33" s="1"/>
  <c r="Y91" i="33" s="1"/>
  <c r="V89" i="33"/>
  <c r="T89" i="33"/>
  <c r="W89" i="33" s="1"/>
  <c r="C90" i="33"/>
  <c r="X90" i="33" s="1"/>
  <c r="Y90" i="33" s="1"/>
  <c r="V88" i="33"/>
  <c r="T88" i="33"/>
  <c r="W88" i="33" s="1"/>
  <c r="C89" i="33"/>
  <c r="X89" i="33" s="1"/>
  <c r="Y89" i="33" s="1"/>
  <c r="V87" i="33"/>
  <c r="T87" i="33"/>
  <c r="W87" i="33" s="1"/>
  <c r="C88" i="33"/>
  <c r="X88" i="33" s="1"/>
  <c r="Y88" i="33" s="1"/>
  <c r="V86" i="33"/>
  <c r="T86" i="33"/>
  <c r="W86" i="33" s="1"/>
  <c r="C87" i="33"/>
  <c r="X87" i="33" s="1"/>
  <c r="Y87" i="33" s="1"/>
  <c r="V85" i="33"/>
  <c r="T85" i="33"/>
  <c r="W85" i="33" s="1"/>
  <c r="C86" i="33"/>
  <c r="X86" i="33" s="1"/>
  <c r="Y86" i="33" s="1"/>
  <c r="V84" i="33"/>
  <c r="T84" i="33"/>
  <c r="W84" i="33" s="1"/>
  <c r="C85" i="33"/>
  <c r="X85" i="33" s="1"/>
  <c r="Y85" i="33" s="1"/>
  <c r="V83" i="33"/>
  <c r="T83" i="33"/>
  <c r="W83" i="33" s="1"/>
  <c r="C84" i="33"/>
  <c r="X84" i="33" s="1"/>
  <c r="Y84" i="33" s="1"/>
  <c r="V82" i="33"/>
  <c r="T82" i="33"/>
  <c r="W82" i="33" s="1"/>
  <c r="C83" i="33"/>
  <c r="X83" i="33" s="1"/>
  <c r="Y83" i="33" s="1"/>
  <c r="V81" i="33"/>
  <c r="T81" i="33"/>
  <c r="W81" i="33" s="1"/>
  <c r="C82" i="33"/>
  <c r="X82" i="33" s="1"/>
  <c r="Y82" i="33" s="1"/>
  <c r="V80" i="33"/>
  <c r="T80" i="33"/>
  <c r="W80" i="33"/>
  <c r="C81" i="33"/>
  <c r="X81" i="33" s="1"/>
  <c r="Y81" i="33" s="1"/>
  <c r="V79" i="33"/>
  <c r="T79" i="33"/>
  <c r="W79" i="33" s="1"/>
  <c r="C80" i="33"/>
  <c r="X80" i="33" s="1"/>
  <c r="Y80" i="33" s="1"/>
  <c r="V78" i="33"/>
  <c r="T78" i="33"/>
  <c r="W78" i="33" s="1"/>
  <c r="C79" i="33"/>
  <c r="X79" i="33" s="1"/>
  <c r="Y79" i="33" s="1"/>
  <c r="V77" i="33"/>
  <c r="T77" i="33"/>
  <c r="W77" i="33" s="1"/>
  <c r="C78" i="33"/>
  <c r="X78" i="33" s="1"/>
  <c r="Y78" i="33" s="1"/>
  <c r="V76" i="33"/>
  <c r="T76" i="33"/>
  <c r="W76" i="33" s="1"/>
  <c r="C77" i="33"/>
  <c r="X77" i="33" s="1"/>
  <c r="Y77" i="33" s="1"/>
  <c r="V75" i="33"/>
  <c r="T75" i="33"/>
  <c r="W75" i="33" s="1"/>
  <c r="C76" i="33"/>
  <c r="X76" i="33" s="1"/>
  <c r="Y76" i="33" s="1"/>
  <c r="V74" i="33"/>
  <c r="T74" i="33"/>
  <c r="W74" i="33" s="1"/>
  <c r="C75" i="33"/>
  <c r="X75" i="33" s="1"/>
  <c r="Y75" i="33" s="1"/>
  <c r="V73" i="33"/>
  <c r="T73" i="33"/>
  <c r="W73" i="33" s="1"/>
  <c r="C74" i="33"/>
  <c r="X74" i="33" s="1"/>
  <c r="Y74" i="33" s="1"/>
  <c r="V72" i="33"/>
  <c r="T72" i="33"/>
  <c r="W72" i="33" s="1"/>
  <c r="C73" i="33"/>
  <c r="X73" i="33" s="1"/>
  <c r="Y73" i="33" s="1"/>
  <c r="V71" i="33"/>
  <c r="T71" i="33"/>
  <c r="W71" i="33" s="1"/>
  <c r="C72" i="33"/>
  <c r="X72" i="33" s="1"/>
  <c r="Y72" i="33" s="1"/>
  <c r="V70" i="33"/>
  <c r="T70" i="33"/>
  <c r="W70" i="33" s="1"/>
  <c r="C71" i="33"/>
  <c r="X71" i="33" s="1"/>
  <c r="Y71" i="33" s="1"/>
  <c r="V69" i="33"/>
  <c r="T69" i="33"/>
  <c r="W69" i="33" s="1"/>
  <c r="C70" i="33"/>
  <c r="X70" i="33" s="1"/>
  <c r="Y70" i="33" s="1"/>
  <c r="V68" i="33"/>
  <c r="T68" i="33"/>
  <c r="W68" i="33"/>
  <c r="C69" i="33"/>
  <c r="X69" i="33" s="1"/>
  <c r="Y69" i="33" s="1"/>
  <c r="V67" i="33"/>
  <c r="T67" i="33"/>
  <c r="W67" i="33" s="1"/>
  <c r="C68" i="33"/>
  <c r="X68" i="33" s="1"/>
  <c r="Y68" i="33" s="1"/>
  <c r="V66" i="33"/>
  <c r="T66" i="33"/>
  <c r="W66" i="33" s="1"/>
  <c r="C67" i="33"/>
  <c r="X67" i="33" s="1"/>
  <c r="Y67" i="33" s="1"/>
  <c r="V65" i="33"/>
  <c r="T65" i="33"/>
  <c r="W65" i="33" s="1"/>
  <c r="C66" i="33"/>
  <c r="X66" i="33" s="1"/>
  <c r="Y66" i="33" s="1"/>
  <c r="V64" i="33"/>
  <c r="T64" i="33"/>
  <c r="W64" i="33" s="1"/>
  <c r="C65" i="33"/>
  <c r="X65" i="33" s="1"/>
  <c r="Y65" i="33" s="1"/>
  <c r="V63" i="33"/>
  <c r="W63" i="33"/>
  <c r="C64" i="33"/>
  <c r="X64" i="33" s="1"/>
  <c r="Y64" i="33" s="1"/>
  <c r="V62" i="33"/>
  <c r="W62" i="33"/>
  <c r="C63" i="33"/>
  <c r="X63" i="33" s="1"/>
  <c r="Y63" i="33" s="1"/>
  <c r="V61" i="33"/>
  <c r="W61" i="33"/>
  <c r="C62" i="33"/>
  <c r="X62" i="33" s="1"/>
  <c r="Y62" i="33" s="1"/>
  <c r="V60" i="33"/>
  <c r="W60" i="33"/>
  <c r="C61" i="33"/>
  <c r="X61" i="33" s="1"/>
  <c r="Y61" i="33" s="1"/>
  <c r="V59" i="33"/>
  <c r="W59" i="33"/>
  <c r="C60" i="33"/>
  <c r="X60" i="33" s="1"/>
  <c r="Y60" i="33" s="1"/>
  <c r="V58" i="33"/>
  <c r="W58" i="33"/>
  <c r="C59" i="33"/>
  <c r="X59" i="33" s="1"/>
  <c r="Y59" i="33" s="1"/>
  <c r="V57" i="33"/>
  <c r="W57" i="33"/>
  <c r="C58" i="33"/>
  <c r="X58" i="33" s="1"/>
  <c r="Y58" i="33" s="1"/>
  <c r="V56" i="33"/>
  <c r="W56" i="33"/>
  <c r="C57" i="33"/>
  <c r="X57" i="33" s="1"/>
  <c r="Y57" i="33" s="1"/>
  <c r="V55" i="33"/>
  <c r="W55" i="33"/>
  <c r="C56" i="33"/>
  <c r="X56" i="33" s="1"/>
  <c r="Y56" i="33" s="1"/>
  <c r="V54" i="33"/>
  <c r="W54" i="33"/>
  <c r="C55" i="33"/>
  <c r="X55" i="33" s="1"/>
  <c r="Y55" i="33" s="1"/>
  <c r="V53" i="33"/>
  <c r="W53" i="33"/>
  <c r="C54" i="33"/>
  <c r="X54" i="33" s="1"/>
  <c r="Y54" i="33" s="1"/>
  <c r="V52" i="33"/>
  <c r="W52" i="33"/>
  <c r="C53" i="33"/>
  <c r="X53" i="33" s="1"/>
  <c r="Y53" i="33" s="1"/>
  <c r="V51" i="33"/>
  <c r="W51" i="33"/>
  <c r="C52" i="33"/>
  <c r="X52" i="33" s="1"/>
  <c r="Y52" i="33" s="1"/>
  <c r="V50" i="33"/>
  <c r="W50" i="33"/>
  <c r="C51" i="33"/>
  <c r="X51" i="33" s="1"/>
  <c r="Y51" i="33" s="1"/>
  <c r="V49" i="33"/>
  <c r="W49" i="33"/>
  <c r="C50" i="33"/>
  <c r="X50" i="33" s="1"/>
  <c r="Y50" i="33" s="1"/>
  <c r="V48" i="33"/>
  <c r="W48" i="33"/>
  <c r="C49" i="33"/>
  <c r="X49" i="33" s="1"/>
  <c r="Y49" i="33" s="1"/>
  <c r="V47" i="33"/>
  <c r="W47" i="33"/>
  <c r="C48" i="33"/>
  <c r="X48" i="33" s="1"/>
  <c r="Y48" i="33" s="1"/>
  <c r="V46" i="33"/>
  <c r="W46" i="33"/>
  <c r="C47" i="33"/>
  <c r="X47" i="33" s="1"/>
  <c r="Y47" i="33" s="1"/>
  <c r="V45" i="33"/>
  <c r="W45" i="33"/>
  <c r="C46" i="33"/>
  <c r="X46" i="33" s="1"/>
  <c r="Y46" i="33" s="1"/>
  <c r="V44" i="33"/>
  <c r="W44" i="33"/>
  <c r="C45" i="33"/>
  <c r="X45" i="33" s="1"/>
  <c r="Y45" i="33" s="1"/>
  <c r="V43" i="33"/>
  <c r="W43" i="33"/>
  <c r="C44" i="33"/>
  <c r="X44" i="33" s="1"/>
  <c r="Y44" i="33" s="1"/>
  <c r="V42" i="33"/>
  <c r="W42" i="33"/>
  <c r="C43" i="33"/>
  <c r="X43" i="33" s="1"/>
  <c r="Y43" i="33" s="1"/>
  <c r="V41" i="33"/>
  <c r="W41" i="33"/>
  <c r="C42" i="33"/>
  <c r="X42" i="33" s="1"/>
  <c r="Y42" i="33" s="1"/>
  <c r="V40" i="33"/>
  <c r="W40" i="33"/>
  <c r="C41" i="33"/>
  <c r="X41" i="33" s="1"/>
  <c r="Y41" i="33" s="1"/>
  <c r="V39" i="33"/>
  <c r="W39" i="33"/>
  <c r="C40" i="33"/>
  <c r="X40" i="33" s="1"/>
  <c r="Y40" i="33" s="1"/>
  <c r="V38" i="33"/>
  <c r="V37" i="33"/>
  <c r="W37" i="33"/>
  <c r="V36" i="33"/>
  <c r="W36" i="33"/>
  <c r="C37" i="33"/>
  <c r="X37" i="33" s="1"/>
  <c r="Y37" i="33" s="1"/>
  <c r="V35" i="33"/>
  <c r="W35" i="33"/>
  <c r="C36" i="33"/>
  <c r="X36" i="33" s="1"/>
  <c r="Y36" i="33" s="1"/>
  <c r="V34" i="33"/>
  <c r="W34" i="33"/>
  <c r="C35" i="33"/>
  <c r="X35" i="33" s="1"/>
  <c r="Y35" i="33" s="1"/>
  <c r="V33" i="33"/>
  <c r="W33" i="33"/>
  <c r="C34" i="33"/>
  <c r="X34" i="33" s="1"/>
  <c r="Y34" i="33" s="1"/>
  <c r="V32" i="33"/>
  <c r="W32" i="33"/>
  <c r="C33" i="33"/>
  <c r="X33" i="33" s="1"/>
  <c r="Y33" i="33" s="1"/>
  <c r="V31" i="33"/>
  <c r="W31" i="33"/>
  <c r="C32" i="33"/>
  <c r="X32" i="33" s="1"/>
  <c r="Y32" i="33" s="1"/>
  <c r="V30" i="33"/>
  <c r="W30" i="33"/>
  <c r="C31" i="33"/>
  <c r="X31" i="33" s="1"/>
  <c r="Y31" i="33" s="1"/>
  <c r="V29" i="33"/>
  <c r="W29" i="33"/>
  <c r="C30" i="33"/>
  <c r="X30" i="33" s="1"/>
  <c r="Y30" i="33" s="1"/>
  <c r="V28" i="33"/>
  <c r="W28" i="33"/>
  <c r="C29" i="33"/>
  <c r="X29" i="33" s="1"/>
  <c r="Y29" i="33" s="1"/>
  <c r="V27" i="33"/>
  <c r="W27" i="33"/>
  <c r="C28" i="33"/>
  <c r="X28" i="33" s="1"/>
  <c r="Y28" i="33" s="1"/>
  <c r="V26" i="33"/>
  <c r="W26" i="33"/>
  <c r="C27" i="33"/>
  <c r="X27" i="33" s="1"/>
  <c r="Y27" i="33" s="1"/>
  <c r="V25" i="33"/>
  <c r="W25" i="33"/>
  <c r="C26" i="33"/>
  <c r="X26" i="33" s="1"/>
  <c r="Y26" i="33" s="1"/>
  <c r="V24" i="33"/>
  <c r="W24" i="33"/>
  <c r="C25" i="33"/>
  <c r="X25" i="33" s="1"/>
  <c r="Y25" i="33" s="1"/>
  <c r="V23" i="33"/>
  <c r="W23" i="33"/>
  <c r="C24" i="33"/>
  <c r="X24" i="33" s="1"/>
  <c r="Y24" i="33" s="1"/>
  <c r="V22" i="33"/>
  <c r="C23" i="33"/>
  <c r="X23" i="33" s="1"/>
  <c r="Y23" i="33" s="1"/>
  <c r="V21" i="33"/>
  <c r="C22" i="33"/>
  <c r="X22" i="33" s="1"/>
  <c r="Y22" i="33" s="1"/>
  <c r="V20" i="33"/>
  <c r="C21" i="33"/>
  <c r="X21" i="33" s="1"/>
  <c r="Y21" i="33" s="1"/>
  <c r="W19" i="33"/>
  <c r="C20" i="33"/>
  <c r="X20" i="33" s="1"/>
  <c r="Y20" i="33" s="1"/>
  <c r="W18" i="33"/>
  <c r="C19" i="33"/>
  <c r="X19" i="33" s="1"/>
  <c r="Y19" i="33" s="1"/>
  <c r="C18" i="33"/>
  <c r="X18" i="33" s="1"/>
  <c r="Y18" i="33" s="1"/>
  <c r="W16" i="33"/>
  <c r="C17" i="33"/>
  <c r="X17" i="33" s="1"/>
  <c r="Y17" i="33" s="1"/>
  <c r="W15" i="33"/>
  <c r="C16" i="33"/>
  <c r="X16" i="33" s="1"/>
  <c r="Y16" i="33" s="1"/>
  <c r="V14" i="33"/>
  <c r="C15" i="33"/>
  <c r="X15" i="33" s="1"/>
  <c r="Y15" i="33" s="1"/>
  <c r="W11" i="33"/>
  <c r="W10" i="33"/>
  <c r="T9" i="33"/>
  <c r="W9" i="33" s="1"/>
  <c r="K9" i="33"/>
  <c r="M9" i="33" s="1"/>
  <c r="C9" i="33"/>
  <c r="V107" i="32"/>
  <c r="T107" i="32"/>
  <c r="W107" i="32" s="1"/>
  <c r="R107" i="32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V100" i="32"/>
  <c r="T100" i="32"/>
  <c r="W100" i="32" s="1"/>
  <c r="R100" i="32"/>
  <c r="C101" i="32" s="1"/>
  <c r="X101" i="32" s="1"/>
  <c r="Y101" i="32" s="1"/>
  <c r="V99" i="32"/>
  <c r="T99" i="32"/>
  <c r="W99" i="32" s="1"/>
  <c r="R99" i="32"/>
  <c r="C100" i="32" s="1"/>
  <c r="X100" i="32" s="1"/>
  <c r="Y100" i="32" s="1"/>
  <c r="V98" i="32"/>
  <c r="T98" i="32"/>
  <c r="W98" i="32" s="1"/>
  <c r="R98" i="32"/>
  <c r="C99" i="32" s="1"/>
  <c r="X99" i="32" s="1"/>
  <c r="Y99" i="32" s="1"/>
  <c r="V97" i="32"/>
  <c r="T97" i="32"/>
  <c r="W97" i="32" s="1"/>
  <c r="R97" i="32"/>
  <c r="C98" i="32" s="1"/>
  <c r="X98" i="32" s="1"/>
  <c r="Y98" i="32" s="1"/>
  <c r="V96" i="32"/>
  <c r="T96" i="32"/>
  <c r="W96" i="32" s="1"/>
  <c r="R96" i="32"/>
  <c r="C97" i="32" s="1"/>
  <c r="X97" i="32" s="1"/>
  <c r="Y97" i="32" s="1"/>
  <c r="V95" i="32"/>
  <c r="T95" i="32"/>
  <c r="W95" i="32" s="1"/>
  <c r="R95" i="32"/>
  <c r="C96" i="32" s="1"/>
  <c r="X96" i="32" s="1"/>
  <c r="Y96" i="32" s="1"/>
  <c r="V94" i="32"/>
  <c r="T94" i="32"/>
  <c r="W94" i="32" s="1"/>
  <c r="R94" i="32"/>
  <c r="C95" i="32" s="1"/>
  <c r="X95" i="32" s="1"/>
  <c r="Y95" i="32" s="1"/>
  <c r="V93" i="32"/>
  <c r="T93" i="32"/>
  <c r="W93" i="32" s="1"/>
  <c r="R93" i="32"/>
  <c r="C94" i="32" s="1"/>
  <c r="X94" i="32" s="1"/>
  <c r="Y94" i="32" s="1"/>
  <c r="V92" i="32"/>
  <c r="T92" i="32"/>
  <c r="W92" i="32" s="1"/>
  <c r="R92" i="32"/>
  <c r="C93" i="32" s="1"/>
  <c r="X93" i="32" s="1"/>
  <c r="Y93" i="32" s="1"/>
  <c r="V91" i="32"/>
  <c r="T91" i="32"/>
  <c r="W91" i="32" s="1"/>
  <c r="R91" i="32"/>
  <c r="C92" i="32" s="1"/>
  <c r="X92" i="32" s="1"/>
  <c r="Y92" i="32" s="1"/>
  <c r="V90" i="32"/>
  <c r="T90" i="32"/>
  <c r="W90" i="32" s="1"/>
  <c r="R90" i="32"/>
  <c r="C91" i="32" s="1"/>
  <c r="X91" i="32" s="1"/>
  <c r="Y91" i="32" s="1"/>
  <c r="V89" i="32"/>
  <c r="T89" i="32"/>
  <c r="W89" i="32" s="1"/>
  <c r="R89" i="32"/>
  <c r="C90" i="32" s="1"/>
  <c r="X90" i="32" s="1"/>
  <c r="Y90" i="32" s="1"/>
  <c r="V88" i="32"/>
  <c r="T88" i="32"/>
  <c r="W88" i="32" s="1"/>
  <c r="R88" i="32"/>
  <c r="C89" i="32" s="1"/>
  <c r="X89" i="32" s="1"/>
  <c r="Y89" i="32" s="1"/>
  <c r="V87" i="32"/>
  <c r="T87" i="32"/>
  <c r="W87" i="32" s="1"/>
  <c r="R87" i="32"/>
  <c r="C88" i="32" s="1"/>
  <c r="X88" i="32" s="1"/>
  <c r="Y88" i="32" s="1"/>
  <c r="V86" i="32"/>
  <c r="T86" i="32"/>
  <c r="W86" i="32" s="1"/>
  <c r="R86" i="32"/>
  <c r="C87" i="32" s="1"/>
  <c r="X87" i="32" s="1"/>
  <c r="Y87" i="32" s="1"/>
  <c r="V85" i="32"/>
  <c r="T85" i="32"/>
  <c r="W85" i="32" s="1"/>
  <c r="R85" i="32"/>
  <c r="C86" i="32" s="1"/>
  <c r="X86" i="32" s="1"/>
  <c r="Y86" i="32" s="1"/>
  <c r="V84" i="32"/>
  <c r="T84" i="32"/>
  <c r="W84" i="32" s="1"/>
  <c r="R84" i="32"/>
  <c r="C85" i="32" s="1"/>
  <c r="X85" i="32" s="1"/>
  <c r="Y85" i="32" s="1"/>
  <c r="V83" i="32"/>
  <c r="T83" i="32"/>
  <c r="W83" i="32" s="1"/>
  <c r="R83" i="32"/>
  <c r="C84" i="32" s="1"/>
  <c r="X84" i="32" s="1"/>
  <c r="Y84" i="32" s="1"/>
  <c r="V82" i="32"/>
  <c r="T82" i="32"/>
  <c r="W82" i="32" s="1"/>
  <c r="R82" i="32"/>
  <c r="C83" i="32" s="1"/>
  <c r="X83" i="32" s="1"/>
  <c r="Y83" i="32" s="1"/>
  <c r="V81" i="32"/>
  <c r="T81" i="32"/>
  <c r="W81" i="32" s="1"/>
  <c r="R81" i="32"/>
  <c r="C82" i="32" s="1"/>
  <c r="X82" i="32" s="1"/>
  <c r="Y82" i="32" s="1"/>
  <c r="V80" i="32"/>
  <c r="T80" i="32"/>
  <c r="W80" i="32" s="1"/>
  <c r="R80" i="32"/>
  <c r="C81" i="32" s="1"/>
  <c r="X81" i="32" s="1"/>
  <c r="Y81" i="32" s="1"/>
  <c r="V79" i="32"/>
  <c r="T79" i="32"/>
  <c r="W79" i="32" s="1"/>
  <c r="R79" i="32"/>
  <c r="C80" i="32" s="1"/>
  <c r="X80" i="32" s="1"/>
  <c r="Y80" i="32" s="1"/>
  <c r="V78" i="32"/>
  <c r="T78" i="32"/>
  <c r="W78" i="32" s="1"/>
  <c r="R78" i="32"/>
  <c r="C79" i="32" s="1"/>
  <c r="X79" i="32" s="1"/>
  <c r="Y79" i="32" s="1"/>
  <c r="V77" i="32"/>
  <c r="T77" i="32"/>
  <c r="W77" i="32" s="1"/>
  <c r="R77" i="32"/>
  <c r="C78" i="32" s="1"/>
  <c r="X78" i="32" s="1"/>
  <c r="Y78" i="32" s="1"/>
  <c r="V76" i="32"/>
  <c r="T76" i="32"/>
  <c r="W76" i="32" s="1"/>
  <c r="R76" i="32"/>
  <c r="C77" i="32" s="1"/>
  <c r="X77" i="32" s="1"/>
  <c r="Y77" i="32" s="1"/>
  <c r="V75" i="32"/>
  <c r="T75" i="32"/>
  <c r="W75" i="32" s="1"/>
  <c r="R75" i="32"/>
  <c r="C76" i="32" s="1"/>
  <c r="X76" i="32" s="1"/>
  <c r="Y76" i="32" s="1"/>
  <c r="V74" i="32"/>
  <c r="T74" i="32"/>
  <c r="W74" i="32" s="1"/>
  <c r="R74" i="32"/>
  <c r="C75" i="32" s="1"/>
  <c r="X75" i="32" s="1"/>
  <c r="Y75" i="32" s="1"/>
  <c r="V73" i="32"/>
  <c r="T73" i="32"/>
  <c r="W73" i="32" s="1"/>
  <c r="R73" i="32"/>
  <c r="C74" i="32" s="1"/>
  <c r="X74" i="32" s="1"/>
  <c r="Y74" i="32" s="1"/>
  <c r="V72" i="32"/>
  <c r="T72" i="32"/>
  <c r="W72" i="32" s="1"/>
  <c r="R72" i="32"/>
  <c r="C73" i="32" s="1"/>
  <c r="X73" i="32" s="1"/>
  <c r="Y73" i="32" s="1"/>
  <c r="V71" i="32"/>
  <c r="T71" i="32"/>
  <c r="W71" i="32" s="1"/>
  <c r="R71" i="32"/>
  <c r="C72" i="32" s="1"/>
  <c r="X72" i="32" s="1"/>
  <c r="Y72" i="32" s="1"/>
  <c r="V70" i="32"/>
  <c r="T70" i="32"/>
  <c r="W70" i="32" s="1"/>
  <c r="R70" i="32"/>
  <c r="C71" i="32" s="1"/>
  <c r="X71" i="32" s="1"/>
  <c r="Y71" i="32" s="1"/>
  <c r="V69" i="32"/>
  <c r="T69" i="32"/>
  <c r="W69" i="32" s="1"/>
  <c r="R69" i="32"/>
  <c r="C70" i="32" s="1"/>
  <c r="X70" i="32" s="1"/>
  <c r="Y70" i="32" s="1"/>
  <c r="V68" i="32"/>
  <c r="T68" i="32"/>
  <c r="W68" i="32" s="1"/>
  <c r="R68" i="32"/>
  <c r="C69" i="32" s="1"/>
  <c r="X69" i="32" s="1"/>
  <c r="Y69" i="32" s="1"/>
  <c r="V67" i="32"/>
  <c r="T67" i="32"/>
  <c r="W67" i="32" s="1"/>
  <c r="R67" i="32"/>
  <c r="C68" i="32" s="1"/>
  <c r="X68" i="32" s="1"/>
  <c r="Y68" i="32" s="1"/>
  <c r="V66" i="32"/>
  <c r="T66" i="32"/>
  <c r="W66" i="32" s="1"/>
  <c r="R66" i="32"/>
  <c r="C67" i="32" s="1"/>
  <c r="X67" i="32" s="1"/>
  <c r="Y67" i="32" s="1"/>
  <c r="V65" i="32"/>
  <c r="T65" i="32"/>
  <c r="W65" i="32" s="1"/>
  <c r="R65" i="32"/>
  <c r="C66" i="32" s="1"/>
  <c r="X66" i="32" s="1"/>
  <c r="Y66" i="32" s="1"/>
  <c r="V64" i="32"/>
  <c r="T64" i="32"/>
  <c r="W64" i="32" s="1"/>
  <c r="R64" i="32"/>
  <c r="C65" i="32" s="1"/>
  <c r="X65" i="32" s="1"/>
  <c r="Y65" i="32" s="1"/>
  <c r="V63" i="32"/>
  <c r="T63" i="32"/>
  <c r="W63" i="32" s="1"/>
  <c r="R63" i="32"/>
  <c r="C64" i="32" s="1"/>
  <c r="X64" i="32" s="1"/>
  <c r="Y64" i="32" s="1"/>
  <c r="V62" i="32"/>
  <c r="T62" i="32"/>
  <c r="W62" i="32" s="1"/>
  <c r="R62" i="32"/>
  <c r="C63" i="32" s="1"/>
  <c r="X63" i="32" s="1"/>
  <c r="Y63" i="32" s="1"/>
  <c r="V61" i="32"/>
  <c r="T61" i="32"/>
  <c r="W61" i="32" s="1"/>
  <c r="R61" i="32"/>
  <c r="C62" i="32" s="1"/>
  <c r="X62" i="32" s="1"/>
  <c r="Y62" i="32" s="1"/>
  <c r="V60" i="32"/>
  <c r="T60" i="32"/>
  <c r="W60" i="32" s="1"/>
  <c r="R60" i="32"/>
  <c r="C61" i="32" s="1"/>
  <c r="X61" i="32" s="1"/>
  <c r="Y61" i="32" s="1"/>
  <c r="V59" i="32"/>
  <c r="T59" i="32"/>
  <c r="W59" i="32" s="1"/>
  <c r="R59" i="32"/>
  <c r="C60" i="32" s="1"/>
  <c r="X60" i="32" s="1"/>
  <c r="Y60" i="32" s="1"/>
  <c r="V58" i="32"/>
  <c r="T58" i="32"/>
  <c r="W58" i="32" s="1"/>
  <c r="R58" i="32"/>
  <c r="C59" i="32" s="1"/>
  <c r="X59" i="32" s="1"/>
  <c r="Y59" i="32" s="1"/>
  <c r="V57" i="32"/>
  <c r="T57" i="32"/>
  <c r="W57" i="32" s="1"/>
  <c r="V56" i="32"/>
  <c r="T56" i="32"/>
  <c r="W56" i="32" s="1"/>
  <c r="V55" i="32"/>
  <c r="T55" i="32"/>
  <c r="W55" i="32" s="1"/>
  <c r="V54" i="32"/>
  <c r="T54" i="32"/>
  <c r="W54" i="32" s="1"/>
  <c r="V53" i="32"/>
  <c r="T53" i="32"/>
  <c r="W53" i="32" s="1"/>
  <c r="V52" i="32"/>
  <c r="T52" i="32"/>
  <c r="W52" i="32" s="1"/>
  <c r="V51" i="32"/>
  <c r="T51" i="32"/>
  <c r="V50" i="32"/>
  <c r="T50" i="32"/>
  <c r="V49" i="32"/>
  <c r="T49" i="32"/>
  <c r="W49" i="32" s="1"/>
  <c r="V48" i="32"/>
  <c r="T48" i="32"/>
  <c r="W48" i="32" s="1"/>
  <c r="V47" i="32"/>
  <c r="T47" i="32"/>
  <c r="V46" i="32"/>
  <c r="T46" i="32"/>
  <c r="V45" i="32"/>
  <c r="T45" i="32"/>
  <c r="W45" i="32" s="1"/>
  <c r="V44" i="32"/>
  <c r="T44" i="32"/>
  <c r="W44" i="32" s="1"/>
  <c r="V43" i="32"/>
  <c r="T43" i="32"/>
  <c r="W43" i="32" s="1"/>
  <c r="V42" i="32"/>
  <c r="T42" i="32"/>
  <c r="W42" i="32" s="1"/>
  <c r="V41" i="32"/>
  <c r="T41" i="32"/>
  <c r="W41" i="32" s="1"/>
  <c r="V40" i="32"/>
  <c r="T40" i="32"/>
  <c r="W40" i="32" s="1"/>
  <c r="V39" i="32"/>
  <c r="T39" i="32"/>
  <c r="W39" i="32" s="1"/>
  <c r="V38" i="32"/>
  <c r="T38" i="32"/>
  <c r="V37" i="32"/>
  <c r="T37" i="32"/>
  <c r="V36" i="32"/>
  <c r="T36" i="32"/>
  <c r="V35" i="32"/>
  <c r="T35" i="32"/>
  <c r="V34" i="32"/>
  <c r="T34" i="32"/>
  <c r="W34" i="32" s="1"/>
  <c r="V33" i="32"/>
  <c r="T33" i="32"/>
  <c r="W33" i="32" s="1"/>
  <c r="V32" i="32"/>
  <c r="T32" i="32"/>
  <c r="W32" i="32" s="1"/>
  <c r="V31" i="32"/>
  <c r="T31" i="32"/>
  <c r="W31" i="32" s="1"/>
  <c r="V30" i="32"/>
  <c r="T30" i="32"/>
  <c r="V29" i="32"/>
  <c r="T29" i="32"/>
  <c r="V28" i="32"/>
  <c r="T28" i="32"/>
  <c r="V27" i="32"/>
  <c r="T27" i="32"/>
  <c r="W27" i="32" s="1"/>
  <c r="V26" i="32"/>
  <c r="T26" i="32"/>
  <c r="W26" i="32" s="1"/>
  <c r="V25" i="32"/>
  <c r="T25" i="32"/>
  <c r="W25" i="32" s="1"/>
  <c r="V24" i="32"/>
  <c r="T24" i="32"/>
  <c r="W24" i="32" s="1"/>
  <c r="V23" i="32"/>
  <c r="T23" i="32"/>
  <c r="W23" i="32" s="1"/>
  <c r="T22" i="32"/>
  <c r="T21" i="32"/>
  <c r="T20" i="32"/>
  <c r="V20" i="32" s="1"/>
  <c r="T19" i="32"/>
  <c r="V19" i="32" s="1"/>
  <c r="T18" i="32"/>
  <c r="W18" i="32" s="1"/>
  <c r="T17" i="32"/>
  <c r="V17" i="32" s="1"/>
  <c r="T16" i="32"/>
  <c r="T15" i="32"/>
  <c r="W15" i="32" s="1"/>
  <c r="T14" i="32"/>
  <c r="T13" i="32"/>
  <c r="W13" i="32" s="1"/>
  <c r="T12" i="32"/>
  <c r="T11" i="32"/>
  <c r="T10" i="32"/>
  <c r="W10" i="32" s="1"/>
  <c r="T9" i="32"/>
  <c r="W9" i="32" s="1"/>
  <c r="C9" i="32"/>
  <c r="K9" i="32" s="1"/>
  <c r="M9" i="32" s="1"/>
  <c r="V107" i="31"/>
  <c r="T107" i="31"/>
  <c r="W107" i="31" s="1"/>
  <c r="R107" i="3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M86" i="31"/>
  <c r="K86" i="31"/>
  <c r="V85" i="31"/>
  <c r="T85" i="31"/>
  <c r="W85" i="31" s="1"/>
  <c r="R85" i="31"/>
  <c r="M85" i="31"/>
  <c r="K85" i="31"/>
  <c r="V84" i="31"/>
  <c r="T84" i="31"/>
  <c r="W84" i="31" s="1"/>
  <c r="R84" i="31"/>
  <c r="M84" i="31"/>
  <c r="K84" i="31"/>
  <c r="V83" i="31"/>
  <c r="T83" i="31"/>
  <c r="W83" i="31" s="1"/>
  <c r="R83" i="31"/>
  <c r="M83" i="31"/>
  <c r="K83" i="31"/>
  <c r="V82" i="31"/>
  <c r="T82" i="31"/>
  <c r="W82" i="31" s="1"/>
  <c r="R82" i="31"/>
  <c r="M82" i="31"/>
  <c r="K82" i="31"/>
  <c r="V81" i="31"/>
  <c r="T81" i="31"/>
  <c r="W81" i="31" s="1"/>
  <c r="R81" i="31"/>
  <c r="M81" i="31"/>
  <c r="K81" i="31"/>
  <c r="V80" i="31"/>
  <c r="T80" i="31"/>
  <c r="W80" i="31" s="1"/>
  <c r="R80" i="31"/>
  <c r="M80" i="31"/>
  <c r="K80" i="31"/>
  <c r="V79" i="31"/>
  <c r="T79" i="31"/>
  <c r="W79" i="31" s="1"/>
  <c r="R79" i="31"/>
  <c r="M79" i="31"/>
  <c r="K79" i="31"/>
  <c r="V78" i="31"/>
  <c r="T78" i="31"/>
  <c r="W78" i="31" s="1"/>
  <c r="R78" i="31"/>
  <c r="M78" i="31"/>
  <c r="K78" i="31"/>
  <c r="V77" i="31"/>
  <c r="T77" i="31"/>
  <c r="W77" i="31" s="1"/>
  <c r="R77" i="31"/>
  <c r="M77" i="31"/>
  <c r="K77" i="31"/>
  <c r="V76" i="31"/>
  <c r="T76" i="31"/>
  <c r="W76" i="31" s="1"/>
  <c r="R76" i="31"/>
  <c r="K76" i="31"/>
  <c r="V75" i="31"/>
  <c r="T75" i="31"/>
  <c r="W75" i="31" s="1"/>
  <c r="R75" i="31"/>
  <c r="K75" i="31"/>
  <c r="V74" i="31"/>
  <c r="T74" i="31"/>
  <c r="W74" i="31" s="1"/>
  <c r="R74" i="31"/>
  <c r="K74" i="31"/>
  <c r="V73" i="31"/>
  <c r="T73" i="31"/>
  <c r="W73" i="31" s="1"/>
  <c r="R73" i="31"/>
  <c r="K73" i="31"/>
  <c r="V72" i="31"/>
  <c r="T72" i="31"/>
  <c r="W72" i="31" s="1"/>
  <c r="R72" i="31"/>
  <c r="K72" i="31"/>
  <c r="V71" i="31"/>
  <c r="T71" i="31"/>
  <c r="W71" i="31" s="1"/>
  <c r="X72" i="31"/>
  <c r="Y72" i="31" s="1"/>
  <c r="K71" i="31"/>
  <c r="V70" i="31"/>
  <c r="T70" i="31"/>
  <c r="W70" i="31" s="1"/>
  <c r="X71" i="31"/>
  <c r="Y71" i="31" s="1"/>
  <c r="K70" i="31"/>
  <c r="V69" i="31"/>
  <c r="T69" i="31"/>
  <c r="W69" i="31" s="1"/>
  <c r="X70" i="31"/>
  <c r="Y70" i="31" s="1"/>
  <c r="K69" i="31"/>
  <c r="V68" i="31"/>
  <c r="T68" i="31"/>
  <c r="W68" i="31" s="1"/>
  <c r="X69" i="31"/>
  <c r="Y69" i="31" s="1"/>
  <c r="K68" i="31"/>
  <c r="V67" i="31"/>
  <c r="T67" i="31"/>
  <c r="W67" i="31"/>
  <c r="X68" i="31"/>
  <c r="Y68" i="31" s="1"/>
  <c r="K67" i="31"/>
  <c r="V66" i="31"/>
  <c r="T66" i="31"/>
  <c r="W66" i="31" s="1"/>
  <c r="X67" i="31"/>
  <c r="Y67" i="31" s="1"/>
  <c r="K66" i="31"/>
  <c r="V65" i="31"/>
  <c r="T65" i="31"/>
  <c r="W65" i="31" s="1"/>
  <c r="X66" i="31"/>
  <c r="Y66" i="31" s="1"/>
  <c r="K65" i="31"/>
  <c r="V64" i="31"/>
  <c r="T64" i="31"/>
  <c r="W64" i="31" s="1"/>
  <c r="X65" i="31"/>
  <c r="Y65" i="31" s="1"/>
  <c r="K64" i="31"/>
  <c r="V63" i="31"/>
  <c r="T63" i="31"/>
  <c r="W63" i="31" s="1"/>
  <c r="X64" i="31"/>
  <c r="Y64" i="31" s="1"/>
  <c r="K63" i="31"/>
  <c r="V62" i="31"/>
  <c r="T62" i="31"/>
  <c r="W62" i="31" s="1"/>
  <c r="X63" i="31"/>
  <c r="Y63" i="31" s="1"/>
  <c r="K62" i="31"/>
  <c r="V61" i="31"/>
  <c r="T61" i="31"/>
  <c r="W61" i="31" s="1"/>
  <c r="X62" i="31"/>
  <c r="Y62" i="31" s="1"/>
  <c r="K61" i="31"/>
  <c r="V60" i="31"/>
  <c r="T60" i="31"/>
  <c r="W60" i="31" s="1"/>
  <c r="X61" i="31"/>
  <c r="Y61" i="31" s="1"/>
  <c r="K60" i="31"/>
  <c r="V59" i="31"/>
  <c r="T59" i="31"/>
  <c r="W59" i="31" s="1"/>
  <c r="X60" i="31"/>
  <c r="Y60" i="31" s="1"/>
  <c r="K59" i="31"/>
  <c r="V58" i="31"/>
  <c r="T58" i="31"/>
  <c r="V57" i="31"/>
  <c r="T57" i="31"/>
  <c r="V56" i="31"/>
  <c r="T56" i="31"/>
  <c r="W56" i="31" s="1"/>
  <c r="V55" i="31"/>
  <c r="T55" i="31"/>
  <c r="V54" i="31"/>
  <c r="T54" i="31"/>
  <c r="V53" i="31"/>
  <c r="T53" i="31"/>
  <c r="V52" i="31"/>
  <c r="T52" i="31"/>
  <c r="V51" i="31"/>
  <c r="T51" i="31"/>
  <c r="V50" i="31"/>
  <c r="T50" i="31"/>
  <c r="V49" i="31"/>
  <c r="T49" i="31"/>
  <c r="V48" i="31"/>
  <c r="T48" i="31"/>
  <c r="V47" i="31"/>
  <c r="T47" i="31"/>
  <c r="V46" i="31"/>
  <c r="T46" i="31"/>
  <c r="V45" i="31"/>
  <c r="T45" i="31"/>
  <c r="W45" i="31" s="1"/>
  <c r="V44" i="31"/>
  <c r="T44" i="31"/>
  <c r="W44" i="31" s="1"/>
  <c r="V43" i="31"/>
  <c r="T43" i="31"/>
  <c r="W43" i="31" s="1"/>
  <c r="V42" i="31"/>
  <c r="T42" i="31"/>
  <c r="W42" i="31" s="1"/>
  <c r="V41" i="31"/>
  <c r="T41" i="31"/>
  <c r="W41" i="31" s="1"/>
  <c r="V40" i="31"/>
  <c r="T40" i="31"/>
  <c r="W40" i="31" s="1"/>
  <c r="V39" i="31"/>
  <c r="T39" i="31"/>
  <c r="W39" i="31" s="1"/>
  <c r="V38" i="31"/>
  <c r="T38" i="31"/>
  <c r="W38" i="31" s="1"/>
  <c r="V37" i="31"/>
  <c r="T37" i="31"/>
  <c r="W37" i="31" s="1"/>
  <c r="V36" i="31"/>
  <c r="T36" i="31"/>
  <c r="V35" i="31"/>
  <c r="T35" i="31"/>
  <c r="V34" i="31"/>
  <c r="T34" i="31"/>
  <c r="W34" i="31" s="1"/>
  <c r="V33" i="31"/>
  <c r="T33" i="31"/>
  <c r="W33" i="31" s="1"/>
  <c r="V32" i="31"/>
  <c r="T32" i="31"/>
  <c r="W32" i="31" s="1"/>
  <c r="V31" i="31"/>
  <c r="T31" i="31"/>
  <c r="W31" i="31" s="1"/>
  <c r="V30" i="31"/>
  <c r="T30" i="31"/>
  <c r="V29" i="31"/>
  <c r="T29" i="31"/>
  <c r="V28" i="31"/>
  <c r="T28" i="31"/>
  <c r="V27" i="31"/>
  <c r="T27" i="31"/>
  <c r="V26" i="31"/>
  <c r="T26" i="31"/>
  <c r="W26" i="31" s="1"/>
  <c r="V25" i="31"/>
  <c r="T25" i="31"/>
  <c r="W25" i="31" s="1"/>
  <c r="V24" i="31"/>
  <c r="T24" i="31"/>
  <c r="W24" i="31" s="1"/>
  <c r="V23" i="31"/>
  <c r="T23" i="31"/>
  <c r="W23" i="31" s="1"/>
  <c r="T22" i="31"/>
  <c r="T21" i="31"/>
  <c r="T20" i="31"/>
  <c r="T19" i="31"/>
  <c r="V19" i="31" s="1"/>
  <c r="T18" i="31"/>
  <c r="V18" i="31" s="1"/>
  <c r="T17" i="31"/>
  <c r="V17" i="31" s="1"/>
  <c r="T16" i="31"/>
  <c r="T15" i="31"/>
  <c r="T14" i="31"/>
  <c r="T13" i="31"/>
  <c r="T12" i="31"/>
  <c r="T11" i="31"/>
  <c r="T10" i="31"/>
  <c r="T9" i="31"/>
  <c r="C9" i="31"/>
  <c r="K9" i="31" s="1"/>
  <c r="M9" i="31" s="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C38" i="17" s="1"/>
  <c r="T37" i="17"/>
  <c r="R38" i="17"/>
  <c r="T38" i="17"/>
  <c r="R39" i="17"/>
  <c r="C40" i="17" s="1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C54" i="17" s="1"/>
  <c r="T53" i="17"/>
  <c r="R54" i="17"/>
  <c r="T54" i="17"/>
  <c r="R55" i="17"/>
  <c r="C56" i="17" s="1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C63" i="17" s="1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C70" i="17" s="1"/>
  <c r="T69" i="17"/>
  <c r="R70" i="17"/>
  <c r="T70" i="17"/>
  <c r="R71" i="17"/>
  <c r="C72" i="17" s="1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K62" i="17"/>
  <c r="C62" i="17"/>
  <c r="K61" i="17"/>
  <c r="K60" i="17"/>
  <c r="C60" i="17"/>
  <c r="K59" i="17"/>
  <c r="C59" i="17"/>
  <c r="K58" i="17"/>
  <c r="C58" i="17"/>
  <c r="K57" i="17"/>
  <c r="K56" i="17"/>
  <c r="K55" i="17"/>
  <c r="C55" i="17"/>
  <c r="K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K39" i="17"/>
  <c r="C39" i="17"/>
  <c r="K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C27" i="17"/>
  <c r="K26" i="17"/>
  <c r="C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 s="1"/>
  <c r="L2" i="17"/>
  <c r="W17" i="33"/>
  <c r="V18" i="33"/>
  <c r="V17" i="33"/>
  <c r="W14" i="33"/>
  <c r="W22" i="33"/>
  <c r="V15" i="33"/>
  <c r="V16" i="33"/>
  <c r="W58" i="31" l="1"/>
  <c r="R58" i="31"/>
  <c r="C59" i="31" s="1"/>
  <c r="X59" i="31" s="1"/>
  <c r="Y59" i="31" s="1"/>
  <c r="W57" i="31"/>
  <c r="R57" i="31"/>
  <c r="C58" i="31" s="1"/>
  <c r="X58" i="31" s="1"/>
  <c r="Y58" i="31" s="1"/>
  <c r="C79" i="31"/>
  <c r="X79" i="31" s="1"/>
  <c r="Y79" i="31" s="1"/>
  <c r="C83" i="31"/>
  <c r="X83" i="31" s="1"/>
  <c r="Y83" i="31" s="1"/>
  <c r="C87" i="31"/>
  <c r="X87" i="31" s="1"/>
  <c r="Y87" i="31" s="1"/>
  <c r="C86" i="31"/>
  <c r="X86" i="31" s="1"/>
  <c r="Y86" i="31" s="1"/>
  <c r="C80" i="31"/>
  <c r="X80" i="31" s="1"/>
  <c r="Y80" i="31" s="1"/>
  <c r="C84" i="31"/>
  <c r="X84" i="31" s="1"/>
  <c r="Y84" i="31" s="1"/>
  <c r="C78" i="31"/>
  <c r="X78" i="31" s="1"/>
  <c r="Y78" i="31" s="1"/>
  <c r="C82" i="31"/>
  <c r="X82" i="31" s="1"/>
  <c r="Y82" i="31" s="1"/>
  <c r="C73" i="31"/>
  <c r="X73" i="31" s="1"/>
  <c r="Y73" i="31" s="1"/>
  <c r="C74" i="31"/>
  <c r="X74" i="31" s="1"/>
  <c r="Y74" i="31" s="1"/>
  <c r="C75" i="31"/>
  <c r="X75" i="31" s="1"/>
  <c r="Y75" i="31" s="1"/>
  <c r="C76" i="31"/>
  <c r="X76" i="31" s="1"/>
  <c r="Y76" i="31" s="1"/>
  <c r="C77" i="31"/>
  <c r="X77" i="31" s="1"/>
  <c r="Y77" i="31" s="1"/>
  <c r="C81" i="31"/>
  <c r="X81" i="31" s="1"/>
  <c r="Y81" i="31" s="1"/>
  <c r="C85" i="31"/>
  <c r="X85" i="31" s="1"/>
  <c r="Y85" i="31" s="1"/>
  <c r="W27" i="31"/>
  <c r="W28" i="31" s="1"/>
  <c r="W29" i="31" s="1"/>
  <c r="W30" i="31" s="1"/>
  <c r="W35" i="31"/>
  <c r="W36" i="31" s="1"/>
  <c r="W29" i="32"/>
  <c r="W35" i="32"/>
  <c r="W46" i="32"/>
  <c r="W47" i="32" s="1"/>
  <c r="W28" i="32"/>
  <c r="W30" i="32"/>
  <c r="W36" i="32"/>
  <c r="W55" i="31"/>
  <c r="W54" i="31"/>
  <c r="W53" i="31"/>
  <c r="W52" i="31"/>
  <c r="W50" i="31"/>
  <c r="W51" i="31" s="1"/>
  <c r="W49" i="31"/>
  <c r="W48" i="31"/>
  <c r="W46" i="31"/>
  <c r="W47" i="31" s="1"/>
  <c r="R57" i="32"/>
  <c r="C58" i="32" s="1"/>
  <c r="X58" i="32" s="1"/>
  <c r="Y58" i="32" s="1"/>
  <c r="W50" i="32"/>
  <c r="W51" i="32" s="1"/>
  <c r="V18" i="32"/>
  <c r="V9" i="32"/>
  <c r="R9" i="32"/>
  <c r="C10" i="32" s="1"/>
  <c r="K10" i="32" s="1"/>
  <c r="M10" i="32" s="1"/>
  <c r="R9" i="33"/>
  <c r="C10" i="33" s="1"/>
  <c r="V21" i="32"/>
  <c r="W37" i="32"/>
  <c r="W38" i="32" s="1"/>
  <c r="W38" i="33"/>
  <c r="C39" i="33"/>
  <c r="X39" i="33" s="1"/>
  <c r="Y39" i="33" s="1"/>
  <c r="V22" i="31"/>
  <c r="V20" i="31"/>
  <c r="V9" i="33"/>
  <c r="V10" i="32"/>
  <c r="V11" i="32" s="1"/>
  <c r="V12" i="32" s="1"/>
  <c r="V13" i="32" s="1"/>
  <c r="V14" i="32" s="1"/>
  <c r="V15" i="32" s="1"/>
  <c r="V16" i="32" s="1"/>
  <c r="V19" i="33"/>
  <c r="W20" i="33"/>
  <c r="T9" i="17"/>
  <c r="H4" i="17" s="1"/>
  <c r="C10" i="17"/>
  <c r="E5" i="17"/>
  <c r="C5" i="17"/>
  <c r="I5" i="17" s="1"/>
  <c r="G5" i="17"/>
  <c r="D4" i="17"/>
  <c r="V21" i="31"/>
  <c r="W16" i="32"/>
  <c r="W21" i="33"/>
  <c r="R9" i="31"/>
  <c r="C10" i="31" s="1"/>
  <c r="W17" i="32"/>
  <c r="V10" i="31"/>
  <c r="V11" i="31" s="1"/>
  <c r="V12" i="31"/>
  <c r="V13" i="31" s="1"/>
  <c r="V16" i="31"/>
  <c r="W20" i="32"/>
  <c r="W21" i="32" s="1"/>
  <c r="W22" i="32" s="1"/>
  <c r="W14" i="32"/>
  <c r="W13" i="33"/>
  <c r="W12" i="32"/>
  <c r="W12" i="33"/>
  <c r="W11" i="32"/>
  <c r="V10" i="33"/>
  <c r="W9" i="31"/>
  <c r="W10" i="31" s="1"/>
  <c r="W11" i="31" s="1"/>
  <c r="W12" i="31" s="1"/>
  <c r="W13" i="31" s="1"/>
  <c r="W14" i="31" s="1"/>
  <c r="W15" i="31" s="1"/>
  <c r="W16" i="31" s="1"/>
  <c r="W17" i="31" s="1"/>
  <c r="W18" i="31" s="1"/>
  <c r="W19" i="31" s="1"/>
  <c r="W20" i="31" s="1"/>
  <c r="W21" i="31" s="1"/>
  <c r="W22" i="31" s="1"/>
  <c r="V14" i="31"/>
  <c r="V15" i="31"/>
  <c r="H4" i="31"/>
  <c r="V9" i="31"/>
  <c r="H4" i="32"/>
  <c r="V22" i="32"/>
  <c r="W19" i="32"/>
  <c r="H4" i="33"/>
  <c r="K10" i="31" l="1"/>
  <c r="M10" i="31" s="1"/>
  <c r="R10" i="31" s="1"/>
  <c r="C11" i="31" s="1"/>
  <c r="K11" i="31" s="1"/>
  <c r="M11" i="31" s="1"/>
  <c r="R11" i="31" s="1"/>
  <c r="C12" i="31" s="1"/>
  <c r="K12" i="31" s="1"/>
  <c r="M12" i="31" s="1"/>
  <c r="R12" i="31" s="1"/>
  <c r="X37" i="31"/>
  <c r="Y37" i="31" s="1"/>
  <c r="K37" i="31"/>
  <c r="M37" i="31" s="1"/>
  <c r="R37" i="31" s="1"/>
  <c r="C38" i="31" s="1"/>
  <c r="X37" i="32"/>
  <c r="Y37" i="32" s="1"/>
  <c r="K37" i="32"/>
  <c r="M37" i="32" s="1"/>
  <c r="R37" i="32" s="1"/>
  <c r="C38" i="32" s="1"/>
  <c r="R10" i="32"/>
  <c r="C11" i="32" s="1"/>
  <c r="K11" i="32" s="1"/>
  <c r="M11" i="32" s="1"/>
  <c r="R11" i="32" s="1"/>
  <c r="C12" i="32" s="1"/>
  <c r="K12" i="32" s="1"/>
  <c r="M12" i="32" s="1"/>
  <c r="R12" i="32" s="1"/>
  <c r="P5" i="33"/>
  <c r="L5" i="32"/>
  <c r="X10" i="33"/>
  <c r="C11" i="33"/>
  <c r="V11" i="33"/>
  <c r="V12" i="33" s="1"/>
  <c r="V13" i="33" s="1"/>
  <c r="P5" i="32"/>
  <c r="L4" i="17"/>
  <c r="P4" i="17"/>
  <c r="P5" i="31"/>
  <c r="X10" i="31"/>
  <c r="L5" i="31"/>
  <c r="X10" i="32"/>
  <c r="X11" i="31" l="1"/>
  <c r="Y11" i="31" s="1"/>
  <c r="X38" i="31"/>
  <c r="Y38" i="31" s="1"/>
  <c r="K38" i="31"/>
  <c r="M38" i="31" s="1"/>
  <c r="R38" i="31" s="1"/>
  <c r="C39" i="31" s="1"/>
  <c r="X38" i="32"/>
  <c r="Y38" i="32" s="1"/>
  <c r="K38" i="32"/>
  <c r="M38" i="32" s="1"/>
  <c r="R38" i="32" s="1"/>
  <c r="C39" i="32" s="1"/>
  <c r="X11" i="32"/>
  <c r="Y11" i="32" s="1"/>
  <c r="X11" i="33"/>
  <c r="Y11" i="33" s="1"/>
  <c r="C12" i="33"/>
  <c r="C13" i="32"/>
  <c r="K13" i="32" s="1"/>
  <c r="M13" i="32" s="1"/>
  <c r="X12" i="31"/>
  <c r="Y12" i="31" s="1"/>
  <c r="L5" i="33"/>
  <c r="X39" i="31" l="1"/>
  <c r="Y39" i="31" s="1"/>
  <c r="K39" i="31"/>
  <c r="M39" i="31" s="1"/>
  <c r="R39" i="31" s="1"/>
  <c r="C40" i="31" s="1"/>
  <c r="X39" i="32"/>
  <c r="Y39" i="32" s="1"/>
  <c r="K39" i="32"/>
  <c r="M39" i="32" s="1"/>
  <c r="R39" i="32" s="1"/>
  <c r="C40" i="32" s="1"/>
  <c r="X12" i="32"/>
  <c r="Y12" i="32" s="1"/>
  <c r="X13" i="32"/>
  <c r="Y13" i="32" s="1"/>
  <c r="R13" i="32"/>
  <c r="C14" i="32" s="1"/>
  <c r="X12" i="33"/>
  <c r="Y12" i="33" s="1"/>
  <c r="C13" i="31"/>
  <c r="K13" i="31" s="1"/>
  <c r="M13" i="31" s="1"/>
  <c r="X40" i="31" l="1"/>
  <c r="Y40" i="31" s="1"/>
  <c r="K40" i="31"/>
  <c r="M40" i="31" s="1"/>
  <c r="R40" i="31" s="1"/>
  <c r="C41" i="31" s="1"/>
  <c r="X40" i="32"/>
  <c r="Y40" i="32" s="1"/>
  <c r="K40" i="32"/>
  <c r="M40" i="32" s="1"/>
  <c r="R40" i="32" s="1"/>
  <c r="C41" i="32" s="1"/>
  <c r="K14" i="32"/>
  <c r="M14" i="32" s="1"/>
  <c r="R14" i="32" s="1"/>
  <c r="C15" i="32" s="1"/>
  <c r="C13" i="33"/>
  <c r="X13" i="31"/>
  <c r="Y13" i="31" s="1"/>
  <c r="R13" i="31"/>
  <c r="X14" i="32"/>
  <c r="Y14" i="32" s="1"/>
  <c r="X41" i="31" l="1"/>
  <c r="Y41" i="31" s="1"/>
  <c r="K41" i="31"/>
  <c r="M41" i="31" s="1"/>
  <c r="R41" i="31" s="1"/>
  <c r="C42" i="31" s="1"/>
  <c r="X15" i="32"/>
  <c r="Y15" i="32" s="1"/>
  <c r="K15" i="32"/>
  <c r="M15" i="32" s="1"/>
  <c r="R15" i="32" s="1"/>
  <c r="C16" i="32" s="1"/>
  <c r="X41" i="32"/>
  <c r="Y41" i="32" s="1"/>
  <c r="K41" i="32"/>
  <c r="M41" i="32" s="1"/>
  <c r="R41" i="32" s="1"/>
  <c r="C42" i="32" s="1"/>
  <c r="C14" i="31"/>
  <c r="X13" i="33"/>
  <c r="Y13" i="33" s="1"/>
  <c r="K14" i="31" l="1"/>
  <c r="M14" i="31" s="1"/>
  <c r="R14" i="31" s="1"/>
  <c r="X42" i="31"/>
  <c r="Y42" i="31" s="1"/>
  <c r="K42" i="31"/>
  <c r="M42" i="31" s="1"/>
  <c r="R42" i="31" s="1"/>
  <c r="C43" i="31" s="1"/>
  <c r="X42" i="32"/>
  <c r="Y42" i="32" s="1"/>
  <c r="K42" i="32"/>
  <c r="M42" i="32" s="1"/>
  <c r="R42" i="32" s="1"/>
  <c r="C43" i="32" s="1"/>
  <c r="X16" i="32"/>
  <c r="Y16" i="32" s="1"/>
  <c r="K16" i="32"/>
  <c r="M16" i="32" s="1"/>
  <c r="R16" i="32" s="1"/>
  <c r="C17" i="32" s="1"/>
  <c r="C14" i="33"/>
  <c r="X14" i="33" s="1"/>
  <c r="Y14" i="33" s="1"/>
  <c r="P4" i="33" s="1"/>
  <c r="G5" i="33"/>
  <c r="C5" i="33"/>
  <c r="E5" i="33"/>
  <c r="D4" i="33"/>
  <c r="P2" i="33" s="1"/>
  <c r="X14" i="31"/>
  <c r="Y14" i="31" s="1"/>
  <c r="X43" i="31" l="1"/>
  <c r="Y43" i="31" s="1"/>
  <c r="K43" i="31"/>
  <c r="M43" i="31" s="1"/>
  <c r="R43" i="31" s="1"/>
  <c r="C44" i="31" s="1"/>
  <c r="C15" i="31"/>
  <c r="K15" i="31" s="1"/>
  <c r="M15" i="31" s="1"/>
  <c r="R15" i="31" s="1"/>
  <c r="C16" i="31" s="1"/>
  <c r="K16" i="31" s="1"/>
  <c r="M16" i="31" s="1"/>
  <c r="R16" i="31" s="1"/>
  <c r="C17" i="31" s="1"/>
  <c r="K17" i="31" s="1"/>
  <c r="M17" i="31" s="1"/>
  <c r="R17" i="31" s="1"/>
  <c r="X43" i="32"/>
  <c r="Y43" i="32" s="1"/>
  <c r="K43" i="32"/>
  <c r="M43" i="32" s="1"/>
  <c r="R43" i="32" s="1"/>
  <c r="C44" i="32" s="1"/>
  <c r="X17" i="32"/>
  <c r="Y17" i="32" s="1"/>
  <c r="K17" i="32"/>
  <c r="M17" i="32" s="1"/>
  <c r="R17" i="32" s="1"/>
  <c r="I5" i="33"/>
  <c r="X44" i="31" l="1"/>
  <c r="Y44" i="31" s="1"/>
  <c r="K44" i="31"/>
  <c r="M44" i="31" s="1"/>
  <c r="R44" i="31" s="1"/>
  <c r="C45" i="31" s="1"/>
  <c r="X15" i="31"/>
  <c r="Y15" i="31" s="1"/>
  <c r="C18" i="32"/>
  <c r="X44" i="32"/>
  <c r="Y44" i="32" s="1"/>
  <c r="K44" i="32"/>
  <c r="M44" i="32" s="1"/>
  <c r="R44" i="32" s="1"/>
  <c r="C45" i="32" s="1"/>
  <c r="C18" i="31"/>
  <c r="K18" i="31" s="1"/>
  <c r="M18" i="31" s="1"/>
  <c r="R18" i="31" s="1"/>
  <c r="X16" i="31"/>
  <c r="Y16" i="31" s="1"/>
  <c r="X45" i="31" l="1"/>
  <c r="Y45" i="31" s="1"/>
  <c r="K45" i="31"/>
  <c r="M45" i="31" s="1"/>
  <c r="R45" i="31" s="1"/>
  <c r="C46" i="31" s="1"/>
  <c r="X45" i="32"/>
  <c r="Y45" i="32" s="1"/>
  <c r="K45" i="32"/>
  <c r="M45" i="32" s="1"/>
  <c r="R45" i="32" s="1"/>
  <c r="C46" i="32" s="1"/>
  <c r="X18" i="32"/>
  <c r="Y18" i="32" s="1"/>
  <c r="K18" i="32"/>
  <c r="M18" i="32" s="1"/>
  <c r="R18" i="32" s="1"/>
  <c r="X17" i="31"/>
  <c r="Y17" i="31" s="1"/>
  <c r="X18" i="31"/>
  <c r="Y18" i="31" s="1"/>
  <c r="C19" i="31"/>
  <c r="K19" i="31" s="1"/>
  <c r="M19" i="31" s="1"/>
  <c r="R19" i="31" s="1"/>
  <c r="X46" i="31" l="1"/>
  <c r="Y46" i="31" s="1"/>
  <c r="K46" i="31"/>
  <c r="M46" i="31" s="1"/>
  <c r="R46" i="31" s="1"/>
  <c r="C47" i="31" s="1"/>
  <c r="C19" i="32"/>
  <c r="X46" i="32"/>
  <c r="Y46" i="32" s="1"/>
  <c r="K46" i="32"/>
  <c r="M46" i="32" s="1"/>
  <c r="R46" i="32" s="1"/>
  <c r="C47" i="32" s="1"/>
  <c r="X19" i="31"/>
  <c r="Y19" i="31" s="1"/>
  <c r="C20" i="31"/>
  <c r="K20" i="31" s="1"/>
  <c r="M20" i="31" s="1"/>
  <c r="R20" i="31" s="1"/>
  <c r="C21" i="31" s="1"/>
  <c r="X47" i="31" l="1"/>
  <c r="Y47" i="31" s="1"/>
  <c r="K47" i="31"/>
  <c r="M47" i="31" s="1"/>
  <c r="R47" i="31" s="1"/>
  <c r="C48" i="31" s="1"/>
  <c r="K21" i="31"/>
  <c r="M21" i="31" s="1"/>
  <c r="R21" i="31" s="1"/>
  <c r="C22" i="31" s="1"/>
  <c r="X47" i="32"/>
  <c r="Y47" i="32" s="1"/>
  <c r="K47" i="32"/>
  <c r="M47" i="32" s="1"/>
  <c r="R47" i="32" s="1"/>
  <c r="C48" i="32" s="1"/>
  <c r="X19" i="32"/>
  <c r="Y19" i="32" s="1"/>
  <c r="K19" i="32"/>
  <c r="M19" i="32" s="1"/>
  <c r="R19" i="32" s="1"/>
  <c r="X20" i="31"/>
  <c r="Y20" i="31" s="1"/>
  <c r="K22" i="31" l="1"/>
  <c r="M22" i="31" s="1"/>
  <c r="R22" i="31" s="1"/>
  <c r="C23" i="31" s="1"/>
  <c r="X21" i="31"/>
  <c r="Y21" i="31" s="1"/>
  <c r="X48" i="31"/>
  <c r="Y48" i="31" s="1"/>
  <c r="K48" i="31"/>
  <c r="M48" i="31" s="1"/>
  <c r="R48" i="31" s="1"/>
  <c r="C49" i="31" s="1"/>
  <c r="X48" i="32"/>
  <c r="Y48" i="32" s="1"/>
  <c r="K48" i="32"/>
  <c r="M48" i="32" s="1"/>
  <c r="R48" i="32" s="1"/>
  <c r="C49" i="32" s="1"/>
  <c r="C20" i="32"/>
  <c r="K23" i="31" l="1"/>
  <c r="M23" i="31" s="1"/>
  <c r="R23" i="31" s="1"/>
  <c r="C24" i="31" s="1"/>
  <c r="X22" i="31"/>
  <c r="Y22" i="31" s="1"/>
  <c r="X49" i="31"/>
  <c r="Y49" i="31" s="1"/>
  <c r="K49" i="31"/>
  <c r="M49" i="31" s="1"/>
  <c r="R49" i="31" s="1"/>
  <c r="C50" i="31" s="1"/>
  <c r="X20" i="32"/>
  <c r="Y20" i="32" s="1"/>
  <c r="K20" i="32"/>
  <c r="M20" i="32" s="1"/>
  <c r="R20" i="32" s="1"/>
  <c r="C21" i="32" s="1"/>
  <c r="X49" i="32"/>
  <c r="Y49" i="32" s="1"/>
  <c r="K49" i="32"/>
  <c r="M49" i="32" s="1"/>
  <c r="R49" i="32" s="1"/>
  <c r="C50" i="32" s="1"/>
  <c r="K24" i="31" l="1"/>
  <c r="M24" i="31" s="1"/>
  <c r="R24" i="31" s="1"/>
  <c r="C25" i="31" s="1"/>
  <c r="X50" i="31"/>
  <c r="Y50" i="31" s="1"/>
  <c r="K50" i="31"/>
  <c r="M50" i="31" s="1"/>
  <c r="R50" i="31" s="1"/>
  <c r="C51" i="31" s="1"/>
  <c r="X23" i="31"/>
  <c r="Y23" i="31" s="1"/>
  <c r="X21" i="32"/>
  <c r="Y21" i="32" s="1"/>
  <c r="K21" i="32"/>
  <c r="M21" i="32" s="1"/>
  <c r="R21" i="32" s="1"/>
  <c r="C22" i="32" s="1"/>
  <c r="X50" i="32"/>
  <c r="Y50" i="32" s="1"/>
  <c r="K50" i="32"/>
  <c r="M50" i="32" s="1"/>
  <c r="R50" i="32" s="1"/>
  <c r="C51" i="32" s="1"/>
  <c r="K25" i="31" l="1"/>
  <c r="M25" i="31" s="1"/>
  <c r="R25" i="31" s="1"/>
  <c r="C26" i="31" s="1"/>
  <c r="X51" i="31"/>
  <c r="Y51" i="31" s="1"/>
  <c r="K51" i="31"/>
  <c r="M51" i="31" s="1"/>
  <c r="R51" i="31" s="1"/>
  <c r="C52" i="31" s="1"/>
  <c r="X24" i="31"/>
  <c r="Y24" i="31" s="1"/>
  <c r="X51" i="32"/>
  <c r="Y51" i="32" s="1"/>
  <c r="K51" i="32"/>
  <c r="M51" i="32" s="1"/>
  <c r="R51" i="32" s="1"/>
  <c r="C52" i="32" s="1"/>
  <c r="X22" i="32"/>
  <c r="Y22" i="32" s="1"/>
  <c r="K22" i="32"/>
  <c r="M22" i="32" s="1"/>
  <c r="R22" i="32" s="1"/>
  <c r="C23" i="32" s="1"/>
  <c r="X52" i="31" l="1"/>
  <c r="Y52" i="31" s="1"/>
  <c r="K52" i="31"/>
  <c r="M52" i="31" s="1"/>
  <c r="R52" i="31" s="1"/>
  <c r="C53" i="31" s="1"/>
  <c r="K26" i="31"/>
  <c r="M26" i="31" s="1"/>
  <c r="R26" i="31" s="1"/>
  <c r="C27" i="31" s="1"/>
  <c r="X25" i="31"/>
  <c r="Y25" i="31" s="1"/>
  <c r="X52" i="32"/>
  <c r="Y52" i="32" s="1"/>
  <c r="K52" i="32"/>
  <c r="M52" i="32" s="1"/>
  <c r="R52" i="32" s="1"/>
  <c r="C53" i="32" s="1"/>
  <c r="X23" i="32"/>
  <c r="Y23" i="32" s="1"/>
  <c r="K23" i="32"/>
  <c r="M23" i="32" s="1"/>
  <c r="R23" i="32" s="1"/>
  <c r="C24" i="32" s="1"/>
  <c r="K27" i="31" l="1"/>
  <c r="M27" i="31" s="1"/>
  <c r="R27" i="31" s="1"/>
  <c r="C28" i="31" s="1"/>
  <c r="X26" i="31"/>
  <c r="Y26" i="31" s="1"/>
  <c r="X53" i="31"/>
  <c r="Y53" i="31" s="1"/>
  <c r="K53" i="31"/>
  <c r="M53" i="31" s="1"/>
  <c r="R53" i="31" s="1"/>
  <c r="C54" i="31" s="1"/>
  <c r="X24" i="32"/>
  <c r="Y24" i="32" s="1"/>
  <c r="K24" i="32"/>
  <c r="M24" i="32" s="1"/>
  <c r="R24" i="32" s="1"/>
  <c r="C25" i="32" s="1"/>
  <c r="X53" i="32"/>
  <c r="Y53" i="32" s="1"/>
  <c r="K53" i="32"/>
  <c r="M53" i="32" s="1"/>
  <c r="R53" i="32" s="1"/>
  <c r="C54" i="32" s="1"/>
  <c r="K28" i="31" l="1"/>
  <c r="M28" i="31" s="1"/>
  <c r="R28" i="31" s="1"/>
  <c r="C29" i="31" s="1"/>
  <c r="X54" i="31"/>
  <c r="Y54" i="31" s="1"/>
  <c r="K54" i="31"/>
  <c r="M54" i="31" s="1"/>
  <c r="R54" i="31" s="1"/>
  <c r="C55" i="31" s="1"/>
  <c r="X27" i="31"/>
  <c r="Y27" i="31" s="1"/>
  <c r="X54" i="32"/>
  <c r="Y54" i="32" s="1"/>
  <c r="K54" i="32"/>
  <c r="M54" i="32" s="1"/>
  <c r="R54" i="32" s="1"/>
  <c r="C55" i="32" s="1"/>
  <c r="X25" i="32"/>
  <c r="Y25" i="32" s="1"/>
  <c r="K25" i="32"/>
  <c r="M25" i="32" s="1"/>
  <c r="R25" i="32" s="1"/>
  <c r="C26" i="32" s="1"/>
  <c r="X55" i="31" l="1"/>
  <c r="Y55" i="31" s="1"/>
  <c r="K55" i="31"/>
  <c r="M55" i="31" s="1"/>
  <c r="R55" i="31" s="1"/>
  <c r="C56" i="31" s="1"/>
  <c r="K29" i="31"/>
  <c r="M29" i="31" s="1"/>
  <c r="R29" i="31" s="1"/>
  <c r="C30" i="31" s="1"/>
  <c r="X28" i="31"/>
  <c r="Y28" i="31" s="1"/>
  <c r="X26" i="32"/>
  <c r="Y26" i="32" s="1"/>
  <c r="K26" i="32"/>
  <c r="M26" i="32" s="1"/>
  <c r="R26" i="32" s="1"/>
  <c r="C27" i="32" s="1"/>
  <c r="X55" i="32"/>
  <c r="Y55" i="32" s="1"/>
  <c r="K55" i="32"/>
  <c r="M55" i="32" s="1"/>
  <c r="R55" i="32" s="1"/>
  <c r="C56" i="32" s="1"/>
  <c r="X30" i="31" l="1"/>
  <c r="Y30" i="31" s="1"/>
  <c r="K30" i="31"/>
  <c r="M30" i="31" s="1"/>
  <c r="R30" i="31" s="1"/>
  <c r="C31" i="31" s="1"/>
  <c r="X29" i="31"/>
  <c r="Y29" i="31" s="1"/>
  <c r="X56" i="31"/>
  <c r="Y56" i="31" s="1"/>
  <c r="K56" i="31"/>
  <c r="M56" i="31" s="1"/>
  <c r="R56" i="31" s="1"/>
  <c r="C57" i="31" s="1"/>
  <c r="X27" i="32"/>
  <c r="Y27" i="32" s="1"/>
  <c r="K27" i="32"/>
  <c r="M27" i="32" s="1"/>
  <c r="R27" i="32" s="1"/>
  <c r="C28" i="32" s="1"/>
  <c r="X56" i="32"/>
  <c r="Y56" i="32" s="1"/>
  <c r="K56" i="32"/>
  <c r="M56" i="32" s="1"/>
  <c r="R56" i="32" s="1"/>
  <c r="C57" i="32" s="1"/>
  <c r="X31" i="31" l="1"/>
  <c r="Y31" i="31" s="1"/>
  <c r="K31" i="31"/>
  <c r="M31" i="31" s="1"/>
  <c r="R31" i="31" s="1"/>
  <c r="C32" i="31" s="1"/>
  <c r="X28" i="32"/>
  <c r="Y28" i="32" s="1"/>
  <c r="K28" i="32"/>
  <c r="M28" i="32" s="1"/>
  <c r="R28" i="32" s="1"/>
  <c r="C29" i="32" s="1"/>
  <c r="X32" i="31" l="1"/>
  <c r="Y32" i="31" s="1"/>
  <c r="K32" i="31"/>
  <c r="M32" i="31" s="1"/>
  <c r="R32" i="31" s="1"/>
  <c r="C33" i="31" s="1"/>
  <c r="X57" i="31"/>
  <c r="Y57" i="31" s="1"/>
  <c r="X57" i="32"/>
  <c r="Y57" i="32" s="1"/>
  <c r="X29" i="32"/>
  <c r="Y29" i="32" s="1"/>
  <c r="K29" i="32"/>
  <c r="M29" i="32" s="1"/>
  <c r="R29" i="32" s="1"/>
  <c r="C30" i="32" s="1"/>
  <c r="X33" i="31" l="1"/>
  <c r="Y33" i="31" s="1"/>
  <c r="K33" i="31"/>
  <c r="M33" i="31" s="1"/>
  <c r="R33" i="31" s="1"/>
  <c r="C34" i="31" s="1"/>
  <c r="X30" i="32"/>
  <c r="Y30" i="32" s="1"/>
  <c r="K30" i="32"/>
  <c r="M30" i="32" s="1"/>
  <c r="R30" i="32" s="1"/>
  <c r="C31" i="32" s="1"/>
  <c r="X34" i="31" l="1"/>
  <c r="Y34" i="31" s="1"/>
  <c r="K34" i="31"/>
  <c r="M34" i="31" s="1"/>
  <c r="R34" i="31" s="1"/>
  <c r="C35" i="31" s="1"/>
  <c r="X31" i="32"/>
  <c r="Y31" i="32" s="1"/>
  <c r="K31" i="32"/>
  <c r="M31" i="32" s="1"/>
  <c r="R31" i="32" s="1"/>
  <c r="C32" i="32" s="1"/>
  <c r="X35" i="31" l="1"/>
  <c r="Y35" i="31" s="1"/>
  <c r="K35" i="31"/>
  <c r="M35" i="31" s="1"/>
  <c r="R35" i="31" s="1"/>
  <c r="C36" i="31" s="1"/>
  <c r="X32" i="32"/>
  <c r="Y32" i="32" s="1"/>
  <c r="K32" i="32"/>
  <c r="M32" i="32" s="1"/>
  <c r="R32" i="32" s="1"/>
  <c r="C33" i="32" s="1"/>
  <c r="P4" i="31" l="1"/>
  <c r="X36" i="31"/>
  <c r="Y36" i="31" s="1"/>
  <c r="K36" i="31"/>
  <c r="M36" i="31" s="1"/>
  <c r="R36" i="31" s="1"/>
  <c r="L4" i="31"/>
  <c r="X33" i="32"/>
  <c r="Y33" i="32" s="1"/>
  <c r="K33" i="32"/>
  <c r="M33" i="32" s="1"/>
  <c r="R33" i="32" s="1"/>
  <c r="C34" i="32" s="1"/>
  <c r="G5" i="31" l="1"/>
  <c r="D4" i="31"/>
  <c r="P2" i="31" s="1"/>
  <c r="E5" i="31"/>
  <c r="C5" i="31"/>
  <c r="X34" i="32"/>
  <c r="Y34" i="32" s="1"/>
  <c r="K34" i="32"/>
  <c r="M34" i="32" s="1"/>
  <c r="R34" i="32" s="1"/>
  <c r="C35" i="32" s="1"/>
  <c r="I5" i="31" l="1"/>
  <c r="X35" i="32"/>
  <c r="Y35" i="32" s="1"/>
  <c r="K35" i="32"/>
  <c r="M35" i="32" s="1"/>
  <c r="R35" i="32" s="1"/>
  <c r="C36" i="32" s="1"/>
  <c r="X36" i="32" l="1"/>
  <c r="Y36" i="32" s="1"/>
  <c r="P4" i="32" s="1"/>
  <c r="K36" i="32"/>
  <c r="M36" i="32" s="1"/>
  <c r="R36" i="32" s="1"/>
  <c r="L4" i="32"/>
  <c r="E5" i="32" l="1"/>
  <c r="C5" i="32"/>
  <c r="G5" i="32"/>
  <c r="D4" i="32"/>
  <c r="P2" i="32" s="1"/>
  <c r="I5" i="32" l="1"/>
</calcChain>
</file>

<file path=xl/sharedStrings.xml><?xml version="1.0" encoding="utf-8"?>
<sst xmlns="http://schemas.openxmlformats.org/spreadsheetml/2006/main" count="444" uniqueCount="79">
  <si>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</si>
  <si>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</si>
  <si>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</si>
  <si>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</si>
  <si>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</si>
  <si>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</si>
  <si>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</si>
  <si>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</si>
  <si>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</si>
  <si>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</si>
  <si>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</si>
  <si>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</si>
  <si>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</si>
  <si>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</si>
  <si>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</si>
  <si>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</si>
  <si>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</si>
  <si>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</si>
  <si>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</si>
  <si>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</si>
  <si>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</si>
  <si>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</si>
  <si>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</si>
  <si>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</si>
  <si>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</si>
  <si>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</si>
  <si>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</si>
  <si>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</si>
  <si>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</si>
  <si>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</si>
  <si>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</si>
  <si>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</si>
  <si>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</si>
  <si>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</si>
  <si>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</si>
  <si>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</si>
  <si>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</si>
  <si>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</si>
  <si>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</si>
  <si>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</si>
  <si>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</si>
  <si>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</si>
  <si>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</si>
  <si>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</si>
  <si>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</si>
  <si>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</si>
  <si>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</si>
  <si>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</si>
  <si>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</si>
  <si>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</si>
  <si>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</si>
  <si>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</si>
  <si>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</si>
  <si>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</si>
  <si>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</si>
  <si>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</si>
  <si>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</si>
  <si>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</si>
  <si>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</si>
  <si>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</si>
  <si>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</si>
  <si>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</si>
  <si>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</si>
  <si>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</si>
  <si>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</si>
  <si>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</si>
  <si>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</si>
  <si>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USD/JPY</t>
    <phoneticPr fontId="2"/>
  </si>
  <si>
    <t>CADJPY</t>
    <phoneticPr fontId="2"/>
  </si>
  <si>
    <t>GBP/JPY</t>
    <phoneticPr fontId="2"/>
  </si>
  <si>
    <t>GBP/USD</t>
    <phoneticPr fontId="2"/>
  </si>
  <si>
    <t>EUR/JPY</t>
    <phoneticPr fontId="2"/>
  </si>
  <si>
    <t>CAD/JPY</t>
    <phoneticPr fontId="2"/>
  </si>
  <si>
    <t>４H</t>
    <phoneticPr fontId="3"/>
  </si>
  <si>
    <t>CMAエントリールール＋サポレジ付近でのエントリー注意　実体：ヒゲ＝1:2以上</t>
    <rPh sb="16" eb="18">
      <t>フキン</t>
    </rPh>
    <rPh sb="25" eb="27">
      <t>チュウイ</t>
    </rPh>
    <rPh sb="28" eb="30">
      <t>ジッタイ</t>
    </rPh>
    <rPh sb="37" eb="39">
      <t>イジョウ</t>
    </rPh>
    <phoneticPr fontId="3"/>
  </si>
  <si>
    <t>１H</t>
    <phoneticPr fontId="3"/>
  </si>
  <si>
    <t>たった4ヶ月の検証で、利益は2.5～3倍、勝率は54%～66%。日足や４Hに比べると相当効率が良い。やはりサポレジを意識することは大切。そして今回はボラティリティも考えてみた。この期間の日足のボラは77PIPSとあったので、そこも意識してみた。</t>
    <rPh sb="5" eb="6">
      <t>ツキ</t>
    </rPh>
    <rPh sb="7" eb="9">
      <t>ケンショウ</t>
    </rPh>
    <rPh sb="11" eb="13">
      <t>リエキ</t>
    </rPh>
    <rPh sb="19" eb="20">
      <t>バイ</t>
    </rPh>
    <rPh sb="21" eb="23">
      <t>ショウリツ</t>
    </rPh>
    <rPh sb="32" eb="33">
      <t>ヒ</t>
    </rPh>
    <rPh sb="33" eb="34">
      <t>アシ</t>
    </rPh>
    <rPh sb="38" eb="39">
      <t>クラ</t>
    </rPh>
    <rPh sb="42" eb="44">
      <t>ソウトウ</t>
    </rPh>
    <rPh sb="44" eb="46">
      <t>コウリツ</t>
    </rPh>
    <rPh sb="47" eb="48">
      <t>ヨ</t>
    </rPh>
    <rPh sb="58" eb="60">
      <t>イシキ</t>
    </rPh>
    <rPh sb="65" eb="67">
      <t>タイセツ</t>
    </rPh>
    <rPh sb="71" eb="73">
      <t>コンカイ</t>
    </rPh>
    <rPh sb="82" eb="83">
      <t>カンガ</t>
    </rPh>
    <rPh sb="90" eb="92">
      <t>キカン</t>
    </rPh>
    <rPh sb="93" eb="95">
      <t>ヒアシ</t>
    </rPh>
    <rPh sb="115" eb="117">
      <t>イシキ</t>
    </rPh>
    <phoneticPr fontId="2"/>
  </si>
  <si>
    <t>相場によっては、1日に2～3回エントリーできる場面もあり、平均すると2日半に1回程度。これだけの内容が再現できれば、エントリー回数も十分かもしれない。</t>
    <rPh sb="0" eb="2">
      <t>ソウバ</t>
    </rPh>
    <rPh sb="9" eb="10">
      <t>ニチ</t>
    </rPh>
    <rPh sb="14" eb="15">
      <t>カイ</t>
    </rPh>
    <rPh sb="23" eb="25">
      <t>バメン</t>
    </rPh>
    <rPh sb="29" eb="31">
      <t>ヘイキン</t>
    </rPh>
    <rPh sb="34" eb="37">
      <t>フツカハン</t>
    </rPh>
    <rPh sb="39" eb="40">
      <t>カイ</t>
    </rPh>
    <rPh sb="40" eb="42">
      <t>テイド</t>
    </rPh>
    <rPh sb="48" eb="50">
      <t>ナイヨウ</t>
    </rPh>
    <rPh sb="51" eb="53">
      <t>サイゲン</t>
    </rPh>
    <rPh sb="63" eb="65">
      <t>カイスウ</t>
    </rPh>
    <rPh sb="66" eb="68">
      <t>ジュウブン</t>
    </rPh>
    <phoneticPr fontId="2"/>
  </si>
  <si>
    <t>短い足での検証を中心にやっていきたい</t>
    <rPh sb="0" eb="1">
      <t>ミジカ</t>
    </rPh>
    <rPh sb="2" eb="3">
      <t>アシ</t>
    </rPh>
    <rPh sb="5" eb="7">
      <t>ケンショウ</t>
    </rPh>
    <rPh sb="8" eb="10">
      <t>チュウシン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</si>
</sst>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_);[Red]\(0.00\)"/>
  </numFmts>
  <fonts count="1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27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2137</xdr:colOff>
      <xdr:row>28</xdr:row>
      <xdr:rowOff>108224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A28A01FB-98CF-42F8-8E37-354F73E3F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12</xdr:col>
      <xdr:colOff>2137</xdr:colOff>
      <xdr:row>58</xdr:row>
      <xdr:rowOff>178981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787DE908-A571-4921-8F06-853A852C3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36771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12</xdr:col>
      <xdr:colOff>2137</xdr:colOff>
      <xdr:row>88</xdr:row>
      <xdr:rowOff>178981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A31CBFFA-8E8C-481D-A029-DC852616D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288486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12</xdr:col>
      <xdr:colOff>2137</xdr:colOff>
      <xdr:row>118</xdr:row>
      <xdr:rowOff>178981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AF9FF98-8962-4EB3-A9A4-D88273F1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840200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12</xdr:col>
      <xdr:colOff>2137</xdr:colOff>
      <xdr:row>148</xdr:row>
      <xdr:rowOff>178981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E8A1F9C5-0465-4074-AD67-9487B2301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391914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12</xdr:col>
      <xdr:colOff>2137</xdr:colOff>
      <xdr:row>178</xdr:row>
      <xdr:rowOff>178982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C89EFF3-8432-4E74-AD21-24DBA75AD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7943629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12</xdr:col>
      <xdr:colOff>2137</xdr:colOff>
      <xdr:row>208</xdr:row>
      <xdr:rowOff>178981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11D55C63-8846-44EC-BC63-B46278E1A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3495343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12</xdr:col>
      <xdr:colOff>2137</xdr:colOff>
      <xdr:row>238</xdr:row>
      <xdr:rowOff>178981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79BF3D1C-215A-415A-B238-E798C285C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9047057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12</xdr:col>
      <xdr:colOff>2137</xdr:colOff>
      <xdr:row>268</xdr:row>
      <xdr:rowOff>178981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08B95D1-ACFE-4E5D-A49A-3E6E9BF70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4598771"/>
          <a:ext cx="7164937" cy="5175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12</xdr:col>
      <xdr:colOff>2137</xdr:colOff>
      <xdr:row>298</xdr:row>
      <xdr:rowOff>178981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1D31FD65-F00F-4E90-9DF2-F87DACAFE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0150486"/>
          <a:ext cx="7164937" cy="517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opLeftCell="B1" zoomScale="90" zoomScaleNormal="90" workbookViewId="0">
      <pane ySplit="8" topLeftCell="A54" activePane="bottomLeft" state="frozen"/>
      <selection pane="bottomLeft" activeCell="P59" sqref="P59:Q59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76" t="s">
        <v>5</v>
      </c>
      <c r="C2" s="76"/>
      <c r="D2" s="87" t="s">
        <v>68</v>
      </c>
      <c r="E2" s="87"/>
      <c r="F2" s="76" t="s">
        <v>6</v>
      </c>
      <c r="G2" s="76"/>
      <c r="H2" s="79" t="s">
        <v>75</v>
      </c>
      <c r="I2" s="79"/>
      <c r="J2" s="76" t="s">
        <v>7</v>
      </c>
      <c r="K2" s="76"/>
      <c r="L2" s="86">
        <v>100000</v>
      </c>
      <c r="M2" s="87"/>
      <c r="N2" s="76" t="s">
        <v>8</v>
      </c>
      <c r="O2" s="76"/>
      <c r="P2" s="88">
        <f>SUM(L2,D4)</f>
        <v>258949.19775645051</v>
      </c>
      <c r="Q2" s="79"/>
      <c r="R2" s="1"/>
      <c r="S2" s="1"/>
      <c r="T2" s="1"/>
    </row>
    <row r="3" spans="2:25" ht="57" customHeight="1" x14ac:dyDescent="0.2">
      <c r="B3" s="76" t="s">
        <v>9</v>
      </c>
      <c r="C3" s="76"/>
      <c r="D3" s="89" t="s">
        <v>74</v>
      </c>
      <c r="E3" s="89"/>
      <c r="F3" s="89"/>
      <c r="G3" s="89"/>
      <c r="H3" s="89"/>
      <c r="I3" s="89"/>
      <c r="J3" s="76" t="s">
        <v>10</v>
      </c>
      <c r="K3" s="76"/>
      <c r="L3" s="89" t="s">
        <v>62</v>
      </c>
      <c r="M3" s="90"/>
      <c r="N3" s="90"/>
      <c r="O3" s="90"/>
      <c r="P3" s="90"/>
      <c r="Q3" s="90"/>
      <c r="R3" s="1"/>
      <c r="S3" s="1"/>
    </row>
    <row r="4" spans="2:25" x14ac:dyDescent="0.2">
      <c r="B4" s="76" t="s">
        <v>11</v>
      </c>
      <c r="C4" s="76"/>
      <c r="D4" s="84">
        <f>SUM($R$9:$S$993)</f>
        <v>158949.19775645051</v>
      </c>
      <c r="E4" s="84"/>
      <c r="F4" s="76" t="s">
        <v>12</v>
      </c>
      <c r="G4" s="76"/>
      <c r="H4" s="85">
        <f>SUM($T$9:$U$108)</f>
        <v>611.10000000000196</v>
      </c>
      <c r="I4" s="79"/>
      <c r="J4" s="91"/>
      <c r="K4" s="91"/>
      <c r="L4" s="88"/>
      <c r="M4" s="88"/>
      <c r="N4" s="91" t="s">
        <v>59</v>
      </c>
      <c r="O4" s="91"/>
      <c r="P4" s="92">
        <f>MAX(Y:Y)</f>
        <v>0.11470718999999874</v>
      </c>
      <c r="Q4" s="92"/>
      <c r="R4" s="1"/>
      <c r="S4" s="1"/>
      <c r="T4" s="1"/>
    </row>
    <row r="5" spans="2:25" x14ac:dyDescent="0.2">
      <c r="B5" s="39" t="s">
        <v>15</v>
      </c>
      <c r="C5" s="2">
        <f>COUNTIF($R$9:$R$990,"&gt;0")</f>
        <v>33</v>
      </c>
      <c r="D5" s="38" t="s">
        <v>16</v>
      </c>
      <c r="E5" s="15">
        <f>COUNTIF($R$9:$R$990,"&lt;0")</f>
        <v>17</v>
      </c>
      <c r="F5" s="38" t="s">
        <v>17</v>
      </c>
      <c r="G5" s="2">
        <f>COUNTIF($R$9:$R$990,"=0")</f>
        <v>0</v>
      </c>
      <c r="H5" s="38" t="s">
        <v>18</v>
      </c>
      <c r="I5" s="46">
        <f>C5/SUM(C5,E5,G5)</f>
        <v>0.66</v>
      </c>
      <c r="J5" s="75" t="s">
        <v>19</v>
      </c>
      <c r="K5" s="76"/>
      <c r="L5" s="77">
        <f>MAX(V9:V993)</f>
        <v>6</v>
      </c>
      <c r="M5" s="78"/>
      <c r="N5" s="17" t="s">
        <v>20</v>
      </c>
      <c r="O5" s="9"/>
      <c r="P5" s="77">
        <f>MAX(W9:W993)</f>
        <v>4</v>
      </c>
      <c r="Q5" s="7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80" t="s">
        <v>27</v>
      </c>
      <c r="S7" s="80"/>
      <c r="T7" s="80"/>
      <c r="U7" s="80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81" t="s">
        <v>31</v>
      </c>
      <c r="I8" s="67"/>
      <c r="J8" s="4" t="s">
        <v>32</v>
      </c>
      <c r="K8" s="82" t="s">
        <v>33</v>
      </c>
      <c r="L8" s="70"/>
      <c r="M8" s="71"/>
      <c r="N8" s="5" t="s">
        <v>28</v>
      </c>
      <c r="O8" s="5" t="s">
        <v>29</v>
      </c>
      <c r="P8" s="83" t="s">
        <v>31</v>
      </c>
      <c r="Q8" s="74"/>
      <c r="R8" s="80" t="s">
        <v>34</v>
      </c>
      <c r="S8" s="80"/>
      <c r="T8" s="80" t="s">
        <v>32</v>
      </c>
      <c r="U8" s="80"/>
      <c r="Y8" t="s">
        <v>58</v>
      </c>
    </row>
    <row r="9" spans="2:25" x14ac:dyDescent="0.2">
      <c r="B9" s="40">
        <v>1</v>
      </c>
      <c r="C9" s="51">
        <f>L2</f>
        <v>100000</v>
      </c>
      <c r="D9" s="51"/>
      <c r="E9" s="40">
        <v>2016</v>
      </c>
      <c r="F9" s="8">
        <v>43646</v>
      </c>
      <c r="G9" s="40" t="s">
        <v>4</v>
      </c>
      <c r="H9" s="57">
        <v>79.59</v>
      </c>
      <c r="I9" s="57"/>
      <c r="J9" s="40">
        <v>27</v>
      </c>
      <c r="K9" s="51">
        <f>IF(J9="","",C9*0.03)</f>
        <v>3000</v>
      </c>
      <c r="L9" s="51"/>
      <c r="M9" s="6">
        <f>IF(J9="","",(K9/J9)/LOOKUP(RIGHT($D$2,3),定数!$A$6:$A$13,定数!$B$6:$B$13))</f>
        <v>1.1111111111111112</v>
      </c>
      <c r="N9" s="40">
        <v>2016</v>
      </c>
      <c r="O9" s="8">
        <v>43646</v>
      </c>
      <c r="P9" s="58">
        <v>79.887</v>
      </c>
      <c r="Q9" s="58"/>
      <c r="R9" s="55">
        <f>IF(P9="","",T9*M9*LOOKUP(RIGHT($D$2,3),定数!$A$6:$A$13,定数!$B$6:$B$13))</f>
        <v>3299.9999999999673</v>
      </c>
      <c r="S9" s="55"/>
      <c r="T9" s="56">
        <f>IF(P9="","",IF(G9="買",(P9-H9),(H9-P9))*IF(RIGHT($D$2,3)="JPY",100,10000))</f>
        <v>29.699999999999704</v>
      </c>
      <c r="U9" s="56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51">
        <f t="shared" ref="C10:C73" si="0">IF(R9="","",C9+R9)</f>
        <v>103299.99999999997</v>
      </c>
      <c r="D10" s="51"/>
      <c r="E10" s="40">
        <v>2016</v>
      </c>
      <c r="F10" s="8">
        <v>43647</v>
      </c>
      <c r="G10" s="40" t="s">
        <v>3</v>
      </c>
      <c r="H10" s="57">
        <v>79.209999999999994</v>
      </c>
      <c r="I10" s="57"/>
      <c r="J10" s="40">
        <v>19</v>
      </c>
      <c r="K10" s="53">
        <f>IF(J10="","",C10*0.03)</f>
        <v>3098.9999999999991</v>
      </c>
      <c r="L10" s="54"/>
      <c r="M10" s="6">
        <f>IF(J10="","",(K10/J10)/LOOKUP(RIGHT($D$2,3),定数!$A$6:$A$13,定数!$B$6:$B$13))</f>
        <v>1.6310526315789469</v>
      </c>
      <c r="N10" s="40">
        <v>2016</v>
      </c>
      <c r="O10" s="8">
        <v>43647</v>
      </c>
      <c r="P10" s="58">
        <v>79.400000000000006</v>
      </c>
      <c r="Q10" s="58"/>
      <c r="R10" s="55">
        <f>IF(P10="","",T10*M10*LOOKUP(RIGHT($D$2,3),定数!$A$6:$A$13,定数!$B$6:$B$13))</f>
        <v>-3099.0000000001937</v>
      </c>
      <c r="S10" s="55"/>
      <c r="T10" s="56">
        <f t="shared" ref="T10:T63" si="1">IF(P10="","",IF(G10="買",(P10-H10),(H10-P10))*IF(RIGHT($D$2,3)="JPY",100,10000))</f>
        <v>-19.000000000001194</v>
      </c>
      <c r="U10" s="56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103299.99999999997</v>
      </c>
    </row>
    <row r="11" spans="2:25" x14ac:dyDescent="0.2">
      <c r="B11" s="40">
        <v>3</v>
      </c>
      <c r="C11" s="51">
        <f t="shared" si="0"/>
        <v>100200.99999999978</v>
      </c>
      <c r="D11" s="51"/>
      <c r="E11" s="40">
        <v>2016</v>
      </c>
      <c r="F11" s="8">
        <v>43650</v>
      </c>
      <c r="G11" s="40" t="s">
        <v>4</v>
      </c>
      <c r="H11" s="57">
        <v>79.7</v>
      </c>
      <c r="I11" s="57"/>
      <c r="J11" s="40">
        <v>13</v>
      </c>
      <c r="K11" s="53">
        <f t="shared" ref="K11:K55" si="4">IF(J11="","",C11*0.03)</f>
        <v>3006.0299999999934</v>
      </c>
      <c r="L11" s="54"/>
      <c r="M11" s="6">
        <f>IF(J11="","",(K11/J11)/LOOKUP(RIGHT($D$2,3),定数!$A$6:$A$13,定数!$B$6:$B$13))</f>
        <v>2.3123307692307642</v>
      </c>
      <c r="N11" s="40">
        <v>2016</v>
      </c>
      <c r="O11" s="8">
        <v>43650</v>
      </c>
      <c r="P11" s="58">
        <v>79.825000000000003</v>
      </c>
      <c r="Q11" s="58"/>
      <c r="R11" s="55">
        <f>IF(P11="","",T11*M11*LOOKUP(RIGHT($D$2,3),定数!$A$6:$A$13,定数!$B$6:$B$13))</f>
        <v>2890.4134615384555</v>
      </c>
      <c r="S11" s="55"/>
      <c r="T11" s="56">
        <f t="shared" si="1"/>
        <v>12.5</v>
      </c>
      <c r="U11" s="56"/>
      <c r="V11" s="22">
        <f t="shared" si="2"/>
        <v>1</v>
      </c>
      <c r="W11">
        <f t="shared" si="3"/>
        <v>0</v>
      </c>
      <c r="X11" s="41">
        <f>IF(C11&lt;&gt;"",MAX(X10,C11),"")</f>
        <v>103299.99999999997</v>
      </c>
      <c r="Y11" s="42">
        <f>IF(X11&lt;&gt;"",1-(C11/X11),"")</f>
        <v>3.0000000000001803E-2</v>
      </c>
    </row>
    <row r="12" spans="2:25" x14ac:dyDescent="0.2">
      <c r="B12" s="40">
        <v>4</v>
      </c>
      <c r="C12" s="51">
        <f t="shared" si="0"/>
        <v>103091.41346153824</v>
      </c>
      <c r="D12" s="51"/>
      <c r="E12" s="44">
        <v>2016</v>
      </c>
      <c r="F12" s="8">
        <v>43652</v>
      </c>
      <c r="G12" s="40" t="s">
        <v>3</v>
      </c>
      <c r="H12" s="57">
        <v>77.58</v>
      </c>
      <c r="I12" s="57"/>
      <c r="J12" s="40">
        <v>38</v>
      </c>
      <c r="K12" s="53">
        <f t="shared" si="4"/>
        <v>3092.7424038461468</v>
      </c>
      <c r="L12" s="54"/>
      <c r="M12" s="6">
        <f>IF(J12="","",(K12/J12)/LOOKUP(RIGHT($D$2,3),定数!$A$6:$A$13,定数!$B$6:$B$13))</f>
        <v>0.81387957995951221</v>
      </c>
      <c r="N12" s="40">
        <v>2016</v>
      </c>
      <c r="O12" s="8">
        <v>43652</v>
      </c>
      <c r="P12" s="58">
        <v>77.162999999999997</v>
      </c>
      <c r="Q12" s="58"/>
      <c r="R12" s="55">
        <f>IF(P12="","",T12*M12*LOOKUP(RIGHT($D$2,3),定数!$A$6:$A$13,定数!$B$6:$B$13))</f>
        <v>3393.8778484311788</v>
      </c>
      <c r="S12" s="55"/>
      <c r="T12" s="56">
        <f t="shared" si="1"/>
        <v>41.700000000000159</v>
      </c>
      <c r="U12" s="56"/>
      <c r="V12" s="22">
        <f t="shared" si="2"/>
        <v>2</v>
      </c>
      <c r="W12">
        <f t="shared" si="3"/>
        <v>0</v>
      </c>
      <c r="X12" s="41">
        <f t="shared" ref="X12:X75" si="5">IF(C12&lt;&gt;"",MAX(X11,C12),"")</f>
        <v>103299.99999999997</v>
      </c>
      <c r="Y12" s="42">
        <f t="shared" ref="Y12:Y75" si="6">IF(X12&lt;&gt;"",1-(C12/X12),"")</f>
        <v>2.019230769232716E-3</v>
      </c>
    </row>
    <row r="13" spans="2:25" x14ac:dyDescent="0.2">
      <c r="B13" s="40">
        <v>5</v>
      </c>
      <c r="C13" s="51">
        <f t="shared" si="0"/>
        <v>106485.29130996941</v>
      </c>
      <c r="D13" s="51"/>
      <c r="E13" s="40">
        <v>2016</v>
      </c>
      <c r="F13" s="8">
        <v>43654</v>
      </c>
      <c r="G13" s="40" t="s">
        <v>3</v>
      </c>
      <c r="H13" s="57">
        <v>77.239999999999995</v>
      </c>
      <c r="I13" s="57"/>
      <c r="J13" s="40">
        <v>19</v>
      </c>
      <c r="K13" s="53">
        <f t="shared" si="4"/>
        <v>3194.5587392990824</v>
      </c>
      <c r="L13" s="54"/>
      <c r="M13" s="6">
        <f>IF(J13="","",(K13/J13)/LOOKUP(RIGHT($D$2,3),定数!$A$6:$A$13,定数!$B$6:$B$13))</f>
        <v>1.6813467048942539</v>
      </c>
      <c r="N13" s="40">
        <v>2016</v>
      </c>
      <c r="O13" s="8">
        <v>43654</v>
      </c>
      <c r="P13" s="58">
        <v>77.018000000000001</v>
      </c>
      <c r="Q13" s="58"/>
      <c r="R13" s="55">
        <f>IF(P13="","",T13*M13*LOOKUP(RIGHT($D$2,3),定数!$A$6:$A$13,定数!$B$6:$B$13))</f>
        <v>3732.589684865146</v>
      </c>
      <c r="S13" s="55"/>
      <c r="T13" s="56">
        <f t="shared" si="1"/>
        <v>22.19999999999942</v>
      </c>
      <c r="U13" s="56"/>
      <c r="V13" s="22">
        <f t="shared" si="2"/>
        <v>3</v>
      </c>
      <c r="W13">
        <f t="shared" si="3"/>
        <v>0</v>
      </c>
      <c r="X13" s="41">
        <f t="shared" si="5"/>
        <v>106485.29130996941</v>
      </c>
      <c r="Y13" s="42">
        <f t="shared" si="6"/>
        <v>0</v>
      </c>
    </row>
    <row r="14" spans="2:25" x14ac:dyDescent="0.2">
      <c r="B14" s="40">
        <v>6</v>
      </c>
      <c r="C14" s="51">
        <f t="shared" si="0"/>
        <v>110217.88099483456</v>
      </c>
      <c r="D14" s="51"/>
      <c r="E14" s="40">
        <v>2016</v>
      </c>
      <c r="F14" s="8">
        <v>43654</v>
      </c>
      <c r="G14" s="40" t="s">
        <v>3</v>
      </c>
      <c r="H14" s="57">
        <v>77.23</v>
      </c>
      <c r="I14" s="57"/>
      <c r="J14" s="40">
        <v>20</v>
      </c>
      <c r="K14" s="53">
        <f t="shared" si="4"/>
        <v>3306.5364298450368</v>
      </c>
      <c r="L14" s="54"/>
      <c r="M14" s="6">
        <f>IF(J14="","",(K14/J14)/LOOKUP(RIGHT($D$2,3),定数!$A$6:$A$13,定数!$B$6:$B$13))</f>
        <v>1.6532682149225184</v>
      </c>
      <c r="N14" s="40">
        <v>2016</v>
      </c>
      <c r="O14" s="8">
        <v>43654</v>
      </c>
      <c r="P14" s="58">
        <v>77.022999999999996</v>
      </c>
      <c r="Q14" s="58"/>
      <c r="R14" s="55">
        <f>IF(P14="","",T14*M14*LOOKUP(RIGHT($D$2,3),定数!$A$6:$A$13,定数!$B$6:$B$13))</f>
        <v>3422.265204889743</v>
      </c>
      <c r="S14" s="55"/>
      <c r="T14" s="56">
        <f t="shared" si="1"/>
        <v>20.700000000000784</v>
      </c>
      <c r="U14" s="56"/>
      <c r="V14" s="22">
        <f t="shared" si="2"/>
        <v>4</v>
      </c>
      <c r="W14">
        <f t="shared" si="3"/>
        <v>0</v>
      </c>
      <c r="X14" s="41">
        <f t="shared" si="5"/>
        <v>110217.88099483456</v>
      </c>
      <c r="Y14" s="42">
        <f t="shared" si="6"/>
        <v>0</v>
      </c>
    </row>
    <row r="15" spans="2:25" x14ac:dyDescent="0.2">
      <c r="B15" s="40">
        <v>7</v>
      </c>
      <c r="C15" s="51">
        <f t="shared" si="0"/>
        <v>113640.1461997243</v>
      </c>
      <c r="D15" s="51"/>
      <c r="E15" s="40">
        <v>2016</v>
      </c>
      <c r="F15" s="8">
        <v>43657</v>
      </c>
      <c r="G15" s="40" t="s">
        <v>4</v>
      </c>
      <c r="H15" s="57">
        <v>78.38</v>
      </c>
      <c r="I15" s="57"/>
      <c r="J15" s="40">
        <v>42</v>
      </c>
      <c r="K15" s="53">
        <f t="shared" si="4"/>
        <v>3409.2043859917289</v>
      </c>
      <c r="L15" s="54"/>
      <c r="M15" s="6">
        <f>IF(J15="","",(K15/J15)/LOOKUP(RIGHT($D$2,3),定数!$A$6:$A$13,定数!$B$6:$B$13))</f>
        <v>0.81171532999803075</v>
      </c>
      <c r="N15" s="40">
        <v>2016</v>
      </c>
      <c r="O15" s="8">
        <v>43658</v>
      </c>
      <c r="P15" s="58">
        <v>78.900000000000006</v>
      </c>
      <c r="Q15" s="58"/>
      <c r="R15" s="55">
        <f>IF(P15="","",T15*M15*LOOKUP(RIGHT($D$2,3),定数!$A$6:$A$13,定数!$B$6:$B$13))</f>
        <v>4220.9197159898431</v>
      </c>
      <c r="S15" s="55"/>
      <c r="T15" s="56">
        <f t="shared" si="1"/>
        <v>52.000000000001023</v>
      </c>
      <c r="U15" s="56"/>
      <c r="V15" s="22">
        <f t="shared" si="2"/>
        <v>5</v>
      </c>
      <c r="W15">
        <f t="shared" si="3"/>
        <v>0</v>
      </c>
      <c r="X15" s="41">
        <f t="shared" si="5"/>
        <v>113640.1461997243</v>
      </c>
      <c r="Y15" s="42">
        <f t="shared" si="6"/>
        <v>0</v>
      </c>
    </row>
    <row r="16" spans="2:25" x14ac:dyDescent="0.2">
      <c r="B16" s="40">
        <v>8</v>
      </c>
      <c r="C16" s="51">
        <f t="shared" si="0"/>
        <v>117861.06591571415</v>
      </c>
      <c r="D16" s="51"/>
      <c r="E16" s="40">
        <v>2016</v>
      </c>
      <c r="F16" s="8">
        <v>43659</v>
      </c>
      <c r="G16" s="40" t="s">
        <v>4</v>
      </c>
      <c r="H16" s="57">
        <v>80.45</v>
      </c>
      <c r="I16" s="57"/>
      <c r="J16" s="40">
        <v>43</v>
      </c>
      <c r="K16" s="53">
        <f t="shared" si="4"/>
        <v>3535.8319774714241</v>
      </c>
      <c r="L16" s="54"/>
      <c r="M16" s="6">
        <f>IF(J16="","",(K16/J16)/LOOKUP(RIGHT($D$2,3),定数!$A$6:$A$13,定数!$B$6:$B$13))</f>
        <v>0.82228650638870338</v>
      </c>
      <c r="N16" s="40">
        <v>2016</v>
      </c>
      <c r="O16" s="8">
        <v>43659</v>
      </c>
      <c r="P16" s="58">
        <v>80.936999999999998</v>
      </c>
      <c r="Q16" s="58"/>
      <c r="R16" s="55">
        <f>IF(P16="","",T16*M16*LOOKUP(RIGHT($D$2,3),定数!$A$6:$A$13,定数!$B$6:$B$13))</f>
        <v>4004.5352861129422</v>
      </c>
      <c r="S16" s="55"/>
      <c r="T16" s="56">
        <f t="shared" si="1"/>
        <v>48.699999999999477</v>
      </c>
      <c r="U16" s="56"/>
      <c r="V16" s="22">
        <f t="shared" si="2"/>
        <v>6</v>
      </c>
      <c r="W16">
        <f t="shared" si="3"/>
        <v>0</v>
      </c>
      <c r="X16" s="41">
        <f t="shared" si="5"/>
        <v>117861.06591571415</v>
      </c>
      <c r="Y16" s="42">
        <f t="shared" si="6"/>
        <v>0</v>
      </c>
    </row>
    <row r="17" spans="2:25" x14ac:dyDescent="0.2">
      <c r="B17" s="40">
        <v>9</v>
      </c>
      <c r="C17" s="51">
        <f t="shared" si="0"/>
        <v>121865.60120182708</v>
      </c>
      <c r="D17" s="51"/>
      <c r="E17" s="40">
        <v>2016</v>
      </c>
      <c r="F17" s="8">
        <v>43661</v>
      </c>
      <c r="G17" s="40" t="s">
        <v>4</v>
      </c>
      <c r="H17" s="57">
        <v>82.25</v>
      </c>
      <c r="I17" s="57"/>
      <c r="J17" s="40">
        <v>32</v>
      </c>
      <c r="K17" s="53">
        <f t="shared" si="4"/>
        <v>3655.9680360548123</v>
      </c>
      <c r="L17" s="54"/>
      <c r="M17" s="6">
        <f>IF(J17="","",(K17/J17)/LOOKUP(RIGHT($D$2,3),定数!$A$6:$A$13,定数!$B$6:$B$13))</f>
        <v>1.1424900112671288</v>
      </c>
      <c r="N17" s="40">
        <v>2016</v>
      </c>
      <c r="O17" s="8">
        <v>43661</v>
      </c>
      <c r="P17" s="58">
        <v>81.93</v>
      </c>
      <c r="Q17" s="58"/>
      <c r="R17" s="55">
        <f>IF(P17="","",T17*M17*LOOKUP(RIGHT($D$2,3),定数!$A$6:$A$13,定数!$B$6:$B$13))</f>
        <v>-3655.9680360547341</v>
      </c>
      <c r="S17" s="55"/>
      <c r="T17" s="56">
        <f t="shared" si="1"/>
        <v>-31.999999999999318</v>
      </c>
      <c r="U17" s="56"/>
      <c r="V17" s="22">
        <f t="shared" si="2"/>
        <v>0</v>
      </c>
      <c r="W17">
        <f t="shared" si="3"/>
        <v>1</v>
      </c>
      <c r="X17" s="41">
        <f t="shared" si="5"/>
        <v>121865.60120182708</v>
      </c>
      <c r="Y17" s="42">
        <f t="shared" si="6"/>
        <v>0</v>
      </c>
    </row>
    <row r="18" spans="2:25" x14ac:dyDescent="0.2">
      <c r="B18" s="40">
        <v>10</v>
      </c>
      <c r="C18" s="51">
        <f t="shared" si="0"/>
        <v>118209.63316577235</v>
      </c>
      <c r="D18" s="51"/>
      <c r="E18" s="44">
        <v>2016</v>
      </c>
      <c r="F18" s="8">
        <v>43661</v>
      </c>
      <c r="G18" s="40" t="s">
        <v>3</v>
      </c>
      <c r="H18" s="57">
        <v>81.44</v>
      </c>
      <c r="I18" s="57"/>
      <c r="J18" s="40">
        <v>31</v>
      </c>
      <c r="K18" s="53">
        <f t="shared" si="4"/>
        <v>3546.2889949731702</v>
      </c>
      <c r="L18" s="54"/>
      <c r="M18" s="6">
        <f>IF(J18="","",(K18/J18)/LOOKUP(RIGHT($D$2,3),定数!$A$6:$A$13,定数!$B$6:$B$13))</f>
        <v>1.1439641919268291</v>
      </c>
      <c r="N18" s="40">
        <v>2016</v>
      </c>
      <c r="O18" s="8">
        <v>43661</v>
      </c>
      <c r="P18" s="58">
        <v>81.075000000000003</v>
      </c>
      <c r="Q18" s="58"/>
      <c r="R18" s="55">
        <f>IF(P18="","",T18*M18*LOOKUP(RIGHT($D$2,3),定数!$A$6:$A$13,定数!$B$6:$B$13))</f>
        <v>4175.4693005328672</v>
      </c>
      <c r="S18" s="55"/>
      <c r="T18" s="56">
        <f t="shared" si="1"/>
        <v>36.499999999999488</v>
      </c>
      <c r="U18" s="56"/>
      <c r="V18" s="22">
        <f t="shared" si="2"/>
        <v>1</v>
      </c>
      <c r="W18">
        <f t="shared" si="3"/>
        <v>0</v>
      </c>
      <c r="X18" s="41">
        <f t="shared" si="5"/>
        <v>121865.60120182708</v>
      </c>
      <c r="Y18" s="42">
        <f t="shared" si="6"/>
        <v>2.9999999999999361E-2</v>
      </c>
    </row>
    <row r="19" spans="2:25" x14ac:dyDescent="0.2">
      <c r="B19" s="40">
        <v>11</v>
      </c>
      <c r="C19" s="51">
        <f t="shared" si="0"/>
        <v>122385.10246630522</v>
      </c>
      <c r="D19" s="51"/>
      <c r="E19" s="47">
        <v>2016</v>
      </c>
      <c r="F19" s="8">
        <v>43673</v>
      </c>
      <c r="G19" s="40" t="s">
        <v>3</v>
      </c>
      <c r="H19" s="57">
        <v>79.75</v>
      </c>
      <c r="I19" s="57"/>
      <c r="J19" s="40">
        <v>39</v>
      </c>
      <c r="K19" s="53">
        <f t="shared" si="4"/>
        <v>3671.5530739891565</v>
      </c>
      <c r="L19" s="54"/>
      <c r="M19" s="6">
        <f>IF(J19="","",(K19/J19)/LOOKUP(RIGHT($D$2,3),定数!$A$6:$A$13,定数!$B$6:$B$13))</f>
        <v>0.94142386512542475</v>
      </c>
      <c r="N19" s="40">
        <v>2016</v>
      </c>
      <c r="O19" s="8">
        <v>43674</v>
      </c>
      <c r="P19" s="58">
        <v>80.14</v>
      </c>
      <c r="Q19" s="58"/>
      <c r="R19" s="55">
        <f>IF(P19="","",T19*M19*LOOKUP(RIGHT($D$2,3),定数!$A$6:$A$13,定数!$B$6:$B$13))</f>
        <v>-3671.5530739891619</v>
      </c>
      <c r="S19" s="55"/>
      <c r="T19" s="56">
        <f t="shared" si="1"/>
        <v>-39.000000000000057</v>
      </c>
      <c r="U19" s="56"/>
      <c r="V19" s="22">
        <f t="shared" si="2"/>
        <v>0</v>
      </c>
      <c r="W19">
        <f t="shared" si="3"/>
        <v>1</v>
      </c>
      <c r="X19" s="41">
        <f t="shared" si="5"/>
        <v>122385.10246630522</v>
      </c>
      <c r="Y19" s="42">
        <f t="shared" si="6"/>
        <v>0</v>
      </c>
    </row>
    <row r="20" spans="2:25" x14ac:dyDescent="0.2">
      <c r="B20" s="40">
        <v>12</v>
      </c>
      <c r="C20" s="51">
        <f t="shared" si="0"/>
        <v>118713.54939231605</v>
      </c>
      <c r="D20" s="51"/>
      <c r="E20" s="47">
        <v>2016</v>
      </c>
      <c r="F20" s="8">
        <v>43674</v>
      </c>
      <c r="G20" s="40" t="s">
        <v>3</v>
      </c>
      <c r="H20" s="57">
        <v>79.790000000000006</v>
      </c>
      <c r="I20" s="57"/>
      <c r="J20" s="40">
        <v>24</v>
      </c>
      <c r="K20" s="53">
        <f t="shared" si="4"/>
        <v>3561.4064817694816</v>
      </c>
      <c r="L20" s="54"/>
      <c r="M20" s="6">
        <f>IF(J20="","",(K20/J20)/LOOKUP(RIGHT($D$2,3),定数!$A$6:$A$13,定数!$B$6:$B$13))</f>
        <v>1.4839193674039506</v>
      </c>
      <c r="N20" s="40">
        <v>2016</v>
      </c>
      <c r="O20" s="8">
        <v>43675</v>
      </c>
      <c r="P20" s="58">
        <v>80.03</v>
      </c>
      <c r="Q20" s="58"/>
      <c r="R20" s="55">
        <f>IF(P20="","",T20*M20*LOOKUP(RIGHT($D$2,3),定数!$A$6:$A$13,定数!$B$6:$B$13))</f>
        <v>-3561.4064817694057</v>
      </c>
      <c r="S20" s="55"/>
      <c r="T20" s="56">
        <f t="shared" si="1"/>
        <v>-23.999999999999488</v>
      </c>
      <c r="U20" s="56"/>
      <c r="V20" s="22">
        <f t="shared" si="2"/>
        <v>0</v>
      </c>
      <c r="W20">
        <f t="shared" si="3"/>
        <v>2</v>
      </c>
      <c r="X20" s="41">
        <f t="shared" si="5"/>
        <v>122385.10246630522</v>
      </c>
      <c r="Y20" s="42">
        <f t="shared" si="6"/>
        <v>3.0000000000000138E-2</v>
      </c>
    </row>
    <row r="21" spans="2:25" x14ac:dyDescent="0.2">
      <c r="B21" s="40">
        <v>13</v>
      </c>
      <c r="C21" s="51">
        <f t="shared" si="0"/>
        <v>115152.14291054665</v>
      </c>
      <c r="D21" s="51"/>
      <c r="E21" s="47">
        <v>2016</v>
      </c>
      <c r="F21" s="8">
        <v>43674</v>
      </c>
      <c r="G21" s="47" t="s">
        <v>3</v>
      </c>
      <c r="H21" s="57">
        <v>79.7</v>
      </c>
      <c r="I21" s="57"/>
      <c r="J21" s="47">
        <v>16</v>
      </c>
      <c r="K21" s="53">
        <f t="shared" si="4"/>
        <v>3454.5642873163993</v>
      </c>
      <c r="L21" s="54"/>
      <c r="M21" s="48">
        <f>IF(J21="","",(K21/J21)/LOOKUP(RIGHT($D$2,3),定数!$A$6:$A$13,定数!$B$6:$B$13))</f>
        <v>2.1591026795727495</v>
      </c>
      <c r="N21" s="47">
        <v>2016</v>
      </c>
      <c r="O21" s="8">
        <v>43674</v>
      </c>
      <c r="P21" s="58">
        <v>79.86</v>
      </c>
      <c r="Q21" s="58"/>
      <c r="R21" s="55">
        <f>IF(P21="","",T21*M21*LOOKUP(RIGHT($D$2,3),定数!$A$6:$A$13,定数!$B$6:$B$13))</f>
        <v>-3454.5642873163251</v>
      </c>
      <c r="S21" s="55"/>
      <c r="T21" s="56">
        <f t="shared" si="1"/>
        <v>-15.999999999999659</v>
      </c>
      <c r="U21" s="56"/>
      <c r="V21" s="22">
        <f t="shared" si="2"/>
        <v>0</v>
      </c>
      <c r="W21">
        <f t="shared" si="3"/>
        <v>3</v>
      </c>
      <c r="X21" s="41">
        <f t="shared" si="5"/>
        <v>122385.10246630522</v>
      </c>
      <c r="Y21" s="42">
        <f t="shared" si="6"/>
        <v>5.9099999999999486E-2</v>
      </c>
    </row>
    <row r="22" spans="2:25" x14ac:dyDescent="0.2">
      <c r="B22" s="40">
        <v>14</v>
      </c>
      <c r="C22" s="51">
        <f t="shared" si="0"/>
        <v>111697.57862323032</v>
      </c>
      <c r="D22" s="51"/>
      <c r="E22" s="47">
        <v>2016</v>
      </c>
      <c r="F22" s="8">
        <v>43675</v>
      </c>
      <c r="G22" s="44" t="s">
        <v>3</v>
      </c>
      <c r="H22" s="57">
        <v>78.28</v>
      </c>
      <c r="I22" s="57"/>
      <c r="J22" s="44">
        <v>33</v>
      </c>
      <c r="K22" s="53">
        <f t="shared" si="4"/>
        <v>3350.9273586969093</v>
      </c>
      <c r="L22" s="54"/>
      <c r="M22" s="45">
        <f>IF(J22="","",(K22/J22)/LOOKUP(RIGHT($D$2,3),定数!$A$6:$A$13,定数!$B$6:$B$13))</f>
        <v>1.0154325329384575</v>
      </c>
      <c r="N22" s="44">
        <v>2016</v>
      </c>
      <c r="O22" s="8">
        <v>43675</v>
      </c>
      <c r="P22" s="58">
        <v>78.61</v>
      </c>
      <c r="Q22" s="58"/>
      <c r="R22" s="55">
        <f>IF(P22="","",T22*M22*LOOKUP(RIGHT($D$2,3),定数!$A$6:$A$13,定数!$B$6:$B$13))</f>
        <v>-3350.9273586968925</v>
      </c>
      <c r="S22" s="55"/>
      <c r="T22" s="56">
        <f t="shared" si="1"/>
        <v>-32.999999999999829</v>
      </c>
      <c r="U22" s="56"/>
      <c r="V22" s="22">
        <f t="shared" si="2"/>
        <v>0</v>
      </c>
      <c r="W22">
        <f t="shared" si="3"/>
        <v>4</v>
      </c>
      <c r="X22" s="41">
        <f t="shared" si="5"/>
        <v>122385.10246630522</v>
      </c>
      <c r="Y22" s="42">
        <f t="shared" si="6"/>
        <v>8.7326999999998933E-2</v>
      </c>
    </row>
    <row r="23" spans="2:25" x14ac:dyDescent="0.2">
      <c r="B23" s="40">
        <v>15</v>
      </c>
      <c r="C23" s="51">
        <f t="shared" si="0"/>
        <v>108346.65126453343</v>
      </c>
      <c r="D23" s="51"/>
      <c r="E23" s="47">
        <v>2016</v>
      </c>
      <c r="F23" s="8">
        <v>43678</v>
      </c>
      <c r="G23" s="40" t="s">
        <v>3</v>
      </c>
      <c r="H23" s="57">
        <v>78.05</v>
      </c>
      <c r="I23" s="57"/>
      <c r="J23" s="40">
        <v>26</v>
      </c>
      <c r="K23" s="53">
        <f t="shared" si="4"/>
        <v>3250.3995379360026</v>
      </c>
      <c r="L23" s="54"/>
      <c r="M23" s="6">
        <f>IF(J23="","",(K23/J23)/LOOKUP(RIGHT($D$2,3),定数!$A$6:$A$13,定数!$B$6:$B$13))</f>
        <v>1.2501536684369241</v>
      </c>
      <c r="N23" s="40">
        <v>2016</v>
      </c>
      <c r="O23" s="8">
        <v>43678</v>
      </c>
      <c r="P23" s="58">
        <v>77.75</v>
      </c>
      <c r="Q23" s="58"/>
      <c r="R23" s="55">
        <f>IF(P23="","",T23*M23*LOOKUP(RIGHT($D$2,3),定数!$A$6:$A$13,定数!$B$6:$B$13))</f>
        <v>3750.4610053107372</v>
      </c>
      <c r="S23" s="55"/>
      <c r="T23" s="56">
        <f t="shared" si="1"/>
        <v>29.999999999999716</v>
      </c>
      <c r="U23" s="56"/>
      <c r="V23" t="str">
        <f t="shared" ref="V23:W74" si="7">IF(S23&lt;&gt;"",IF(S23&lt;0,1+V22,0),"")</f>
        <v/>
      </c>
      <c r="W23">
        <f t="shared" si="3"/>
        <v>0</v>
      </c>
      <c r="X23" s="41">
        <f t="shared" si="5"/>
        <v>122385.10246630522</v>
      </c>
      <c r="Y23" s="42">
        <f t="shared" si="6"/>
        <v>0.11470718999999874</v>
      </c>
    </row>
    <row r="24" spans="2:25" x14ac:dyDescent="0.2">
      <c r="B24" s="40">
        <v>16</v>
      </c>
      <c r="C24" s="51">
        <f t="shared" si="0"/>
        <v>112097.11226984416</v>
      </c>
      <c r="D24" s="51"/>
      <c r="E24" s="47">
        <v>2016</v>
      </c>
      <c r="F24" s="8">
        <v>43680</v>
      </c>
      <c r="G24" s="40" t="s">
        <v>4</v>
      </c>
      <c r="H24" s="57">
        <v>77.2</v>
      </c>
      <c r="I24" s="57"/>
      <c r="J24" s="40">
        <v>19</v>
      </c>
      <c r="K24" s="53">
        <f t="shared" si="4"/>
        <v>3362.9133680953246</v>
      </c>
      <c r="L24" s="54"/>
      <c r="M24" s="6">
        <f>IF(J24="","",(K24/J24)/LOOKUP(RIGHT($D$2,3),定数!$A$6:$A$13,定数!$B$6:$B$13))</f>
        <v>1.7699544042606972</v>
      </c>
      <c r="N24" s="40">
        <v>2016</v>
      </c>
      <c r="O24" s="8">
        <v>43680</v>
      </c>
      <c r="P24" s="58">
        <v>77.409000000000006</v>
      </c>
      <c r="Q24" s="58"/>
      <c r="R24" s="55">
        <f>IF(P24="","",T24*M24*LOOKUP(RIGHT($D$2,3),定数!$A$6:$A$13,定数!$B$6:$B$13))</f>
        <v>3699.2047049049133</v>
      </c>
      <c r="S24" s="55"/>
      <c r="T24" s="56">
        <f t="shared" si="1"/>
        <v>20.900000000000318</v>
      </c>
      <c r="U24" s="56"/>
      <c r="V24" t="str">
        <f t="shared" si="7"/>
        <v/>
      </c>
      <c r="W24">
        <f t="shared" si="3"/>
        <v>0</v>
      </c>
      <c r="X24" s="41">
        <f t="shared" si="5"/>
        <v>122385.10246630522</v>
      </c>
      <c r="Y24" s="42">
        <f t="shared" si="6"/>
        <v>8.406243888461451E-2</v>
      </c>
    </row>
    <row r="25" spans="2:25" x14ac:dyDescent="0.2">
      <c r="B25" s="40">
        <v>17</v>
      </c>
      <c r="C25" s="51">
        <f t="shared" si="0"/>
        <v>115796.31697474908</v>
      </c>
      <c r="D25" s="51"/>
      <c r="E25" s="44">
        <v>2016</v>
      </c>
      <c r="F25" s="8">
        <v>43680</v>
      </c>
      <c r="G25" s="44" t="s">
        <v>4</v>
      </c>
      <c r="H25" s="57">
        <v>77.38</v>
      </c>
      <c r="I25" s="57"/>
      <c r="J25" s="44">
        <v>15</v>
      </c>
      <c r="K25" s="53">
        <f t="shared" si="4"/>
        <v>3473.8895092424723</v>
      </c>
      <c r="L25" s="54"/>
      <c r="M25" s="45">
        <f>IF(J25="","",(K25/J25)/LOOKUP(RIGHT($D$2,3),定数!$A$6:$A$13,定数!$B$6:$B$13))</f>
        <v>2.3159263394949816</v>
      </c>
      <c r="N25" s="44">
        <v>2016</v>
      </c>
      <c r="O25" s="8">
        <v>43680</v>
      </c>
      <c r="P25" s="57">
        <v>77.537999999999997</v>
      </c>
      <c r="Q25" s="57"/>
      <c r="R25" s="55">
        <f>IF(P25="","",T25*M25*LOOKUP(RIGHT($D$2,3),定数!$A$6:$A$13,定数!$B$6:$B$13))</f>
        <v>3659.1636164020997</v>
      </c>
      <c r="S25" s="55"/>
      <c r="T25" s="56">
        <f t="shared" si="1"/>
        <v>15.800000000000125</v>
      </c>
      <c r="U25" s="56"/>
      <c r="V25" t="str">
        <f t="shared" si="7"/>
        <v/>
      </c>
      <c r="W25">
        <f t="shared" si="3"/>
        <v>0</v>
      </c>
      <c r="X25" s="41">
        <f t="shared" si="5"/>
        <v>122385.10246630522</v>
      </c>
      <c r="Y25" s="42">
        <f t="shared" si="6"/>
        <v>5.3836499367806323E-2</v>
      </c>
    </row>
    <row r="26" spans="2:25" x14ac:dyDescent="0.2">
      <c r="B26" s="40">
        <v>18</v>
      </c>
      <c r="C26" s="51">
        <f t="shared" si="0"/>
        <v>119455.48059115118</v>
      </c>
      <c r="D26" s="51"/>
      <c r="E26" s="40">
        <v>2016</v>
      </c>
      <c r="F26" s="8">
        <v>43681</v>
      </c>
      <c r="G26" s="40" t="s">
        <v>4</v>
      </c>
      <c r="H26" s="57">
        <v>77.55</v>
      </c>
      <c r="I26" s="57"/>
      <c r="J26" s="40">
        <v>14</v>
      </c>
      <c r="K26" s="53">
        <f t="shared" si="4"/>
        <v>3583.6644177345352</v>
      </c>
      <c r="L26" s="54"/>
      <c r="M26" s="6">
        <f>IF(J26="","",(K26/J26)/LOOKUP(RIGHT($D$2,3),定数!$A$6:$A$13,定数!$B$6:$B$13))</f>
        <v>2.5597602983818111</v>
      </c>
      <c r="N26" s="40">
        <v>2016</v>
      </c>
      <c r="O26" s="8">
        <v>43681</v>
      </c>
      <c r="P26" s="58">
        <v>77.69</v>
      </c>
      <c r="Q26" s="58"/>
      <c r="R26" s="55">
        <f>IF(P26="","",T26*M26*LOOKUP(RIGHT($D$2,3),定数!$A$6:$A$13,定数!$B$6:$B$13))</f>
        <v>3583.6644177345497</v>
      </c>
      <c r="S26" s="55"/>
      <c r="T26" s="56">
        <f t="shared" si="1"/>
        <v>14.000000000000057</v>
      </c>
      <c r="U26" s="56"/>
      <c r="V26" t="str">
        <f t="shared" si="7"/>
        <v/>
      </c>
      <c r="W26">
        <f t="shared" si="3"/>
        <v>0</v>
      </c>
      <c r="X26" s="41">
        <f t="shared" si="5"/>
        <v>122385.10246630522</v>
      </c>
      <c r="Y26" s="42">
        <f t="shared" si="6"/>
        <v>2.3937732747828733E-2</v>
      </c>
    </row>
    <row r="27" spans="2:25" x14ac:dyDescent="0.2">
      <c r="B27" s="40">
        <v>19</v>
      </c>
      <c r="C27" s="51">
        <f t="shared" si="0"/>
        <v>123039.14500888572</v>
      </c>
      <c r="D27" s="51"/>
      <c r="E27" s="40">
        <v>2016</v>
      </c>
      <c r="F27" s="8">
        <v>43681</v>
      </c>
      <c r="G27" s="40" t="s">
        <v>4</v>
      </c>
      <c r="H27" s="57">
        <v>77.66</v>
      </c>
      <c r="I27" s="57"/>
      <c r="J27" s="40">
        <v>21</v>
      </c>
      <c r="K27" s="53">
        <f t="shared" si="4"/>
        <v>3691.1743502665718</v>
      </c>
      <c r="L27" s="54"/>
      <c r="M27" s="6">
        <f>IF(J27="","",(K27/J27)/LOOKUP(RIGHT($D$2,3),定数!$A$6:$A$13,定数!$B$6:$B$13))</f>
        <v>1.7577020715555105</v>
      </c>
      <c r="N27" s="40">
        <v>2016</v>
      </c>
      <c r="O27" s="8">
        <v>43681</v>
      </c>
      <c r="P27" s="58">
        <v>77.45</v>
      </c>
      <c r="Q27" s="58"/>
      <c r="R27" s="55">
        <f>IF(P27="","",T27*M27*LOOKUP(RIGHT($D$2,3),定数!$A$6:$A$13,定数!$B$6:$B$13))</f>
        <v>-3691.1743502664622</v>
      </c>
      <c r="S27" s="55"/>
      <c r="T27" s="56">
        <f t="shared" si="1"/>
        <v>-20.999999999999375</v>
      </c>
      <c r="U27" s="56"/>
      <c r="V27" t="str">
        <f t="shared" si="7"/>
        <v/>
      </c>
      <c r="W27">
        <f t="shared" si="3"/>
        <v>1</v>
      </c>
      <c r="X27" s="41">
        <f t="shared" si="5"/>
        <v>123039.14500888572</v>
      </c>
      <c r="Y27" s="42">
        <f t="shared" si="6"/>
        <v>0</v>
      </c>
    </row>
    <row r="28" spans="2:25" x14ac:dyDescent="0.2">
      <c r="B28" s="40">
        <v>20</v>
      </c>
      <c r="C28" s="51">
        <f t="shared" si="0"/>
        <v>119347.97065861926</v>
      </c>
      <c r="D28" s="51"/>
      <c r="E28" s="40">
        <v>2016</v>
      </c>
      <c r="F28" s="8">
        <v>43682</v>
      </c>
      <c r="G28" s="40" t="s">
        <v>3</v>
      </c>
      <c r="H28" s="57">
        <v>77.28</v>
      </c>
      <c r="I28" s="57"/>
      <c r="J28" s="40">
        <v>8</v>
      </c>
      <c r="K28" s="53">
        <f t="shared" si="4"/>
        <v>3580.4391197585778</v>
      </c>
      <c r="L28" s="54"/>
      <c r="M28" s="6">
        <f>IF(J28="","",(K28/J28)/LOOKUP(RIGHT($D$2,3),定数!$A$6:$A$13,定数!$B$6:$B$13))</f>
        <v>4.4755488996982224</v>
      </c>
      <c r="N28" s="40">
        <v>2016</v>
      </c>
      <c r="O28" s="8">
        <v>43682</v>
      </c>
      <c r="P28" s="58">
        <v>77.210999999999999</v>
      </c>
      <c r="Q28" s="58"/>
      <c r="R28" s="55">
        <f>IF(P28="","",T28*M28*LOOKUP(RIGHT($D$2,3),定数!$A$6:$A$13,定数!$B$6:$B$13))</f>
        <v>3088.1287407918903</v>
      </c>
      <c r="S28" s="55"/>
      <c r="T28" s="56">
        <f t="shared" si="1"/>
        <v>6.9000000000002615</v>
      </c>
      <c r="U28" s="56"/>
      <c r="V28" t="str">
        <f t="shared" si="7"/>
        <v/>
      </c>
      <c r="W28">
        <f t="shared" si="3"/>
        <v>0</v>
      </c>
      <c r="X28" s="41">
        <f t="shared" si="5"/>
        <v>123039.14500888572</v>
      </c>
      <c r="Y28" s="42">
        <f t="shared" si="6"/>
        <v>2.9999999999999138E-2</v>
      </c>
    </row>
    <row r="29" spans="2:25" x14ac:dyDescent="0.2">
      <c r="B29" s="40">
        <v>21</v>
      </c>
      <c r="C29" s="51">
        <f t="shared" si="0"/>
        <v>122436.09939941115</v>
      </c>
      <c r="D29" s="51"/>
      <c r="E29" s="40">
        <v>2016</v>
      </c>
      <c r="F29" s="8">
        <v>43687</v>
      </c>
      <c r="G29" s="40" t="s">
        <v>3</v>
      </c>
      <c r="H29" s="57">
        <v>77.489999999999995</v>
      </c>
      <c r="I29" s="57"/>
      <c r="J29" s="40">
        <v>13</v>
      </c>
      <c r="K29" s="53">
        <f t="shared" si="4"/>
        <v>3673.0829819823343</v>
      </c>
      <c r="L29" s="54"/>
      <c r="M29" s="6">
        <f>IF(J29="","",(K29/J29)/LOOKUP(RIGHT($D$2,3),定数!$A$6:$A$13,定数!$B$6:$B$13))</f>
        <v>2.8254484476787187</v>
      </c>
      <c r="N29" s="40">
        <v>2016</v>
      </c>
      <c r="O29" s="8">
        <v>43687</v>
      </c>
      <c r="P29" s="58">
        <v>77.62</v>
      </c>
      <c r="Q29" s="58"/>
      <c r="R29" s="55">
        <f>IF(P29="","",T29*M29*LOOKUP(RIGHT($D$2,3),定数!$A$6:$A$13,定数!$B$6:$B$13))</f>
        <v>-3673.0829819826076</v>
      </c>
      <c r="S29" s="55"/>
      <c r="T29" s="56">
        <f t="shared" si="1"/>
        <v>-13.000000000000966</v>
      </c>
      <c r="U29" s="56"/>
      <c r="V29" t="str">
        <f t="shared" si="7"/>
        <v/>
      </c>
      <c r="W29">
        <f t="shared" si="3"/>
        <v>1</v>
      </c>
      <c r="X29" s="41">
        <f t="shared" si="5"/>
        <v>123039.14500888572</v>
      </c>
      <c r="Y29" s="42">
        <f t="shared" si="6"/>
        <v>4.9012499999981918E-3</v>
      </c>
    </row>
    <row r="30" spans="2:25" x14ac:dyDescent="0.2">
      <c r="B30" s="40">
        <v>22</v>
      </c>
      <c r="C30" s="51">
        <f t="shared" si="0"/>
        <v>118763.01641742855</v>
      </c>
      <c r="D30" s="51"/>
      <c r="E30" s="40">
        <v>2016</v>
      </c>
      <c r="F30" s="8">
        <v>43687</v>
      </c>
      <c r="G30" s="40" t="s">
        <v>4</v>
      </c>
      <c r="H30" s="57">
        <v>77.72</v>
      </c>
      <c r="I30" s="57"/>
      <c r="J30" s="40">
        <v>12</v>
      </c>
      <c r="K30" s="53">
        <f t="shared" si="4"/>
        <v>3562.8904925228562</v>
      </c>
      <c r="L30" s="54"/>
      <c r="M30" s="6">
        <f>IF(J30="","",(K30/J30)/LOOKUP(RIGHT($D$2,3),定数!$A$6:$A$13,定数!$B$6:$B$13))</f>
        <v>2.9690754104357135</v>
      </c>
      <c r="N30" s="40">
        <v>2016</v>
      </c>
      <c r="O30" s="8">
        <v>43687</v>
      </c>
      <c r="P30" s="58">
        <v>77.599999999999994</v>
      </c>
      <c r="Q30" s="58"/>
      <c r="R30" s="55">
        <f>IF(P30="","",T30*M30*LOOKUP(RIGHT($D$2,3),定数!$A$6:$A$13,定数!$B$6:$B$13))</f>
        <v>-3562.8904925229913</v>
      </c>
      <c r="S30" s="55"/>
      <c r="T30" s="56">
        <f t="shared" si="1"/>
        <v>-12.000000000000455</v>
      </c>
      <c r="U30" s="56"/>
      <c r="V30" t="str">
        <f t="shared" si="7"/>
        <v/>
      </c>
      <c r="W30">
        <f t="shared" si="3"/>
        <v>2</v>
      </c>
      <c r="X30" s="41">
        <f t="shared" si="5"/>
        <v>123039.14500888572</v>
      </c>
      <c r="Y30" s="42">
        <f t="shared" si="6"/>
        <v>3.4754212500000436E-2</v>
      </c>
    </row>
    <row r="31" spans="2:25" x14ac:dyDescent="0.2">
      <c r="B31" s="40">
        <v>23</v>
      </c>
      <c r="C31" s="51">
        <f t="shared" si="0"/>
        <v>115200.12592490556</v>
      </c>
      <c r="D31" s="51"/>
      <c r="E31" s="40">
        <v>2016</v>
      </c>
      <c r="F31" s="8">
        <v>43688</v>
      </c>
      <c r="G31" s="40" t="s">
        <v>4</v>
      </c>
      <c r="H31" s="57">
        <v>77.78</v>
      </c>
      <c r="I31" s="57"/>
      <c r="J31" s="40">
        <v>19</v>
      </c>
      <c r="K31" s="53">
        <f t="shared" si="4"/>
        <v>3456.0037777471666</v>
      </c>
      <c r="L31" s="54"/>
      <c r="M31" s="6">
        <f>IF(J31="","",(K31/J31)/LOOKUP(RIGHT($D$2,3),定数!$A$6:$A$13,定数!$B$6:$B$13))</f>
        <v>1.8189493567090349</v>
      </c>
      <c r="N31" s="40">
        <v>2016</v>
      </c>
      <c r="O31" s="8">
        <v>43688</v>
      </c>
      <c r="P31" s="58">
        <v>77.986999999999995</v>
      </c>
      <c r="Q31" s="58"/>
      <c r="R31" s="55">
        <f>IF(P31="","",T31*M31*LOOKUP(RIGHT($D$2,3),定数!$A$6:$A$13,定数!$B$6:$B$13))</f>
        <v>3765.2251683875866</v>
      </c>
      <c r="S31" s="55"/>
      <c r="T31" s="56">
        <f t="shared" si="1"/>
        <v>20.699999999999363</v>
      </c>
      <c r="U31" s="56"/>
      <c r="V31" t="str">
        <f t="shared" si="7"/>
        <v/>
      </c>
      <c r="W31">
        <f t="shared" si="3"/>
        <v>0</v>
      </c>
      <c r="X31" s="41">
        <f t="shared" si="5"/>
        <v>123039.14500888572</v>
      </c>
      <c r="Y31" s="42">
        <f t="shared" si="6"/>
        <v>6.3711586125001496E-2</v>
      </c>
    </row>
    <row r="32" spans="2:25" x14ac:dyDescent="0.2">
      <c r="B32" s="40">
        <v>24</v>
      </c>
      <c r="C32" s="51">
        <f t="shared" si="0"/>
        <v>118965.35109329314</v>
      </c>
      <c r="D32" s="51"/>
      <c r="E32" s="40">
        <v>2016</v>
      </c>
      <c r="F32" s="8">
        <v>43688</v>
      </c>
      <c r="G32" s="40" t="s">
        <v>4</v>
      </c>
      <c r="H32" s="57">
        <v>77.89</v>
      </c>
      <c r="I32" s="57"/>
      <c r="J32" s="40">
        <v>27</v>
      </c>
      <c r="K32" s="53">
        <f t="shared" si="4"/>
        <v>3568.9605327987942</v>
      </c>
      <c r="L32" s="54"/>
      <c r="M32" s="6">
        <f>IF(J32="","",(K32/J32)/LOOKUP(RIGHT($D$2,3),定数!$A$6:$A$13,定数!$B$6:$B$13))</f>
        <v>1.3218372343699238</v>
      </c>
      <c r="N32" s="40">
        <v>2016</v>
      </c>
      <c r="O32" s="8">
        <v>43688</v>
      </c>
      <c r="P32" s="58">
        <v>78.2</v>
      </c>
      <c r="Q32" s="58"/>
      <c r="R32" s="55">
        <f>IF(P32="","",T32*M32*LOOKUP(RIGHT($D$2,3),定数!$A$6:$A$13,定数!$B$6:$B$13))</f>
        <v>4097.6954265467939</v>
      </c>
      <c r="S32" s="55"/>
      <c r="T32" s="56">
        <f t="shared" si="1"/>
        <v>31.000000000000227</v>
      </c>
      <c r="U32" s="56"/>
      <c r="V32" t="str">
        <f t="shared" si="7"/>
        <v/>
      </c>
      <c r="W32">
        <f t="shared" si="3"/>
        <v>0</v>
      </c>
      <c r="X32" s="41">
        <f t="shared" si="5"/>
        <v>123039.14500888572</v>
      </c>
      <c r="Y32" s="42">
        <f t="shared" si="6"/>
        <v>3.3109738492561713E-2</v>
      </c>
    </row>
    <row r="33" spans="2:25" x14ac:dyDescent="0.2">
      <c r="B33" s="40">
        <v>25</v>
      </c>
      <c r="C33" s="51">
        <f t="shared" si="0"/>
        <v>123063.04651983993</v>
      </c>
      <c r="D33" s="51"/>
      <c r="E33" s="47">
        <v>2016</v>
      </c>
      <c r="F33" s="8">
        <v>43696</v>
      </c>
      <c r="G33" s="47" t="s">
        <v>3</v>
      </c>
      <c r="H33" s="57">
        <v>78.03</v>
      </c>
      <c r="I33" s="57"/>
      <c r="J33" s="47">
        <v>15</v>
      </c>
      <c r="K33" s="53">
        <f t="shared" si="4"/>
        <v>3691.891395595198</v>
      </c>
      <c r="L33" s="54"/>
      <c r="M33" s="48">
        <f>IF(J33="","",(K33/J33)/LOOKUP(RIGHT($D$2,3),定数!$A$6:$A$13,定数!$B$6:$B$13))</f>
        <v>2.4612609303967985</v>
      </c>
      <c r="N33" s="47">
        <v>2016</v>
      </c>
      <c r="O33" s="8">
        <v>43696</v>
      </c>
      <c r="P33" s="57">
        <v>77.876999999999995</v>
      </c>
      <c r="Q33" s="57"/>
      <c r="R33" s="55">
        <f>IF(P33="","",T33*M33*LOOKUP(RIGHT($D$2,3),定数!$A$6:$A$13,定数!$B$6:$B$13))</f>
        <v>3765.7292235072446</v>
      </c>
      <c r="S33" s="55"/>
      <c r="T33" s="56">
        <f t="shared" si="1"/>
        <v>15.30000000000058</v>
      </c>
      <c r="U33" s="56"/>
      <c r="V33" t="str">
        <f t="shared" si="7"/>
        <v/>
      </c>
      <c r="W33">
        <f t="shared" si="3"/>
        <v>0</v>
      </c>
      <c r="X33" s="41">
        <f t="shared" si="5"/>
        <v>123063.04651983993</v>
      </c>
      <c r="Y33" s="42">
        <f t="shared" si="6"/>
        <v>0</v>
      </c>
    </row>
    <row r="34" spans="2:25" x14ac:dyDescent="0.2">
      <c r="B34" s="40">
        <v>26</v>
      </c>
      <c r="C34" s="51">
        <f t="shared" si="0"/>
        <v>126828.77574334717</v>
      </c>
      <c r="D34" s="51"/>
      <c r="E34" s="40">
        <v>2016</v>
      </c>
      <c r="F34" s="8">
        <v>43699</v>
      </c>
      <c r="G34" s="40" t="s">
        <v>3</v>
      </c>
      <c r="H34" s="57">
        <v>77.95</v>
      </c>
      <c r="I34" s="57"/>
      <c r="J34" s="40">
        <v>13</v>
      </c>
      <c r="K34" s="53">
        <f t="shared" si="4"/>
        <v>3804.8632723004148</v>
      </c>
      <c r="L34" s="54"/>
      <c r="M34" s="6">
        <f>IF(J34="","",(K34/J34)/LOOKUP(RIGHT($D$2,3),定数!$A$6:$A$13,定数!$B$6:$B$13))</f>
        <v>2.9268179017695495</v>
      </c>
      <c r="N34" s="40">
        <v>2016</v>
      </c>
      <c r="O34" s="8">
        <v>43699</v>
      </c>
      <c r="P34" s="58">
        <v>78.08</v>
      </c>
      <c r="Q34" s="58"/>
      <c r="R34" s="55">
        <f>IF(P34="","",T34*M34*LOOKUP(RIGHT($D$2,3),定数!$A$6:$A$13,定数!$B$6:$B$13))</f>
        <v>-3804.8632723002811</v>
      </c>
      <c r="S34" s="55"/>
      <c r="T34" s="56">
        <f t="shared" si="1"/>
        <v>-12.999999999999545</v>
      </c>
      <c r="U34" s="56"/>
      <c r="V34" t="str">
        <f t="shared" si="7"/>
        <v/>
      </c>
      <c r="W34">
        <f t="shared" si="3"/>
        <v>1</v>
      </c>
      <c r="X34" s="41">
        <f t="shared" si="5"/>
        <v>126828.77574334717</v>
      </c>
      <c r="Y34" s="42">
        <f t="shared" si="6"/>
        <v>0</v>
      </c>
    </row>
    <row r="35" spans="2:25" x14ac:dyDescent="0.2">
      <c r="B35" s="40">
        <v>27</v>
      </c>
      <c r="C35" s="51">
        <f t="shared" si="0"/>
        <v>123023.91247104689</v>
      </c>
      <c r="D35" s="51"/>
      <c r="E35" s="40">
        <v>2016</v>
      </c>
      <c r="F35" s="8">
        <v>43699</v>
      </c>
      <c r="G35" s="40" t="s">
        <v>3</v>
      </c>
      <c r="H35" s="57">
        <v>77.959999999999994</v>
      </c>
      <c r="I35" s="57"/>
      <c r="J35" s="40">
        <v>13</v>
      </c>
      <c r="K35" s="53">
        <f t="shared" si="4"/>
        <v>3690.7173741314064</v>
      </c>
      <c r="L35" s="54"/>
      <c r="M35" s="6">
        <f>IF(J35="","",(K35/J35)/LOOKUP(RIGHT($D$2,3),定数!$A$6:$A$13,定数!$B$6:$B$13))</f>
        <v>2.8390133647164664</v>
      </c>
      <c r="N35" s="40">
        <v>2016</v>
      </c>
      <c r="O35" s="8">
        <v>43699</v>
      </c>
      <c r="P35" s="58">
        <v>78.09</v>
      </c>
      <c r="Q35" s="58"/>
      <c r="R35" s="55">
        <f>IF(P35="","",T35*M35*LOOKUP(RIGHT($D$2,3),定数!$A$6:$A$13,定数!$B$6:$B$13))</f>
        <v>-3690.7173741316806</v>
      </c>
      <c r="S35" s="55"/>
      <c r="T35" s="56">
        <f t="shared" si="1"/>
        <v>-13.000000000000966</v>
      </c>
      <c r="U35" s="56"/>
      <c r="V35" t="str">
        <f t="shared" si="7"/>
        <v/>
      </c>
      <c r="W35">
        <f t="shared" si="3"/>
        <v>2</v>
      </c>
      <c r="X35" s="41">
        <f t="shared" si="5"/>
        <v>126828.77574334717</v>
      </c>
      <c r="Y35" s="42">
        <f t="shared" si="6"/>
        <v>2.9999999999998916E-2</v>
      </c>
    </row>
    <row r="36" spans="2:25" x14ac:dyDescent="0.2">
      <c r="B36" s="40">
        <v>28</v>
      </c>
      <c r="C36" s="51">
        <f t="shared" si="0"/>
        <v>119333.19509691521</v>
      </c>
      <c r="D36" s="51"/>
      <c r="E36" s="40">
        <v>2016</v>
      </c>
      <c r="F36" s="8">
        <v>43700</v>
      </c>
      <c r="G36" s="40" t="s">
        <v>4</v>
      </c>
      <c r="H36" s="57">
        <v>77.64</v>
      </c>
      <c r="I36" s="57"/>
      <c r="J36" s="40">
        <v>9</v>
      </c>
      <c r="K36" s="53">
        <f t="shared" si="4"/>
        <v>3579.9958529074561</v>
      </c>
      <c r="L36" s="54"/>
      <c r="M36" s="6">
        <f>IF(J36="","",(K36/J36)/LOOKUP(RIGHT($D$2,3),定数!$A$6:$A$13,定数!$B$6:$B$13))</f>
        <v>3.9777731698971737</v>
      </c>
      <c r="N36" s="40">
        <v>2016</v>
      </c>
      <c r="O36" s="8">
        <v>43700</v>
      </c>
      <c r="P36" s="58">
        <v>77.55</v>
      </c>
      <c r="Q36" s="58"/>
      <c r="R36" s="55">
        <f>IF(P36="","",T36*M36*LOOKUP(RIGHT($D$2,3),定数!$A$6:$A$13,定数!$B$6:$B$13))</f>
        <v>-3579.9958529075921</v>
      </c>
      <c r="S36" s="55"/>
      <c r="T36" s="56">
        <f t="shared" si="1"/>
        <v>-9.0000000000003411</v>
      </c>
      <c r="U36" s="56"/>
      <c r="V36" t="str">
        <f t="shared" si="7"/>
        <v/>
      </c>
      <c r="W36">
        <f t="shared" si="3"/>
        <v>3</v>
      </c>
      <c r="X36" s="41">
        <f t="shared" si="5"/>
        <v>126828.77574334717</v>
      </c>
      <c r="Y36" s="42">
        <f t="shared" si="6"/>
        <v>5.9100000000001152E-2</v>
      </c>
    </row>
    <row r="37" spans="2:25" x14ac:dyDescent="0.2">
      <c r="B37" s="40">
        <v>29</v>
      </c>
      <c r="C37" s="51">
        <f t="shared" si="0"/>
        <v>115753.19924400761</v>
      </c>
      <c r="D37" s="51"/>
      <c r="E37" s="40">
        <v>2016</v>
      </c>
      <c r="F37" s="8">
        <v>43701</v>
      </c>
      <c r="G37" s="40" t="s">
        <v>4</v>
      </c>
      <c r="H37" s="57">
        <v>77.72</v>
      </c>
      <c r="I37" s="57"/>
      <c r="J37" s="40">
        <v>11</v>
      </c>
      <c r="K37" s="53">
        <f t="shared" ref="K37" si="8">IF(J37="","",C37*0.03)</f>
        <v>3472.5959773202285</v>
      </c>
      <c r="L37" s="54"/>
      <c r="M37" s="6">
        <f>IF(J37="","",(K37/J37)/LOOKUP(RIGHT($D$2,3),定数!$A$6:$A$13,定数!$B$6:$B$13))</f>
        <v>3.1569054339274807</v>
      </c>
      <c r="N37" s="40">
        <v>2016</v>
      </c>
      <c r="O37" s="8">
        <v>43702</v>
      </c>
      <c r="P37" s="58">
        <v>77.816999999999993</v>
      </c>
      <c r="Q37" s="58"/>
      <c r="R37" s="55">
        <f>IF(P37="","",T37*M37*LOOKUP(RIGHT($D$2,3),定数!$A$6:$A$13,定数!$B$6:$B$13))</f>
        <v>3062.1982709094732</v>
      </c>
      <c r="S37" s="55"/>
      <c r="T37" s="56">
        <f t="shared" si="1"/>
        <v>9.6999999999994202</v>
      </c>
      <c r="U37" s="56"/>
      <c r="V37" t="str">
        <f t="shared" si="7"/>
        <v/>
      </c>
      <c r="W37">
        <f t="shared" si="3"/>
        <v>0</v>
      </c>
      <c r="X37" s="41">
        <f t="shared" si="5"/>
        <v>126828.77574334717</v>
      </c>
      <c r="Y37" s="42">
        <f t="shared" si="6"/>
        <v>8.7327000000002153E-2</v>
      </c>
    </row>
    <row r="38" spans="2:25" x14ac:dyDescent="0.2">
      <c r="B38" s="40">
        <v>30</v>
      </c>
      <c r="C38" s="51">
        <f t="shared" si="0"/>
        <v>118815.39751491709</v>
      </c>
      <c r="D38" s="51"/>
      <c r="E38" s="40">
        <v>2016</v>
      </c>
      <c r="F38" s="8">
        <v>43702</v>
      </c>
      <c r="G38" s="40" t="s">
        <v>4</v>
      </c>
      <c r="H38" s="57">
        <v>77.760000000000005</v>
      </c>
      <c r="I38" s="57"/>
      <c r="J38" s="40">
        <v>8</v>
      </c>
      <c r="K38" s="53">
        <f t="shared" si="4"/>
        <v>3564.4619254475124</v>
      </c>
      <c r="L38" s="54"/>
      <c r="M38" s="6">
        <f>IF(J38="","",(K38/J38)/LOOKUP(RIGHT($D$2,3),定数!$A$6:$A$13,定数!$B$6:$B$13))</f>
        <v>4.4555774068093905</v>
      </c>
      <c r="N38" s="40">
        <v>2016</v>
      </c>
      <c r="O38" s="8">
        <v>43702</v>
      </c>
      <c r="P38" s="58">
        <v>77.680000000000007</v>
      </c>
      <c r="Q38" s="58"/>
      <c r="R38" s="55">
        <f>IF(P38="","",T38*M38*LOOKUP(RIGHT($D$2,3),定数!$A$6:$A$13,定数!$B$6:$B$13))</f>
        <v>-3564.4619254474364</v>
      </c>
      <c r="S38" s="55"/>
      <c r="T38" s="56">
        <f t="shared" si="1"/>
        <v>-7.9999999999998295</v>
      </c>
      <c r="U38" s="56"/>
      <c r="V38" t="str">
        <f t="shared" si="7"/>
        <v/>
      </c>
      <c r="W38">
        <f t="shared" si="3"/>
        <v>1</v>
      </c>
      <c r="X38" s="41">
        <f t="shared" si="5"/>
        <v>126828.77574334717</v>
      </c>
      <c r="Y38" s="42">
        <f t="shared" si="6"/>
        <v>6.3182650636367299E-2</v>
      </c>
    </row>
    <row r="39" spans="2:25" x14ac:dyDescent="0.2">
      <c r="B39" s="40">
        <v>31</v>
      </c>
      <c r="C39" s="51">
        <f t="shared" si="0"/>
        <v>115250.93558946965</v>
      </c>
      <c r="D39" s="51"/>
      <c r="E39" s="40">
        <v>2016</v>
      </c>
      <c r="F39" s="8">
        <v>43702</v>
      </c>
      <c r="G39" s="40" t="s">
        <v>4</v>
      </c>
      <c r="H39" s="58">
        <v>77.8</v>
      </c>
      <c r="I39" s="58"/>
      <c r="J39" s="40">
        <v>15</v>
      </c>
      <c r="K39" s="53">
        <f t="shared" si="4"/>
        <v>3457.5280676840894</v>
      </c>
      <c r="L39" s="54"/>
      <c r="M39" s="6">
        <f>IF(J39="","",(K39/J39)/LOOKUP(RIGHT($D$2,3),定数!$A$6:$A$13,定数!$B$6:$B$13))</f>
        <v>2.3050187117893928</v>
      </c>
      <c r="N39" s="40">
        <v>2016</v>
      </c>
      <c r="O39" s="8">
        <v>43703</v>
      </c>
      <c r="P39" s="58">
        <v>77.959999999999994</v>
      </c>
      <c r="Q39" s="58"/>
      <c r="R39" s="55">
        <f>IF(P39="","",T39*M39*LOOKUP(RIGHT($D$2,3),定数!$A$6:$A$13,定数!$B$6:$B$13))</f>
        <v>3688.0299388629496</v>
      </c>
      <c r="S39" s="55"/>
      <c r="T39" s="56">
        <f t="shared" si="1"/>
        <v>15.999999999999659</v>
      </c>
      <c r="U39" s="56"/>
      <c r="V39" t="str">
        <f t="shared" si="7"/>
        <v/>
      </c>
      <c r="W39">
        <f t="shared" si="3"/>
        <v>0</v>
      </c>
      <c r="X39" s="41">
        <f t="shared" si="5"/>
        <v>126828.77574334717</v>
      </c>
      <c r="Y39" s="42">
        <f t="shared" si="6"/>
        <v>9.1287171117275689E-2</v>
      </c>
    </row>
    <row r="40" spans="2:25" x14ac:dyDescent="0.2">
      <c r="B40" s="40">
        <v>32</v>
      </c>
      <c r="C40" s="51">
        <f t="shared" si="0"/>
        <v>118938.9655283326</v>
      </c>
      <c r="D40" s="51"/>
      <c r="E40" s="40">
        <v>2016</v>
      </c>
      <c r="F40" s="8">
        <v>43702</v>
      </c>
      <c r="G40" s="40" t="s">
        <v>4</v>
      </c>
      <c r="H40" s="58">
        <v>77.81</v>
      </c>
      <c r="I40" s="58"/>
      <c r="J40" s="40">
        <v>7</v>
      </c>
      <c r="K40" s="53">
        <f t="shared" si="4"/>
        <v>3568.1689658499777</v>
      </c>
      <c r="L40" s="54"/>
      <c r="M40" s="6">
        <f>IF(J40="","",(K40/J40)/LOOKUP(RIGHT($D$2,3),定数!$A$6:$A$13,定数!$B$6:$B$13))</f>
        <v>5.0973842369285389</v>
      </c>
      <c r="N40" s="40">
        <v>2016</v>
      </c>
      <c r="O40" s="8">
        <v>43703</v>
      </c>
      <c r="P40" s="58">
        <v>77.87</v>
      </c>
      <c r="Q40" s="58"/>
      <c r="R40" s="55">
        <f>IF(P40="","",T40*M40*LOOKUP(RIGHT($D$2,3),定数!$A$6:$A$13,定数!$B$6:$B$13))</f>
        <v>3058.430542157239</v>
      </c>
      <c r="S40" s="55"/>
      <c r="T40" s="56">
        <f t="shared" si="1"/>
        <v>6.0000000000002274</v>
      </c>
      <c r="U40" s="56"/>
      <c r="V40" t="str">
        <f t="shared" si="7"/>
        <v/>
      </c>
      <c r="W40">
        <f t="shared" si="3"/>
        <v>0</v>
      </c>
      <c r="X40" s="41">
        <f t="shared" si="5"/>
        <v>126828.77574334717</v>
      </c>
      <c r="Y40" s="42">
        <f t="shared" si="6"/>
        <v>6.2208360593029144E-2</v>
      </c>
    </row>
    <row r="41" spans="2:25" x14ac:dyDescent="0.2">
      <c r="B41" s="40">
        <v>33</v>
      </c>
      <c r="C41" s="51">
        <f t="shared" si="0"/>
        <v>121997.39607048983</v>
      </c>
      <c r="D41" s="51"/>
      <c r="E41" s="40">
        <v>2016</v>
      </c>
      <c r="F41" s="8">
        <v>43714</v>
      </c>
      <c r="G41" s="40" t="s">
        <v>4</v>
      </c>
      <c r="H41" s="58">
        <v>78.010000000000005</v>
      </c>
      <c r="I41" s="58"/>
      <c r="J41" s="40">
        <v>10</v>
      </c>
      <c r="K41" s="53">
        <f t="shared" si="4"/>
        <v>3659.9218821146951</v>
      </c>
      <c r="L41" s="54"/>
      <c r="M41" s="6">
        <f>IF(J41="","",(K41/J41)/LOOKUP(RIGHT($D$2,3),定数!$A$6:$A$13,定数!$B$6:$B$13))</f>
        <v>3.6599218821146953</v>
      </c>
      <c r="N41" s="40">
        <v>2016</v>
      </c>
      <c r="O41" s="8">
        <v>43714</v>
      </c>
      <c r="P41" s="58">
        <v>80.100999999999999</v>
      </c>
      <c r="Q41" s="58"/>
      <c r="R41" s="55">
        <f>IF(P41="","",T41*M41*LOOKUP(RIGHT($D$2,3),定数!$A$6:$A$13,定数!$B$6:$B$13))</f>
        <v>76528.966555018051</v>
      </c>
      <c r="S41" s="55"/>
      <c r="T41" s="56">
        <f t="shared" si="1"/>
        <v>209.0999999999994</v>
      </c>
      <c r="U41" s="56"/>
      <c r="V41" t="str">
        <f t="shared" si="7"/>
        <v/>
      </c>
      <c r="W41">
        <f t="shared" si="3"/>
        <v>0</v>
      </c>
      <c r="X41" s="41">
        <f t="shared" si="5"/>
        <v>126828.77574334717</v>
      </c>
      <c r="Y41" s="42">
        <f t="shared" si="6"/>
        <v>3.8093718436849056E-2</v>
      </c>
    </row>
    <row r="42" spans="2:25" x14ac:dyDescent="0.2">
      <c r="B42" s="40">
        <v>34</v>
      </c>
      <c r="C42" s="51">
        <f t="shared" si="0"/>
        <v>198526.36262550787</v>
      </c>
      <c r="D42" s="51"/>
      <c r="E42" s="40">
        <v>2016</v>
      </c>
      <c r="F42" s="8">
        <v>43714</v>
      </c>
      <c r="G42" s="40" t="s">
        <v>4</v>
      </c>
      <c r="H42" s="58">
        <v>80.02</v>
      </c>
      <c r="I42" s="58"/>
      <c r="J42" s="40">
        <v>10</v>
      </c>
      <c r="K42" s="53">
        <f t="shared" si="4"/>
        <v>5955.7908787652359</v>
      </c>
      <c r="L42" s="54"/>
      <c r="M42" s="6">
        <f>IF(J42="","",(K42/J42)/LOOKUP(RIGHT($D$2,3),定数!$A$6:$A$13,定数!$B$6:$B$13))</f>
        <v>5.9557908787652352</v>
      </c>
      <c r="N42" s="40">
        <v>2016</v>
      </c>
      <c r="O42" s="8">
        <v>43714</v>
      </c>
      <c r="P42" s="58">
        <v>80.105000000000004</v>
      </c>
      <c r="Q42" s="58"/>
      <c r="R42" s="55">
        <f>IF(P42="","",T42*M42*LOOKUP(RIGHT($D$2,3),定数!$A$6:$A$13,定数!$B$6:$B$13))</f>
        <v>5062.4222469509241</v>
      </c>
      <c r="S42" s="55"/>
      <c r="T42" s="56">
        <f t="shared" si="1"/>
        <v>8.5000000000007958</v>
      </c>
      <c r="U42" s="56"/>
      <c r="V42" t="str">
        <f t="shared" si="7"/>
        <v/>
      </c>
      <c r="W42">
        <f t="shared" si="3"/>
        <v>0</v>
      </c>
      <c r="X42" s="41">
        <f t="shared" si="5"/>
        <v>198526.36262550787</v>
      </c>
      <c r="Y42" s="42">
        <f t="shared" si="6"/>
        <v>0</v>
      </c>
    </row>
    <row r="43" spans="2:25" x14ac:dyDescent="0.2">
      <c r="B43" s="40">
        <v>35</v>
      </c>
      <c r="C43" s="51">
        <f t="shared" si="0"/>
        <v>203588.78487245878</v>
      </c>
      <c r="D43" s="51"/>
      <c r="E43" s="40">
        <v>2016</v>
      </c>
      <c r="F43" s="8">
        <v>43717</v>
      </c>
      <c r="G43" s="40" t="s">
        <v>3</v>
      </c>
      <c r="H43" s="58">
        <v>78.88</v>
      </c>
      <c r="I43" s="58"/>
      <c r="J43" s="40">
        <v>16</v>
      </c>
      <c r="K43" s="53">
        <f t="shared" si="4"/>
        <v>6107.6635461737633</v>
      </c>
      <c r="L43" s="54"/>
      <c r="M43" s="6">
        <f>IF(J43="","",(K43/J43)/LOOKUP(RIGHT($D$2,3),定数!$A$6:$A$13,定数!$B$6:$B$13))</f>
        <v>3.8172897163586019</v>
      </c>
      <c r="N43" s="40">
        <v>2016</v>
      </c>
      <c r="O43" s="8">
        <v>43717</v>
      </c>
      <c r="P43" s="58">
        <v>78.691999999999993</v>
      </c>
      <c r="Q43" s="58"/>
      <c r="R43" s="55">
        <f>IF(P43="","",T43*M43*LOOKUP(RIGHT($D$2,3),定数!$A$6:$A$13,定数!$B$6:$B$13))</f>
        <v>7176.5046667542638</v>
      </c>
      <c r="S43" s="55"/>
      <c r="T43" s="56">
        <f t="shared" si="1"/>
        <v>18.800000000000239</v>
      </c>
      <c r="U43" s="56"/>
      <c r="V43" t="str">
        <f t="shared" si="7"/>
        <v/>
      </c>
      <c r="W43">
        <f t="shared" si="3"/>
        <v>0</v>
      </c>
      <c r="X43" s="41">
        <f t="shared" si="5"/>
        <v>203588.78487245878</v>
      </c>
      <c r="Y43" s="42">
        <f t="shared" si="6"/>
        <v>0</v>
      </c>
    </row>
    <row r="44" spans="2:25" x14ac:dyDescent="0.2">
      <c r="B44" s="40">
        <v>36</v>
      </c>
      <c r="C44" s="51">
        <f t="shared" si="0"/>
        <v>210765.28953921306</v>
      </c>
      <c r="D44" s="51"/>
      <c r="E44" s="40">
        <v>2016</v>
      </c>
      <c r="F44" s="8">
        <v>43720</v>
      </c>
      <c r="G44" s="40" t="s">
        <v>3</v>
      </c>
      <c r="H44" s="58">
        <v>78.38</v>
      </c>
      <c r="I44" s="58"/>
      <c r="J44" s="40">
        <v>15</v>
      </c>
      <c r="K44" s="53">
        <f t="shared" si="4"/>
        <v>6322.9586861763919</v>
      </c>
      <c r="L44" s="54"/>
      <c r="M44" s="6">
        <f>IF(J44="","",(K44/J44)/LOOKUP(RIGHT($D$2,3),定数!$A$6:$A$13,定数!$B$6:$B$13))</f>
        <v>4.215305790784261</v>
      </c>
      <c r="N44" s="40">
        <v>2016</v>
      </c>
      <c r="O44" s="8">
        <v>43720</v>
      </c>
      <c r="P44" s="58">
        <v>78.23</v>
      </c>
      <c r="Q44" s="58"/>
      <c r="R44" s="55">
        <f>IF(P44="","",T44*M44*LOOKUP(RIGHT($D$2,3),定数!$A$6:$A$13,定数!$B$6:$B$13))</f>
        <v>6322.9586861760326</v>
      </c>
      <c r="S44" s="55"/>
      <c r="T44" s="56">
        <f t="shared" si="1"/>
        <v>14.999999999999147</v>
      </c>
      <c r="U44" s="56"/>
      <c r="V44" t="str">
        <f t="shared" si="7"/>
        <v/>
      </c>
      <c r="W44">
        <f t="shared" si="3"/>
        <v>0</v>
      </c>
      <c r="X44" s="41">
        <f t="shared" si="5"/>
        <v>210765.28953921306</v>
      </c>
      <c r="Y44" s="42">
        <f t="shared" si="6"/>
        <v>0</v>
      </c>
    </row>
    <row r="45" spans="2:25" x14ac:dyDescent="0.2">
      <c r="B45" s="40">
        <v>37</v>
      </c>
      <c r="C45" s="51">
        <f t="shared" si="0"/>
        <v>217088.24822538911</v>
      </c>
      <c r="D45" s="51"/>
      <c r="E45" s="40">
        <v>2016</v>
      </c>
      <c r="F45" s="8">
        <v>43722</v>
      </c>
      <c r="G45" s="40" t="s">
        <v>3</v>
      </c>
      <c r="H45" s="58">
        <v>77.72</v>
      </c>
      <c r="I45" s="58"/>
      <c r="J45" s="40">
        <v>40</v>
      </c>
      <c r="K45" s="53">
        <f t="shared" si="4"/>
        <v>6512.6474467616727</v>
      </c>
      <c r="L45" s="54"/>
      <c r="M45" s="6">
        <f>IF(J45="","",(K45/J45)/LOOKUP(RIGHT($D$2,3),定数!$A$6:$A$13,定数!$B$6:$B$13))</f>
        <v>1.6281618616904183</v>
      </c>
      <c r="N45" s="40">
        <v>2016</v>
      </c>
      <c r="O45" s="8">
        <v>43723</v>
      </c>
      <c r="P45" s="58">
        <v>77.218999999999994</v>
      </c>
      <c r="Q45" s="58"/>
      <c r="R45" s="55">
        <f>IF(P45="","",T45*M45*LOOKUP(RIGHT($D$2,3),定数!$A$6:$A$13,定数!$B$6:$B$13))</f>
        <v>8157.0909270690736</v>
      </c>
      <c r="S45" s="55"/>
      <c r="T45" s="56">
        <f t="shared" si="1"/>
        <v>50.100000000000477</v>
      </c>
      <c r="U45" s="56"/>
      <c r="V45" t="str">
        <f t="shared" si="7"/>
        <v/>
      </c>
      <c r="W45">
        <f t="shared" si="3"/>
        <v>0</v>
      </c>
      <c r="X45" s="41">
        <f t="shared" si="5"/>
        <v>217088.24822538911</v>
      </c>
      <c r="Y45" s="42">
        <f t="shared" si="6"/>
        <v>0</v>
      </c>
    </row>
    <row r="46" spans="2:25" x14ac:dyDescent="0.2">
      <c r="B46" s="40">
        <v>38</v>
      </c>
      <c r="C46" s="51">
        <f t="shared" si="0"/>
        <v>225245.33915245818</v>
      </c>
      <c r="D46" s="51"/>
      <c r="E46" s="47">
        <v>2016</v>
      </c>
      <c r="F46" s="8">
        <v>43727</v>
      </c>
      <c r="G46" s="47" t="s">
        <v>4</v>
      </c>
      <c r="H46" s="57">
        <v>77.540000000000006</v>
      </c>
      <c r="I46" s="57"/>
      <c r="J46" s="47">
        <v>14</v>
      </c>
      <c r="K46" s="53">
        <f t="shared" si="4"/>
        <v>6757.3601745737451</v>
      </c>
      <c r="L46" s="54"/>
      <c r="M46" s="48">
        <f>IF(J46="","",(K46/J46)/LOOKUP(RIGHT($D$2,3),定数!$A$6:$A$13,定数!$B$6:$B$13))</f>
        <v>4.8266858389812466</v>
      </c>
      <c r="N46" s="47">
        <v>2016</v>
      </c>
      <c r="O46" s="8">
        <v>43727</v>
      </c>
      <c r="P46" s="58">
        <v>77.400000000000006</v>
      </c>
      <c r="Q46" s="58"/>
      <c r="R46" s="55">
        <f>IF(P46="","",T46*M46*LOOKUP(RIGHT($D$2,3),定数!$A$6:$A$13,定数!$B$6:$B$13))</f>
        <v>-6757.3601745737733</v>
      </c>
      <c r="S46" s="55"/>
      <c r="T46" s="56">
        <f t="shared" si="1"/>
        <v>-14.000000000000057</v>
      </c>
      <c r="U46" s="56"/>
      <c r="V46" t="str">
        <f t="shared" si="7"/>
        <v/>
      </c>
      <c r="W46">
        <f t="shared" si="3"/>
        <v>1</v>
      </c>
      <c r="X46" s="41">
        <f t="shared" si="5"/>
        <v>225245.33915245818</v>
      </c>
      <c r="Y46" s="42">
        <f t="shared" si="6"/>
        <v>0</v>
      </c>
    </row>
    <row r="47" spans="2:25" x14ac:dyDescent="0.2">
      <c r="B47" s="40">
        <v>39</v>
      </c>
      <c r="C47" s="51">
        <f t="shared" si="0"/>
        <v>218487.9789778844</v>
      </c>
      <c r="D47" s="51"/>
      <c r="E47" s="40">
        <v>2016</v>
      </c>
      <c r="F47" s="8">
        <v>43727</v>
      </c>
      <c r="G47" s="40" t="s">
        <v>4</v>
      </c>
      <c r="H47" s="58">
        <v>77.55</v>
      </c>
      <c r="I47" s="58"/>
      <c r="J47" s="40">
        <v>18</v>
      </c>
      <c r="K47" s="53">
        <f t="shared" si="4"/>
        <v>6554.6393693365317</v>
      </c>
      <c r="L47" s="54"/>
      <c r="M47" s="6">
        <f>IF(J47="","",(K47/J47)/LOOKUP(RIGHT($D$2,3),定数!$A$6:$A$13,定数!$B$6:$B$13))</f>
        <v>3.6414663162980729</v>
      </c>
      <c r="N47" s="40">
        <v>2016</v>
      </c>
      <c r="O47" s="8">
        <v>43727</v>
      </c>
      <c r="P47" s="58">
        <v>77.37</v>
      </c>
      <c r="Q47" s="58"/>
      <c r="R47" s="55">
        <f>IF(P47="","",T47*M47*LOOKUP(RIGHT($D$2,3),定数!$A$6:$A$13,定数!$B$6:$B$13))</f>
        <v>-6554.6393693362616</v>
      </c>
      <c r="S47" s="55"/>
      <c r="T47" s="56">
        <f t="shared" si="1"/>
        <v>-17.999999999999261</v>
      </c>
      <c r="U47" s="56"/>
      <c r="V47" t="str">
        <f t="shared" si="7"/>
        <v/>
      </c>
      <c r="W47">
        <f t="shared" si="3"/>
        <v>2</v>
      </c>
      <c r="X47" s="41">
        <f t="shared" si="5"/>
        <v>225245.33915245818</v>
      </c>
      <c r="Y47" s="42">
        <f t="shared" si="6"/>
        <v>3.0000000000000138E-2</v>
      </c>
    </row>
    <row r="48" spans="2:25" x14ac:dyDescent="0.2">
      <c r="B48" s="40">
        <v>40</v>
      </c>
      <c r="C48" s="51">
        <f t="shared" si="0"/>
        <v>211933.33960854815</v>
      </c>
      <c r="D48" s="51"/>
      <c r="E48" s="40">
        <v>2016</v>
      </c>
      <c r="F48" s="8">
        <v>43728</v>
      </c>
      <c r="G48" s="40" t="s">
        <v>3</v>
      </c>
      <c r="H48" s="58">
        <v>77.099999999999994</v>
      </c>
      <c r="I48" s="58"/>
      <c r="J48" s="40">
        <v>8</v>
      </c>
      <c r="K48" s="53">
        <f t="shared" si="4"/>
        <v>6358.0001882564447</v>
      </c>
      <c r="L48" s="54"/>
      <c r="M48" s="6">
        <f>IF(J48="","",(K48/J48)/LOOKUP(RIGHT($D$2,3),定数!$A$6:$A$13,定数!$B$6:$B$13))</f>
        <v>7.9475002353205557</v>
      </c>
      <c r="N48" s="40">
        <v>2016</v>
      </c>
      <c r="O48" s="8">
        <v>43728</v>
      </c>
      <c r="P48" s="58">
        <v>77.042000000000002</v>
      </c>
      <c r="Q48" s="58"/>
      <c r="R48" s="55">
        <f>IF(P48="","",T48*M48*LOOKUP(RIGHT($D$2,3),定数!$A$6:$A$13,定数!$B$6:$B$13))</f>
        <v>4609.5501364853444</v>
      </c>
      <c r="S48" s="55"/>
      <c r="T48" s="56">
        <f t="shared" si="1"/>
        <v>5.7999999999992724</v>
      </c>
      <c r="U48" s="56"/>
      <c r="V48" t="str">
        <f t="shared" si="7"/>
        <v/>
      </c>
      <c r="W48">
        <f t="shared" si="3"/>
        <v>0</v>
      </c>
      <c r="X48" s="41">
        <f t="shared" si="5"/>
        <v>225245.33915245818</v>
      </c>
      <c r="Y48" s="42">
        <f t="shared" si="6"/>
        <v>5.9099999999998931E-2</v>
      </c>
    </row>
    <row r="49" spans="2:25" x14ac:dyDescent="0.2">
      <c r="B49" s="40">
        <v>41</v>
      </c>
      <c r="C49" s="51">
        <f t="shared" si="0"/>
        <v>216542.88974503349</v>
      </c>
      <c r="D49" s="51"/>
      <c r="E49" s="40">
        <v>2016</v>
      </c>
      <c r="F49" s="8">
        <v>43734</v>
      </c>
      <c r="G49" s="40" t="s">
        <v>3</v>
      </c>
      <c r="H49" s="58">
        <v>76.62</v>
      </c>
      <c r="I49" s="58"/>
      <c r="J49" s="40">
        <v>16</v>
      </c>
      <c r="K49" s="53">
        <f t="shared" si="4"/>
        <v>6496.2866923510046</v>
      </c>
      <c r="L49" s="54"/>
      <c r="M49" s="6">
        <f>IF(J49="","",(K49/J49)/LOOKUP(RIGHT($D$2,3),定数!$A$6:$A$13,定数!$B$6:$B$13))</f>
        <v>4.0601791827193781</v>
      </c>
      <c r="N49" s="40">
        <v>2016</v>
      </c>
      <c r="O49" s="8">
        <v>43734</v>
      </c>
      <c r="P49" s="58">
        <v>76.472999999999999</v>
      </c>
      <c r="Q49" s="58"/>
      <c r="R49" s="55">
        <f>IF(P49="","",T49*M49*LOOKUP(RIGHT($D$2,3),定数!$A$6:$A$13,定数!$B$6:$B$13))</f>
        <v>5968.4633985977125</v>
      </c>
      <c r="S49" s="55"/>
      <c r="T49" s="56">
        <f t="shared" si="1"/>
        <v>14.700000000000557</v>
      </c>
      <c r="U49" s="56"/>
      <c r="V49" t="str">
        <f t="shared" si="7"/>
        <v/>
      </c>
      <c r="W49">
        <f t="shared" si="3"/>
        <v>0</v>
      </c>
      <c r="X49" s="41">
        <f t="shared" si="5"/>
        <v>225245.33915245818</v>
      </c>
      <c r="Y49" s="42">
        <f t="shared" si="6"/>
        <v>3.86354250000015E-2</v>
      </c>
    </row>
    <row r="50" spans="2:25" x14ac:dyDescent="0.2">
      <c r="B50" s="40">
        <v>42</v>
      </c>
      <c r="C50" s="51">
        <f t="shared" si="0"/>
        <v>222511.35314363119</v>
      </c>
      <c r="D50" s="51"/>
      <c r="E50" s="40">
        <v>2016</v>
      </c>
      <c r="F50" s="8">
        <v>43734</v>
      </c>
      <c r="G50" s="40" t="s">
        <v>3</v>
      </c>
      <c r="H50" s="58">
        <v>76.14</v>
      </c>
      <c r="I50" s="58"/>
      <c r="J50" s="40">
        <v>34</v>
      </c>
      <c r="K50" s="53">
        <f t="shared" si="4"/>
        <v>6675.3405943089356</v>
      </c>
      <c r="L50" s="54"/>
      <c r="M50" s="6">
        <f>IF(J50="","",(K50/J50)/LOOKUP(RIGHT($D$2,3),定数!$A$6:$A$13,定数!$B$6:$B$13))</f>
        <v>1.9633354689143929</v>
      </c>
      <c r="N50" s="40">
        <v>2016</v>
      </c>
      <c r="O50" s="8">
        <v>43734</v>
      </c>
      <c r="P50" s="58">
        <v>75.742999999999995</v>
      </c>
      <c r="Q50" s="58"/>
      <c r="R50" s="55">
        <f>IF(P50="","",T50*M50*LOOKUP(RIGHT($D$2,3),定数!$A$6:$A$13,定数!$B$6:$B$13))</f>
        <v>7794.441811590249</v>
      </c>
      <c r="S50" s="55"/>
      <c r="T50" s="56">
        <f t="shared" si="1"/>
        <v>39.700000000000557</v>
      </c>
      <c r="U50" s="56"/>
      <c r="V50" t="str">
        <f t="shared" si="7"/>
        <v/>
      </c>
      <c r="W50">
        <f t="shared" si="3"/>
        <v>0</v>
      </c>
      <c r="X50" s="41">
        <f t="shared" si="5"/>
        <v>225245.33915245818</v>
      </c>
      <c r="Y50" s="42">
        <f t="shared" si="6"/>
        <v>1.2137813901563099E-2</v>
      </c>
    </row>
    <row r="51" spans="2:25" x14ac:dyDescent="0.2">
      <c r="B51" s="40">
        <v>43</v>
      </c>
      <c r="C51" s="51">
        <f t="shared" si="0"/>
        <v>230305.79495522144</v>
      </c>
      <c r="D51" s="51"/>
      <c r="E51" s="47">
        <v>2016</v>
      </c>
      <c r="F51" s="8">
        <v>43741</v>
      </c>
      <c r="G51" s="40" t="s">
        <v>4</v>
      </c>
      <c r="H51" s="58">
        <v>77.34</v>
      </c>
      <c r="I51" s="58"/>
      <c r="J51" s="40">
        <v>17</v>
      </c>
      <c r="K51" s="53">
        <f t="shared" si="4"/>
        <v>6909.1738486566428</v>
      </c>
      <c r="L51" s="54"/>
      <c r="M51" s="6">
        <f>IF(J51="","",(K51/J51)/LOOKUP(RIGHT($D$2,3),定数!$A$6:$A$13,定数!$B$6:$B$13))</f>
        <v>4.0642199109744954</v>
      </c>
      <c r="N51" s="40">
        <v>2016</v>
      </c>
      <c r="O51" s="8">
        <v>43741</v>
      </c>
      <c r="P51" s="58">
        <v>77.17</v>
      </c>
      <c r="Q51" s="58"/>
      <c r="R51" s="55">
        <f>IF(P51="","",T51*M51*LOOKUP(RIGHT($D$2,3),定数!$A$6:$A$13,定数!$B$6:$B$13))</f>
        <v>-6909.173848656711</v>
      </c>
      <c r="S51" s="55"/>
      <c r="T51" s="56">
        <f t="shared" si="1"/>
        <v>-17.000000000000171</v>
      </c>
      <c r="U51" s="56"/>
      <c r="V51" t="str">
        <f t="shared" si="7"/>
        <v/>
      </c>
      <c r="W51">
        <f t="shared" si="3"/>
        <v>1</v>
      </c>
      <c r="X51" s="41">
        <f t="shared" si="5"/>
        <v>230305.79495522144</v>
      </c>
      <c r="Y51" s="42">
        <f t="shared" si="6"/>
        <v>0</v>
      </c>
    </row>
    <row r="52" spans="2:25" x14ac:dyDescent="0.2">
      <c r="B52" s="40">
        <v>44</v>
      </c>
      <c r="C52" s="51">
        <f t="shared" si="0"/>
        <v>223396.62110656474</v>
      </c>
      <c r="D52" s="51"/>
      <c r="E52" s="47">
        <v>2016</v>
      </c>
      <c r="F52" s="8">
        <v>43742</v>
      </c>
      <c r="G52" s="40" t="s">
        <v>4</v>
      </c>
      <c r="H52" s="58">
        <v>77.510000000000005</v>
      </c>
      <c r="I52" s="58"/>
      <c r="J52" s="40">
        <v>12</v>
      </c>
      <c r="K52" s="53">
        <f t="shared" si="4"/>
        <v>6701.8986331969418</v>
      </c>
      <c r="L52" s="54"/>
      <c r="M52" s="6">
        <f>IF(J52="","",(K52/J52)/LOOKUP(RIGHT($D$2,3),定数!$A$6:$A$13,定数!$B$6:$B$13))</f>
        <v>5.5849155276641183</v>
      </c>
      <c r="N52" s="40">
        <v>2016</v>
      </c>
      <c r="O52" s="8">
        <v>43742</v>
      </c>
      <c r="P52" s="58">
        <v>77.616</v>
      </c>
      <c r="Q52" s="58"/>
      <c r="R52" s="55">
        <f>IF(P52="","",T52*M52*LOOKUP(RIGHT($D$2,3),定数!$A$6:$A$13,定数!$B$6:$B$13))</f>
        <v>5920.0104593236601</v>
      </c>
      <c r="S52" s="55"/>
      <c r="T52" s="56">
        <f t="shared" si="1"/>
        <v>10.599999999999454</v>
      </c>
      <c r="U52" s="56"/>
      <c r="V52" t="str">
        <f t="shared" si="7"/>
        <v/>
      </c>
      <c r="W52">
        <f t="shared" si="3"/>
        <v>0</v>
      </c>
      <c r="X52" s="41">
        <f t="shared" si="5"/>
        <v>230305.79495522144</v>
      </c>
      <c r="Y52" s="42">
        <f t="shared" si="6"/>
        <v>3.0000000000000249E-2</v>
      </c>
    </row>
    <row r="53" spans="2:25" x14ac:dyDescent="0.2">
      <c r="B53" s="40">
        <v>45</v>
      </c>
      <c r="C53" s="51">
        <f t="shared" si="0"/>
        <v>229316.63156588838</v>
      </c>
      <c r="D53" s="51"/>
      <c r="E53" s="47">
        <v>2016</v>
      </c>
      <c r="F53" s="8">
        <v>43745</v>
      </c>
      <c r="G53" s="40" t="s">
        <v>3</v>
      </c>
      <c r="H53" s="58">
        <v>78.260000000000005</v>
      </c>
      <c r="I53" s="58"/>
      <c r="J53" s="40">
        <v>12</v>
      </c>
      <c r="K53" s="53">
        <f t="shared" si="4"/>
        <v>6879.4989469766515</v>
      </c>
      <c r="L53" s="54"/>
      <c r="M53" s="6">
        <f>IF(J53="","",(K53/J53)/LOOKUP(RIGHT($D$2,3),定数!$A$6:$A$13,定数!$B$6:$B$13))</f>
        <v>5.73291578914721</v>
      </c>
      <c r="N53" s="40">
        <v>2016</v>
      </c>
      <c r="O53" s="8">
        <v>43745</v>
      </c>
      <c r="P53" s="58">
        <v>78.152000000000001</v>
      </c>
      <c r="Q53" s="58"/>
      <c r="R53" s="55">
        <f>IF(P53="","",T53*M53*LOOKUP(RIGHT($D$2,3),定数!$A$6:$A$13,定数!$B$6:$B$13))</f>
        <v>6191.5490522792215</v>
      </c>
      <c r="S53" s="55"/>
      <c r="T53" s="56">
        <f t="shared" si="1"/>
        <v>10.800000000000409</v>
      </c>
      <c r="U53" s="56"/>
      <c r="V53" t="str">
        <f t="shared" si="7"/>
        <v/>
      </c>
      <c r="W53">
        <f t="shared" si="3"/>
        <v>0</v>
      </c>
      <c r="X53" s="41">
        <f t="shared" si="5"/>
        <v>230305.79495522144</v>
      </c>
      <c r="Y53" s="42">
        <f t="shared" si="6"/>
        <v>4.2950000000017141E-3</v>
      </c>
    </row>
    <row r="54" spans="2:25" x14ac:dyDescent="0.2">
      <c r="B54" s="40">
        <v>46</v>
      </c>
      <c r="C54" s="51">
        <f t="shared" si="0"/>
        <v>235508.18061816759</v>
      </c>
      <c r="D54" s="51"/>
      <c r="E54" s="47">
        <v>2016</v>
      </c>
      <c r="F54" s="8">
        <v>43751</v>
      </c>
      <c r="G54" s="40" t="s">
        <v>4</v>
      </c>
      <c r="H54" s="58">
        <v>78.55</v>
      </c>
      <c r="I54" s="58"/>
      <c r="J54" s="40">
        <v>30</v>
      </c>
      <c r="K54" s="53">
        <f t="shared" si="4"/>
        <v>7065.2454185450279</v>
      </c>
      <c r="L54" s="54"/>
      <c r="M54" s="6">
        <f>IF(J54="","",(K54/J54)/LOOKUP(RIGHT($D$2,3),定数!$A$6:$A$13,定数!$B$6:$B$13))</f>
        <v>2.3550818061816758</v>
      </c>
      <c r="N54" s="40">
        <v>2016</v>
      </c>
      <c r="O54" s="8">
        <v>43752</v>
      </c>
      <c r="P54" s="58">
        <v>78.900000000000006</v>
      </c>
      <c r="Q54" s="58"/>
      <c r="R54" s="55">
        <f>IF(P54="","",T54*M54*LOOKUP(RIGHT($D$2,3),定数!$A$6:$A$13,定数!$B$6:$B$13))</f>
        <v>8242.7863216360656</v>
      </c>
      <c r="S54" s="55"/>
      <c r="T54" s="56">
        <f t="shared" si="1"/>
        <v>35.000000000000853</v>
      </c>
      <c r="U54" s="56"/>
      <c r="V54" t="str">
        <f t="shared" si="7"/>
        <v/>
      </c>
      <c r="W54">
        <f t="shared" si="3"/>
        <v>0</v>
      </c>
      <c r="X54" s="41">
        <f t="shared" si="5"/>
        <v>235508.18061816759</v>
      </c>
      <c r="Y54" s="42">
        <f t="shared" si="6"/>
        <v>0</v>
      </c>
    </row>
    <row r="55" spans="2:25" x14ac:dyDescent="0.2">
      <c r="B55" s="40">
        <v>47</v>
      </c>
      <c r="C55" s="51">
        <f t="shared" si="0"/>
        <v>243750.96693980365</v>
      </c>
      <c r="D55" s="51"/>
      <c r="E55" s="47">
        <v>2016</v>
      </c>
      <c r="F55" s="8">
        <v>43756</v>
      </c>
      <c r="G55" s="40" t="s">
        <v>4</v>
      </c>
      <c r="H55" s="58">
        <v>79.28</v>
      </c>
      <c r="I55" s="58"/>
      <c r="J55" s="40">
        <v>21</v>
      </c>
      <c r="K55" s="53">
        <f t="shared" si="4"/>
        <v>7312.5290081941093</v>
      </c>
      <c r="L55" s="54"/>
      <c r="M55" s="6">
        <f>IF(J55="","",(K55/J55)/LOOKUP(RIGHT($D$2,3),定数!$A$6:$A$13,定数!$B$6:$B$13))</f>
        <v>3.4821566705686235</v>
      </c>
      <c r="N55" s="40">
        <v>2016</v>
      </c>
      <c r="O55" s="8">
        <v>43756</v>
      </c>
      <c r="P55" s="58">
        <v>79.509</v>
      </c>
      <c r="Q55" s="58"/>
      <c r="R55" s="55">
        <f>IF(P55="","",T55*M55*LOOKUP(RIGHT($D$2,3),定数!$A$6:$A$13,定数!$B$6:$B$13))</f>
        <v>7974.1387756021195</v>
      </c>
      <c r="S55" s="55"/>
      <c r="T55" s="56">
        <f t="shared" si="1"/>
        <v>22.89999999999992</v>
      </c>
      <c r="U55" s="56"/>
      <c r="V55" t="str">
        <f t="shared" si="7"/>
        <v/>
      </c>
      <c r="W55">
        <f t="shared" si="3"/>
        <v>0</v>
      </c>
      <c r="X55" s="41">
        <f t="shared" si="5"/>
        <v>243750.96693980365</v>
      </c>
      <c r="Y55" s="42">
        <f t="shared" si="6"/>
        <v>0</v>
      </c>
    </row>
    <row r="56" spans="2:25" x14ac:dyDescent="0.2">
      <c r="B56" s="40">
        <v>48</v>
      </c>
      <c r="C56" s="51">
        <f t="shared" si="0"/>
        <v>251725.10571540578</v>
      </c>
      <c r="D56" s="51"/>
      <c r="E56" s="40">
        <v>2016</v>
      </c>
      <c r="F56" s="8">
        <v>43758</v>
      </c>
      <c r="G56" s="40" t="s">
        <v>3</v>
      </c>
      <c r="H56" s="58">
        <v>78.680000000000007</v>
      </c>
      <c r="I56" s="58"/>
      <c r="J56" s="40">
        <v>16</v>
      </c>
      <c r="K56" s="53">
        <f t="shared" ref="K56" si="9">IF(J56="","",C56*0.03)</f>
        <v>7551.7531714621728</v>
      </c>
      <c r="L56" s="54"/>
      <c r="M56" s="6">
        <f>IF(J56="","",(K56/J56)/LOOKUP(RIGHT($D$2,3),定数!$A$6:$A$13,定数!$B$6:$B$13))</f>
        <v>4.7198457321638578</v>
      </c>
      <c r="N56" s="40">
        <v>2016</v>
      </c>
      <c r="O56" s="8">
        <v>43759</v>
      </c>
      <c r="P56" s="58">
        <v>78.522000000000006</v>
      </c>
      <c r="Q56" s="58"/>
      <c r="R56" s="55">
        <f>IF(P56="","",T56*M56*LOOKUP(RIGHT($D$2,3),定数!$A$6:$A$13,定数!$B$6:$B$13))</f>
        <v>7457.3562568189545</v>
      </c>
      <c r="S56" s="55"/>
      <c r="T56" s="56">
        <f t="shared" si="1"/>
        <v>15.800000000000125</v>
      </c>
      <c r="U56" s="56"/>
      <c r="V56" t="str">
        <f t="shared" si="7"/>
        <v/>
      </c>
      <c r="W56">
        <f t="shared" si="3"/>
        <v>0</v>
      </c>
      <c r="X56" s="41">
        <f t="shared" si="5"/>
        <v>251725.10571540578</v>
      </c>
      <c r="Y56" s="42">
        <f t="shared" si="6"/>
        <v>0</v>
      </c>
    </row>
    <row r="57" spans="2:25" x14ac:dyDescent="0.2">
      <c r="B57" s="40">
        <v>49</v>
      </c>
      <c r="C57" s="51">
        <f t="shared" si="0"/>
        <v>259182.46197222473</v>
      </c>
      <c r="D57" s="51"/>
      <c r="E57" s="40">
        <v>2016</v>
      </c>
      <c r="F57" s="8">
        <v>43762</v>
      </c>
      <c r="G57" s="40" t="s">
        <v>3</v>
      </c>
      <c r="H57" s="58">
        <v>77.78</v>
      </c>
      <c r="I57" s="58"/>
      <c r="J57" s="40">
        <v>8</v>
      </c>
      <c r="K57" s="53">
        <f t="shared" ref="K57:K58" si="10">IF(J57="","",C57*0.03)</f>
        <v>7775.4738591667419</v>
      </c>
      <c r="L57" s="54"/>
      <c r="M57" s="6">
        <f>IF(J57="","",(K57/J57)/LOOKUP(RIGHT($D$2,3),定数!$A$6:$A$13,定数!$B$6:$B$13))</f>
        <v>9.7193423239584273</v>
      </c>
      <c r="N57" s="40">
        <v>2016</v>
      </c>
      <c r="O57" s="8">
        <v>43762</v>
      </c>
      <c r="P57" s="58">
        <v>77.86</v>
      </c>
      <c r="Q57" s="58"/>
      <c r="R57" s="55">
        <f>IF(P57="","",T57*M57*LOOKUP(RIGHT($D$2,3),定数!$A$6:$A$13,定数!$B$6:$B$13))</f>
        <v>-7775.4738591665755</v>
      </c>
      <c r="S57" s="55"/>
      <c r="T57" s="56">
        <f t="shared" si="1"/>
        <v>-7.9999999999998295</v>
      </c>
      <c r="U57" s="56"/>
      <c r="V57" t="str">
        <f t="shared" si="7"/>
        <v/>
      </c>
      <c r="W57">
        <f t="shared" si="3"/>
        <v>1</v>
      </c>
      <c r="X57" s="41">
        <f t="shared" si="5"/>
        <v>259182.46197222473</v>
      </c>
      <c r="Y57" s="42">
        <f t="shared" si="6"/>
        <v>0</v>
      </c>
    </row>
    <row r="58" spans="2:25" x14ac:dyDescent="0.2">
      <c r="B58" s="40">
        <v>50</v>
      </c>
      <c r="C58" s="51">
        <f t="shared" si="0"/>
        <v>251406.98811305815</v>
      </c>
      <c r="D58" s="51"/>
      <c r="E58" s="50">
        <v>2016</v>
      </c>
      <c r="F58" s="8">
        <v>43762</v>
      </c>
      <c r="G58" s="50" t="s">
        <v>4</v>
      </c>
      <c r="H58" s="57">
        <v>77.959999999999994</v>
      </c>
      <c r="I58" s="57"/>
      <c r="J58" s="50">
        <v>13</v>
      </c>
      <c r="K58" s="53">
        <f t="shared" si="10"/>
        <v>7542.2096433917441</v>
      </c>
      <c r="L58" s="54"/>
      <c r="M58" s="49">
        <f>IF(J58="","",(K58/J58)/LOOKUP(RIGHT($D$2,3),定数!$A$6:$A$13,定数!$B$6:$B$13))</f>
        <v>5.8016997256859568</v>
      </c>
      <c r="N58" s="50">
        <v>2016</v>
      </c>
      <c r="O58" s="8">
        <v>43762</v>
      </c>
      <c r="P58" s="57">
        <v>78.09</v>
      </c>
      <c r="Q58" s="57"/>
      <c r="R58" s="55">
        <f>IF(P58="","",T58*M58*LOOKUP(RIGHT($D$2,3),定数!$A$6:$A$13,定数!$B$6:$B$13))</f>
        <v>7542.2096433923043</v>
      </c>
      <c r="S58" s="55"/>
      <c r="T58" s="56">
        <f t="shared" si="1"/>
        <v>13.000000000000966</v>
      </c>
      <c r="U58" s="56"/>
      <c r="V58" t="str">
        <f t="shared" si="7"/>
        <v/>
      </c>
      <c r="W58">
        <f t="shared" si="3"/>
        <v>0</v>
      </c>
      <c r="X58" s="41">
        <f t="shared" si="5"/>
        <v>259182.46197222473</v>
      </c>
      <c r="Y58" s="42">
        <f t="shared" si="6"/>
        <v>2.9999999999999361E-2</v>
      </c>
    </row>
    <row r="59" spans="2:25" x14ac:dyDescent="0.2">
      <c r="B59" s="40">
        <v>51</v>
      </c>
      <c r="C59" s="51">
        <f t="shared" si="0"/>
        <v>258949.19775645045</v>
      </c>
      <c r="D59" s="51"/>
      <c r="E59" s="40"/>
      <c r="F59" s="8"/>
      <c r="G59" s="40"/>
      <c r="H59" s="58"/>
      <c r="I59" s="58"/>
      <c r="J59" s="40"/>
      <c r="K59" s="53" t="str">
        <f t="shared" ref="K59:K73" si="11">IF(J59="","",C59*0.03)</f>
        <v/>
      </c>
      <c r="L59" s="54"/>
      <c r="M59" s="6" t="str">
        <f>IF(J59="","",(K59/J59)/LOOKUP(RIGHT($D$2,3),定数!$A$6:$A$13,定数!$B$6:$B$13))</f>
        <v/>
      </c>
      <c r="N59" s="40"/>
      <c r="O59" s="8"/>
      <c r="P59" s="58"/>
      <c r="Q59" s="58"/>
      <c r="R59" s="55" t="str">
        <f>IF(P59="","",T59*M59*LOOKUP(RIGHT($D$2,3),定数!$A$6:$A$13,定数!$B$6:$B$13))</f>
        <v/>
      </c>
      <c r="S59" s="55"/>
      <c r="T59" s="56" t="str">
        <f t="shared" si="1"/>
        <v/>
      </c>
      <c r="U59" s="56"/>
      <c r="V59" t="str">
        <f t="shared" si="7"/>
        <v/>
      </c>
      <c r="W59" t="str">
        <f t="shared" si="3"/>
        <v/>
      </c>
      <c r="X59" s="41">
        <f t="shared" si="5"/>
        <v>259182.46197222473</v>
      </c>
      <c r="Y59" s="42">
        <f t="shared" si="6"/>
        <v>8.9999999999723634E-4</v>
      </c>
    </row>
    <row r="60" spans="2:25" x14ac:dyDescent="0.2">
      <c r="B60" s="40">
        <v>52</v>
      </c>
      <c r="C60" s="51" t="str">
        <f t="shared" si="0"/>
        <v/>
      </c>
      <c r="D60" s="51"/>
      <c r="E60" s="40"/>
      <c r="F60" s="8"/>
      <c r="G60" s="40"/>
      <c r="H60" s="58"/>
      <c r="I60" s="58"/>
      <c r="J60" s="40"/>
      <c r="K60" s="53" t="str">
        <f t="shared" si="11"/>
        <v/>
      </c>
      <c r="L60" s="54"/>
      <c r="M60" s="6" t="str">
        <f>IF(J60="","",(K60/J60)/LOOKUP(RIGHT($D$2,3),定数!$A$6:$A$13,定数!$B$6:$B$13))</f>
        <v/>
      </c>
      <c r="N60" s="40"/>
      <c r="O60" s="8"/>
      <c r="P60" s="58"/>
      <c r="Q60" s="58"/>
      <c r="R60" s="55" t="str">
        <f>IF(P60="","",T60*M60*LOOKUP(RIGHT($D$2,3),定数!$A$6:$A$13,定数!$B$6:$B$13))</f>
        <v/>
      </c>
      <c r="S60" s="55"/>
      <c r="T60" s="56" t="str">
        <f t="shared" si="1"/>
        <v/>
      </c>
      <c r="U60" s="56"/>
      <c r="V60" t="str">
        <f t="shared" si="7"/>
        <v/>
      </c>
      <c r="W60" t="str">
        <f t="shared" si="3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51" t="str">
        <f t="shared" si="0"/>
        <v/>
      </c>
      <c r="D61" s="51"/>
      <c r="E61" s="40"/>
      <c r="F61" s="8"/>
      <c r="G61" s="40"/>
      <c r="H61" s="58"/>
      <c r="I61" s="58"/>
      <c r="J61" s="40"/>
      <c r="K61" s="53" t="str">
        <f t="shared" si="11"/>
        <v/>
      </c>
      <c r="L61" s="54"/>
      <c r="M61" s="6" t="str">
        <f>IF(J61="","",(K61/J61)/LOOKUP(RIGHT($D$2,3),定数!$A$6:$A$13,定数!$B$6:$B$13))</f>
        <v/>
      </c>
      <c r="N61" s="40"/>
      <c r="O61" s="8"/>
      <c r="P61" s="58"/>
      <c r="Q61" s="58"/>
      <c r="R61" s="55" t="str">
        <f>IF(P61="","",T61*M61*LOOKUP(RIGHT($D$2,3),定数!$A$6:$A$13,定数!$B$6:$B$13))</f>
        <v/>
      </c>
      <c r="S61" s="55"/>
      <c r="T61" s="56" t="str">
        <f t="shared" si="1"/>
        <v/>
      </c>
      <c r="U61" s="56"/>
      <c r="V61" t="str">
        <f t="shared" si="7"/>
        <v/>
      </c>
      <c r="W61" t="str">
        <f t="shared" si="3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51" t="str">
        <f t="shared" si="0"/>
        <v/>
      </c>
      <c r="D62" s="51"/>
      <c r="E62" s="40"/>
      <c r="F62" s="8"/>
      <c r="G62" s="40"/>
      <c r="H62" s="57"/>
      <c r="I62" s="57"/>
      <c r="J62" s="40"/>
      <c r="K62" s="53" t="str">
        <f t="shared" si="11"/>
        <v/>
      </c>
      <c r="L62" s="54"/>
      <c r="M62" s="6" t="str">
        <f>IF(J62="","",(K62/J62)/LOOKUP(RIGHT($D$2,3),定数!$A$6:$A$13,定数!$B$6:$B$13))</f>
        <v/>
      </c>
      <c r="N62" s="40"/>
      <c r="O62" s="8"/>
      <c r="P62" s="58"/>
      <c r="Q62" s="58"/>
      <c r="R62" s="55" t="str">
        <f>IF(P62="","",T62*M62*LOOKUP(RIGHT($D$2,3),定数!$A$6:$A$13,定数!$B$6:$B$13))</f>
        <v/>
      </c>
      <c r="S62" s="55"/>
      <c r="T62" s="56" t="str">
        <f t="shared" si="1"/>
        <v/>
      </c>
      <c r="U62" s="56"/>
      <c r="V62" t="str">
        <f t="shared" si="7"/>
        <v/>
      </c>
      <c r="W62" t="str">
        <f t="shared" si="3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51" t="str">
        <f t="shared" si="0"/>
        <v/>
      </c>
      <c r="D63" s="51"/>
      <c r="E63" s="40"/>
      <c r="F63" s="8"/>
      <c r="G63" s="40"/>
      <c r="H63" s="57"/>
      <c r="I63" s="57"/>
      <c r="J63" s="40"/>
      <c r="K63" s="53" t="str">
        <f t="shared" si="11"/>
        <v/>
      </c>
      <c r="L63" s="54"/>
      <c r="M63" s="6" t="str">
        <f>IF(J63="","",(K63/J63)/LOOKUP(RIGHT($D$2,3),定数!$A$6:$A$13,定数!$B$6:$B$13))</f>
        <v/>
      </c>
      <c r="N63" s="40"/>
      <c r="O63" s="8"/>
      <c r="P63" s="58"/>
      <c r="Q63" s="58"/>
      <c r="R63" s="55" t="str">
        <f>IF(P63="","",T63*M63*LOOKUP(RIGHT($D$2,3),定数!$A$6:$A$13,定数!$B$6:$B$13))</f>
        <v/>
      </c>
      <c r="S63" s="55"/>
      <c r="T63" s="56" t="str">
        <f t="shared" si="1"/>
        <v/>
      </c>
      <c r="U63" s="56"/>
      <c r="V63" t="str">
        <f t="shared" si="7"/>
        <v/>
      </c>
      <c r="W63" t="str">
        <f t="shared" si="3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51" t="str">
        <f t="shared" si="0"/>
        <v/>
      </c>
      <c r="D64" s="51"/>
      <c r="E64" s="40"/>
      <c r="F64" s="8"/>
      <c r="G64" s="40"/>
      <c r="H64" s="57"/>
      <c r="I64" s="57"/>
      <c r="J64" s="40"/>
      <c r="K64" s="53" t="str">
        <f t="shared" si="11"/>
        <v/>
      </c>
      <c r="L64" s="54"/>
      <c r="M64" s="6" t="str">
        <f>IF(J64="","",(K64/J64)/LOOKUP(RIGHT($D$2,3),定数!$A$6:$A$13,定数!$B$6:$B$13))</f>
        <v/>
      </c>
      <c r="N64" s="40"/>
      <c r="O64" s="8"/>
      <c r="P64" s="58"/>
      <c r="Q64" s="58"/>
      <c r="R64" s="55" t="str">
        <f>IF(P64="","",T64*M64*LOOKUP(RIGHT($D$2,3),定数!$A$6:$A$13,定数!$B$6:$B$13))</f>
        <v/>
      </c>
      <c r="S64" s="55"/>
      <c r="T64" s="56" t="str">
        <f t="shared" ref="T64:T75" si="12">IF(P64="","",IF(G64="買",(P64-H64),(H64-P64))*IF(RIGHT($D$2,3)="JPY",100,10000))</f>
        <v/>
      </c>
      <c r="U64" s="56"/>
      <c r="V64" t="str">
        <f t="shared" si="7"/>
        <v/>
      </c>
      <c r="W64" t="str">
        <f t="shared" si="3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51" t="str">
        <f t="shared" si="0"/>
        <v/>
      </c>
      <c r="D65" s="51"/>
      <c r="E65" s="40"/>
      <c r="F65" s="8"/>
      <c r="G65" s="40"/>
      <c r="H65" s="57"/>
      <c r="I65" s="57"/>
      <c r="J65" s="40"/>
      <c r="K65" s="53" t="str">
        <f t="shared" si="11"/>
        <v/>
      </c>
      <c r="L65" s="54"/>
      <c r="M65" s="6" t="str">
        <f>IF(J65="","",(K65/J65)/LOOKUP(RIGHT($D$2,3),定数!$A$6:$A$13,定数!$B$6:$B$13))</f>
        <v/>
      </c>
      <c r="N65" s="40"/>
      <c r="O65" s="8"/>
      <c r="P65" s="58"/>
      <c r="Q65" s="58"/>
      <c r="R65" s="55" t="str">
        <f>IF(P65="","",T65*M65*LOOKUP(RIGHT($D$2,3),定数!$A$6:$A$13,定数!$B$6:$B$13))</f>
        <v/>
      </c>
      <c r="S65" s="55"/>
      <c r="T65" s="56" t="str">
        <f t="shared" si="12"/>
        <v/>
      </c>
      <c r="U65" s="56"/>
      <c r="V65" t="str">
        <f t="shared" si="7"/>
        <v/>
      </c>
      <c r="W65" t="str">
        <f t="shared" si="3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51" t="str">
        <f t="shared" si="0"/>
        <v/>
      </c>
      <c r="D66" s="51"/>
      <c r="E66" s="40"/>
      <c r="F66" s="8"/>
      <c r="G66" s="40"/>
      <c r="H66" s="57"/>
      <c r="I66" s="57"/>
      <c r="J66" s="40"/>
      <c r="K66" s="53" t="str">
        <f t="shared" si="11"/>
        <v/>
      </c>
      <c r="L66" s="54"/>
      <c r="M66" s="6" t="str">
        <f>IF(J66="","",(K66/J66)/LOOKUP(RIGHT($D$2,3),定数!$A$6:$A$13,定数!$B$6:$B$13))</f>
        <v/>
      </c>
      <c r="N66" s="40"/>
      <c r="O66" s="8"/>
      <c r="P66" s="58"/>
      <c r="Q66" s="58"/>
      <c r="R66" s="55" t="str">
        <f>IF(P66="","",T66*M66*LOOKUP(RIGHT($D$2,3),定数!$A$6:$A$13,定数!$B$6:$B$13))</f>
        <v/>
      </c>
      <c r="S66" s="55"/>
      <c r="T66" s="56" t="str">
        <f t="shared" si="12"/>
        <v/>
      </c>
      <c r="U66" s="56"/>
      <c r="V66" t="str">
        <f t="shared" si="7"/>
        <v/>
      </c>
      <c r="W66" t="str">
        <f t="shared" si="3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51" t="str">
        <f t="shared" si="0"/>
        <v/>
      </c>
      <c r="D67" s="51"/>
      <c r="E67" s="40"/>
      <c r="F67" s="8"/>
      <c r="G67" s="40"/>
      <c r="H67" s="57"/>
      <c r="I67" s="57"/>
      <c r="J67" s="40"/>
      <c r="K67" s="53" t="str">
        <f t="shared" si="11"/>
        <v/>
      </c>
      <c r="L67" s="54"/>
      <c r="M67" s="6" t="str">
        <f>IF(J67="","",(K67/J67)/LOOKUP(RIGHT($D$2,3),定数!$A$6:$A$13,定数!$B$6:$B$13))</f>
        <v/>
      </c>
      <c r="N67" s="40"/>
      <c r="O67" s="8"/>
      <c r="P67" s="58"/>
      <c r="Q67" s="58"/>
      <c r="R67" s="55" t="str">
        <f>IF(P67="","",T67*M67*LOOKUP(RIGHT($D$2,3),定数!$A$6:$A$13,定数!$B$6:$B$13))</f>
        <v/>
      </c>
      <c r="S67" s="55"/>
      <c r="T67" s="56" t="str">
        <f t="shared" si="12"/>
        <v/>
      </c>
      <c r="U67" s="56"/>
      <c r="V67" t="str">
        <f t="shared" si="7"/>
        <v/>
      </c>
      <c r="W67" t="str">
        <f t="shared" si="3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51" t="str">
        <f t="shared" si="0"/>
        <v/>
      </c>
      <c r="D68" s="51"/>
      <c r="E68" s="40"/>
      <c r="F68" s="8"/>
      <c r="G68" s="40"/>
      <c r="H68" s="57"/>
      <c r="I68" s="57"/>
      <c r="J68" s="40"/>
      <c r="K68" s="53" t="str">
        <f t="shared" si="11"/>
        <v/>
      </c>
      <c r="L68" s="54"/>
      <c r="M68" s="6" t="str">
        <f>IF(J68="","",(K68/J68)/LOOKUP(RIGHT($D$2,3),定数!$A$6:$A$13,定数!$B$6:$B$13))</f>
        <v/>
      </c>
      <c r="N68" s="40"/>
      <c r="O68" s="8"/>
      <c r="P68" s="58"/>
      <c r="Q68" s="58"/>
      <c r="R68" s="55" t="str">
        <f>IF(P68="","",T68*M68*LOOKUP(RIGHT($D$2,3),定数!$A$6:$A$13,定数!$B$6:$B$13))</f>
        <v/>
      </c>
      <c r="S68" s="55"/>
      <c r="T68" s="56" t="str">
        <f t="shared" si="12"/>
        <v/>
      </c>
      <c r="U68" s="56"/>
      <c r="V68" t="str">
        <f t="shared" si="7"/>
        <v/>
      </c>
      <c r="W68" t="str">
        <f t="shared" si="3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51" t="str">
        <f t="shared" si="0"/>
        <v/>
      </c>
      <c r="D69" s="51"/>
      <c r="E69" s="40"/>
      <c r="F69" s="8"/>
      <c r="G69" s="40"/>
      <c r="H69" s="57"/>
      <c r="I69" s="57"/>
      <c r="J69" s="40"/>
      <c r="K69" s="53" t="str">
        <f t="shared" si="11"/>
        <v/>
      </c>
      <c r="L69" s="54"/>
      <c r="M69" s="6" t="str">
        <f>IF(J69="","",(K69/J69)/LOOKUP(RIGHT($D$2,3),定数!$A$6:$A$13,定数!$B$6:$B$13))</f>
        <v/>
      </c>
      <c r="N69" s="40"/>
      <c r="O69" s="8"/>
      <c r="P69" s="58"/>
      <c r="Q69" s="58"/>
      <c r="R69" s="55" t="str">
        <f>IF(P69="","",T69*M69*LOOKUP(RIGHT($D$2,3),定数!$A$6:$A$13,定数!$B$6:$B$13))</f>
        <v/>
      </c>
      <c r="S69" s="55"/>
      <c r="T69" s="56" t="str">
        <f t="shared" si="12"/>
        <v/>
      </c>
      <c r="U69" s="56"/>
      <c r="V69" t="str">
        <f t="shared" si="7"/>
        <v/>
      </c>
      <c r="W69" t="str">
        <f t="shared" si="3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51" t="str">
        <f t="shared" si="0"/>
        <v/>
      </c>
      <c r="D70" s="51"/>
      <c r="E70" s="40"/>
      <c r="F70" s="8"/>
      <c r="G70" s="40"/>
      <c r="H70" s="57"/>
      <c r="I70" s="57"/>
      <c r="J70" s="40"/>
      <c r="K70" s="53" t="str">
        <f t="shared" si="11"/>
        <v/>
      </c>
      <c r="L70" s="54"/>
      <c r="M70" s="6" t="str">
        <f>IF(J70="","",(K70/J70)/LOOKUP(RIGHT($D$2,3),定数!$A$6:$A$13,定数!$B$6:$B$13))</f>
        <v/>
      </c>
      <c r="N70" s="40"/>
      <c r="O70" s="8"/>
      <c r="P70" s="58"/>
      <c r="Q70" s="58"/>
      <c r="R70" s="55" t="str">
        <f>IF(P70="","",T70*M70*LOOKUP(RIGHT($D$2,3),定数!$A$6:$A$13,定数!$B$6:$B$13))</f>
        <v/>
      </c>
      <c r="S70" s="55"/>
      <c r="T70" s="56" t="str">
        <f t="shared" si="12"/>
        <v/>
      </c>
      <c r="U70" s="56"/>
      <c r="V70" t="str">
        <f t="shared" si="7"/>
        <v/>
      </c>
      <c r="W70" t="str">
        <f t="shared" si="3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51" t="str">
        <f t="shared" si="0"/>
        <v/>
      </c>
      <c r="D71" s="51"/>
      <c r="E71" s="40"/>
      <c r="F71" s="8"/>
      <c r="G71" s="40"/>
      <c r="H71" s="57"/>
      <c r="I71" s="57"/>
      <c r="J71" s="40"/>
      <c r="K71" s="53" t="str">
        <f t="shared" si="11"/>
        <v/>
      </c>
      <c r="L71" s="54"/>
      <c r="M71" s="6" t="str">
        <f>IF(J71="","",(K71/J71)/LOOKUP(RIGHT($D$2,3),定数!$A$6:$A$13,定数!$B$6:$B$13))</f>
        <v/>
      </c>
      <c r="N71" s="40"/>
      <c r="O71" s="8"/>
      <c r="P71" s="58"/>
      <c r="Q71" s="58"/>
      <c r="R71" s="55" t="str">
        <f>IF(P71="","",T71*M71*LOOKUP(RIGHT($D$2,3),定数!$A$6:$A$13,定数!$B$6:$B$13))</f>
        <v/>
      </c>
      <c r="S71" s="55"/>
      <c r="T71" s="56" t="str">
        <f t="shared" si="12"/>
        <v/>
      </c>
      <c r="U71" s="56"/>
      <c r="V71" t="str">
        <f t="shared" si="7"/>
        <v/>
      </c>
      <c r="W71" t="str">
        <f t="shared" si="3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51" t="str">
        <f t="shared" si="0"/>
        <v/>
      </c>
      <c r="D72" s="51"/>
      <c r="E72" s="40"/>
      <c r="F72" s="8"/>
      <c r="G72" s="40"/>
      <c r="H72" s="52"/>
      <c r="I72" s="52"/>
      <c r="J72" s="40"/>
      <c r="K72" s="53" t="str">
        <f t="shared" si="11"/>
        <v/>
      </c>
      <c r="L72" s="54"/>
      <c r="M72" s="6" t="str">
        <f>IF(J72="","",(K72/J72)/LOOKUP(RIGHT($D$2,3),定数!$A$6:$A$13,定数!$B$6:$B$13))</f>
        <v/>
      </c>
      <c r="N72" s="40"/>
      <c r="O72" s="8"/>
      <c r="P72" s="58"/>
      <c r="Q72" s="58"/>
      <c r="R72" s="55" t="str">
        <f>IF(P72="","",T72*M72*LOOKUP(RIGHT($D$2,3),定数!$A$6:$A$13,定数!$B$6:$B$13))</f>
        <v/>
      </c>
      <c r="S72" s="55"/>
      <c r="T72" s="56" t="str">
        <f t="shared" si="12"/>
        <v/>
      </c>
      <c r="U72" s="56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51" t="str">
        <f t="shared" si="0"/>
        <v/>
      </c>
      <c r="D73" s="51"/>
      <c r="E73" s="40"/>
      <c r="F73" s="8"/>
      <c r="G73" s="40"/>
      <c r="H73" s="52"/>
      <c r="I73" s="52"/>
      <c r="J73" s="40"/>
      <c r="K73" s="53" t="str">
        <f t="shared" si="11"/>
        <v/>
      </c>
      <c r="L73" s="54"/>
      <c r="M73" s="6" t="str">
        <f>IF(J73="","",(K73/J73)/LOOKUP(RIGHT($D$2,3),定数!$A$6:$A$13,定数!$B$6:$B$13))</f>
        <v/>
      </c>
      <c r="N73" s="40"/>
      <c r="O73" s="8"/>
      <c r="P73" s="58"/>
      <c r="Q73" s="58"/>
      <c r="R73" s="55" t="str">
        <f>IF(P73="","",T73*M73*LOOKUP(RIGHT($D$2,3),定数!$A$6:$A$13,定数!$B$6:$B$13))</f>
        <v/>
      </c>
      <c r="S73" s="55"/>
      <c r="T73" s="56" t="str">
        <f t="shared" si="12"/>
        <v/>
      </c>
      <c r="U73" s="56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51" t="str">
        <f t="shared" ref="C74:C108" si="13">IF(R73="","",C73+R73)</f>
        <v/>
      </c>
      <c r="D74" s="51"/>
      <c r="E74" s="40"/>
      <c r="F74" s="8"/>
      <c r="G74" s="40"/>
      <c r="H74" s="52"/>
      <c r="I74" s="52"/>
      <c r="J74" s="40"/>
      <c r="K74" s="53" t="str">
        <f t="shared" ref="K74:K100" si="14">IF(J74="","",C74*0.03)</f>
        <v/>
      </c>
      <c r="L74" s="54"/>
      <c r="M74" s="6" t="str">
        <f>IF(J74="","",(K74/J74)/LOOKUP(RIGHT($D$2,3),定数!$A$6:$A$13,定数!$B$6:$B$13))</f>
        <v/>
      </c>
      <c r="N74" s="40"/>
      <c r="O74" s="8"/>
      <c r="P74" s="58"/>
      <c r="Q74" s="58"/>
      <c r="R74" s="55" t="str">
        <f>IF(P74="","",T74*M74*LOOKUP(RIGHT($D$2,3),定数!$A$6:$A$13,定数!$B$6:$B$13))</f>
        <v/>
      </c>
      <c r="S74" s="55"/>
      <c r="T74" s="56" t="str">
        <f t="shared" si="12"/>
        <v/>
      </c>
      <c r="U74" s="56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51" t="str">
        <f t="shared" si="13"/>
        <v/>
      </c>
      <c r="D75" s="51"/>
      <c r="E75" s="40"/>
      <c r="F75" s="8"/>
      <c r="G75" s="40"/>
      <c r="H75" s="52"/>
      <c r="I75" s="52"/>
      <c r="J75" s="40"/>
      <c r="K75" s="53" t="str">
        <f t="shared" si="14"/>
        <v/>
      </c>
      <c r="L75" s="54"/>
      <c r="M75" s="6" t="str">
        <f>IF(J75="","",(K75/J75)/LOOKUP(RIGHT($D$2,3),定数!$A$6:$A$13,定数!$B$6:$B$13))</f>
        <v/>
      </c>
      <c r="N75" s="40"/>
      <c r="O75" s="8"/>
      <c r="P75" s="58"/>
      <c r="Q75" s="58"/>
      <c r="R75" s="55" t="str">
        <f>IF(P75="","",T75*M75*LOOKUP(RIGHT($D$2,3),定数!$A$6:$A$13,定数!$B$6:$B$13))</f>
        <v/>
      </c>
      <c r="S75" s="55"/>
      <c r="T75" s="56" t="str">
        <f t="shared" si="12"/>
        <v/>
      </c>
      <c r="U75" s="56"/>
      <c r="V75" t="str">
        <f t="shared" ref="V75:W90" si="15">IF(S75&lt;&gt;"",IF(S75&lt;0,1+V74,0),"")</f>
        <v/>
      </c>
      <c r="W75" t="str">
        <f t="shared" si="15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51" t="str">
        <f t="shared" si="13"/>
        <v/>
      </c>
      <c r="D76" s="51"/>
      <c r="E76" s="40"/>
      <c r="F76" s="8"/>
      <c r="G76" s="40"/>
      <c r="H76" s="52"/>
      <c r="I76" s="52"/>
      <c r="J76" s="40"/>
      <c r="K76" s="53" t="str">
        <f t="shared" si="14"/>
        <v/>
      </c>
      <c r="L76" s="54"/>
      <c r="M76" s="6" t="str">
        <f>IF(J76="","",(K76/J76)/LOOKUP(RIGHT($D$2,3),定数!$A$6:$A$13,定数!$B$6:$B$13))</f>
        <v/>
      </c>
      <c r="N76" s="40"/>
      <c r="O76" s="8"/>
      <c r="P76" s="58"/>
      <c r="Q76" s="58"/>
      <c r="R76" s="55" t="str">
        <f>IF(P76="","",T76*M76*LOOKUP(RIGHT($D$2,3),定数!$A$6:$A$13,定数!$B$6:$B$13))</f>
        <v/>
      </c>
      <c r="S76" s="55"/>
      <c r="T76" s="56" t="str">
        <f t="shared" ref="T76:T108" si="16">IF(P76="","",IF(G76="買",(P76-H76),(H76-P76))*IF(RIGHT($D$2,3)="JPY",100,10000))</f>
        <v/>
      </c>
      <c r="U76" s="56"/>
      <c r="V76" t="str">
        <f t="shared" si="15"/>
        <v/>
      </c>
      <c r="W76" t="str">
        <f t="shared" si="15"/>
        <v/>
      </c>
      <c r="X76" s="41" t="str">
        <f t="shared" ref="X76:X108" si="17">IF(C76&lt;&gt;"",MAX(X75,C76),"")</f>
        <v/>
      </c>
      <c r="Y76" s="42" t="str">
        <f t="shared" ref="Y76:Y108" si="18">IF(X76&lt;&gt;"",1-(C76/X76),"")</f>
        <v/>
      </c>
    </row>
    <row r="77" spans="2:25" x14ac:dyDescent="0.2">
      <c r="B77" s="40">
        <v>69</v>
      </c>
      <c r="C77" s="51" t="str">
        <f t="shared" si="13"/>
        <v/>
      </c>
      <c r="D77" s="51"/>
      <c r="E77" s="40"/>
      <c r="F77" s="8"/>
      <c r="G77" s="40"/>
      <c r="H77" s="52"/>
      <c r="I77" s="52"/>
      <c r="J77" s="40"/>
      <c r="K77" s="53" t="str">
        <f t="shared" si="14"/>
        <v/>
      </c>
      <c r="L77" s="54"/>
      <c r="M77" s="6" t="str">
        <f>IF(J77="","",(K77/J77)/LOOKUP(RIGHT($D$2,3),定数!$A$6:$A$13,定数!$B$6:$B$13))</f>
        <v/>
      </c>
      <c r="N77" s="40"/>
      <c r="O77" s="8"/>
      <c r="P77" s="58"/>
      <c r="Q77" s="58"/>
      <c r="R77" s="55" t="str">
        <f>IF(P77="","",T77*M77*LOOKUP(RIGHT($D$2,3),定数!$A$6:$A$13,定数!$B$6:$B$13))</f>
        <v/>
      </c>
      <c r="S77" s="55"/>
      <c r="T77" s="56" t="str">
        <f t="shared" si="16"/>
        <v/>
      </c>
      <c r="U77" s="56"/>
      <c r="V77" t="str">
        <f t="shared" si="15"/>
        <v/>
      </c>
      <c r="W77" t="str">
        <f t="shared" si="15"/>
        <v/>
      </c>
      <c r="X77" s="41" t="str">
        <f t="shared" si="17"/>
        <v/>
      </c>
      <c r="Y77" s="42" t="str">
        <f t="shared" si="18"/>
        <v/>
      </c>
    </row>
    <row r="78" spans="2:25" x14ac:dyDescent="0.2">
      <c r="B78" s="40">
        <v>70</v>
      </c>
      <c r="C78" s="51" t="str">
        <f t="shared" si="13"/>
        <v/>
      </c>
      <c r="D78" s="51"/>
      <c r="E78" s="40"/>
      <c r="F78" s="8"/>
      <c r="G78" s="40"/>
      <c r="H78" s="52"/>
      <c r="I78" s="52"/>
      <c r="J78" s="40"/>
      <c r="K78" s="53" t="str">
        <f t="shared" si="14"/>
        <v/>
      </c>
      <c r="L78" s="54"/>
      <c r="M78" s="6" t="str">
        <f>IF(J78="","",(K78/J78)/LOOKUP(RIGHT($D$2,3),定数!$A$6:$A$13,定数!$B$6:$B$13))</f>
        <v/>
      </c>
      <c r="N78" s="40"/>
      <c r="O78" s="8"/>
      <c r="P78" s="58"/>
      <c r="Q78" s="58"/>
      <c r="R78" s="55" t="str">
        <f>IF(P78="","",T78*M78*LOOKUP(RIGHT($D$2,3),定数!$A$6:$A$13,定数!$B$6:$B$13))</f>
        <v/>
      </c>
      <c r="S78" s="55"/>
      <c r="T78" s="56" t="str">
        <f t="shared" si="16"/>
        <v/>
      </c>
      <c r="U78" s="56"/>
      <c r="V78" t="str">
        <f t="shared" si="15"/>
        <v/>
      </c>
      <c r="W78" t="str">
        <f t="shared" si="15"/>
        <v/>
      </c>
      <c r="X78" s="41" t="str">
        <f t="shared" si="17"/>
        <v/>
      </c>
      <c r="Y78" s="42" t="str">
        <f t="shared" si="18"/>
        <v/>
      </c>
    </row>
    <row r="79" spans="2:25" x14ac:dyDescent="0.2">
      <c r="B79" s="40">
        <v>71</v>
      </c>
      <c r="C79" s="51" t="str">
        <f t="shared" si="13"/>
        <v/>
      </c>
      <c r="D79" s="51"/>
      <c r="E79" s="40"/>
      <c r="F79" s="8"/>
      <c r="G79" s="40"/>
      <c r="H79" s="52"/>
      <c r="I79" s="52"/>
      <c r="J79" s="40"/>
      <c r="K79" s="53" t="str">
        <f t="shared" si="14"/>
        <v/>
      </c>
      <c r="L79" s="54"/>
      <c r="M79" s="6" t="str">
        <f>IF(J79="","",(K79/J79)/LOOKUP(RIGHT($D$2,3),定数!$A$6:$A$13,定数!$B$6:$B$13))</f>
        <v/>
      </c>
      <c r="N79" s="40"/>
      <c r="O79" s="8"/>
      <c r="P79" s="52"/>
      <c r="Q79" s="52"/>
      <c r="R79" s="55" t="str">
        <f>IF(P79="","",T79*M79*LOOKUP(RIGHT($D$2,3),定数!$A$6:$A$13,定数!$B$6:$B$13))</f>
        <v/>
      </c>
      <c r="S79" s="55"/>
      <c r="T79" s="56" t="str">
        <f t="shared" si="16"/>
        <v/>
      </c>
      <c r="U79" s="56"/>
      <c r="V79" t="str">
        <f t="shared" si="15"/>
        <v/>
      </c>
      <c r="W79" t="str">
        <f t="shared" si="15"/>
        <v/>
      </c>
      <c r="X79" s="41" t="str">
        <f t="shared" si="17"/>
        <v/>
      </c>
      <c r="Y79" s="42" t="str">
        <f t="shared" si="18"/>
        <v/>
      </c>
    </row>
    <row r="80" spans="2:25" x14ac:dyDescent="0.2">
      <c r="B80" s="40">
        <v>72</v>
      </c>
      <c r="C80" s="51" t="str">
        <f t="shared" si="13"/>
        <v/>
      </c>
      <c r="D80" s="51"/>
      <c r="E80" s="40"/>
      <c r="F80" s="8"/>
      <c r="G80" s="40"/>
      <c r="H80" s="52"/>
      <c r="I80" s="52"/>
      <c r="J80" s="40"/>
      <c r="K80" s="53" t="str">
        <f t="shared" si="14"/>
        <v/>
      </c>
      <c r="L80" s="54"/>
      <c r="M80" s="6" t="str">
        <f>IF(J80="","",(K80/J80)/LOOKUP(RIGHT($D$2,3),定数!$A$6:$A$13,定数!$B$6:$B$13))</f>
        <v/>
      </c>
      <c r="N80" s="40"/>
      <c r="O80" s="8"/>
      <c r="P80" s="52"/>
      <c r="Q80" s="52"/>
      <c r="R80" s="55" t="str">
        <f>IF(P80="","",T80*M80*LOOKUP(RIGHT($D$2,3),定数!$A$6:$A$13,定数!$B$6:$B$13))</f>
        <v/>
      </c>
      <c r="S80" s="55"/>
      <c r="T80" s="56" t="str">
        <f t="shared" si="16"/>
        <v/>
      </c>
      <c r="U80" s="56"/>
      <c r="V80" t="str">
        <f t="shared" si="15"/>
        <v/>
      </c>
      <c r="W80" t="str">
        <f t="shared" si="15"/>
        <v/>
      </c>
      <c r="X80" s="41" t="str">
        <f t="shared" si="17"/>
        <v/>
      </c>
      <c r="Y80" s="42" t="str">
        <f t="shared" si="18"/>
        <v/>
      </c>
    </row>
    <row r="81" spans="2:25" x14ac:dyDescent="0.2">
      <c r="B81" s="40">
        <v>73</v>
      </c>
      <c r="C81" s="51" t="str">
        <f t="shared" si="13"/>
        <v/>
      </c>
      <c r="D81" s="51"/>
      <c r="E81" s="40"/>
      <c r="F81" s="8"/>
      <c r="G81" s="40"/>
      <c r="H81" s="52"/>
      <c r="I81" s="52"/>
      <c r="J81" s="40"/>
      <c r="K81" s="53" t="str">
        <f t="shared" si="14"/>
        <v/>
      </c>
      <c r="L81" s="54"/>
      <c r="M81" s="6" t="str">
        <f>IF(J81="","",(K81/J81)/LOOKUP(RIGHT($D$2,3),定数!$A$6:$A$13,定数!$B$6:$B$13))</f>
        <v/>
      </c>
      <c r="N81" s="40"/>
      <c r="O81" s="8"/>
      <c r="P81" s="52"/>
      <c r="Q81" s="52"/>
      <c r="R81" s="55" t="str">
        <f>IF(P81="","",T81*M81*LOOKUP(RIGHT($D$2,3),定数!$A$6:$A$13,定数!$B$6:$B$13))</f>
        <v/>
      </c>
      <c r="S81" s="55"/>
      <c r="T81" s="56" t="str">
        <f t="shared" si="16"/>
        <v/>
      </c>
      <c r="U81" s="56"/>
      <c r="V81" t="str">
        <f t="shared" si="15"/>
        <v/>
      </c>
      <c r="W81" t="str">
        <f t="shared" si="15"/>
        <v/>
      </c>
      <c r="X81" s="41" t="str">
        <f t="shared" si="17"/>
        <v/>
      </c>
      <c r="Y81" s="42" t="str">
        <f t="shared" si="18"/>
        <v/>
      </c>
    </row>
    <row r="82" spans="2:25" x14ac:dyDescent="0.2">
      <c r="B82" s="40">
        <v>74</v>
      </c>
      <c r="C82" s="51" t="str">
        <f t="shared" si="13"/>
        <v/>
      </c>
      <c r="D82" s="51"/>
      <c r="E82" s="40"/>
      <c r="F82" s="8"/>
      <c r="G82" s="40"/>
      <c r="H82" s="52"/>
      <c r="I82" s="52"/>
      <c r="J82" s="40"/>
      <c r="K82" s="53" t="str">
        <f t="shared" si="14"/>
        <v/>
      </c>
      <c r="L82" s="54"/>
      <c r="M82" s="6" t="str">
        <f>IF(J82="","",(K82/J82)/LOOKUP(RIGHT($D$2,3),定数!$A$6:$A$13,定数!$B$6:$B$13))</f>
        <v/>
      </c>
      <c r="N82" s="40"/>
      <c r="O82" s="8"/>
      <c r="P82" s="52"/>
      <c r="Q82" s="52"/>
      <c r="R82" s="55" t="str">
        <f>IF(P82="","",T82*M82*LOOKUP(RIGHT($D$2,3),定数!$A$6:$A$13,定数!$B$6:$B$13))</f>
        <v/>
      </c>
      <c r="S82" s="55"/>
      <c r="T82" s="56" t="str">
        <f t="shared" si="16"/>
        <v/>
      </c>
      <c r="U82" s="56"/>
      <c r="V82" t="str">
        <f t="shared" si="15"/>
        <v/>
      </c>
      <c r="W82" t="str">
        <f t="shared" si="15"/>
        <v/>
      </c>
      <c r="X82" s="41" t="str">
        <f t="shared" si="17"/>
        <v/>
      </c>
      <c r="Y82" s="42" t="str">
        <f t="shared" si="18"/>
        <v/>
      </c>
    </row>
    <row r="83" spans="2:25" x14ac:dyDescent="0.2">
      <c r="B83" s="40">
        <v>75</v>
      </c>
      <c r="C83" s="51" t="str">
        <f t="shared" si="13"/>
        <v/>
      </c>
      <c r="D83" s="51"/>
      <c r="E83" s="40"/>
      <c r="F83" s="8"/>
      <c r="G83" s="40"/>
      <c r="H83" s="52"/>
      <c r="I83" s="52"/>
      <c r="J83" s="40"/>
      <c r="K83" s="53" t="str">
        <f t="shared" si="14"/>
        <v/>
      </c>
      <c r="L83" s="54"/>
      <c r="M83" s="6" t="str">
        <f>IF(J83="","",(K83/J83)/LOOKUP(RIGHT($D$2,3),定数!$A$6:$A$13,定数!$B$6:$B$13))</f>
        <v/>
      </c>
      <c r="N83" s="40"/>
      <c r="O83" s="8"/>
      <c r="P83" s="52"/>
      <c r="Q83" s="52"/>
      <c r="R83" s="55" t="str">
        <f>IF(P83="","",T83*M83*LOOKUP(RIGHT($D$2,3),定数!$A$6:$A$13,定数!$B$6:$B$13))</f>
        <v/>
      </c>
      <c r="S83" s="55"/>
      <c r="T83" s="56" t="str">
        <f t="shared" si="16"/>
        <v/>
      </c>
      <c r="U83" s="56"/>
      <c r="V83" t="str">
        <f t="shared" si="15"/>
        <v/>
      </c>
      <c r="W83" t="str">
        <f t="shared" si="15"/>
        <v/>
      </c>
      <c r="X83" s="41" t="str">
        <f t="shared" si="17"/>
        <v/>
      </c>
      <c r="Y83" s="42" t="str">
        <f t="shared" si="18"/>
        <v/>
      </c>
    </row>
    <row r="84" spans="2:25" x14ac:dyDescent="0.2">
      <c r="B84" s="40">
        <v>76</v>
      </c>
      <c r="C84" s="51" t="str">
        <f t="shared" si="13"/>
        <v/>
      </c>
      <c r="D84" s="51"/>
      <c r="E84" s="40"/>
      <c r="F84" s="8"/>
      <c r="G84" s="40"/>
      <c r="H84" s="52"/>
      <c r="I84" s="52"/>
      <c r="J84" s="40"/>
      <c r="K84" s="53" t="str">
        <f t="shared" si="14"/>
        <v/>
      </c>
      <c r="L84" s="54"/>
      <c r="M84" s="6" t="str">
        <f>IF(J84="","",(K84/J84)/LOOKUP(RIGHT($D$2,3),定数!$A$6:$A$13,定数!$B$6:$B$13))</f>
        <v/>
      </c>
      <c r="N84" s="40"/>
      <c r="O84" s="8"/>
      <c r="P84" s="52"/>
      <c r="Q84" s="52"/>
      <c r="R84" s="55" t="str">
        <f>IF(P84="","",T84*M84*LOOKUP(RIGHT($D$2,3),定数!$A$6:$A$13,定数!$B$6:$B$13))</f>
        <v/>
      </c>
      <c r="S84" s="55"/>
      <c r="T84" s="56" t="str">
        <f t="shared" si="16"/>
        <v/>
      </c>
      <c r="U84" s="56"/>
      <c r="V84" t="str">
        <f t="shared" si="15"/>
        <v/>
      </c>
      <c r="W84" t="str">
        <f t="shared" si="15"/>
        <v/>
      </c>
      <c r="X84" s="41" t="str">
        <f t="shared" si="17"/>
        <v/>
      </c>
      <c r="Y84" s="42" t="str">
        <f t="shared" si="18"/>
        <v/>
      </c>
    </row>
    <row r="85" spans="2:25" x14ac:dyDescent="0.2">
      <c r="B85" s="40">
        <v>77</v>
      </c>
      <c r="C85" s="51" t="str">
        <f t="shared" si="13"/>
        <v/>
      </c>
      <c r="D85" s="51"/>
      <c r="E85" s="40"/>
      <c r="F85" s="8"/>
      <c r="G85" s="40"/>
      <c r="H85" s="52"/>
      <c r="I85" s="52"/>
      <c r="J85" s="40"/>
      <c r="K85" s="53" t="str">
        <f t="shared" si="14"/>
        <v/>
      </c>
      <c r="L85" s="54"/>
      <c r="M85" s="6" t="str">
        <f>IF(J85="","",(K85/J85)/LOOKUP(RIGHT($D$2,3),定数!$A$6:$A$13,定数!$B$6:$B$13))</f>
        <v/>
      </c>
      <c r="N85" s="40"/>
      <c r="O85" s="8"/>
      <c r="P85" s="52"/>
      <c r="Q85" s="52"/>
      <c r="R85" s="55" t="str">
        <f>IF(P85="","",T85*M85*LOOKUP(RIGHT($D$2,3),定数!$A$6:$A$13,定数!$B$6:$B$13))</f>
        <v/>
      </c>
      <c r="S85" s="55"/>
      <c r="T85" s="56" t="str">
        <f t="shared" si="16"/>
        <v/>
      </c>
      <c r="U85" s="56"/>
      <c r="V85" t="str">
        <f t="shared" si="15"/>
        <v/>
      </c>
      <c r="W85" t="str">
        <f t="shared" si="15"/>
        <v/>
      </c>
      <c r="X85" s="41" t="str">
        <f t="shared" si="17"/>
        <v/>
      </c>
      <c r="Y85" s="42" t="str">
        <f t="shared" si="18"/>
        <v/>
      </c>
    </row>
    <row r="86" spans="2:25" x14ac:dyDescent="0.2">
      <c r="B86" s="40">
        <v>78</v>
      </c>
      <c r="C86" s="51" t="str">
        <f t="shared" si="13"/>
        <v/>
      </c>
      <c r="D86" s="51"/>
      <c r="E86" s="40"/>
      <c r="F86" s="8"/>
      <c r="G86" s="40"/>
      <c r="H86" s="52"/>
      <c r="I86" s="52"/>
      <c r="J86" s="40"/>
      <c r="K86" s="53" t="str">
        <f t="shared" si="14"/>
        <v/>
      </c>
      <c r="L86" s="54"/>
      <c r="M86" s="6" t="str">
        <f>IF(J86="","",(K86/J86)/LOOKUP(RIGHT($D$2,3),定数!$A$6:$A$13,定数!$B$6:$B$13))</f>
        <v/>
      </c>
      <c r="N86" s="40"/>
      <c r="O86" s="8"/>
      <c r="P86" s="52"/>
      <c r="Q86" s="52"/>
      <c r="R86" s="55" t="str">
        <f>IF(P86="","",T86*M86*LOOKUP(RIGHT($D$2,3),定数!$A$6:$A$13,定数!$B$6:$B$13))</f>
        <v/>
      </c>
      <c r="S86" s="55"/>
      <c r="T86" s="56" t="str">
        <f t="shared" si="16"/>
        <v/>
      </c>
      <c r="U86" s="56"/>
      <c r="V86" t="str">
        <f t="shared" si="15"/>
        <v/>
      </c>
      <c r="W86" t="str">
        <f t="shared" si="15"/>
        <v/>
      </c>
      <c r="X86" s="41" t="str">
        <f t="shared" si="17"/>
        <v/>
      </c>
      <c r="Y86" s="42" t="str">
        <f t="shared" si="18"/>
        <v/>
      </c>
    </row>
    <row r="87" spans="2:25" x14ac:dyDescent="0.2">
      <c r="B87" s="40">
        <v>79</v>
      </c>
      <c r="C87" s="51" t="str">
        <f t="shared" si="13"/>
        <v/>
      </c>
      <c r="D87" s="51"/>
      <c r="E87" s="40"/>
      <c r="F87" s="8"/>
      <c r="G87" s="40"/>
      <c r="H87" s="52"/>
      <c r="I87" s="52"/>
      <c r="J87" s="40"/>
      <c r="K87" s="53" t="str">
        <f t="shared" si="14"/>
        <v/>
      </c>
      <c r="L87" s="54"/>
      <c r="M87" s="6" t="str">
        <f>IF(J87="","",(K87/J87)/LOOKUP(RIGHT($D$2,3),定数!$A$6:$A$13,定数!$B$6:$B$13))</f>
        <v/>
      </c>
      <c r="N87" s="40"/>
      <c r="O87" s="8"/>
      <c r="P87" s="52"/>
      <c r="Q87" s="52"/>
      <c r="R87" s="55" t="str">
        <f>IF(P87="","",T87*M87*LOOKUP(RIGHT($D$2,3),定数!$A$6:$A$13,定数!$B$6:$B$13))</f>
        <v/>
      </c>
      <c r="S87" s="55"/>
      <c r="T87" s="56" t="str">
        <f t="shared" si="16"/>
        <v/>
      </c>
      <c r="U87" s="56"/>
      <c r="V87" t="str">
        <f t="shared" si="15"/>
        <v/>
      </c>
      <c r="W87" t="str">
        <f t="shared" si="15"/>
        <v/>
      </c>
      <c r="X87" s="41" t="str">
        <f t="shared" si="17"/>
        <v/>
      </c>
      <c r="Y87" s="42" t="str">
        <f t="shared" si="18"/>
        <v/>
      </c>
    </row>
    <row r="88" spans="2:25" x14ac:dyDescent="0.2">
      <c r="B88" s="40">
        <v>80</v>
      </c>
      <c r="C88" s="51" t="str">
        <f t="shared" si="13"/>
        <v/>
      </c>
      <c r="D88" s="51"/>
      <c r="E88" s="40"/>
      <c r="F88" s="8"/>
      <c r="G88" s="40"/>
      <c r="H88" s="52"/>
      <c r="I88" s="52"/>
      <c r="J88" s="40"/>
      <c r="K88" s="53" t="str">
        <f t="shared" si="14"/>
        <v/>
      </c>
      <c r="L88" s="54"/>
      <c r="M88" s="6" t="str">
        <f>IF(J88="","",(K88/J88)/LOOKUP(RIGHT($D$2,3),定数!$A$6:$A$13,定数!$B$6:$B$13))</f>
        <v/>
      </c>
      <c r="N88" s="40"/>
      <c r="O88" s="8"/>
      <c r="P88" s="52"/>
      <c r="Q88" s="52"/>
      <c r="R88" s="55" t="str">
        <f>IF(P88="","",T88*M88*LOOKUP(RIGHT($D$2,3),定数!$A$6:$A$13,定数!$B$6:$B$13))</f>
        <v/>
      </c>
      <c r="S88" s="55"/>
      <c r="T88" s="56" t="str">
        <f t="shared" si="16"/>
        <v/>
      </c>
      <c r="U88" s="56"/>
      <c r="V88" t="str">
        <f t="shared" si="15"/>
        <v/>
      </c>
      <c r="W88" t="str">
        <f t="shared" si="15"/>
        <v/>
      </c>
      <c r="X88" s="41" t="str">
        <f t="shared" si="17"/>
        <v/>
      </c>
      <c r="Y88" s="42" t="str">
        <f t="shared" si="18"/>
        <v/>
      </c>
    </row>
    <row r="89" spans="2:25" x14ac:dyDescent="0.2">
      <c r="B89" s="40">
        <v>81</v>
      </c>
      <c r="C89" s="51" t="str">
        <f t="shared" si="13"/>
        <v/>
      </c>
      <c r="D89" s="51"/>
      <c r="E89" s="40"/>
      <c r="F89" s="8"/>
      <c r="G89" s="40"/>
      <c r="H89" s="52"/>
      <c r="I89" s="52"/>
      <c r="J89" s="40"/>
      <c r="K89" s="53" t="str">
        <f t="shared" si="14"/>
        <v/>
      </c>
      <c r="L89" s="54"/>
      <c r="M89" s="6" t="str">
        <f>IF(J89="","",(K89/J89)/LOOKUP(RIGHT($D$2,3),定数!$A$6:$A$13,定数!$B$6:$B$13))</f>
        <v/>
      </c>
      <c r="N89" s="40"/>
      <c r="O89" s="8"/>
      <c r="P89" s="52"/>
      <c r="Q89" s="52"/>
      <c r="R89" s="55" t="str">
        <f>IF(P89="","",T89*M89*LOOKUP(RIGHT($D$2,3),定数!$A$6:$A$13,定数!$B$6:$B$13))</f>
        <v/>
      </c>
      <c r="S89" s="55"/>
      <c r="T89" s="56" t="str">
        <f t="shared" si="16"/>
        <v/>
      </c>
      <c r="U89" s="56"/>
      <c r="V89" t="str">
        <f t="shared" si="15"/>
        <v/>
      </c>
      <c r="W89" t="str">
        <f t="shared" si="15"/>
        <v/>
      </c>
      <c r="X89" s="41" t="str">
        <f t="shared" si="17"/>
        <v/>
      </c>
      <c r="Y89" s="42" t="str">
        <f t="shared" si="18"/>
        <v/>
      </c>
    </row>
    <row r="90" spans="2:25" x14ac:dyDescent="0.2">
      <c r="B90" s="40">
        <v>82</v>
      </c>
      <c r="C90" s="51" t="str">
        <f t="shared" si="13"/>
        <v/>
      </c>
      <c r="D90" s="51"/>
      <c r="E90" s="40"/>
      <c r="F90" s="8"/>
      <c r="G90" s="40"/>
      <c r="H90" s="52"/>
      <c r="I90" s="52"/>
      <c r="J90" s="40"/>
      <c r="K90" s="53" t="str">
        <f t="shared" si="14"/>
        <v/>
      </c>
      <c r="L90" s="54"/>
      <c r="M90" s="6" t="str">
        <f>IF(J90="","",(K90/J90)/LOOKUP(RIGHT($D$2,3),定数!$A$6:$A$13,定数!$B$6:$B$13))</f>
        <v/>
      </c>
      <c r="N90" s="40"/>
      <c r="O90" s="8"/>
      <c r="P90" s="52"/>
      <c r="Q90" s="52"/>
      <c r="R90" s="55" t="str">
        <f>IF(P90="","",T90*M90*LOOKUP(RIGHT($D$2,3),定数!$A$6:$A$13,定数!$B$6:$B$13))</f>
        <v/>
      </c>
      <c r="S90" s="55"/>
      <c r="T90" s="56" t="str">
        <f t="shared" si="16"/>
        <v/>
      </c>
      <c r="U90" s="56"/>
      <c r="V90" t="str">
        <f t="shared" si="15"/>
        <v/>
      </c>
      <c r="W90" t="str">
        <f t="shared" si="15"/>
        <v/>
      </c>
      <c r="X90" s="41" t="str">
        <f t="shared" si="17"/>
        <v/>
      </c>
      <c r="Y90" s="42" t="str">
        <f t="shared" si="18"/>
        <v/>
      </c>
    </row>
    <row r="91" spans="2:25" x14ac:dyDescent="0.2">
      <c r="B91" s="40">
        <v>83</v>
      </c>
      <c r="C91" s="51" t="str">
        <f t="shared" si="13"/>
        <v/>
      </c>
      <c r="D91" s="51"/>
      <c r="E91" s="40"/>
      <c r="F91" s="8"/>
      <c r="G91" s="40"/>
      <c r="H91" s="52"/>
      <c r="I91" s="52"/>
      <c r="J91" s="40"/>
      <c r="K91" s="53" t="str">
        <f t="shared" si="14"/>
        <v/>
      </c>
      <c r="L91" s="54"/>
      <c r="M91" s="6" t="str">
        <f>IF(J91="","",(K91/J91)/LOOKUP(RIGHT($D$2,3),定数!$A$6:$A$13,定数!$B$6:$B$13))</f>
        <v/>
      </c>
      <c r="N91" s="40"/>
      <c r="O91" s="8"/>
      <c r="P91" s="52"/>
      <c r="Q91" s="52"/>
      <c r="R91" s="55" t="str">
        <f>IF(P91="","",T91*M91*LOOKUP(RIGHT($D$2,3),定数!$A$6:$A$13,定数!$B$6:$B$13))</f>
        <v/>
      </c>
      <c r="S91" s="55"/>
      <c r="T91" s="56" t="str">
        <f t="shared" si="16"/>
        <v/>
      </c>
      <c r="U91" s="56"/>
      <c r="V91" t="str">
        <f t="shared" ref="V91:W106" si="19">IF(S91&lt;&gt;"",IF(S91&lt;0,1+V90,0),"")</f>
        <v/>
      </c>
      <c r="W91" t="str">
        <f t="shared" si="19"/>
        <v/>
      </c>
      <c r="X91" s="41" t="str">
        <f t="shared" si="17"/>
        <v/>
      </c>
      <c r="Y91" s="42" t="str">
        <f t="shared" si="18"/>
        <v/>
      </c>
    </row>
    <row r="92" spans="2:25" x14ac:dyDescent="0.2">
      <c r="B92" s="40">
        <v>84</v>
      </c>
      <c r="C92" s="51" t="str">
        <f t="shared" si="13"/>
        <v/>
      </c>
      <c r="D92" s="51"/>
      <c r="E92" s="40"/>
      <c r="F92" s="8"/>
      <c r="G92" s="40"/>
      <c r="H92" s="52"/>
      <c r="I92" s="52"/>
      <c r="J92" s="40"/>
      <c r="K92" s="53" t="str">
        <f t="shared" si="14"/>
        <v/>
      </c>
      <c r="L92" s="54"/>
      <c r="M92" s="6" t="str">
        <f>IF(J92="","",(K92/J92)/LOOKUP(RIGHT($D$2,3),定数!$A$6:$A$13,定数!$B$6:$B$13))</f>
        <v/>
      </c>
      <c r="N92" s="40"/>
      <c r="O92" s="8"/>
      <c r="P92" s="52"/>
      <c r="Q92" s="52"/>
      <c r="R92" s="55" t="str">
        <f>IF(P92="","",T92*M92*LOOKUP(RIGHT($D$2,3),定数!$A$6:$A$13,定数!$B$6:$B$13))</f>
        <v/>
      </c>
      <c r="S92" s="55"/>
      <c r="T92" s="56" t="str">
        <f t="shared" si="16"/>
        <v/>
      </c>
      <c r="U92" s="56"/>
      <c r="V92" t="str">
        <f t="shared" si="19"/>
        <v/>
      </c>
      <c r="W92" t="str">
        <f t="shared" si="19"/>
        <v/>
      </c>
      <c r="X92" s="41" t="str">
        <f t="shared" si="17"/>
        <v/>
      </c>
      <c r="Y92" s="42" t="str">
        <f t="shared" si="18"/>
        <v/>
      </c>
    </row>
    <row r="93" spans="2:25" x14ac:dyDescent="0.2">
      <c r="B93" s="40">
        <v>85</v>
      </c>
      <c r="C93" s="51" t="str">
        <f t="shared" si="13"/>
        <v/>
      </c>
      <c r="D93" s="51"/>
      <c r="E93" s="40"/>
      <c r="F93" s="8"/>
      <c r="G93" s="40"/>
      <c r="H93" s="52"/>
      <c r="I93" s="52"/>
      <c r="J93" s="40"/>
      <c r="K93" s="53" t="str">
        <f t="shared" si="14"/>
        <v/>
      </c>
      <c r="L93" s="54"/>
      <c r="M93" s="6" t="str">
        <f>IF(J93="","",(K93/J93)/LOOKUP(RIGHT($D$2,3),定数!$A$6:$A$13,定数!$B$6:$B$13))</f>
        <v/>
      </c>
      <c r="N93" s="40"/>
      <c r="O93" s="8"/>
      <c r="P93" s="52"/>
      <c r="Q93" s="52"/>
      <c r="R93" s="55" t="str">
        <f>IF(P93="","",T93*M93*LOOKUP(RIGHT($D$2,3),定数!$A$6:$A$13,定数!$B$6:$B$13))</f>
        <v/>
      </c>
      <c r="S93" s="55"/>
      <c r="T93" s="56" t="str">
        <f t="shared" si="16"/>
        <v/>
      </c>
      <c r="U93" s="56"/>
      <c r="V93" t="str">
        <f t="shared" si="19"/>
        <v/>
      </c>
      <c r="W93" t="str">
        <f t="shared" si="19"/>
        <v/>
      </c>
      <c r="X93" s="41" t="str">
        <f t="shared" si="17"/>
        <v/>
      </c>
      <c r="Y93" s="42" t="str">
        <f t="shared" si="18"/>
        <v/>
      </c>
    </row>
    <row r="94" spans="2:25" x14ac:dyDescent="0.2">
      <c r="B94" s="40">
        <v>86</v>
      </c>
      <c r="C94" s="51" t="str">
        <f t="shared" si="13"/>
        <v/>
      </c>
      <c r="D94" s="51"/>
      <c r="E94" s="40"/>
      <c r="F94" s="8"/>
      <c r="G94" s="40"/>
      <c r="H94" s="52"/>
      <c r="I94" s="52"/>
      <c r="J94" s="40"/>
      <c r="K94" s="53" t="str">
        <f t="shared" si="14"/>
        <v/>
      </c>
      <c r="L94" s="54"/>
      <c r="M94" s="6" t="str">
        <f>IF(J94="","",(K94/J94)/LOOKUP(RIGHT($D$2,3),定数!$A$6:$A$13,定数!$B$6:$B$13))</f>
        <v/>
      </c>
      <c r="N94" s="40"/>
      <c r="O94" s="8"/>
      <c r="P94" s="52"/>
      <c r="Q94" s="52"/>
      <c r="R94" s="55" t="str">
        <f>IF(P94="","",T94*M94*LOOKUP(RIGHT($D$2,3),定数!$A$6:$A$13,定数!$B$6:$B$13))</f>
        <v/>
      </c>
      <c r="S94" s="55"/>
      <c r="T94" s="56" t="str">
        <f t="shared" si="16"/>
        <v/>
      </c>
      <c r="U94" s="56"/>
      <c r="V94" t="str">
        <f t="shared" si="19"/>
        <v/>
      </c>
      <c r="W94" t="str">
        <f t="shared" si="19"/>
        <v/>
      </c>
      <c r="X94" s="41" t="str">
        <f t="shared" si="17"/>
        <v/>
      </c>
      <c r="Y94" s="42" t="str">
        <f t="shared" si="18"/>
        <v/>
      </c>
    </row>
    <row r="95" spans="2:25" x14ac:dyDescent="0.2">
      <c r="B95" s="40">
        <v>87</v>
      </c>
      <c r="C95" s="51" t="str">
        <f t="shared" si="13"/>
        <v/>
      </c>
      <c r="D95" s="51"/>
      <c r="E95" s="40"/>
      <c r="F95" s="8"/>
      <c r="G95" s="40"/>
      <c r="H95" s="52"/>
      <c r="I95" s="52"/>
      <c r="J95" s="40"/>
      <c r="K95" s="53" t="str">
        <f t="shared" si="14"/>
        <v/>
      </c>
      <c r="L95" s="54"/>
      <c r="M95" s="6" t="str">
        <f>IF(J95="","",(K95/J95)/LOOKUP(RIGHT($D$2,3),定数!$A$6:$A$13,定数!$B$6:$B$13))</f>
        <v/>
      </c>
      <c r="N95" s="40"/>
      <c r="O95" s="8"/>
      <c r="P95" s="52"/>
      <c r="Q95" s="52"/>
      <c r="R95" s="55" t="str">
        <f>IF(P95="","",T95*M95*LOOKUP(RIGHT($D$2,3),定数!$A$6:$A$13,定数!$B$6:$B$13))</f>
        <v/>
      </c>
      <c r="S95" s="55"/>
      <c r="T95" s="56" t="str">
        <f t="shared" si="16"/>
        <v/>
      </c>
      <c r="U95" s="56"/>
      <c r="V95" t="str">
        <f t="shared" si="19"/>
        <v/>
      </c>
      <c r="W95" t="str">
        <f t="shared" si="19"/>
        <v/>
      </c>
      <c r="X95" s="41" t="str">
        <f t="shared" si="17"/>
        <v/>
      </c>
      <c r="Y95" s="42" t="str">
        <f t="shared" si="18"/>
        <v/>
      </c>
    </row>
    <row r="96" spans="2:25" x14ac:dyDescent="0.2">
      <c r="B96" s="40">
        <v>88</v>
      </c>
      <c r="C96" s="51" t="str">
        <f t="shared" si="13"/>
        <v/>
      </c>
      <c r="D96" s="51"/>
      <c r="E96" s="40"/>
      <c r="F96" s="8"/>
      <c r="G96" s="40"/>
      <c r="H96" s="52"/>
      <c r="I96" s="52"/>
      <c r="J96" s="40"/>
      <c r="K96" s="53" t="str">
        <f t="shared" si="14"/>
        <v/>
      </c>
      <c r="L96" s="54"/>
      <c r="M96" s="6" t="str">
        <f>IF(J96="","",(K96/J96)/LOOKUP(RIGHT($D$2,3),定数!$A$6:$A$13,定数!$B$6:$B$13))</f>
        <v/>
      </c>
      <c r="N96" s="40"/>
      <c r="O96" s="8"/>
      <c r="P96" s="52"/>
      <c r="Q96" s="52"/>
      <c r="R96" s="55" t="str">
        <f>IF(P96="","",T96*M96*LOOKUP(RIGHT($D$2,3),定数!$A$6:$A$13,定数!$B$6:$B$13))</f>
        <v/>
      </c>
      <c r="S96" s="55"/>
      <c r="T96" s="56" t="str">
        <f t="shared" si="16"/>
        <v/>
      </c>
      <c r="U96" s="56"/>
      <c r="V96" t="str">
        <f t="shared" si="19"/>
        <v/>
      </c>
      <c r="W96" t="str">
        <f t="shared" si="19"/>
        <v/>
      </c>
      <c r="X96" s="41" t="str">
        <f t="shared" si="17"/>
        <v/>
      </c>
      <c r="Y96" s="42" t="str">
        <f t="shared" si="18"/>
        <v/>
      </c>
    </row>
    <row r="97" spans="2:25" x14ac:dyDescent="0.2">
      <c r="B97" s="40">
        <v>89</v>
      </c>
      <c r="C97" s="51" t="str">
        <f t="shared" si="13"/>
        <v/>
      </c>
      <c r="D97" s="51"/>
      <c r="E97" s="40"/>
      <c r="F97" s="8"/>
      <c r="G97" s="40"/>
      <c r="H97" s="52"/>
      <c r="I97" s="52"/>
      <c r="J97" s="40"/>
      <c r="K97" s="53" t="str">
        <f t="shared" si="14"/>
        <v/>
      </c>
      <c r="L97" s="54"/>
      <c r="M97" s="6" t="str">
        <f>IF(J97="","",(K97/J97)/LOOKUP(RIGHT($D$2,3),定数!$A$6:$A$13,定数!$B$6:$B$13))</f>
        <v/>
      </c>
      <c r="N97" s="40"/>
      <c r="O97" s="8"/>
      <c r="P97" s="52"/>
      <c r="Q97" s="52"/>
      <c r="R97" s="55" t="str">
        <f>IF(P97="","",T97*M97*LOOKUP(RIGHT($D$2,3),定数!$A$6:$A$13,定数!$B$6:$B$13))</f>
        <v/>
      </c>
      <c r="S97" s="55"/>
      <c r="T97" s="56" t="str">
        <f t="shared" si="16"/>
        <v/>
      </c>
      <c r="U97" s="56"/>
      <c r="V97" t="str">
        <f t="shared" si="19"/>
        <v/>
      </c>
      <c r="W97" t="str">
        <f t="shared" si="19"/>
        <v/>
      </c>
      <c r="X97" s="41" t="str">
        <f t="shared" si="17"/>
        <v/>
      </c>
      <c r="Y97" s="42" t="str">
        <f t="shared" si="18"/>
        <v/>
      </c>
    </row>
    <row r="98" spans="2:25" x14ac:dyDescent="0.2">
      <c r="B98" s="40">
        <v>90</v>
      </c>
      <c r="C98" s="51" t="str">
        <f t="shared" si="13"/>
        <v/>
      </c>
      <c r="D98" s="51"/>
      <c r="E98" s="40"/>
      <c r="F98" s="8"/>
      <c r="G98" s="40"/>
      <c r="H98" s="52"/>
      <c r="I98" s="52"/>
      <c r="J98" s="40"/>
      <c r="K98" s="53" t="str">
        <f t="shared" si="14"/>
        <v/>
      </c>
      <c r="L98" s="54"/>
      <c r="M98" s="6" t="str">
        <f>IF(J98="","",(K98/J98)/LOOKUP(RIGHT($D$2,3),定数!$A$6:$A$13,定数!$B$6:$B$13))</f>
        <v/>
      </c>
      <c r="N98" s="40"/>
      <c r="O98" s="8"/>
      <c r="P98" s="52"/>
      <c r="Q98" s="52"/>
      <c r="R98" s="55" t="str">
        <f>IF(P98="","",T98*M98*LOOKUP(RIGHT($D$2,3),定数!$A$6:$A$13,定数!$B$6:$B$13))</f>
        <v/>
      </c>
      <c r="S98" s="55"/>
      <c r="T98" s="56" t="str">
        <f t="shared" si="16"/>
        <v/>
      </c>
      <c r="U98" s="56"/>
      <c r="V98" t="str">
        <f t="shared" si="19"/>
        <v/>
      </c>
      <c r="W98" t="str">
        <f t="shared" si="19"/>
        <v/>
      </c>
      <c r="X98" s="41" t="str">
        <f t="shared" si="17"/>
        <v/>
      </c>
      <c r="Y98" s="42" t="str">
        <f t="shared" si="18"/>
        <v/>
      </c>
    </row>
    <row r="99" spans="2:25" x14ac:dyDescent="0.2">
      <c r="B99" s="40">
        <v>91</v>
      </c>
      <c r="C99" s="51" t="str">
        <f t="shared" si="13"/>
        <v/>
      </c>
      <c r="D99" s="51"/>
      <c r="E99" s="40"/>
      <c r="F99" s="8"/>
      <c r="G99" s="40"/>
      <c r="H99" s="52"/>
      <c r="I99" s="52"/>
      <c r="J99" s="40"/>
      <c r="K99" s="53" t="str">
        <f t="shared" si="14"/>
        <v/>
      </c>
      <c r="L99" s="54"/>
      <c r="M99" s="6" t="str">
        <f>IF(J99="","",(K99/J99)/LOOKUP(RIGHT($D$2,3),定数!$A$6:$A$13,定数!$B$6:$B$13))</f>
        <v/>
      </c>
      <c r="N99" s="40"/>
      <c r="O99" s="8"/>
      <c r="P99" s="52"/>
      <c r="Q99" s="52"/>
      <c r="R99" s="55" t="str">
        <f>IF(P99="","",T99*M99*LOOKUP(RIGHT($D$2,3),定数!$A$6:$A$13,定数!$B$6:$B$13))</f>
        <v/>
      </c>
      <c r="S99" s="55"/>
      <c r="T99" s="56" t="str">
        <f t="shared" si="16"/>
        <v/>
      </c>
      <c r="U99" s="56"/>
      <c r="V99" t="str">
        <f t="shared" si="19"/>
        <v/>
      </c>
      <c r="W99" t="str">
        <f t="shared" si="19"/>
        <v/>
      </c>
      <c r="X99" s="41" t="str">
        <f t="shared" si="17"/>
        <v/>
      </c>
      <c r="Y99" s="42" t="str">
        <f t="shared" si="18"/>
        <v/>
      </c>
    </row>
    <row r="100" spans="2:25" x14ac:dyDescent="0.2">
      <c r="B100" s="40">
        <v>92</v>
      </c>
      <c r="C100" s="51" t="str">
        <f t="shared" si="13"/>
        <v/>
      </c>
      <c r="D100" s="51"/>
      <c r="E100" s="40"/>
      <c r="F100" s="8"/>
      <c r="G100" s="40"/>
      <c r="H100" s="52"/>
      <c r="I100" s="52"/>
      <c r="J100" s="40"/>
      <c r="K100" s="53" t="str">
        <f t="shared" si="14"/>
        <v/>
      </c>
      <c r="L100" s="54"/>
      <c r="M100" s="6" t="str">
        <f>IF(J100="","",(K100/J100)/LOOKUP(RIGHT($D$2,3),定数!$A$6:$A$13,定数!$B$6:$B$13))</f>
        <v/>
      </c>
      <c r="N100" s="40"/>
      <c r="O100" s="8"/>
      <c r="P100" s="52"/>
      <c r="Q100" s="52"/>
      <c r="R100" s="55" t="str">
        <f>IF(P100="","",T100*M100*LOOKUP(RIGHT($D$2,3),定数!$A$6:$A$13,定数!$B$6:$B$13))</f>
        <v/>
      </c>
      <c r="S100" s="55"/>
      <c r="T100" s="56" t="str">
        <f t="shared" si="16"/>
        <v/>
      </c>
      <c r="U100" s="56"/>
      <c r="V100" t="str">
        <f t="shared" si="19"/>
        <v/>
      </c>
      <c r="W100" t="str">
        <f t="shared" si="19"/>
        <v/>
      </c>
      <c r="X100" s="41" t="str">
        <f t="shared" si="17"/>
        <v/>
      </c>
      <c r="Y100" s="42" t="str">
        <f t="shared" si="18"/>
        <v/>
      </c>
    </row>
    <row r="101" spans="2:25" x14ac:dyDescent="0.2">
      <c r="B101" s="40">
        <v>93</v>
      </c>
      <c r="C101" s="51" t="str">
        <f t="shared" si="13"/>
        <v/>
      </c>
      <c r="D101" s="51"/>
      <c r="E101" s="40"/>
      <c r="F101" s="8"/>
      <c r="G101" s="40"/>
      <c r="H101" s="52"/>
      <c r="I101" s="52"/>
      <c r="J101" s="40"/>
      <c r="K101" s="53" t="str">
        <f t="shared" ref="K101:K108" si="20">IF(J101="","",C101*0.03)</f>
        <v/>
      </c>
      <c r="L101" s="54"/>
      <c r="M101" s="6" t="str">
        <f>IF(J101="","",(K101/J101)/LOOKUP(RIGHT($D$2,3),定数!$A$6:$A$13,定数!$B$6:$B$13))</f>
        <v/>
      </c>
      <c r="N101" s="40"/>
      <c r="O101" s="8"/>
      <c r="P101" s="52"/>
      <c r="Q101" s="52"/>
      <c r="R101" s="55" t="str">
        <f>IF(P101="","",T101*M101*LOOKUP(RIGHT($D$2,3),定数!$A$6:$A$13,定数!$B$6:$B$13))</f>
        <v/>
      </c>
      <c r="S101" s="55"/>
      <c r="T101" s="56" t="str">
        <f t="shared" si="16"/>
        <v/>
      </c>
      <c r="U101" s="56"/>
      <c r="V101" t="str">
        <f t="shared" si="19"/>
        <v/>
      </c>
      <c r="W101" t="str">
        <f t="shared" si="19"/>
        <v/>
      </c>
      <c r="X101" s="41" t="str">
        <f t="shared" si="17"/>
        <v/>
      </c>
      <c r="Y101" s="42" t="str">
        <f t="shared" si="18"/>
        <v/>
      </c>
    </row>
    <row r="102" spans="2:25" x14ac:dyDescent="0.2">
      <c r="B102" s="40">
        <v>94</v>
      </c>
      <c r="C102" s="51" t="str">
        <f t="shared" si="13"/>
        <v/>
      </c>
      <c r="D102" s="51"/>
      <c r="E102" s="40"/>
      <c r="F102" s="8"/>
      <c r="G102" s="40"/>
      <c r="H102" s="52"/>
      <c r="I102" s="52"/>
      <c r="J102" s="40"/>
      <c r="K102" s="53" t="str">
        <f t="shared" si="20"/>
        <v/>
      </c>
      <c r="L102" s="54"/>
      <c r="M102" s="6" t="str">
        <f>IF(J102="","",(K102/J102)/LOOKUP(RIGHT($D$2,3),定数!$A$6:$A$13,定数!$B$6:$B$13))</f>
        <v/>
      </c>
      <c r="N102" s="40"/>
      <c r="O102" s="8"/>
      <c r="P102" s="52"/>
      <c r="Q102" s="52"/>
      <c r="R102" s="55" t="str">
        <f>IF(P102="","",T102*M102*LOOKUP(RIGHT($D$2,3),定数!$A$6:$A$13,定数!$B$6:$B$13))</f>
        <v/>
      </c>
      <c r="S102" s="55"/>
      <c r="T102" s="56" t="str">
        <f t="shared" si="16"/>
        <v/>
      </c>
      <c r="U102" s="56"/>
      <c r="V102" t="str">
        <f t="shared" si="19"/>
        <v/>
      </c>
      <c r="W102" t="str">
        <f t="shared" si="19"/>
        <v/>
      </c>
      <c r="X102" s="41" t="str">
        <f t="shared" si="17"/>
        <v/>
      </c>
      <c r="Y102" s="42" t="str">
        <f t="shared" si="18"/>
        <v/>
      </c>
    </row>
    <row r="103" spans="2:25" x14ac:dyDescent="0.2">
      <c r="B103" s="40">
        <v>95</v>
      </c>
      <c r="C103" s="51" t="str">
        <f t="shared" si="13"/>
        <v/>
      </c>
      <c r="D103" s="51"/>
      <c r="E103" s="40"/>
      <c r="F103" s="8"/>
      <c r="G103" s="40"/>
      <c r="H103" s="52"/>
      <c r="I103" s="52"/>
      <c r="J103" s="40"/>
      <c r="K103" s="53" t="str">
        <f t="shared" si="20"/>
        <v/>
      </c>
      <c r="L103" s="54"/>
      <c r="M103" s="6" t="str">
        <f>IF(J103="","",(K103/J103)/LOOKUP(RIGHT($D$2,3),定数!$A$6:$A$13,定数!$B$6:$B$13))</f>
        <v/>
      </c>
      <c r="N103" s="40"/>
      <c r="O103" s="8"/>
      <c r="P103" s="52"/>
      <c r="Q103" s="52"/>
      <c r="R103" s="55" t="str">
        <f>IF(P103="","",T103*M103*LOOKUP(RIGHT($D$2,3),定数!$A$6:$A$13,定数!$B$6:$B$13))</f>
        <v/>
      </c>
      <c r="S103" s="55"/>
      <c r="T103" s="56" t="str">
        <f t="shared" si="16"/>
        <v/>
      </c>
      <c r="U103" s="56"/>
      <c r="V103" t="str">
        <f t="shared" si="19"/>
        <v/>
      </c>
      <c r="W103" t="str">
        <f t="shared" si="19"/>
        <v/>
      </c>
      <c r="X103" s="41" t="str">
        <f t="shared" si="17"/>
        <v/>
      </c>
      <c r="Y103" s="42" t="str">
        <f t="shared" si="18"/>
        <v/>
      </c>
    </row>
    <row r="104" spans="2:25" x14ac:dyDescent="0.2">
      <c r="B104" s="40">
        <v>96</v>
      </c>
      <c r="C104" s="51" t="str">
        <f t="shared" si="13"/>
        <v/>
      </c>
      <c r="D104" s="51"/>
      <c r="E104" s="40"/>
      <c r="F104" s="8"/>
      <c r="G104" s="40"/>
      <c r="H104" s="52"/>
      <c r="I104" s="52"/>
      <c r="J104" s="40"/>
      <c r="K104" s="53" t="str">
        <f t="shared" si="20"/>
        <v/>
      </c>
      <c r="L104" s="54"/>
      <c r="M104" s="6" t="str">
        <f>IF(J104="","",(K104/J104)/LOOKUP(RIGHT($D$2,3),定数!$A$6:$A$13,定数!$B$6:$B$13))</f>
        <v/>
      </c>
      <c r="N104" s="40"/>
      <c r="O104" s="8"/>
      <c r="P104" s="52"/>
      <c r="Q104" s="52"/>
      <c r="R104" s="55" t="str">
        <f>IF(P104="","",T104*M104*LOOKUP(RIGHT($D$2,3),定数!$A$6:$A$13,定数!$B$6:$B$13))</f>
        <v/>
      </c>
      <c r="S104" s="55"/>
      <c r="T104" s="56" t="str">
        <f t="shared" si="16"/>
        <v/>
      </c>
      <c r="U104" s="56"/>
      <c r="V104" t="str">
        <f t="shared" si="19"/>
        <v/>
      </c>
      <c r="W104" t="str">
        <f t="shared" si="19"/>
        <v/>
      </c>
      <c r="X104" s="41" t="str">
        <f t="shared" si="17"/>
        <v/>
      </c>
      <c r="Y104" s="42" t="str">
        <f t="shared" si="18"/>
        <v/>
      </c>
    </row>
    <row r="105" spans="2:25" x14ac:dyDescent="0.2">
      <c r="B105" s="40">
        <v>97</v>
      </c>
      <c r="C105" s="51" t="str">
        <f t="shared" si="13"/>
        <v/>
      </c>
      <c r="D105" s="51"/>
      <c r="E105" s="40"/>
      <c r="F105" s="8"/>
      <c r="G105" s="40"/>
      <c r="H105" s="52"/>
      <c r="I105" s="52"/>
      <c r="J105" s="40"/>
      <c r="K105" s="53" t="str">
        <f t="shared" si="20"/>
        <v/>
      </c>
      <c r="L105" s="54"/>
      <c r="M105" s="6" t="str">
        <f>IF(J105="","",(K105/J105)/LOOKUP(RIGHT($D$2,3),定数!$A$6:$A$13,定数!$B$6:$B$13))</f>
        <v/>
      </c>
      <c r="N105" s="40"/>
      <c r="O105" s="8"/>
      <c r="P105" s="52"/>
      <c r="Q105" s="52"/>
      <c r="R105" s="55" t="str">
        <f>IF(P105="","",T105*M105*LOOKUP(RIGHT($D$2,3),定数!$A$6:$A$13,定数!$B$6:$B$13))</f>
        <v/>
      </c>
      <c r="S105" s="55"/>
      <c r="T105" s="56" t="str">
        <f t="shared" si="16"/>
        <v/>
      </c>
      <c r="U105" s="56"/>
      <c r="V105" t="str">
        <f t="shared" si="19"/>
        <v/>
      </c>
      <c r="W105" t="str">
        <f t="shared" si="19"/>
        <v/>
      </c>
      <c r="X105" s="41" t="str">
        <f t="shared" si="17"/>
        <v/>
      </c>
      <c r="Y105" s="42" t="str">
        <f t="shared" si="18"/>
        <v/>
      </c>
    </row>
    <row r="106" spans="2:25" x14ac:dyDescent="0.2">
      <c r="B106" s="40">
        <v>98</v>
      </c>
      <c r="C106" s="51" t="str">
        <f t="shared" si="13"/>
        <v/>
      </c>
      <c r="D106" s="51"/>
      <c r="E106" s="40"/>
      <c r="F106" s="8"/>
      <c r="G106" s="40"/>
      <c r="H106" s="52"/>
      <c r="I106" s="52"/>
      <c r="J106" s="40"/>
      <c r="K106" s="53" t="str">
        <f t="shared" si="20"/>
        <v/>
      </c>
      <c r="L106" s="54"/>
      <c r="M106" s="6" t="str">
        <f>IF(J106="","",(K106/J106)/LOOKUP(RIGHT($D$2,3),定数!$A$6:$A$13,定数!$B$6:$B$13))</f>
        <v/>
      </c>
      <c r="N106" s="40"/>
      <c r="O106" s="8"/>
      <c r="P106" s="52"/>
      <c r="Q106" s="52"/>
      <c r="R106" s="55" t="str">
        <f>IF(P106="","",T106*M106*LOOKUP(RIGHT($D$2,3),定数!$A$6:$A$13,定数!$B$6:$B$13))</f>
        <v/>
      </c>
      <c r="S106" s="55"/>
      <c r="T106" s="56" t="str">
        <f t="shared" si="16"/>
        <v/>
      </c>
      <c r="U106" s="56"/>
      <c r="V106" t="str">
        <f t="shared" si="19"/>
        <v/>
      </c>
      <c r="W106" t="str">
        <f t="shared" si="19"/>
        <v/>
      </c>
      <c r="X106" s="41" t="str">
        <f t="shared" si="17"/>
        <v/>
      </c>
      <c r="Y106" s="42" t="str">
        <f t="shared" si="18"/>
        <v/>
      </c>
    </row>
    <row r="107" spans="2:25" x14ac:dyDescent="0.2">
      <c r="B107" s="40">
        <v>99</v>
      </c>
      <c r="C107" s="51" t="str">
        <f t="shared" si="13"/>
        <v/>
      </c>
      <c r="D107" s="51"/>
      <c r="E107" s="40"/>
      <c r="F107" s="8"/>
      <c r="G107" s="40"/>
      <c r="H107" s="52"/>
      <c r="I107" s="52"/>
      <c r="J107" s="40"/>
      <c r="K107" s="53" t="str">
        <f t="shared" si="20"/>
        <v/>
      </c>
      <c r="L107" s="54"/>
      <c r="M107" s="6" t="str">
        <f>IF(J107="","",(K107/J107)/LOOKUP(RIGHT($D$2,3),定数!$A$6:$A$13,定数!$B$6:$B$13))</f>
        <v/>
      </c>
      <c r="N107" s="40"/>
      <c r="O107" s="8"/>
      <c r="P107" s="52"/>
      <c r="Q107" s="52"/>
      <c r="R107" s="55" t="str">
        <f>IF(P107="","",T107*M107*LOOKUP(RIGHT($D$2,3),定数!$A$6:$A$13,定数!$B$6:$B$13))</f>
        <v/>
      </c>
      <c r="S107" s="55"/>
      <c r="T107" s="56" t="str">
        <f t="shared" si="16"/>
        <v/>
      </c>
      <c r="U107" s="5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7"/>
        <v/>
      </c>
      <c r="Y107" s="42" t="str">
        <f t="shared" si="18"/>
        <v/>
      </c>
    </row>
    <row r="108" spans="2:25" x14ac:dyDescent="0.2">
      <c r="B108" s="40">
        <v>100</v>
      </c>
      <c r="C108" s="51" t="str">
        <f t="shared" si="13"/>
        <v/>
      </c>
      <c r="D108" s="51"/>
      <c r="E108" s="40"/>
      <c r="F108" s="8"/>
      <c r="G108" s="40"/>
      <c r="H108" s="52"/>
      <c r="I108" s="52"/>
      <c r="J108" s="40"/>
      <c r="K108" s="53" t="str">
        <f t="shared" si="20"/>
        <v/>
      </c>
      <c r="L108" s="54"/>
      <c r="M108" s="6" t="str">
        <f>IF(J108="","",(K108/J108)/LOOKUP(RIGHT($D$2,3),定数!$A$6:$A$13,定数!$B$6:$B$13))</f>
        <v/>
      </c>
      <c r="N108" s="40"/>
      <c r="O108" s="8"/>
      <c r="P108" s="52"/>
      <c r="Q108" s="52"/>
      <c r="R108" s="55" t="str">
        <f>IF(P108="","",T108*M108*LOOKUP(RIGHT($D$2,3),定数!$A$6:$A$13,定数!$B$6:$B$13))</f>
        <v/>
      </c>
      <c r="S108" s="55"/>
      <c r="T108" s="56" t="str">
        <f t="shared" si="16"/>
        <v/>
      </c>
      <c r="U108" s="56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7"/>
        <v/>
      </c>
      <c r="Y108" s="42" t="str">
        <f t="shared" si="18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9:G11 G14:G20 G47:G57 G23:G24 G26:G32 G34:G45 G59:G108">
    <cfRule type="cellIs" dxfId="277" priority="19" stopIfTrue="1" operator="equal">
      <formula>"買"</formula>
    </cfRule>
    <cfRule type="cellIs" dxfId="276" priority="20" stopIfTrue="1" operator="equal">
      <formula>"売"</formula>
    </cfRule>
  </conditionalFormatting>
  <conditionalFormatting sqref="G12">
    <cfRule type="cellIs" dxfId="275" priority="15" stopIfTrue="1" operator="equal">
      <formula>"買"</formula>
    </cfRule>
    <cfRule type="cellIs" dxfId="274" priority="16" stopIfTrue="1" operator="equal">
      <formula>"売"</formula>
    </cfRule>
  </conditionalFormatting>
  <conditionalFormatting sqref="G13">
    <cfRule type="cellIs" dxfId="273" priority="13" stopIfTrue="1" operator="equal">
      <formula>"買"</formula>
    </cfRule>
    <cfRule type="cellIs" dxfId="272" priority="14" stopIfTrue="1" operator="equal">
      <formula>"売"</formula>
    </cfRule>
  </conditionalFormatting>
  <conditionalFormatting sqref="G22">
    <cfRule type="cellIs" dxfId="271" priority="11" stopIfTrue="1" operator="equal">
      <formula>"買"</formula>
    </cfRule>
    <cfRule type="cellIs" dxfId="270" priority="12" stopIfTrue="1" operator="equal">
      <formula>"売"</formula>
    </cfRule>
  </conditionalFormatting>
  <conditionalFormatting sqref="G25">
    <cfRule type="cellIs" dxfId="269" priority="9" stopIfTrue="1" operator="equal">
      <formula>"買"</formula>
    </cfRule>
    <cfRule type="cellIs" dxfId="268" priority="10" stopIfTrue="1" operator="equal">
      <formula>"売"</formula>
    </cfRule>
  </conditionalFormatting>
  <conditionalFormatting sqref="G33">
    <cfRule type="cellIs" dxfId="267" priority="7" stopIfTrue="1" operator="equal">
      <formula>"買"</formula>
    </cfRule>
    <cfRule type="cellIs" dxfId="266" priority="8" stopIfTrue="1" operator="equal">
      <formula>"売"</formula>
    </cfRule>
  </conditionalFormatting>
  <conditionalFormatting sqref="G21">
    <cfRule type="cellIs" dxfId="265" priority="5" stopIfTrue="1" operator="equal">
      <formula>"買"</formula>
    </cfRule>
    <cfRule type="cellIs" dxfId="264" priority="6" stopIfTrue="1" operator="equal">
      <formula>"売"</formula>
    </cfRule>
  </conditionalFormatting>
  <conditionalFormatting sqref="G46">
    <cfRule type="cellIs" dxfId="263" priority="3" stopIfTrue="1" operator="equal">
      <formula>"買"</formula>
    </cfRule>
    <cfRule type="cellIs" dxfId="262" priority="4" stopIfTrue="1" operator="equal">
      <formula>"売"</formula>
    </cfRule>
  </conditionalFormatting>
  <conditionalFormatting sqref="G58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8"/>
  <sheetViews>
    <sheetView zoomScale="90" zoomScaleNormal="90" workbookViewId="0">
      <pane ySplit="8" topLeftCell="A55" activePane="bottomLeft" state="frozen"/>
      <selection pane="bottomLeft" activeCell="E58" sqref="E58:Q5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76" t="s">
        <v>5</v>
      </c>
      <c r="C2" s="76"/>
      <c r="D2" s="87" t="s">
        <v>68</v>
      </c>
      <c r="E2" s="87"/>
      <c r="F2" s="76" t="s">
        <v>6</v>
      </c>
      <c r="G2" s="76"/>
      <c r="H2" s="79" t="s">
        <v>75</v>
      </c>
      <c r="I2" s="79"/>
      <c r="J2" s="76" t="s">
        <v>7</v>
      </c>
      <c r="K2" s="76"/>
      <c r="L2" s="86">
        <v>100000</v>
      </c>
      <c r="M2" s="87"/>
      <c r="N2" s="76" t="s">
        <v>8</v>
      </c>
      <c r="O2" s="76"/>
      <c r="P2" s="88">
        <f>SUM(L2,D4)</f>
        <v>296088.55341975845</v>
      </c>
      <c r="Q2" s="79"/>
      <c r="R2" s="1"/>
      <c r="S2" s="1"/>
      <c r="T2" s="1"/>
    </row>
    <row r="3" spans="2:25" ht="57" customHeight="1" x14ac:dyDescent="0.2">
      <c r="B3" s="76" t="s">
        <v>9</v>
      </c>
      <c r="C3" s="76"/>
      <c r="D3" s="89" t="s">
        <v>74</v>
      </c>
      <c r="E3" s="89"/>
      <c r="F3" s="89"/>
      <c r="G3" s="89"/>
      <c r="H3" s="89"/>
      <c r="I3" s="89"/>
      <c r="J3" s="76" t="s">
        <v>10</v>
      </c>
      <c r="K3" s="76"/>
      <c r="L3" s="89" t="s">
        <v>61</v>
      </c>
      <c r="M3" s="90"/>
      <c r="N3" s="90"/>
      <c r="O3" s="90"/>
      <c r="P3" s="90"/>
      <c r="Q3" s="90"/>
      <c r="R3" s="1"/>
      <c r="S3" s="1"/>
    </row>
    <row r="4" spans="2:25" x14ac:dyDescent="0.2">
      <c r="B4" s="76" t="s">
        <v>11</v>
      </c>
      <c r="C4" s="76"/>
      <c r="D4" s="84">
        <f>SUM($R$9:$S$992)</f>
        <v>196088.55341975842</v>
      </c>
      <c r="E4" s="84"/>
      <c r="F4" s="76" t="s">
        <v>12</v>
      </c>
      <c r="G4" s="76"/>
      <c r="H4" s="85">
        <f>SUM($T$9:$U$107)</f>
        <v>737.400000000001</v>
      </c>
      <c r="I4" s="79"/>
      <c r="J4" s="91" t="s">
        <v>60</v>
      </c>
      <c r="K4" s="91"/>
      <c r="L4" s="88">
        <f>MAX($C$9:$D$989)-C9</f>
        <v>196088.55341975833</v>
      </c>
      <c r="M4" s="88"/>
      <c r="N4" s="91" t="s">
        <v>59</v>
      </c>
      <c r="O4" s="91"/>
      <c r="P4" s="92" t="e">
        <f>MAX(Y:Y)</f>
        <v>#REF!</v>
      </c>
      <c r="Q4" s="92"/>
      <c r="R4" s="1"/>
      <c r="S4" s="1"/>
      <c r="T4" s="1"/>
    </row>
    <row r="5" spans="2:25" x14ac:dyDescent="0.2">
      <c r="B5" s="39" t="s">
        <v>15</v>
      </c>
      <c r="C5" s="2">
        <f>COUNTIF($R$9:$R$989,"&gt;0")</f>
        <v>32</v>
      </c>
      <c r="D5" s="38" t="s">
        <v>16</v>
      </c>
      <c r="E5" s="15">
        <f>COUNTIF($R$9:$R$989,"&lt;0")</f>
        <v>18</v>
      </c>
      <c r="F5" s="38" t="s">
        <v>17</v>
      </c>
      <c r="G5" s="2">
        <f>COUNTIF($R$9:$R$989,"=0")</f>
        <v>0</v>
      </c>
      <c r="H5" s="38" t="s">
        <v>18</v>
      </c>
      <c r="I5" s="3">
        <f>C5/SUM(C5,E5,G5)</f>
        <v>0.64</v>
      </c>
      <c r="J5" s="75" t="s">
        <v>19</v>
      </c>
      <c r="K5" s="76"/>
      <c r="L5" s="77">
        <f>MAX(V9:V992)</f>
        <v>6</v>
      </c>
      <c r="M5" s="78"/>
      <c r="N5" s="17" t="s">
        <v>20</v>
      </c>
      <c r="O5" s="9"/>
      <c r="P5" s="77">
        <f>MAX(W9:W992)</f>
        <v>4</v>
      </c>
      <c r="Q5" s="7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/>
      <c r="K7" s="69"/>
      <c r="L7" s="70"/>
      <c r="M7" s="71" t="s">
        <v>25</v>
      </c>
      <c r="N7" s="72" t="s">
        <v>26</v>
      </c>
      <c r="O7" s="73"/>
      <c r="P7" s="73"/>
      <c r="Q7" s="74"/>
      <c r="R7" s="80" t="s">
        <v>27</v>
      </c>
      <c r="S7" s="80"/>
      <c r="T7" s="80"/>
      <c r="U7" s="80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81" t="s">
        <v>31</v>
      </c>
      <c r="I8" s="67"/>
      <c r="J8" s="4" t="s">
        <v>32</v>
      </c>
      <c r="K8" s="82" t="s">
        <v>33</v>
      </c>
      <c r="L8" s="70"/>
      <c r="M8" s="71"/>
      <c r="N8" s="5" t="s">
        <v>28</v>
      </c>
      <c r="O8" s="5" t="s">
        <v>29</v>
      </c>
      <c r="P8" s="83" t="s">
        <v>31</v>
      </c>
      <c r="Q8" s="74"/>
      <c r="R8" s="80" t="s">
        <v>34</v>
      </c>
      <c r="S8" s="80"/>
      <c r="T8" s="80" t="s">
        <v>32</v>
      </c>
      <c r="U8" s="80"/>
      <c r="Y8" t="s">
        <v>58</v>
      </c>
    </row>
    <row r="9" spans="2:25" x14ac:dyDescent="0.2">
      <c r="B9" s="40">
        <v>1</v>
      </c>
      <c r="C9" s="51">
        <f>L2</f>
        <v>100000</v>
      </c>
      <c r="D9" s="51"/>
      <c r="E9" s="47">
        <v>2016</v>
      </c>
      <c r="F9" s="8">
        <v>43646</v>
      </c>
      <c r="G9" s="47" t="s">
        <v>4</v>
      </c>
      <c r="H9" s="57">
        <v>79.59</v>
      </c>
      <c r="I9" s="57"/>
      <c r="J9" s="47">
        <v>27</v>
      </c>
      <c r="K9" s="51">
        <f>IF(J9="","",C9*0.03)</f>
        <v>3000</v>
      </c>
      <c r="L9" s="51"/>
      <c r="M9" s="48">
        <f>IF(J9="","",(K9/J9)/LOOKUP(RIGHT($D$2,3),定数!$A$6:$A$13,定数!$B$6:$B$13))</f>
        <v>1.1111111111111112</v>
      </c>
      <c r="N9" s="47">
        <v>2016</v>
      </c>
      <c r="O9" s="8">
        <v>43646</v>
      </c>
      <c r="P9" s="58">
        <v>79.994</v>
      </c>
      <c r="Q9" s="58"/>
      <c r="R9" s="55">
        <f>IF(P9="","",T9*M9*LOOKUP(RIGHT($D$2,3),定数!$A$6:$A$13,定数!$B$6:$B$13))</f>
        <v>4488.8888888888487</v>
      </c>
      <c r="S9" s="55"/>
      <c r="T9" s="56">
        <f>IF(P9="","",IF(G9="買",(P9-H9),(H9-P9))*IF(RIGHT($D$2,3)="JPY",100,10000))</f>
        <v>40.399999999999636</v>
      </c>
      <c r="U9" s="56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51">
        <f t="shared" ref="C10:C72" si="0">IF(R9="","",C9+R9)</f>
        <v>104488.88888888885</v>
      </c>
      <c r="D10" s="51"/>
      <c r="E10" s="47">
        <v>2016</v>
      </c>
      <c r="F10" s="8">
        <v>43647</v>
      </c>
      <c r="G10" s="47" t="s">
        <v>3</v>
      </c>
      <c r="H10" s="57">
        <v>79.209999999999994</v>
      </c>
      <c r="I10" s="57"/>
      <c r="J10" s="47">
        <v>19</v>
      </c>
      <c r="K10" s="53">
        <f>IF(J10="","",C10*0.03)</f>
        <v>3134.6666666666652</v>
      </c>
      <c r="L10" s="54"/>
      <c r="M10" s="48">
        <f>IF(J10="","",(K10/J10)/LOOKUP(RIGHT($D$2,3),定数!$A$6:$A$13,定数!$B$6:$B$13))</f>
        <v>1.6498245614035079</v>
      </c>
      <c r="N10" s="47">
        <v>2016</v>
      </c>
      <c r="O10" s="8">
        <v>43647</v>
      </c>
      <c r="P10" s="58">
        <v>79.400000000000006</v>
      </c>
      <c r="Q10" s="58"/>
      <c r="R10" s="55">
        <f>IF(P10="","",T10*M10*LOOKUP(RIGHT($D$2,3),定数!$A$6:$A$13,定数!$B$6:$B$13))</f>
        <v>-3134.6666666668616</v>
      </c>
      <c r="S10" s="55"/>
      <c r="T10" s="56">
        <f>IF(P10="","",IF(G10="買",(P10-H10),(H10-P10))*IF(RIGHT($D$2,3)="JPY",100,10000))</f>
        <v>-19.000000000001194</v>
      </c>
      <c r="U10" s="56"/>
      <c r="V10" s="22">
        <f t="shared" ref="V10:V22" si="1">IF(T10&lt;&gt;"",IF(T10&gt;0,1+V9,0),"")</f>
        <v>0</v>
      </c>
      <c r="W10">
        <f t="shared" ref="W10:W72" si="2">IF(T10&lt;&gt;"",IF(T10&lt;0,1+W9,0),"")</f>
        <v>1</v>
      </c>
      <c r="X10" s="41">
        <f>IF(C10&lt;&gt;"",MAX(C10,C9),"")</f>
        <v>104488.88888888885</v>
      </c>
    </row>
    <row r="11" spans="2:25" x14ac:dyDescent="0.2">
      <c r="B11" s="40">
        <v>3</v>
      </c>
      <c r="C11" s="51">
        <f t="shared" si="0"/>
        <v>101354.22222222199</v>
      </c>
      <c r="D11" s="51"/>
      <c r="E11" s="47">
        <v>2016</v>
      </c>
      <c r="F11" s="8">
        <v>43650</v>
      </c>
      <c r="G11" s="47" t="s">
        <v>4</v>
      </c>
      <c r="H11" s="57">
        <v>79.7</v>
      </c>
      <c r="I11" s="57"/>
      <c r="J11" s="47">
        <v>13</v>
      </c>
      <c r="K11" s="53">
        <f t="shared" ref="K11:K57" si="3">IF(J11="","",C11*0.03)</f>
        <v>3040.6266666666593</v>
      </c>
      <c r="L11" s="54"/>
      <c r="M11" s="48">
        <f>IF(J11="","",(K11/J11)/LOOKUP(RIGHT($D$2,3),定数!$A$6:$A$13,定数!$B$6:$B$13))</f>
        <v>2.3389435897435842</v>
      </c>
      <c r="N11" s="47">
        <v>2016</v>
      </c>
      <c r="O11" s="8">
        <v>43650</v>
      </c>
      <c r="P11" s="58">
        <v>79.849000000000004</v>
      </c>
      <c r="Q11" s="58"/>
      <c r="R11" s="55">
        <f>IF(P11="","",T11*M11*LOOKUP(RIGHT($D$2,3),定数!$A$6:$A$13,定数!$B$6:$B$13))</f>
        <v>3485.0259487179619</v>
      </c>
      <c r="S11" s="55"/>
      <c r="T11" s="56">
        <f>IF(P11="","",IF(G11="買",(P11-H11),(H11-P11))*IF(RIGHT($D$2,3)="JPY",100,10000))</f>
        <v>14.900000000000091</v>
      </c>
      <c r="U11" s="56"/>
      <c r="V11" s="22">
        <f t="shared" si="1"/>
        <v>1</v>
      </c>
      <c r="W11">
        <f t="shared" si="2"/>
        <v>0</v>
      </c>
      <c r="X11" s="41">
        <f>IF(C11&lt;&gt;"",MAX(X10,C11),"")</f>
        <v>104488.88888888885</v>
      </c>
      <c r="Y11" s="42">
        <f>IF(X11&lt;&gt;"",1-(C11/X11),"")</f>
        <v>3.0000000000001914E-2</v>
      </c>
    </row>
    <row r="12" spans="2:25" x14ac:dyDescent="0.2">
      <c r="B12" s="40">
        <v>4</v>
      </c>
      <c r="C12" s="51">
        <f t="shared" si="0"/>
        <v>104839.24817093994</v>
      </c>
      <c r="D12" s="51"/>
      <c r="E12" s="47">
        <v>2016</v>
      </c>
      <c r="F12" s="8">
        <v>43652</v>
      </c>
      <c r="G12" s="47" t="s">
        <v>3</v>
      </c>
      <c r="H12" s="57">
        <v>77.58</v>
      </c>
      <c r="I12" s="57"/>
      <c r="J12" s="47">
        <v>38</v>
      </c>
      <c r="K12" s="53">
        <f t="shared" si="3"/>
        <v>3145.1774451281981</v>
      </c>
      <c r="L12" s="54"/>
      <c r="M12" s="48">
        <f>IF(J12="","",(K12/J12)/LOOKUP(RIGHT($D$2,3),定数!$A$6:$A$13,定数!$B$6:$B$13))</f>
        <v>0.82767827503373637</v>
      </c>
      <c r="N12" s="47">
        <v>2016</v>
      </c>
      <c r="O12" s="8">
        <v>43652</v>
      </c>
      <c r="P12" s="58">
        <v>77.08</v>
      </c>
      <c r="Q12" s="58"/>
      <c r="R12" s="55">
        <f>IF(P12="","",T12*M12*LOOKUP(RIGHT($D$2,3),定数!$A$6:$A$13,定数!$B$6:$B$13))</f>
        <v>4138.3913751686823</v>
      </c>
      <c r="S12" s="55"/>
      <c r="T12" s="56">
        <f t="shared" ref="T12:T74" si="4">IF(P12="","",IF(G12="買",(P12-H12),(H12-P12))*IF(RIGHT($D$2,3)="JPY",100,10000))</f>
        <v>50</v>
      </c>
      <c r="U12" s="56"/>
      <c r="V12" s="22">
        <f t="shared" si="1"/>
        <v>2</v>
      </c>
      <c r="W12">
        <f t="shared" si="2"/>
        <v>0</v>
      </c>
      <c r="X12" s="41">
        <f t="shared" ref="X12:X74" si="5">IF(C12&lt;&gt;"",MAX(X11,C12),"")</f>
        <v>104839.24817093994</v>
      </c>
      <c r="Y12" s="42">
        <f t="shared" ref="Y12:Y74" si="6">IF(X12&lt;&gt;"",1-(C12/X12),"")</f>
        <v>0</v>
      </c>
    </row>
    <row r="13" spans="2:25" x14ac:dyDescent="0.2">
      <c r="B13" s="50">
        <v>5</v>
      </c>
      <c r="C13" s="51">
        <f t="shared" si="0"/>
        <v>108977.63954610862</v>
      </c>
      <c r="D13" s="51"/>
      <c r="E13" s="47">
        <v>2016</v>
      </c>
      <c r="F13" s="8">
        <v>43654</v>
      </c>
      <c r="G13" s="47" t="s">
        <v>3</v>
      </c>
      <c r="H13" s="57">
        <v>77.239999999999995</v>
      </c>
      <c r="I13" s="57"/>
      <c r="J13" s="47">
        <v>19</v>
      </c>
      <c r="K13" s="53">
        <f t="shared" si="3"/>
        <v>3269.3291863832587</v>
      </c>
      <c r="L13" s="54"/>
      <c r="M13" s="48">
        <f>IF(J13="","",(K13/J13)/LOOKUP(RIGHT($D$2,3),定数!$A$6:$A$13,定数!$B$6:$B$13))</f>
        <v>1.7206995717806626</v>
      </c>
      <c r="N13" s="47">
        <v>2016</v>
      </c>
      <c r="O13" s="8">
        <v>43654</v>
      </c>
      <c r="P13" s="58">
        <v>76.977000000000004</v>
      </c>
      <c r="Q13" s="58"/>
      <c r="R13" s="55">
        <f>IF(P13="","",T13*M13*LOOKUP(RIGHT($D$2,3),定数!$A$6:$A$13,定数!$B$6:$B$13))</f>
        <v>4525.4398737829879</v>
      </c>
      <c r="S13" s="55"/>
      <c r="T13" s="56">
        <f t="shared" si="4"/>
        <v>26.299999999999102</v>
      </c>
      <c r="U13" s="56"/>
      <c r="V13" s="22">
        <f t="shared" si="1"/>
        <v>3</v>
      </c>
      <c r="W13">
        <f t="shared" si="2"/>
        <v>0</v>
      </c>
      <c r="X13" s="41">
        <f t="shared" si="5"/>
        <v>108977.63954610862</v>
      </c>
      <c r="Y13" s="42">
        <f t="shared" si="6"/>
        <v>0</v>
      </c>
    </row>
    <row r="14" spans="2:25" x14ac:dyDescent="0.2">
      <c r="B14" s="50">
        <v>6</v>
      </c>
      <c r="C14" s="51">
        <f t="shared" si="0"/>
        <v>113503.07941989161</v>
      </c>
      <c r="D14" s="51"/>
      <c r="E14" s="47">
        <v>2016</v>
      </c>
      <c r="F14" s="8">
        <v>43654</v>
      </c>
      <c r="G14" s="47" t="s">
        <v>3</v>
      </c>
      <c r="H14" s="57">
        <v>77.23</v>
      </c>
      <c r="I14" s="57"/>
      <c r="J14" s="47">
        <v>20</v>
      </c>
      <c r="K14" s="53">
        <f t="shared" si="3"/>
        <v>3405.0923825967484</v>
      </c>
      <c r="L14" s="54"/>
      <c r="M14" s="48">
        <f>IF(J14="","",(K14/J14)/LOOKUP(RIGHT($D$2,3),定数!$A$6:$A$13,定数!$B$6:$B$13))</f>
        <v>1.7025461912983741</v>
      </c>
      <c r="N14" s="47">
        <v>2016</v>
      </c>
      <c r="O14" s="8">
        <v>43654</v>
      </c>
      <c r="P14" s="58">
        <v>76.983000000000004</v>
      </c>
      <c r="Q14" s="58"/>
      <c r="R14" s="55">
        <f>IF(P14="","",T14*M14*LOOKUP(RIGHT($D$2,3),定数!$A$6:$A$13,定数!$B$6:$B$13))</f>
        <v>4205.2890925069823</v>
      </c>
      <c r="S14" s="55"/>
      <c r="T14" s="56">
        <f t="shared" si="4"/>
        <v>24.699999999999989</v>
      </c>
      <c r="U14" s="56"/>
      <c r="V14" s="22">
        <f t="shared" si="1"/>
        <v>4</v>
      </c>
      <c r="W14">
        <f t="shared" si="2"/>
        <v>0</v>
      </c>
      <c r="X14" s="41">
        <f t="shared" si="5"/>
        <v>113503.07941989161</v>
      </c>
      <c r="Y14" s="42">
        <f t="shared" si="6"/>
        <v>0</v>
      </c>
    </row>
    <row r="15" spans="2:25" x14ac:dyDescent="0.2">
      <c r="B15" s="50">
        <v>7</v>
      </c>
      <c r="C15" s="51">
        <f t="shared" si="0"/>
        <v>117708.36851239859</v>
      </c>
      <c r="D15" s="51"/>
      <c r="E15" s="47">
        <v>2016</v>
      </c>
      <c r="F15" s="8">
        <v>43657</v>
      </c>
      <c r="G15" s="47" t="s">
        <v>4</v>
      </c>
      <c r="H15" s="57">
        <v>78.38</v>
      </c>
      <c r="I15" s="57"/>
      <c r="J15" s="47">
        <v>42</v>
      </c>
      <c r="K15" s="53">
        <f t="shared" si="3"/>
        <v>3531.2510553719576</v>
      </c>
      <c r="L15" s="54"/>
      <c r="M15" s="48">
        <f>IF(J15="","",(K15/J15)/LOOKUP(RIGHT($D$2,3),定数!$A$6:$A$13,定数!$B$6:$B$13))</f>
        <v>0.840774060802847</v>
      </c>
      <c r="N15" s="47">
        <v>2016</v>
      </c>
      <c r="O15" s="8">
        <v>43658</v>
      </c>
      <c r="P15" s="58">
        <v>78.997</v>
      </c>
      <c r="Q15" s="58"/>
      <c r="R15" s="55">
        <f>IF(P15="","",T15*M15*LOOKUP(RIGHT($D$2,3),定数!$A$6:$A$13,定数!$B$6:$B$13))</f>
        <v>5187.5759551536039</v>
      </c>
      <c r="S15" s="55"/>
      <c r="T15" s="56">
        <f t="shared" si="4"/>
        <v>61.700000000000443</v>
      </c>
      <c r="U15" s="56"/>
      <c r="V15" s="22">
        <f t="shared" si="1"/>
        <v>5</v>
      </c>
      <c r="W15">
        <f t="shared" si="2"/>
        <v>0</v>
      </c>
      <c r="X15" s="41">
        <f t="shared" si="5"/>
        <v>117708.36851239859</v>
      </c>
      <c r="Y15" s="42">
        <f t="shared" si="6"/>
        <v>0</v>
      </c>
    </row>
    <row r="16" spans="2:25" x14ac:dyDescent="0.2">
      <c r="B16" s="50">
        <v>8</v>
      </c>
      <c r="C16" s="51">
        <f t="shared" si="0"/>
        <v>122895.9444675522</v>
      </c>
      <c r="D16" s="51"/>
      <c r="E16" s="47">
        <v>2016</v>
      </c>
      <c r="F16" s="8">
        <v>43659</v>
      </c>
      <c r="G16" s="47" t="s">
        <v>4</v>
      </c>
      <c r="H16" s="57">
        <v>80.45</v>
      </c>
      <c r="I16" s="57"/>
      <c r="J16" s="47">
        <v>43</v>
      </c>
      <c r="K16" s="53">
        <f t="shared" si="3"/>
        <v>3686.8783340265659</v>
      </c>
      <c r="L16" s="54"/>
      <c r="M16" s="48">
        <f>IF(J16="","",(K16/J16)/LOOKUP(RIGHT($D$2,3),定数!$A$6:$A$13,定数!$B$6:$B$13))</f>
        <v>0.85741356605268981</v>
      </c>
      <c r="N16" s="47">
        <v>2016</v>
      </c>
      <c r="O16" s="8">
        <v>43659</v>
      </c>
      <c r="P16" s="58">
        <v>81.028999999999996</v>
      </c>
      <c r="Q16" s="58"/>
      <c r="R16" s="55">
        <f>IF(P16="","",T16*M16*LOOKUP(RIGHT($D$2,3),定数!$A$6:$A$13,定数!$B$6:$B$13))</f>
        <v>4964.424547445019</v>
      </c>
      <c r="S16" s="55"/>
      <c r="T16" s="56">
        <f t="shared" si="4"/>
        <v>57.899999999999352</v>
      </c>
      <c r="U16" s="56"/>
      <c r="V16" s="22">
        <f t="shared" si="1"/>
        <v>6</v>
      </c>
      <c r="W16">
        <f t="shared" si="2"/>
        <v>0</v>
      </c>
      <c r="X16" s="41">
        <f t="shared" si="5"/>
        <v>122895.9444675522</v>
      </c>
      <c r="Y16" s="42">
        <f t="shared" si="6"/>
        <v>0</v>
      </c>
    </row>
    <row r="17" spans="2:25" x14ac:dyDescent="0.2">
      <c r="B17" s="50">
        <v>9</v>
      </c>
      <c r="C17" s="51">
        <f t="shared" si="0"/>
        <v>127860.36901499721</v>
      </c>
      <c r="D17" s="51"/>
      <c r="E17" s="47">
        <v>2016</v>
      </c>
      <c r="F17" s="8">
        <v>43661</v>
      </c>
      <c r="G17" s="47" t="s">
        <v>4</v>
      </c>
      <c r="H17" s="57">
        <v>82.25</v>
      </c>
      <c r="I17" s="57"/>
      <c r="J17" s="47">
        <v>32</v>
      </c>
      <c r="K17" s="53">
        <f t="shared" si="3"/>
        <v>3835.8110704499163</v>
      </c>
      <c r="L17" s="54"/>
      <c r="M17" s="48">
        <f>IF(J17="","",(K17/J17)/LOOKUP(RIGHT($D$2,3),定数!$A$6:$A$13,定数!$B$6:$B$13))</f>
        <v>1.1986909595155988</v>
      </c>
      <c r="N17" s="47">
        <v>2016</v>
      </c>
      <c r="O17" s="8">
        <v>43661</v>
      </c>
      <c r="P17" s="58">
        <v>81.93</v>
      </c>
      <c r="Q17" s="58"/>
      <c r="R17" s="55">
        <f>IF(P17="","",T17*M17*LOOKUP(RIGHT($D$2,3),定数!$A$6:$A$13,定数!$B$6:$B$13))</f>
        <v>-3835.8110704498345</v>
      </c>
      <c r="S17" s="55"/>
      <c r="T17" s="56">
        <f t="shared" si="4"/>
        <v>-31.999999999999318</v>
      </c>
      <c r="U17" s="56"/>
      <c r="V17" s="22">
        <f t="shared" si="1"/>
        <v>0</v>
      </c>
      <c r="W17">
        <f t="shared" si="2"/>
        <v>1</v>
      </c>
      <c r="X17" s="41">
        <f t="shared" si="5"/>
        <v>127860.36901499721</v>
      </c>
      <c r="Y17" s="42">
        <f t="shared" si="6"/>
        <v>0</v>
      </c>
    </row>
    <row r="18" spans="2:25" x14ac:dyDescent="0.2">
      <c r="B18" s="50">
        <v>10</v>
      </c>
      <c r="C18" s="51">
        <f t="shared" si="0"/>
        <v>124024.55794454737</v>
      </c>
      <c r="D18" s="51"/>
      <c r="E18" s="47">
        <v>2016</v>
      </c>
      <c r="F18" s="8">
        <v>43661</v>
      </c>
      <c r="G18" s="47" t="s">
        <v>3</v>
      </c>
      <c r="H18" s="57">
        <v>81.44</v>
      </c>
      <c r="I18" s="57"/>
      <c r="J18" s="47">
        <v>31</v>
      </c>
      <c r="K18" s="53">
        <f t="shared" si="3"/>
        <v>3720.7367383364208</v>
      </c>
      <c r="L18" s="54"/>
      <c r="M18" s="48">
        <f>IF(J18="","",(K18/J18)/LOOKUP(RIGHT($D$2,3),定数!$A$6:$A$13,定数!$B$6:$B$13))</f>
        <v>1.2002376575278777</v>
      </c>
      <c r="N18" s="47">
        <v>2016</v>
      </c>
      <c r="O18" s="8">
        <v>43661</v>
      </c>
      <c r="P18" s="58">
        <v>81.007000000000005</v>
      </c>
      <c r="Q18" s="58"/>
      <c r="R18" s="55">
        <f>IF(P18="","",T18*M18*LOOKUP(RIGHT($D$2,3),定数!$A$6:$A$13,定数!$B$6:$B$13))</f>
        <v>5197.0290570956231</v>
      </c>
      <c r="S18" s="55"/>
      <c r="T18" s="56">
        <f t="shared" si="4"/>
        <v>43.299999999999272</v>
      </c>
      <c r="U18" s="56"/>
      <c r="V18" s="22">
        <f t="shared" si="1"/>
        <v>1</v>
      </c>
      <c r="W18">
        <f t="shared" si="2"/>
        <v>0</v>
      </c>
      <c r="X18" s="41">
        <f t="shared" si="5"/>
        <v>127860.36901499721</v>
      </c>
      <c r="Y18" s="42">
        <f t="shared" si="6"/>
        <v>2.9999999999999361E-2</v>
      </c>
    </row>
    <row r="19" spans="2:25" x14ac:dyDescent="0.2">
      <c r="B19" s="50">
        <v>11</v>
      </c>
      <c r="C19" s="51">
        <f t="shared" si="0"/>
        <v>129221.587001643</v>
      </c>
      <c r="D19" s="51"/>
      <c r="E19" s="47">
        <v>2016</v>
      </c>
      <c r="F19" s="8">
        <v>43673</v>
      </c>
      <c r="G19" s="47" t="s">
        <v>3</v>
      </c>
      <c r="H19" s="57">
        <v>79.75</v>
      </c>
      <c r="I19" s="57"/>
      <c r="J19" s="47">
        <v>39</v>
      </c>
      <c r="K19" s="53">
        <f t="shared" si="3"/>
        <v>3876.6476100492896</v>
      </c>
      <c r="L19" s="54"/>
      <c r="M19" s="48">
        <f>IF(J19="","",(K19/J19)/LOOKUP(RIGHT($D$2,3),定数!$A$6:$A$13,定数!$B$6:$B$13))</f>
        <v>0.99401220770494603</v>
      </c>
      <c r="N19" s="47">
        <v>2016</v>
      </c>
      <c r="O19" s="8">
        <v>43674</v>
      </c>
      <c r="P19" s="58">
        <v>80.14</v>
      </c>
      <c r="Q19" s="58"/>
      <c r="R19" s="55">
        <f>IF(P19="","",T19*M19*LOOKUP(RIGHT($D$2,3),定数!$A$6:$A$13,定数!$B$6:$B$13))</f>
        <v>-3876.6476100492951</v>
      </c>
      <c r="S19" s="55"/>
      <c r="T19" s="56">
        <f t="shared" si="4"/>
        <v>-39.000000000000057</v>
      </c>
      <c r="U19" s="56"/>
      <c r="V19" s="22">
        <f t="shared" si="1"/>
        <v>0</v>
      </c>
      <c r="W19">
        <f t="shared" si="2"/>
        <v>1</v>
      </c>
      <c r="X19" s="41">
        <f t="shared" si="5"/>
        <v>129221.587001643</v>
      </c>
      <c r="Y19" s="42">
        <f t="shared" si="6"/>
        <v>0</v>
      </c>
    </row>
    <row r="20" spans="2:25" x14ac:dyDescent="0.2">
      <c r="B20" s="50">
        <v>12</v>
      </c>
      <c r="C20" s="51">
        <f t="shared" si="0"/>
        <v>125344.9393915937</v>
      </c>
      <c r="D20" s="51"/>
      <c r="E20" s="47">
        <v>2016</v>
      </c>
      <c r="F20" s="8">
        <v>43674</v>
      </c>
      <c r="G20" s="47" t="s">
        <v>3</v>
      </c>
      <c r="H20" s="57">
        <v>79.790000000000006</v>
      </c>
      <c r="I20" s="57"/>
      <c r="J20" s="47">
        <v>24</v>
      </c>
      <c r="K20" s="53">
        <f t="shared" si="3"/>
        <v>3760.3481817478109</v>
      </c>
      <c r="L20" s="54"/>
      <c r="M20" s="48">
        <f>IF(J20="","",(K20/J20)/LOOKUP(RIGHT($D$2,3),定数!$A$6:$A$13,定数!$B$6:$B$13))</f>
        <v>1.5668117423949213</v>
      </c>
      <c r="N20" s="47">
        <v>2016</v>
      </c>
      <c r="O20" s="8">
        <v>43675</v>
      </c>
      <c r="P20" s="58">
        <v>80.03</v>
      </c>
      <c r="Q20" s="58"/>
      <c r="R20" s="55">
        <f>IF(P20="","",T20*M20*LOOKUP(RIGHT($D$2,3),定数!$A$6:$A$13,定数!$B$6:$B$13))</f>
        <v>-3760.3481817477309</v>
      </c>
      <c r="S20" s="55"/>
      <c r="T20" s="56">
        <f t="shared" si="4"/>
        <v>-23.999999999999488</v>
      </c>
      <c r="U20" s="56"/>
      <c r="V20" s="22">
        <f t="shared" si="1"/>
        <v>0</v>
      </c>
      <c r="W20">
        <f t="shared" si="2"/>
        <v>2</v>
      </c>
      <c r="X20" s="41">
        <f t="shared" si="5"/>
        <v>129221.587001643</v>
      </c>
      <c r="Y20" s="42">
        <f t="shared" si="6"/>
        <v>3.0000000000000138E-2</v>
      </c>
    </row>
    <row r="21" spans="2:25" x14ac:dyDescent="0.2">
      <c r="B21" s="50">
        <v>13</v>
      </c>
      <c r="C21" s="51">
        <f t="shared" si="0"/>
        <v>121584.59120984597</v>
      </c>
      <c r="D21" s="51"/>
      <c r="E21" s="47">
        <v>2016</v>
      </c>
      <c r="F21" s="8">
        <v>43674</v>
      </c>
      <c r="G21" s="47" t="s">
        <v>3</v>
      </c>
      <c r="H21" s="57">
        <v>79.7</v>
      </c>
      <c r="I21" s="57"/>
      <c r="J21" s="47">
        <v>16</v>
      </c>
      <c r="K21" s="53">
        <f t="shared" si="3"/>
        <v>3647.5377362953791</v>
      </c>
      <c r="L21" s="54"/>
      <c r="M21" s="48">
        <f>IF(J21="","",(K21/J21)/LOOKUP(RIGHT($D$2,3),定数!$A$6:$A$13,定数!$B$6:$B$13))</f>
        <v>2.2797110851846121</v>
      </c>
      <c r="N21" s="47">
        <v>2016</v>
      </c>
      <c r="O21" s="8">
        <v>43674</v>
      </c>
      <c r="P21" s="58">
        <v>79.86</v>
      </c>
      <c r="Q21" s="58"/>
      <c r="R21" s="55">
        <f>IF(P21="","",T21*M21*LOOKUP(RIGHT($D$2,3),定数!$A$6:$A$13,定数!$B$6:$B$13))</f>
        <v>-3647.5377362953018</v>
      </c>
      <c r="S21" s="55"/>
      <c r="T21" s="56">
        <f t="shared" si="4"/>
        <v>-15.999999999999659</v>
      </c>
      <c r="U21" s="56"/>
      <c r="V21" s="22">
        <f t="shared" si="1"/>
        <v>0</v>
      </c>
      <c r="W21">
        <f t="shared" si="2"/>
        <v>3</v>
      </c>
      <c r="X21" s="41">
        <f t="shared" si="5"/>
        <v>129221.587001643</v>
      </c>
      <c r="Y21" s="42">
        <f t="shared" si="6"/>
        <v>5.9099999999999486E-2</v>
      </c>
    </row>
    <row r="22" spans="2:25" x14ac:dyDescent="0.2">
      <c r="B22" s="50">
        <v>14</v>
      </c>
      <c r="C22" s="51">
        <f t="shared" si="0"/>
        <v>117937.05347355067</v>
      </c>
      <c r="D22" s="51"/>
      <c r="E22" s="47">
        <v>2016</v>
      </c>
      <c r="F22" s="8">
        <v>43675</v>
      </c>
      <c r="G22" s="47" t="s">
        <v>3</v>
      </c>
      <c r="H22" s="57">
        <v>78.28</v>
      </c>
      <c r="I22" s="57"/>
      <c r="J22" s="47">
        <v>33</v>
      </c>
      <c r="K22" s="53">
        <f t="shared" si="3"/>
        <v>3538.11160420652</v>
      </c>
      <c r="L22" s="54"/>
      <c r="M22" s="48">
        <f>IF(J22="","",(K22/J22)/LOOKUP(RIGHT($D$2,3),定数!$A$6:$A$13,定数!$B$6:$B$13))</f>
        <v>1.0721550315777335</v>
      </c>
      <c r="N22" s="47">
        <v>2016</v>
      </c>
      <c r="O22" s="8">
        <v>43675</v>
      </c>
      <c r="P22" s="58">
        <v>78.61</v>
      </c>
      <c r="Q22" s="58"/>
      <c r="R22" s="55">
        <f>IF(P22="","",T22*M22*LOOKUP(RIGHT($D$2,3),定数!$A$6:$A$13,定数!$B$6:$B$13))</f>
        <v>-3538.1116042065023</v>
      </c>
      <c r="S22" s="55"/>
      <c r="T22" s="56">
        <f t="shared" si="4"/>
        <v>-32.999999999999829</v>
      </c>
      <c r="U22" s="56"/>
      <c r="V22" s="22">
        <f t="shared" si="1"/>
        <v>0</v>
      </c>
      <c r="W22">
        <f t="shared" si="2"/>
        <v>4</v>
      </c>
      <c r="X22" s="41">
        <f t="shared" si="5"/>
        <v>129221.587001643</v>
      </c>
      <c r="Y22" s="42">
        <f t="shared" si="6"/>
        <v>8.7326999999998822E-2</v>
      </c>
    </row>
    <row r="23" spans="2:25" x14ac:dyDescent="0.2">
      <c r="B23" s="50">
        <v>15</v>
      </c>
      <c r="C23" s="51">
        <f t="shared" si="0"/>
        <v>114398.94186934417</v>
      </c>
      <c r="D23" s="51"/>
      <c r="E23" s="47">
        <v>2016</v>
      </c>
      <c r="F23" s="8">
        <v>43678</v>
      </c>
      <c r="G23" s="47" t="s">
        <v>3</v>
      </c>
      <c r="H23" s="57">
        <v>78.05</v>
      </c>
      <c r="I23" s="57"/>
      <c r="J23" s="47">
        <v>26</v>
      </c>
      <c r="K23" s="53">
        <f t="shared" si="3"/>
        <v>3431.9682560803249</v>
      </c>
      <c r="L23" s="54"/>
      <c r="M23" s="48">
        <f>IF(J23="","",(K23/J23)/LOOKUP(RIGHT($D$2,3),定数!$A$6:$A$13,定数!$B$6:$B$13))</f>
        <v>1.319987790800125</v>
      </c>
      <c r="N23" s="47">
        <v>2016</v>
      </c>
      <c r="O23" s="8">
        <v>43678</v>
      </c>
      <c r="P23" s="58">
        <v>77.695999999999998</v>
      </c>
      <c r="Q23" s="58"/>
      <c r="R23" s="55">
        <f>IF(P23="","",T23*M23*LOOKUP(RIGHT($D$2,3),定数!$A$6:$A$13,定数!$B$6:$B$13))</f>
        <v>4672.7567794324314</v>
      </c>
      <c r="S23" s="55"/>
      <c r="T23" s="56">
        <f t="shared" si="4"/>
        <v>35.39999999999992</v>
      </c>
      <c r="U23" s="56"/>
      <c r="V23" t="str">
        <f t="shared" ref="V23:W73" si="7">IF(S23&lt;&gt;"",IF(S23&lt;0,1+V22,0),"")</f>
        <v/>
      </c>
      <c r="W23">
        <f t="shared" si="2"/>
        <v>0</v>
      </c>
      <c r="X23" s="41">
        <f t="shared" si="5"/>
        <v>129221.587001643</v>
      </c>
      <c r="Y23" s="42">
        <f t="shared" si="6"/>
        <v>0.11470718999999874</v>
      </c>
    </row>
    <row r="24" spans="2:25" x14ac:dyDescent="0.2">
      <c r="B24" s="50">
        <v>16</v>
      </c>
      <c r="C24" s="51">
        <f t="shared" si="0"/>
        <v>119071.6986487766</v>
      </c>
      <c r="D24" s="51"/>
      <c r="E24" s="47">
        <v>2016</v>
      </c>
      <c r="F24" s="8">
        <v>43680</v>
      </c>
      <c r="G24" s="47" t="s">
        <v>4</v>
      </c>
      <c r="H24" s="57">
        <v>77.2</v>
      </c>
      <c r="I24" s="57"/>
      <c r="J24" s="47">
        <v>19</v>
      </c>
      <c r="K24" s="53">
        <f t="shared" si="3"/>
        <v>3572.1509594632976</v>
      </c>
      <c r="L24" s="54"/>
      <c r="M24" s="48">
        <f>IF(J24="","",(K24/J24)/LOOKUP(RIGHT($D$2,3),定数!$A$6:$A$13,定数!$B$6:$B$13))</f>
        <v>1.880079452349104</v>
      </c>
      <c r="N24" s="47">
        <v>2016</v>
      </c>
      <c r="O24" s="8">
        <v>43680</v>
      </c>
      <c r="P24" s="58">
        <v>77.448999999999998</v>
      </c>
      <c r="Q24" s="58"/>
      <c r="R24" s="55">
        <f>IF(P24="","",T24*M24*LOOKUP(RIGHT($D$2,3),定数!$A$6:$A$13,定数!$B$6:$B$13))</f>
        <v>4681.3978363491788</v>
      </c>
      <c r="S24" s="55"/>
      <c r="T24" s="56">
        <f t="shared" si="4"/>
        <v>24.899999999999523</v>
      </c>
      <c r="U24" s="56"/>
      <c r="V24" t="str">
        <f t="shared" si="7"/>
        <v/>
      </c>
      <c r="W24">
        <f t="shared" si="2"/>
        <v>0</v>
      </c>
      <c r="X24" s="41">
        <f t="shared" si="5"/>
        <v>129221.587001643</v>
      </c>
      <c r="Y24" s="42">
        <f t="shared" si="6"/>
        <v>7.8546383683844923E-2</v>
      </c>
    </row>
    <row r="25" spans="2:25" x14ac:dyDescent="0.2">
      <c r="B25" s="50">
        <v>17</v>
      </c>
      <c r="C25" s="51">
        <f t="shared" si="0"/>
        <v>123753.09648512577</v>
      </c>
      <c r="D25" s="51"/>
      <c r="E25" s="47">
        <v>2016</v>
      </c>
      <c r="F25" s="8">
        <v>43680</v>
      </c>
      <c r="G25" s="47" t="s">
        <v>4</v>
      </c>
      <c r="H25" s="57">
        <v>77.38</v>
      </c>
      <c r="I25" s="57"/>
      <c r="J25" s="47">
        <v>15</v>
      </c>
      <c r="K25" s="53">
        <f t="shared" si="3"/>
        <v>3712.592894553773</v>
      </c>
      <c r="L25" s="54"/>
      <c r="M25" s="48">
        <f>IF(J25="","",(K25/J25)/LOOKUP(RIGHT($D$2,3),定数!$A$6:$A$13,定数!$B$6:$B$13))</f>
        <v>2.4750619297025152</v>
      </c>
      <c r="N25" s="47">
        <v>2016</v>
      </c>
      <c r="O25" s="8">
        <v>43680</v>
      </c>
      <c r="P25" s="57">
        <v>77.567999999999998</v>
      </c>
      <c r="Q25" s="57"/>
      <c r="R25" s="55">
        <f>IF(P25="","",T25*M25*LOOKUP(RIGHT($D$2,3),定数!$A$6:$A$13,定数!$B$6:$B$13))</f>
        <v>4653.1164278407878</v>
      </c>
      <c r="S25" s="55"/>
      <c r="T25" s="56">
        <f t="shared" si="4"/>
        <v>18.800000000000239</v>
      </c>
      <c r="U25" s="56"/>
      <c r="V25" t="str">
        <f t="shared" si="7"/>
        <v/>
      </c>
      <c r="W25">
        <f t="shared" si="2"/>
        <v>0</v>
      </c>
      <c r="X25" s="41">
        <f t="shared" si="5"/>
        <v>129221.587001643</v>
      </c>
      <c r="Y25" s="42">
        <f t="shared" si="6"/>
        <v>4.2318707294994762E-2</v>
      </c>
    </row>
    <row r="26" spans="2:25" x14ac:dyDescent="0.2">
      <c r="B26" s="50">
        <v>18</v>
      </c>
      <c r="C26" s="51">
        <f t="shared" si="0"/>
        <v>128406.21291296656</v>
      </c>
      <c r="D26" s="51"/>
      <c r="E26" s="47">
        <v>2016</v>
      </c>
      <c r="F26" s="8">
        <v>43681</v>
      </c>
      <c r="G26" s="47" t="s">
        <v>4</v>
      </c>
      <c r="H26" s="57">
        <v>77.55</v>
      </c>
      <c r="I26" s="57"/>
      <c r="J26" s="47">
        <v>14</v>
      </c>
      <c r="K26" s="53">
        <f t="shared" si="3"/>
        <v>3852.1863873889965</v>
      </c>
      <c r="L26" s="54"/>
      <c r="M26" s="48">
        <f>IF(J26="","",(K26/J26)/LOOKUP(RIGHT($D$2,3),定数!$A$6:$A$13,定数!$B$6:$B$13))</f>
        <v>2.7515617052778549</v>
      </c>
      <c r="N26" s="47">
        <v>2016</v>
      </c>
      <c r="O26" s="8">
        <v>43681</v>
      </c>
      <c r="P26" s="58">
        <v>77.718000000000004</v>
      </c>
      <c r="Q26" s="58"/>
      <c r="R26" s="55">
        <f>IF(P26="","",T26*M26*LOOKUP(RIGHT($D$2,3),定数!$A$6:$A$13,定数!$B$6:$B$13))</f>
        <v>4622.623664866971</v>
      </c>
      <c r="S26" s="55"/>
      <c r="T26" s="56">
        <f t="shared" si="4"/>
        <v>16.800000000000637</v>
      </c>
      <c r="U26" s="56"/>
      <c r="V26" t="str">
        <f t="shared" si="7"/>
        <v/>
      </c>
      <c r="W26">
        <f t="shared" si="2"/>
        <v>0</v>
      </c>
      <c r="X26" s="41">
        <f t="shared" si="5"/>
        <v>129221.587001643</v>
      </c>
      <c r="Y26" s="42">
        <f t="shared" si="6"/>
        <v>6.3098906892861129E-3</v>
      </c>
    </row>
    <row r="27" spans="2:25" x14ac:dyDescent="0.2">
      <c r="B27" s="50">
        <v>19</v>
      </c>
      <c r="C27" s="51">
        <f t="shared" si="0"/>
        <v>133028.83657783351</v>
      </c>
      <c r="D27" s="51"/>
      <c r="E27" s="47">
        <v>2016</v>
      </c>
      <c r="F27" s="8">
        <v>43681</v>
      </c>
      <c r="G27" s="47" t="s">
        <v>4</v>
      </c>
      <c r="H27" s="57">
        <v>77.66</v>
      </c>
      <c r="I27" s="57"/>
      <c r="J27" s="47">
        <v>21</v>
      </c>
      <c r="K27" s="53">
        <f t="shared" si="3"/>
        <v>3990.8650973350054</v>
      </c>
      <c r="L27" s="54"/>
      <c r="M27" s="48">
        <f>IF(J27="","",(K27/J27)/LOOKUP(RIGHT($D$2,3),定数!$A$6:$A$13,定数!$B$6:$B$13))</f>
        <v>1.9004119511119075</v>
      </c>
      <c r="N27" s="47">
        <v>2016</v>
      </c>
      <c r="O27" s="8">
        <v>43681</v>
      </c>
      <c r="P27" s="58">
        <v>77.45</v>
      </c>
      <c r="Q27" s="58"/>
      <c r="R27" s="55">
        <f>IF(P27="","",T27*M27*LOOKUP(RIGHT($D$2,3),定数!$A$6:$A$13,定数!$B$6:$B$13))</f>
        <v>-3990.8650973348867</v>
      </c>
      <c r="S27" s="55"/>
      <c r="T27" s="56">
        <f t="shared" si="4"/>
        <v>-20.999999999999375</v>
      </c>
      <c r="U27" s="56"/>
      <c r="V27" t="str">
        <f t="shared" si="7"/>
        <v/>
      </c>
      <c r="W27">
        <f t="shared" si="2"/>
        <v>1</v>
      </c>
      <c r="X27" s="41">
        <f t="shared" si="5"/>
        <v>133028.83657783351</v>
      </c>
      <c r="Y27" s="42">
        <f t="shared" si="6"/>
        <v>0</v>
      </c>
    </row>
    <row r="28" spans="2:25" x14ac:dyDescent="0.2">
      <c r="B28" s="50">
        <v>20</v>
      </c>
      <c r="C28" s="51">
        <f t="shared" si="0"/>
        <v>129037.97148049863</v>
      </c>
      <c r="D28" s="51"/>
      <c r="E28" s="47">
        <v>2016</v>
      </c>
      <c r="F28" s="8">
        <v>43682</v>
      </c>
      <c r="G28" s="47" t="s">
        <v>3</v>
      </c>
      <c r="H28" s="57">
        <v>77.28</v>
      </c>
      <c r="I28" s="57"/>
      <c r="J28" s="47">
        <v>8</v>
      </c>
      <c r="K28" s="53">
        <f t="shared" si="3"/>
        <v>3871.1391444149585</v>
      </c>
      <c r="L28" s="54"/>
      <c r="M28" s="48">
        <f>IF(J28="","",(K28/J28)/LOOKUP(RIGHT($D$2,3),定数!$A$6:$A$13,定数!$B$6:$B$13))</f>
        <v>4.838923930518698</v>
      </c>
      <c r="N28" s="47">
        <v>2016</v>
      </c>
      <c r="O28" s="8">
        <v>43682</v>
      </c>
      <c r="P28" s="58">
        <v>77.36</v>
      </c>
      <c r="Q28" s="58"/>
      <c r="R28" s="55">
        <f>IF(P28="","",T28*M28*LOOKUP(RIGHT($D$2,3),定数!$A$6:$A$13,定数!$B$6:$B$13))</f>
        <v>-3871.1391444148758</v>
      </c>
      <c r="S28" s="55"/>
      <c r="T28" s="56">
        <f t="shared" si="4"/>
        <v>-7.9999999999998295</v>
      </c>
      <c r="U28" s="56"/>
      <c r="V28" t="str">
        <f t="shared" si="7"/>
        <v/>
      </c>
      <c r="W28">
        <f t="shared" si="2"/>
        <v>2</v>
      </c>
      <c r="X28" s="41">
        <f t="shared" si="5"/>
        <v>133028.83657783351</v>
      </c>
      <c r="Y28" s="42">
        <f t="shared" si="6"/>
        <v>2.9999999999999138E-2</v>
      </c>
    </row>
    <row r="29" spans="2:25" x14ac:dyDescent="0.2">
      <c r="B29" s="50">
        <v>21</v>
      </c>
      <c r="C29" s="51">
        <f t="shared" si="0"/>
        <v>125166.83233608375</v>
      </c>
      <c r="D29" s="51"/>
      <c r="E29" s="47">
        <v>2016</v>
      </c>
      <c r="F29" s="8">
        <v>43687</v>
      </c>
      <c r="G29" s="47" t="s">
        <v>3</v>
      </c>
      <c r="H29" s="57">
        <v>77.489999999999995</v>
      </c>
      <c r="I29" s="57"/>
      <c r="J29" s="47">
        <v>13</v>
      </c>
      <c r="K29" s="53">
        <f t="shared" si="3"/>
        <v>3755.0049700825125</v>
      </c>
      <c r="L29" s="54"/>
      <c r="M29" s="48">
        <f>IF(J29="","",(K29/J29)/LOOKUP(RIGHT($D$2,3),定数!$A$6:$A$13,定数!$B$6:$B$13))</f>
        <v>2.8884653616019329</v>
      </c>
      <c r="N29" s="47">
        <v>2016</v>
      </c>
      <c r="O29" s="8">
        <v>43687</v>
      </c>
      <c r="P29" s="58">
        <v>77.62</v>
      </c>
      <c r="Q29" s="58"/>
      <c r="R29" s="55">
        <f>IF(P29="","",T29*M29*LOOKUP(RIGHT($D$2,3),定数!$A$6:$A$13,定数!$B$6:$B$13))</f>
        <v>-3755.0049700827922</v>
      </c>
      <c r="S29" s="55"/>
      <c r="T29" s="56">
        <f t="shared" si="4"/>
        <v>-13.000000000000966</v>
      </c>
      <c r="U29" s="56"/>
      <c r="V29" t="str">
        <f t="shared" si="7"/>
        <v/>
      </c>
      <c r="W29">
        <f t="shared" si="2"/>
        <v>3</v>
      </c>
      <c r="X29" s="41">
        <f t="shared" si="5"/>
        <v>133028.83657783351</v>
      </c>
      <c r="Y29" s="42">
        <f t="shared" si="6"/>
        <v>5.9099999999998487E-2</v>
      </c>
    </row>
    <row r="30" spans="2:25" x14ac:dyDescent="0.2">
      <c r="B30" s="50">
        <v>22</v>
      </c>
      <c r="C30" s="51">
        <f t="shared" si="0"/>
        <v>121411.82736600096</v>
      </c>
      <c r="D30" s="51"/>
      <c r="E30" s="47">
        <v>2016</v>
      </c>
      <c r="F30" s="8">
        <v>43687</v>
      </c>
      <c r="G30" s="47" t="s">
        <v>4</v>
      </c>
      <c r="H30" s="57">
        <v>77.72</v>
      </c>
      <c r="I30" s="57"/>
      <c r="J30" s="47">
        <v>12</v>
      </c>
      <c r="K30" s="53">
        <f t="shared" si="3"/>
        <v>3642.3548209800288</v>
      </c>
      <c r="L30" s="54"/>
      <c r="M30" s="48">
        <f>IF(J30="","",(K30/J30)/LOOKUP(RIGHT($D$2,3),定数!$A$6:$A$13,定数!$B$6:$B$13))</f>
        <v>3.0352956841500243</v>
      </c>
      <c r="N30" s="47">
        <v>2016</v>
      </c>
      <c r="O30" s="8">
        <v>43687</v>
      </c>
      <c r="P30" s="58">
        <v>77.599999999999994</v>
      </c>
      <c r="Q30" s="58"/>
      <c r="R30" s="55">
        <f>IF(P30="","",T30*M30*LOOKUP(RIGHT($D$2,3),定数!$A$6:$A$13,定数!$B$6:$B$13))</f>
        <v>-3642.3548209801675</v>
      </c>
      <c r="S30" s="55"/>
      <c r="T30" s="56">
        <f t="shared" si="4"/>
        <v>-12.000000000000455</v>
      </c>
      <c r="U30" s="56"/>
      <c r="V30" t="str">
        <f t="shared" si="7"/>
        <v/>
      </c>
      <c r="W30">
        <f t="shared" si="2"/>
        <v>4</v>
      </c>
      <c r="X30" s="41">
        <f t="shared" si="5"/>
        <v>133028.83657783351</v>
      </c>
      <c r="Y30" s="42">
        <f t="shared" si="6"/>
        <v>8.732700000000071E-2</v>
      </c>
    </row>
    <row r="31" spans="2:25" x14ac:dyDescent="0.2">
      <c r="B31" s="50">
        <v>23</v>
      </c>
      <c r="C31" s="51">
        <f t="shared" si="0"/>
        <v>117769.47254502079</v>
      </c>
      <c r="D31" s="51"/>
      <c r="E31" s="47">
        <v>2016</v>
      </c>
      <c r="F31" s="8">
        <v>43688</v>
      </c>
      <c r="G31" s="47" t="s">
        <v>4</v>
      </c>
      <c r="H31" s="57">
        <v>77.78</v>
      </c>
      <c r="I31" s="57"/>
      <c r="J31" s="47">
        <v>19</v>
      </c>
      <c r="K31" s="53">
        <f t="shared" si="3"/>
        <v>3533.0841763506237</v>
      </c>
      <c r="L31" s="54"/>
      <c r="M31" s="48">
        <f>IF(J31="","",(K31/J31)/LOOKUP(RIGHT($D$2,3),定数!$A$6:$A$13,定数!$B$6:$B$13))</f>
        <v>1.8595179875529597</v>
      </c>
      <c r="N31" s="47">
        <v>2016</v>
      </c>
      <c r="O31" s="8">
        <v>43688</v>
      </c>
      <c r="P31" s="58">
        <v>78.025999999999996</v>
      </c>
      <c r="Q31" s="58"/>
      <c r="R31" s="55">
        <f>IF(P31="","",T31*M31*LOOKUP(RIGHT($D$2,3),定数!$A$6:$A$13,定数!$B$6:$B$13))</f>
        <v>4574.4142493801901</v>
      </c>
      <c r="S31" s="55"/>
      <c r="T31" s="56">
        <f t="shared" si="4"/>
        <v>24.599999999999511</v>
      </c>
      <c r="U31" s="56"/>
      <c r="V31" t="str">
        <f t="shared" si="7"/>
        <v/>
      </c>
      <c r="W31">
        <f t="shared" si="2"/>
        <v>0</v>
      </c>
      <c r="X31" s="41">
        <f t="shared" si="5"/>
        <v>133028.83657783351</v>
      </c>
      <c r="Y31" s="42">
        <f t="shared" si="6"/>
        <v>0.11470719000000174</v>
      </c>
    </row>
    <row r="32" spans="2:25" x14ac:dyDescent="0.2">
      <c r="B32" s="50">
        <v>24</v>
      </c>
      <c r="C32" s="51">
        <f t="shared" si="0"/>
        <v>122343.88679440098</v>
      </c>
      <c r="D32" s="51"/>
      <c r="E32" s="47">
        <v>2016</v>
      </c>
      <c r="F32" s="8">
        <v>43688</v>
      </c>
      <c r="G32" s="47" t="s">
        <v>4</v>
      </c>
      <c r="H32" s="57">
        <v>77.89</v>
      </c>
      <c r="I32" s="57"/>
      <c r="J32" s="47">
        <v>27</v>
      </c>
      <c r="K32" s="53">
        <f t="shared" si="3"/>
        <v>3670.3166038320292</v>
      </c>
      <c r="L32" s="54"/>
      <c r="M32" s="48">
        <f>IF(J32="","",(K32/J32)/LOOKUP(RIGHT($D$2,3),定数!$A$6:$A$13,定数!$B$6:$B$13))</f>
        <v>1.3593765199377887</v>
      </c>
      <c r="N32" s="47">
        <v>2016</v>
      </c>
      <c r="O32" s="8">
        <v>43688</v>
      </c>
      <c r="P32" s="58">
        <v>78.257999999999996</v>
      </c>
      <c r="Q32" s="58"/>
      <c r="R32" s="55">
        <f>IF(P32="","",T32*M32*LOOKUP(RIGHT($D$2,3),定数!$A$6:$A$13,定数!$B$6:$B$13))</f>
        <v>5002.5055933709946</v>
      </c>
      <c r="S32" s="55"/>
      <c r="T32" s="56">
        <f t="shared" si="4"/>
        <v>36.7999999999995</v>
      </c>
      <c r="U32" s="56"/>
      <c r="V32" t="str">
        <f t="shared" si="7"/>
        <v/>
      </c>
      <c r="W32">
        <f t="shared" si="2"/>
        <v>0</v>
      </c>
      <c r="X32" s="41">
        <f t="shared" si="5"/>
        <v>133028.83657783351</v>
      </c>
      <c r="Y32" s="42">
        <f t="shared" si="6"/>
        <v>8.0320553485265567E-2</v>
      </c>
    </row>
    <row r="33" spans="2:25" x14ac:dyDescent="0.2">
      <c r="B33" s="50">
        <v>25</v>
      </c>
      <c r="C33" s="51">
        <f t="shared" si="0"/>
        <v>127346.39238777198</v>
      </c>
      <c r="D33" s="51"/>
      <c r="E33" s="47">
        <v>2016</v>
      </c>
      <c r="F33" s="8">
        <v>43696</v>
      </c>
      <c r="G33" s="47" t="s">
        <v>3</v>
      </c>
      <c r="H33" s="57">
        <v>78.03</v>
      </c>
      <c r="I33" s="57"/>
      <c r="J33" s="47">
        <v>15</v>
      </c>
      <c r="K33" s="53">
        <f t="shared" si="3"/>
        <v>3820.3917716331594</v>
      </c>
      <c r="L33" s="54"/>
      <c r="M33" s="48">
        <f>IF(J33="","",(K33/J33)/LOOKUP(RIGHT($D$2,3),定数!$A$6:$A$13,定数!$B$6:$B$13))</f>
        <v>2.5469278477554398</v>
      </c>
      <c r="N33" s="47">
        <v>2016</v>
      </c>
      <c r="O33" s="8">
        <v>43696</v>
      </c>
      <c r="P33" s="57">
        <v>77.846999999999994</v>
      </c>
      <c r="Q33" s="57"/>
      <c r="R33" s="55">
        <f>IF(P33="","",T33*M33*LOOKUP(RIGHT($D$2,3),定数!$A$6:$A$13,定数!$B$6:$B$13))</f>
        <v>4660.8779613926317</v>
      </c>
      <c r="S33" s="55"/>
      <c r="T33" s="56">
        <f t="shared" si="4"/>
        <v>18.300000000000693</v>
      </c>
      <c r="U33" s="56"/>
      <c r="V33" t="str">
        <f t="shared" si="7"/>
        <v/>
      </c>
      <c r="W33">
        <f t="shared" si="2"/>
        <v>0</v>
      </c>
      <c r="X33" s="41">
        <f t="shared" si="5"/>
        <v>133028.83657783351</v>
      </c>
      <c r="Y33" s="42">
        <f t="shared" si="6"/>
        <v>4.2715882783330272E-2</v>
      </c>
    </row>
    <row r="34" spans="2:25" x14ac:dyDescent="0.2">
      <c r="B34" s="50">
        <v>26</v>
      </c>
      <c r="C34" s="51">
        <f t="shared" si="0"/>
        <v>132007.27034916461</v>
      </c>
      <c r="D34" s="51"/>
      <c r="E34" s="47">
        <v>2016</v>
      </c>
      <c r="F34" s="8">
        <v>43699</v>
      </c>
      <c r="G34" s="47" t="s">
        <v>3</v>
      </c>
      <c r="H34" s="57">
        <v>77.95</v>
      </c>
      <c r="I34" s="57"/>
      <c r="J34" s="47">
        <v>13</v>
      </c>
      <c r="K34" s="53">
        <f t="shared" si="3"/>
        <v>3960.2181104749379</v>
      </c>
      <c r="L34" s="54"/>
      <c r="M34" s="48">
        <f>IF(J34="","",(K34/J34)/LOOKUP(RIGHT($D$2,3),定数!$A$6:$A$13,定数!$B$6:$B$13))</f>
        <v>3.0463216234422599</v>
      </c>
      <c r="N34" s="47">
        <v>2016</v>
      </c>
      <c r="O34" s="8">
        <v>43699</v>
      </c>
      <c r="P34" s="58">
        <v>78.08</v>
      </c>
      <c r="Q34" s="58"/>
      <c r="R34" s="55">
        <f>IF(P34="","",T34*M34*LOOKUP(RIGHT($D$2,3),定数!$A$6:$A$13,定数!$B$6:$B$13))</f>
        <v>-3960.2181104747992</v>
      </c>
      <c r="S34" s="55"/>
      <c r="T34" s="56">
        <f t="shared" si="4"/>
        <v>-12.999999999999545</v>
      </c>
      <c r="U34" s="56"/>
      <c r="V34" t="str">
        <f t="shared" si="7"/>
        <v/>
      </c>
      <c r="W34">
        <f t="shared" si="2"/>
        <v>1</v>
      </c>
      <c r="X34" s="41">
        <f t="shared" si="5"/>
        <v>133028.83657783351</v>
      </c>
      <c r="Y34" s="42">
        <f t="shared" si="6"/>
        <v>7.679284093198846E-3</v>
      </c>
    </row>
    <row r="35" spans="2:25" x14ac:dyDescent="0.2">
      <c r="B35" s="50">
        <v>27</v>
      </c>
      <c r="C35" s="51">
        <f t="shared" si="0"/>
        <v>128047.05223868981</v>
      </c>
      <c r="D35" s="51"/>
      <c r="E35" s="47">
        <v>2016</v>
      </c>
      <c r="F35" s="8">
        <v>43699</v>
      </c>
      <c r="G35" s="47" t="s">
        <v>3</v>
      </c>
      <c r="H35" s="57">
        <v>77.959999999999994</v>
      </c>
      <c r="I35" s="57"/>
      <c r="J35" s="47">
        <v>13</v>
      </c>
      <c r="K35" s="53">
        <f t="shared" si="3"/>
        <v>3841.4115671606942</v>
      </c>
      <c r="L35" s="54"/>
      <c r="M35" s="48">
        <f>IF(J35="","",(K35/J35)/LOOKUP(RIGHT($D$2,3),定数!$A$6:$A$13,定数!$B$6:$B$13))</f>
        <v>2.9549319747389955</v>
      </c>
      <c r="N35" s="47">
        <v>2016</v>
      </c>
      <c r="O35" s="8">
        <v>43699</v>
      </c>
      <c r="P35" s="58">
        <v>78.09</v>
      </c>
      <c r="Q35" s="58"/>
      <c r="R35" s="55">
        <f>IF(P35="","",T35*M35*LOOKUP(RIGHT($D$2,3),定数!$A$6:$A$13,定数!$B$6:$B$13))</f>
        <v>-3841.4115671609798</v>
      </c>
      <c r="S35" s="55"/>
      <c r="T35" s="56">
        <f t="shared" si="4"/>
        <v>-13.000000000000966</v>
      </c>
      <c r="U35" s="56"/>
      <c r="V35" t="str">
        <f t="shared" si="7"/>
        <v/>
      </c>
      <c r="W35">
        <f t="shared" si="2"/>
        <v>2</v>
      </c>
      <c r="X35" s="41">
        <f t="shared" si="5"/>
        <v>133028.83657783351</v>
      </c>
      <c r="Y35" s="42">
        <f t="shared" si="6"/>
        <v>3.7448905570401814E-2</v>
      </c>
    </row>
    <row r="36" spans="2:25" x14ac:dyDescent="0.2">
      <c r="B36" s="50">
        <v>28</v>
      </c>
      <c r="C36" s="51">
        <f t="shared" si="0"/>
        <v>124205.64067152883</v>
      </c>
      <c r="D36" s="51"/>
      <c r="E36" s="47">
        <v>2016</v>
      </c>
      <c r="F36" s="8">
        <v>43700</v>
      </c>
      <c r="G36" s="47" t="s">
        <v>4</v>
      </c>
      <c r="H36" s="57">
        <v>77.64</v>
      </c>
      <c r="I36" s="57"/>
      <c r="J36" s="47">
        <v>9</v>
      </c>
      <c r="K36" s="53">
        <f t="shared" si="3"/>
        <v>3726.169220145865</v>
      </c>
      <c r="L36" s="54"/>
      <c r="M36" s="48">
        <f>IF(J36="","",(K36/J36)/LOOKUP(RIGHT($D$2,3),定数!$A$6:$A$13,定数!$B$6:$B$13))</f>
        <v>4.1401880223842946</v>
      </c>
      <c r="N36" s="47">
        <v>2016</v>
      </c>
      <c r="O36" s="8">
        <v>43700</v>
      </c>
      <c r="P36" s="58">
        <v>77.55</v>
      </c>
      <c r="Q36" s="58"/>
      <c r="R36" s="55">
        <f>IF(P36="","",T36*M36*LOOKUP(RIGHT($D$2,3),定数!$A$6:$A$13,定数!$B$6:$B$13))</f>
        <v>-3726.1692201460064</v>
      </c>
      <c r="S36" s="55"/>
      <c r="T36" s="56">
        <f t="shared" si="4"/>
        <v>-9.0000000000003411</v>
      </c>
      <c r="U36" s="56"/>
      <c r="V36" t="str">
        <f t="shared" si="7"/>
        <v/>
      </c>
      <c r="W36">
        <f t="shared" si="2"/>
        <v>3</v>
      </c>
      <c r="X36" s="41">
        <f t="shared" si="5"/>
        <v>133028.83657783351</v>
      </c>
      <c r="Y36" s="42">
        <f t="shared" si="6"/>
        <v>6.6325438403291859E-2</v>
      </c>
    </row>
    <row r="37" spans="2:25" x14ac:dyDescent="0.2">
      <c r="B37" s="50">
        <v>29</v>
      </c>
      <c r="C37" s="51">
        <f t="shared" ref="C37:C57" si="8">IF(R36="","",C36+R36)</f>
        <v>120479.47145138282</v>
      </c>
      <c r="D37" s="51"/>
      <c r="E37" s="47">
        <v>2016</v>
      </c>
      <c r="F37" s="8">
        <v>43701</v>
      </c>
      <c r="G37" s="47" t="s">
        <v>4</v>
      </c>
      <c r="H37" s="57">
        <v>77.72</v>
      </c>
      <c r="I37" s="57"/>
      <c r="J37" s="47">
        <v>11</v>
      </c>
      <c r="K37" s="53">
        <f t="shared" si="3"/>
        <v>3614.3841435414847</v>
      </c>
      <c r="L37" s="54"/>
      <c r="M37" s="48">
        <f>IF(J37="","",(K37/J37)/LOOKUP(RIGHT($D$2,3),定数!$A$6:$A$13,定数!$B$6:$B$13))</f>
        <v>3.2858037668558948</v>
      </c>
      <c r="N37" s="47">
        <v>2016</v>
      </c>
      <c r="O37" s="8">
        <v>43702</v>
      </c>
      <c r="P37" s="58">
        <v>77.837000000000003</v>
      </c>
      <c r="Q37" s="58"/>
      <c r="R37" s="55">
        <f>IF(P37="","",T37*M37*LOOKUP(RIGHT($D$2,3),定数!$A$6:$A$13,定数!$B$6:$B$13))</f>
        <v>3844.3904072215423</v>
      </c>
      <c r="S37" s="55"/>
      <c r="T37" s="56">
        <f t="shared" si="4"/>
        <v>11.700000000000443</v>
      </c>
      <c r="U37" s="56"/>
      <c r="V37" t="str">
        <f>IF(S37&lt;&gt;"",IF(S37&lt;0,1+#REF!,0),"")</f>
        <v/>
      </c>
      <c r="W37">
        <f>IF(T37&lt;&gt;"",IF(T37&lt;0,1+#REF!,0),"")</f>
        <v>0</v>
      </c>
      <c r="X37" s="41" t="e">
        <f>IF(C37&lt;&gt;"",MAX(#REF!,C37),"")</f>
        <v>#REF!</v>
      </c>
      <c r="Y37" s="42" t="e">
        <f t="shared" si="6"/>
        <v>#REF!</v>
      </c>
    </row>
    <row r="38" spans="2:25" x14ac:dyDescent="0.2">
      <c r="B38" s="50">
        <v>30</v>
      </c>
      <c r="C38" s="51">
        <f t="shared" si="8"/>
        <v>124323.86185860436</v>
      </c>
      <c r="D38" s="51"/>
      <c r="E38" s="47">
        <v>2016</v>
      </c>
      <c r="F38" s="8">
        <v>43702</v>
      </c>
      <c r="G38" s="47" t="s">
        <v>4</v>
      </c>
      <c r="H38" s="57">
        <v>77.760000000000005</v>
      </c>
      <c r="I38" s="57"/>
      <c r="J38" s="47">
        <v>8</v>
      </c>
      <c r="K38" s="53">
        <f t="shared" si="3"/>
        <v>3729.7158557581306</v>
      </c>
      <c r="L38" s="54"/>
      <c r="M38" s="48">
        <f>IF(J38="","",(K38/J38)/LOOKUP(RIGHT($D$2,3),定数!$A$6:$A$13,定数!$B$6:$B$13))</f>
        <v>4.6621448196976631</v>
      </c>
      <c r="N38" s="47">
        <v>2016</v>
      </c>
      <c r="O38" s="8">
        <v>43702</v>
      </c>
      <c r="P38" s="58">
        <v>77.680000000000007</v>
      </c>
      <c r="Q38" s="58"/>
      <c r="R38" s="55">
        <f>IF(P38="","",T38*M38*LOOKUP(RIGHT($D$2,3),定数!$A$6:$A$13,定数!$B$6:$B$13))</f>
        <v>-3729.715855758051</v>
      </c>
      <c r="S38" s="55"/>
      <c r="T38" s="56">
        <f t="shared" si="4"/>
        <v>-7.9999999999998295</v>
      </c>
      <c r="U38" s="56"/>
      <c r="V38" t="str">
        <f t="shared" si="7"/>
        <v/>
      </c>
      <c r="W38">
        <f t="shared" si="2"/>
        <v>1</v>
      </c>
      <c r="X38" s="41" t="e">
        <f t="shared" si="5"/>
        <v>#REF!</v>
      </c>
      <c r="Y38" s="42" t="e">
        <f t="shared" si="6"/>
        <v>#REF!</v>
      </c>
    </row>
    <row r="39" spans="2:25" x14ac:dyDescent="0.2">
      <c r="B39" s="50">
        <v>31</v>
      </c>
      <c r="C39" s="51">
        <f t="shared" si="8"/>
        <v>120594.1460028463</v>
      </c>
      <c r="D39" s="51"/>
      <c r="E39" s="47">
        <v>2016</v>
      </c>
      <c r="F39" s="8">
        <v>43702</v>
      </c>
      <c r="G39" s="47" t="s">
        <v>4</v>
      </c>
      <c r="H39" s="52">
        <v>77.8</v>
      </c>
      <c r="I39" s="52"/>
      <c r="J39" s="47">
        <v>15</v>
      </c>
      <c r="K39" s="53">
        <f t="shared" si="3"/>
        <v>3617.8243800853888</v>
      </c>
      <c r="L39" s="54"/>
      <c r="M39" s="48">
        <f>IF(J39="","",(K39/J39)/LOOKUP(RIGHT($D$2,3),定数!$A$6:$A$13,定数!$B$6:$B$13))</f>
        <v>2.4118829200569261</v>
      </c>
      <c r="N39" s="47">
        <v>2016</v>
      </c>
      <c r="O39" s="8">
        <v>43703</v>
      </c>
      <c r="P39" s="58">
        <v>77.989999999999995</v>
      </c>
      <c r="Q39" s="58"/>
      <c r="R39" s="55">
        <f>IF(P39="","",T39*M39*LOOKUP(RIGHT($D$2,3),定数!$A$6:$A$13,定数!$B$6:$B$13))</f>
        <v>4582.5775481081046</v>
      </c>
      <c r="S39" s="55"/>
      <c r="T39" s="56">
        <f t="shared" si="4"/>
        <v>18.999999999999773</v>
      </c>
      <c r="U39" s="56"/>
      <c r="V39" t="str">
        <f t="shared" si="7"/>
        <v/>
      </c>
      <c r="W39">
        <f t="shared" si="2"/>
        <v>0</v>
      </c>
      <c r="X39" s="41" t="e">
        <f t="shared" si="5"/>
        <v>#REF!</v>
      </c>
      <c r="Y39" s="42" t="e">
        <f t="shared" si="6"/>
        <v>#REF!</v>
      </c>
    </row>
    <row r="40" spans="2:25" x14ac:dyDescent="0.2">
      <c r="B40" s="50">
        <v>32</v>
      </c>
      <c r="C40" s="51">
        <f t="shared" si="8"/>
        <v>125176.72355095441</v>
      </c>
      <c r="D40" s="51"/>
      <c r="E40" s="47">
        <v>2016</v>
      </c>
      <c r="F40" s="8">
        <v>43702</v>
      </c>
      <c r="G40" s="47" t="s">
        <v>4</v>
      </c>
      <c r="H40" s="58">
        <v>77.81</v>
      </c>
      <c r="I40" s="58"/>
      <c r="J40" s="47">
        <v>7</v>
      </c>
      <c r="K40" s="53">
        <f t="shared" si="3"/>
        <v>3755.3017065286322</v>
      </c>
      <c r="L40" s="54"/>
      <c r="M40" s="48">
        <f>IF(J40="","",(K40/J40)/LOOKUP(RIGHT($D$2,3),定数!$A$6:$A$13,定数!$B$6:$B$13))</f>
        <v>5.3647167236123314</v>
      </c>
      <c r="N40" s="47">
        <v>2016</v>
      </c>
      <c r="O40" s="8">
        <v>43703</v>
      </c>
      <c r="P40" s="58">
        <v>77.882000000000005</v>
      </c>
      <c r="Q40" s="58"/>
      <c r="R40" s="55">
        <f>IF(P40="","",T40*M40*LOOKUP(RIGHT($D$2,3),定数!$A$6:$A$13,定数!$B$6:$B$13))</f>
        <v>3862.5960410010252</v>
      </c>
      <c r="S40" s="55"/>
      <c r="T40" s="56">
        <f t="shared" si="4"/>
        <v>7.2000000000002728</v>
      </c>
      <c r="U40" s="56"/>
      <c r="V40" t="str">
        <f t="shared" si="7"/>
        <v/>
      </c>
      <c r="W40">
        <f t="shared" si="2"/>
        <v>0</v>
      </c>
      <c r="X40" s="41" t="e">
        <f t="shared" si="5"/>
        <v>#REF!</v>
      </c>
      <c r="Y40" s="42" t="e">
        <f t="shared" si="6"/>
        <v>#REF!</v>
      </c>
    </row>
    <row r="41" spans="2:25" x14ac:dyDescent="0.2">
      <c r="B41" s="50">
        <v>33</v>
      </c>
      <c r="C41" s="51">
        <f t="shared" si="8"/>
        <v>129039.31959195544</v>
      </c>
      <c r="D41" s="51"/>
      <c r="E41" s="47">
        <v>2016</v>
      </c>
      <c r="F41" s="8">
        <v>43714</v>
      </c>
      <c r="G41" s="47" t="s">
        <v>4</v>
      </c>
      <c r="H41" s="58">
        <v>78.010000000000005</v>
      </c>
      <c r="I41" s="58"/>
      <c r="J41" s="47">
        <v>10</v>
      </c>
      <c r="K41" s="53">
        <f t="shared" si="3"/>
        <v>3871.1795877586633</v>
      </c>
      <c r="L41" s="54"/>
      <c r="M41" s="48">
        <f>IF(J41="","",(K41/J41)/LOOKUP(RIGHT($D$2,3),定数!$A$6:$A$13,定数!$B$6:$B$13))</f>
        <v>3.8711795877586632</v>
      </c>
      <c r="N41" s="47">
        <v>2016</v>
      </c>
      <c r="O41" s="8">
        <v>43714</v>
      </c>
      <c r="P41" s="58">
        <v>80.119</v>
      </c>
      <c r="Q41" s="58"/>
      <c r="R41" s="55">
        <f>IF(P41="","",T41*M41*LOOKUP(RIGHT($D$2,3),定数!$A$6:$A$13,定数!$B$6:$B$13))</f>
        <v>81643.177505829997</v>
      </c>
      <c r="S41" s="55"/>
      <c r="T41" s="56">
        <f t="shared" si="4"/>
        <v>210.89999999999947</v>
      </c>
      <c r="U41" s="56"/>
      <c r="V41" t="str">
        <f t="shared" si="7"/>
        <v/>
      </c>
      <c r="W41">
        <f t="shared" si="2"/>
        <v>0</v>
      </c>
      <c r="X41" s="41" t="e">
        <f t="shared" si="5"/>
        <v>#REF!</v>
      </c>
      <c r="Y41" s="42" t="e">
        <f t="shared" si="6"/>
        <v>#REF!</v>
      </c>
    </row>
    <row r="42" spans="2:25" x14ac:dyDescent="0.2">
      <c r="B42" s="50">
        <v>34</v>
      </c>
      <c r="C42" s="51">
        <f t="shared" si="8"/>
        <v>210682.49709778544</v>
      </c>
      <c r="D42" s="51"/>
      <c r="E42" s="47">
        <v>2016</v>
      </c>
      <c r="F42" s="8">
        <v>43714</v>
      </c>
      <c r="G42" s="47" t="s">
        <v>4</v>
      </c>
      <c r="H42" s="58">
        <v>80.02</v>
      </c>
      <c r="I42" s="58"/>
      <c r="J42" s="47">
        <v>10</v>
      </c>
      <c r="K42" s="53">
        <f t="shared" si="3"/>
        <v>6320.4749129335632</v>
      </c>
      <c r="L42" s="54"/>
      <c r="M42" s="48">
        <f>IF(J42="","",(K42/J42)/LOOKUP(RIGHT($D$2,3),定数!$A$6:$A$13,定数!$B$6:$B$13))</f>
        <v>6.3204749129335633</v>
      </c>
      <c r="N42" s="47">
        <v>2016</v>
      </c>
      <c r="O42" s="8">
        <v>43714</v>
      </c>
      <c r="P42" s="58">
        <v>80.122</v>
      </c>
      <c r="Q42" s="58"/>
      <c r="R42" s="55">
        <f>IF(P42="","",T42*M42*LOOKUP(RIGHT($D$2,3),定数!$A$6:$A$13,定数!$B$6:$B$13))</f>
        <v>6446.8844111924791</v>
      </c>
      <c r="S42" s="55"/>
      <c r="T42" s="56">
        <f t="shared" si="4"/>
        <v>10.200000000000387</v>
      </c>
      <c r="U42" s="56"/>
      <c r="V42" t="str">
        <f t="shared" si="7"/>
        <v/>
      </c>
      <c r="W42">
        <f t="shared" si="2"/>
        <v>0</v>
      </c>
      <c r="X42" s="41" t="e">
        <f t="shared" si="5"/>
        <v>#REF!</v>
      </c>
      <c r="Y42" s="42" t="e">
        <f t="shared" si="6"/>
        <v>#REF!</v>
      </c>
    </row>
    <row r="43" spans="2:25" x14ac:dyDescent="0.2">
      <c r="B43" s="50">
        <v>35</v>
      </c>
      <c r="C43" s="51">
        <f t="shared" si="8"/>
        <v>217129.38150897791</v>
      </c>
      <c r="D43" s="51"/>
      <c r="E43" s="47">
        <v>2016</v>
      </c>
      <c r="F43" s="8">
        <v>43717</v>
      </c>
      <c r="G43" s="47" t="s">
        <v>3</v>
      </c>
      <c r="H43" s="58">
        <v>78.88</v>
      </c>
      <c r="I43" s="58"/>
      <c r="J43" s="47">
        <v>16</v>
      </c>
      <c r="K43" s="53">
        <f t="shared" si="3"/>
        <v>6513.8814452693368</v>
      </c>
      <c r="L43" s="54"/>
      <c r="M43" s="48">
        <f>IF(J43="","",(K43/J43)/LOOKUP(RIGHT($D$2,3),定数!$A$6:$A$13,定数!$B$6:$B$13))</f>
        <v>4.0711759032933355</v>
      </c>
      <c r="N43" s="47">
        <v>2016</v>
      </c>
      <c r="O43" s="8">
        <v>43717</v>
      </c>
      <c r="P43" s="58">
        <v>78.656999999999996</v>
      </c>
      <c r="Q43" s="58"/>
      <c r="R43" s="55">
        <f>IF(P43="","",T43*M43*LOOKUP(RIGHT($D$2,3),定数!$A$6:$A$13,定数!$B$6:$B$13))</f>
        <v>9078.7222643440964</v>
      </c>
      <c r="S43" s="55"/>
      <c r="T43" s="56">
        <f t="shared" si="4"/>
        <v>22.299999999999898</v>
      </c>
      <c r="U43" s="56"/>
      <c r="V43" t="str">
        <f t="shared" si="7"/>
        <v/>
      </c>
      <c r="W43">
        <f t="shared" si="2"/>
        <v>0</v>
      </c>
      <c r="X43" s="41" t="e">
        <f t="shared" si="5"/>
        <v>#REF!</v>
      </c>
      <c r="Y43" s="42" t="e">
        <f t="shared" si="6"/>
        <v>#REF!</v>
      </c>
    </row>
    <row r="44" spans="2:25" x14ac:dyDescent="0.2">
      <c r="B44" s="50">
        <v>36</v>
      </c>
      <c r="C44" s="51">
        <f t="shared" si="8"/>
        <v>226208.10377332201</v>
      </c>
      <c r="D44" s="51"/>
      <c r="E44" s="47">
        <v>2016</v>
      </c>
      <c r="F44" s="8">
        <v>43720</v>
      </c>
      <c r="G44" s="47" t="s">
        <v>3</v>
      </c>
      <c r="H44" s="58">
        <v>78.38</v>
      </c>
      <c r="I44" s="58"/>
      <c r="J44" s="47">
        <v>15</v>
      </c>
      <c r="K44" s="53">
        <f t="shared" si="3"/>
        <v>6786.24311319966</v>
      </c>
      <c r="L44" s="54"/>
      <c r="M44" s="48">
        <f>IF(J44="","",(K44/J44)/LOOKUP(RIGHT($D$2,3),定数!$A$6:$A$13,定数!$B$6:$B$13))</f>
        <v>4.5241620754664398</v>
      </c>
      <c r="N44" s="47">
        <v>2016</v>
      </c>
      <c r="O44" s="8">
        <v>43720</v>
      </c>
      <c r="P44" s="58">
        <v>78.200999999999993</v>
      </c>
      <c r="Q44" s="58"/>
      <c r="R44" s="55">
        <f>IF(P44="","",T44*M44*LOOKUP(RIGHT($D$2,3),定数!$A$6:$A$13,定数!$B$6:$B$13))</f>
        <v>8098.2501150850194</v>
      </c>
      <c r="S44" s="55"/>
      <c r="T44" s="56">
        <f t="shared" si="4"/>
        <v>17.900000000000205</v>
      </c>
      <c r="U44" s="56"/>
      <c r="V44" t="str">
        <f t="shared" si="7"/>
        <v/>
      </c>
      <c r="W44">
        <f t="shared" si="2"/>
        <v>0</v>
      </c>
      <c r="X44" s="41" t="e">
        <f t="shared" si="5"/>
        <v>#REF!</v>
      </c>
      <c r="Y44" s="42" t="e">
        <f t="shared" si="6"/>
        <v>#REF!</v>
      </c>
    </row>
    <row r="45" spans="2:25" x14ac:dyDescent="0.2">
      <c r="B45" s="50">
        <v>37</v>
      </c>
      <c r="C45" s="51">
        <f t="shared" si="8"/>
        <v>234306.35388840703</v>
      </c>
      <c r="D45" s="51"/>
      <c r="E45" s="47">
        <v>2016</v>
      </c>
      <c r="F45" s="8">
        <v>43722</v>
      </c>
      <c r="G45" s="47" t="s">
        <v>3</v>
      </c>
      <c r="H45" s="58">
        <v>77.72</v>
      </c>
      <c r="I45" s="58"/>
      <c r="J45" s="47">
        <v>40</v>
      </c>
      <c r="K45" s="53">
        <f t="shared" si="3"/>
        <v>7029.1906166522103</v>
      </c>
      <c r="L45" s="54"/>
      <c r="M45" s="48">
        <f>IF(J45="","",(K45/J45)/LOOKUP(RIGHT($D$2,3),定数!$A$6:$A$13,定数!$B$6:$B$13))</f>
        <v>1.7572976541630527</v>
      </c>
      <c r="N45" s="47">
        <v>2016</v>
      </c>
      <c r="O45" s="8">
        <v>43724</v>
      </c>
      <c r="P45" s="58">
        <v>77.129000000000005</v>
      </c>
      <c r="Q45" s="58"/>
      <c r="R45" s="55">
        <f>IF(P45="","",T45*M45*LOOKUP(RIGHT($D$2,3),定数!$A$6:$A$13,定数!$B$6:$B$13))</f>
        <v>10385.629136103536</v>
      </c>
      <c r="S45" s="55"/>
      <c r="T45" s="56">
        <f t="shared" si="4"/>
        <v>59.099999999999397</v>
      </c>
      <c r="U45" s="56"/>
      <c r="V45" t="str">
        <f t="shared" si="7"/>
        <v/>
      </c>
      <c r="W45">
        <f t="shared" si="2"/>
        <v>0</v>
      </c>
      <c r="X45" s="41" t="e">
        <f t="shared" si="5"/>
        <v>#REF!</v>
      </c>
      <c r="Y45" s="42" t="e">
        <f t="shared" si="6"/>
        <v>#REF!</v>
      </c>
    </row>
    <row r="46" spans="2:25" x14ac:dyDescent="0.2">
      <c r="B46" s="50">
        <v>38</v>
      </c>
      <c r="C46" s="51">
        <f t="shared" si="8"/>
        <v>244691.98302451055</v>
      </c>
      <c r="D46" s="51"/>
      <c r="E46" s="47">
        <v>2016</v>
      </c>
      <c r="F46" s="8">
        <v>43727</v>
      </c>
      <c r="G46" s="47" t="s">
        <v>4</v>
      </c>
      <c r="H46" s="57">
        <v>77.540000000000006</v>
      </c>
      <c r="I46" s="57"/>
      <c r="J46" s="47">
        <v>14</v>
      </c>
      <c r="K46" s="53">
        <f t="shared" si="3"/>
        <v>7340.7594907353168</v>
      </c>
      <c r="L46" s="54"/>
      <c r="M46" s="48">
        <f>IF(J46="","",(K46/J46)/LOOKUP(RIGHT($D$2,3),定数!$A$6:$A$13,定数!$B$6:$B$13))</f>
        <v>5.2433996362395128</v>
      </c>
      <c r="N46" s="47">
        <v>2016</v>
      </c>
      <c r="O46" s="8">
        <v>43727</v>
      </c>
      <c r="P46" s="58">
        <v>77.400000000000006</v>
      </c>
      <c r="Q46" s="58"/>
      <c r="R46" s="55">
        <f>IF(P46="","",T46*M46*LOOKUP(RIGHT($D$2,3),定数!$A$6:$A$13,定数!$B$6:$B$13))</f>
        <v>-7340.7594907353468</v>
      </c>
      <c r="S46" s="55"/>
      <c r="T46" s="56">
        <f t="shared" si="4"/>
        <v>-14.000000000000057</v>
      </c>
      <c r="U46" s="56"/>
      <c r="V46" t="str">
        <f t="shared" si="7"/>
        <v/>
      </c>
      <c r="W46">
        <f t="shared" si="2"/>
        <v>1</v>
      </c>
      <c r="X46" s="41" t="e">
        <f t="shared" si="5"/>
        <v>#REF!</v>
      </c>
      <c r="Y46" s="42" t="e">
        <f t="shared" si="6"/>
        <v>#REF!</v>
      </c>
    </row>
    <row r="47" spans="2:25" x14ac:dyDescent="0.2">
      <c r="B47" s="50">
        <v>39</v>
      </c>
      <c r="C47" s="51">
        <f t="shared" si="8"/>
        <v>237351.22353377522</v>
      </c>
      <c r="D47" s="51"/>
      <c r="E47" s="47">
        <v>2016</v>
      </c>
      <c r="F47" s="8">
        <v>43727</v>
      </c>
      <c r="G47" s="47" t="s">
        <v>4</v>
      </c>
      <c r="H47" s="58">
        <v>77.55</v>
      </c>
      <c r="I47" s="58"/>
      <c r="J47" s="47">
        <v>18</v>
      </c>
      <c r="K47" s="53">
        <f t="shared" si="3"/>
        <v>7120.5367060132567</v>
      </c>
      <c r="L47" s="54"/>
      <c r="M47" s="48">
        <f>IF(J47="","",(K47/J47)/LOOKUP(RIGHT($D$2,3),定数!$A$6:$A$13,定数!$B$6:$B$13))</f>
        <v>3.9558537255629203</v>
      </c>
      <c r="N47" s="47">
        <v>2016</v>
      </c>
      <c r="O47" s="8">
        <v>43727</v>
      </c>
      <c r="P47" s="58">
        <v>77.37</v>
      </c>
      <c r="Q47" s="58"/>
      <c r="R47" s="55">
        <f>IF(P47="","",T47*M47*LOOKUP(RIGHT($D$2,3),定数!$A$6:$A$13,定数!$B$6:$B$13))</f>
        <v>-7120.5367060129647</v>
      </c>
      <c r="S47" s="55"/>
      <c r="T47" s="56">
        <f t="shared" si="4"/>
        <v>-17.999999999999261</v>
      </c>
      <c r="U47" s="56"/>
      <c r="V47" t="str">
        <f t="shared" si="7"/>
        <v/>
      </c>
      <c r="W47">
        <f t="shared" si="2"/>
        <v>2</v>
      </c>
      <c r="X47" s="41" t="e">
        <f t="shared" si="5"/>
        <v>#REF!</v>
      </c>
      <c r="Y47" s="42" t="e">
        <f t="shared" si="6"/>
        <v>#REF!</v>
      </c>
    </row>
    <row r="48" spans="2:25" x14ac:dyDescent="0.2">
      <c r="B48" s="50">
        <v>40</v>
      </c>
      <c r="C48" s="51">
        <f t="shared" si="8"/>
        <v>230230.68682776226</v>
      </c>
      <c r="D48" s="51"/>
      <c r="E48" s="50">
        <v>2016</v>
      </c>
      <c r="F48" s="8">
        <v>43728</v>
      </c>
      <c r="G48" s="50" t="s">
        <v>3</v>
      </c>
      <c r="H48" s="58">
        <v>77.099999999999994</v>
      </c>
      <c r="I48" s="58"/>
      <c r="J48" s="50">
        <v>8</v>
      </c>
      <c r="K48" s="53">
        <f t="shared" si="3"/>
        <v>6906.9206048328679</v>
      </c>
      <c r="L48" s="54"/>
      <c r="M48" s="49">
        <f>IF(J48="","",(K48/J48)/LOOKUP(RIGHT($D$2,3),定数!$A$6:$A$13,定数!$B$6:$B$13))</f>
        <v>8.6336507560410851</v>
      </c>
      <c r="N48" s="50">
        <v>2016</v>
      </c>
      <c r="O48" s="8">
        <v>43728</v>
      </c>
      <c r="P48" s="58">
        <v>77.028999999999996</v>
      </c>
      <c r="Q48" s="58"/>
      <c r="R48" s="55">
        <f>IF(P48="","",T48*M48*LOOKUP(RIGHT($D$2,3),定数!$A$6:$A$13,定数!$B$6:$B$13))</f>
        <v>6129.8920367889932</v>
      </c>
      <c r="S48" s="55"/>
      <c r="T48" s="56">
        <f t="shared" si="4"/>
        <v>7.0999999999997954</v>
      </c>
      <c r="U48" s="56"/>
      <c r="V48" t="str">
        <f t="shared" si="7"/>
        <v/>
      </c>
      <c r="W48">
        <f t="shared" si="2"/>
        <v>0</v>
      </c>
      <c r="X48" s="41" t="e">
        <f t="shared" si="5"/>
        <v>#REF!</v>
      </c>
      <c r="Y48" s="42" t="e">
        <f t="shared" si="6"/>
        <v>#REF!</v>
      </c>
    </row>
    <row r="49" spans="2:25" x14ac:dyDescent="0.2">
      <c r="B49" s="50">
        <v>41</v>
      </c>
      <c r="C49" s="51">
        <f t="shared" si="8"/>
        <v>236360.57886455124</v>
      </c>
      <c r="D49" s="51"/>
      <c r="E49" s="50">
        <v>2016</v>
      </c>
      <c r="F49" s="8">
        <v>43734</v>
      </c>
      <c r="G49" s="50" t="s">
        <v>3</v>
      </c>
      <c r="H49" s="58">
        <v>76.62</v>
      </c>
      <c r="I49" s="58"/>
      <c r="J49" s="50">
        <v>16</v>
      </c>
      <c r="K49" s="53">
        <f t="shared" si="3"/>
        <v>7090.8173659365366</v>
      </c>
      <c r="L49" s="54"/>
      <c r="M49" s="49">
        <f>IF(J49="","",(K49/J49)/LOOKUP(RIGHT($D$2,3),定数!$A$6:$A$13,定数!$B$6:$B$13))</f>
        <v>4.431760853710335</v>
      </c>
      <c r="N49" s="50">
        <v>2016</v>
      </c>
      <c r="O49" s="8">
        <v>43734</v>
      </c>
      <c r="P49" s="58">
        <v>76.442999999999998</v>
      </c>
      <c r="Q49" s="58"/>
      <c r="R49" s="55">
        <f>IF(P49="","",T49*M49*LOOKUP(RIGHT($D$2,3),定数!$A$6:$A$13,定数!$B$6:$B$13))</f>
        <v>7844.21671106759</v>
      </c>
      <c r="S49" s="55"/>
      <c r="T49" s="56">
        <f t="shared" si="4"/>
        <v>17.700000000000671</v>
      </c>
      <c r="U49" s="56"/>
      <c r="V49" t="str">
        <f t="shared" si="7"/>
        <v/>
      </c>
      <c r="W49">
        <f t="shared" si="2"/>
        <v>0</v>
      </c>
      <c r="X49" s="41" t="e">
        <f t="shared" si="5"/>
        <v>#REF!</v>
      </c>
      <c r="Y49" s="42" t="e">
        <f t="shared" si="6"/>
        <v>#REF!</v>
      </c>
    </row>
    <row r="50" spans="2:25" x14ac:dyDescent="0.2">
      <c r="B50" s="50">
        <v>42</v>
      </c>
      <c r="C50" s="51">
        <f t="shared" si="8"/>
        <v>244204.79557561883</v>
      </c>
      <c r="D50" s="51"/>
      <c r="E50" s="50">
        <v>2016</v>
      </c>
      <c r="F50" s="8">
        <v>43734</v>
      </c>
      <c r="G50" s="50" t="s">
        <v>3</v>
      </c>
      <c r="H50" s="58">
        <v>76.14</v>
      </c>
      <c r="I50" s="58"/>
      <c r="J50" s="50">
        <v>34</v>
      </c>
      <c r="K50" s="53">
        <f t="shared" si="3"/>
        <v>7326.1438672685645</v>
      </c>
      <c r="L50" s="54"/>
      <c r="M50" s="49">
        <f>IF(J50="","",(K50/J50)/LOOKUP(RIGHT($D$2,3),定数!$A$6:$A$13,定数!$B$6:$B$13))</f>
        <v>2.15474819625546</v>
      </c>
      <c r="N50" s="50">
        <v>2016</v>
      </c>
      <c r="O50" s="8">
        <v>43734</v>
      </c>
      <c r="P50" s="58">
        <v>75.67</v>
      </c>
      <c r="Q50" s="58"/>
      <c r="R50" s="55">
        <f>IF(P50="","",T50*M50*LOOKUP(RIGHT($D$2,3),定数!$A$6:$A$13,定数!$B$6:$B$13))</f>
        <v>10127.316522400637</v>
      </c>
      <c r="S50" s="55"/>
      <c r="T50" s="56">
        <f t="shared" si="4"/>
        <v>46.999999999999886</v>
      </c>
      <c r="U50" s="56"/>
      <c r="V50" t="str">
        <f t="shared" si="7"/>
        <v/>
      </c>
      <c r="W50">
        <f t="shared" si="2"/>
        <v>0</v>
      </c>
      <c r="X50" s="41" t="e">
        <f t="shared" si="5"/>
        <v>#REF!</v>
      </c>
      <c r="Y50" s="42" t="e">
        <f t="shared" si="6"/>
        <v>#REF!</v>
      </c>
    </row>
    <row r="51" spans="2:25" x14ac:dyDescent="0.2">
      <c r="B51" s="50">
        <v>43</v>
      </c>
      <c r="C51" s="51">
        <f t="shared" si="8"/>
        <v>254332.11209801945</v>
      </c>
      <c r="D51" s="51"/>
      <c r="E51" s="50">
        <v>2016</v>
      </c>
      <c r="F51" s="8">
        <v>43741</v>
      </c>
      <c r="G51" s="50" t="s">
        <v>4</v>
      </c>
      <c r="H51" s="58">
        <v>77.34</v>
      </c>
      <c r="I51" s="58"/>
      <c r="J51" s="50">
        <v>17</v>
      </c>
      <c r="K51" s="53">
        <f t="shared" si="3"/>
        <v>7629.9633629405835</v>
      </c>
      <c r="L51" s="54"/>
      <c r="M51" s="49">
        <f>IF(J51="","",(K51/J51)/LOOKUP(RIGHT($D$2,3),定数!$A$6:$A$13,定数!$B$6:$B$13))</f>
        <v>4.4882137429062254</v>
      </c>
      <c r="N51" s="50">
        <v>2016</v>
      </c>
      <c r="O51" s="8">
        <v>43741</v>
      </c>
      <c r="P51" s="58">
        <v>77.17</v>
      </c>
      <c r="Q51" s="58"/>
      <c r="R51" s="55">
        <f>IF(P51="","",T51*M51*LOOKUP(RIGHT($D$2,3),定数!$A$6:$A$13,定数!$B$6:$B$13))</f>
        <v>-7629.9633629406599</v>
      </c>
      <c r="S51" s="55"/>
      <c r="T51" s="56">
        <f t="shared" si="4"/>
        <v>-17.000000000000171</v>
      </c>
      <c r="U51" s="56"/>
      <c r="V51" t="str">
        <f t="shared" si="7"/>
        <v/>
      </c>
      <c r="W51">
        <f t="shared" si="2"/>
        <v>1</v>
      </c>
      <c r="X51" s="41" t="e">
        <f t="shared" si="5"/>
        <v>#REF!</v>
      </c>
      <c r="Y51" s="42" t="e">
        <f t="shared" si="6"/>
        <v>#REF!</v>
      </c>
    </row>
    <row r="52" spans="2:25" x14ac:dyDescent="0.2">
      <c r="B52" s="50">
        <v>44</v>
      </c>
      <c r="C52" s="51">
        <f t="shared" si="8"/>
        <v>246702.14873507881</v>
      </c>
      <c r="D52" s="51"/>
      <c r="E52" s="50">
        <v>2016</v>
      </c>
      <c r="F52" s="8">
        <v>43742</v>
      </c>
      <c r="G52" s="50" t="s">
        <v>4</v>
      </c>
      <c r="H52" s="58">
        <v>77.510000000000005</v>
      </c>
      <c r="I52" s="58"/>
      <c r="J52" s="50">
        <v>12</v>
      </c>
      <c r="K52" s="53">
        <f t="shared" si="3"/>
        <v>7401.0644620523635</v>
      </c>
      <c r="L52" s="54"/>
      <c r="M52" s="49">
        <f>IF(J52="","",(K52/J52)/LOOKUP(RIGHT($D$2,3),定数!$A$6:$A$13,定数!$B$6:$B$13))</f>
        <v>6.1675537183769702</v>
      </c>
      <c r="N52" s="50">
        <v>2016</v>
      </c>
      <c r="O52" s="8">
        <v>43742</v>
      </c>
      <c r="P52" s="58">
        <v>77.638000000000005</v>
      </c>
      <c r="Q52" s="58"/>
      <c r="R52" s="55">
        <f>IF(P52="","",T52*M52*LOOKUP(RIGHT($D$2,3),定数!$A$6:$A$13,定数!$B$6:$B$13))</f>
        <v>7894.4687595225287</v>
      </c>
      <c r="S52" s="55"/>
      <c r="T52" s="56">
        <f t="shared" si="4"/>
        <v>12.800000000000011</v>
      </c>
      <c r="U52" s="56"/>
      <c r="V52" t="str">
        <f t="shared" si="7"/>
        <v/>
      </c>
      <c r="W52">
        <f t="shared" si="2"/>
        <v>0</v>
      </c>
      <c r="X52" s="41" t="e">
        <f t="shared" si="5"/>
        <v>#REF!</v>
      </c>
      <c r="Y52" s="42" t="e">
        <f t="shared" si="6"/>
        <v>#REF!</v>
      </c>
    </row>
    <row r="53" spans="2:25" x14ac:dyDescent="0.2">
      <c r="B53" s="50">
        <v>45</v>
      </c>
      <c r="C53" s="51">
        <f t="shared" si="8"/>
        <v>254596.61749460135</v>
      </c>
      <c r="D53" s="51"/>
      <c r="E53" s="50">
        <v>2016</v>
      </c>
      <c r="F53" s="8">
        <v>43745</v>
      </c>
      <c r="G53" s="50" t="s">
        <v>3</v>
      </c>
      <c r="H53" s="58">
        <v>78.260000000000005</v>
      </c>
      <c r="I53" s="58"/>
      <c r="J53" s="50">
        <v>12</v>
      </c>
      <c r="K53" s="53">
        <f t="shared" si="3"/>
        <v>7637.8985248380404</v>
      </c>
      <c r="L53" s="54"/>
      <c r="M53" s="49">
        <f>IF(J53="","",(K53/J53)/LOOKUP(RIGHT($D$2,3),定数!$A$6:$A$13,定数!$B$6:$B$13))</f>
        <v>6.364915437365033</v>
      </c>
      <c r="N53" s="50">
        <v>2016</v>
      </c>
      <c r="O53" s="8">
        <v>43745</v>
      </c>
      <c r="P53" s="58">
        <v>78.13</v>
      </c>
      <c r="Q53" s="58"/>
      <c r="R53" s="55">
        <f>IF(P53="","",T53*M53*LOOKUP(RIGHT($D$2,3),定数!$A$6:$A$13,定数!$B$6:$B$13))</f>
        <v>8274.3900685751578</v>
      </c>
      <c r="S53" s="55"/>
      <c r="T53" s="56">
        <f t="shared" si="4"/>
        <v>13.000000000000966</v>
      </c>
      <c r="U53" s="56"/>
      <c r="V53" t="str">
        <f t="shared" si="7"/>
        <v/>
      </c>
      <c r="W53">
        <f t="shared" si="2"/>
        <v>0</v>
      </c>
      <c r="X53" s="41" t="e">
        <f t="shared" si="5"/>
        <v>#REF!</v>
      </c>
      <c r="Y53" s="42" t="e">
        <f t="shared" si="6"/>
        <v>#REF!</v>
      </c>
    </row>
    <row r="54" spans="2:25" x14ac:dyDescent="0.2">
      <c r="B54" s="50">
        <v>46</v>
      </c>
      <c r="C54" s="51">
        <f t="shared" si="8"/>
        <v>262871.00756317651</v>
      </c>
      <c r="D54" s="51"/>
      <c r="E54" s="50">
        <v>2016</v>
      </c>
      <c r="F54" s="8">
        <v>43751</v>
      </c>
      <c r="G54" s="50" t="s">
        <v>4</v>
      </c>
      <c r="H54" s="58">
        <v>78.55</v>
      </c>
      <c r="I54" s="58"/>
      <c r="J54" s="50">
        <v>30</v>
      </c>
      <c r="K54" s="53">
        <f t="shared" si="3"/>
        <v>7886.130226895295</v>
      </c>
      <c r="L54" s="54"/>
      <c r="M54" s="49">
        <f>IF(J54="","",(K54/J54)/LOOKUP(RIGHT($D$2,3),定数!$A$6:$A$13,定数!$B$6:$B$13))</f>
        <v>2.6287100756317647</v>
      </c>
      <c r="N54" s="50">
        <v>2016</v>
      </c>
      <c r="O54" s="8">
        <v>43752</v>
      </c>
      <c r="P54" s="52">
        <v>78.97</v>
      </c>
      <c r="Q54" s="52"/>
      <c r="R54" s="55">
        <f>IF(P54="","",T54*M54*LOOKUP(RIGHT($D$2,3),定数!$A$6:$A$13,定数!$B$6:$B$13))</f>
        <v>11040.582317653458</v>
      </c>
      <c r="S54" s="55"/>
      <c r="T54" s="56">
        <f t="shared" si="4"/>
        <v>42.000000000000171</v>
      </c>
      <c r="U54" s="56"/>
      <c r="V54" t="str">
        <f t="shared" si="7"/>
        <v/>
      </c>
      <c r="W54">
        <f t="shared" si="2"/>
        <v>0</v>
      </c>
      <c r="X54" s="41" t="e">
        <f t="shared" si="5"/>
        <v>#REF!</v>
      </c>
      <c r="Y54" s="42" t="e">
        <f t="shared" si="6"/>
        <v>#REF!</v>
      </c>
    </row>
    <row r="55" spans="2:25" x14ac:dyDescent="0.2">
      <c r="B55" s="50">
        <v>47</v>
      </c>
      <c r="C55" s="51">
        <f t="shared" si="8"/>
        <v>273911.58988082997</v>
      </c>
      <c r="D55" s="51"/>
      <c r="E55" s="50">
        <v>2016</v>
      </c>
      <c r="F55" s="8">
        <v>43756</v>
      </c>
      <c r="G55" s="50" t="s">
        <v>4</v>
      </c>
      <c r="H55" s="58">
        <v>79.28</v>
      </c>
      <c r="I55" s="58"/>
      <c r="J55" s="50">
        <v>21</v>
      </c>
      <c r="K55" s="53">
        <f t="shared" si="3"/>
        <v>8217.3476964248985</v>
      </c>
      <c r="L55" s="54"/>
      <c r="M55" s="49">
        <f>IF(J55="","",(K55/J55)/LOOKUP(RIGHT($D$2,3),定数!$A$6:$A$13,定数!$B$6:$B$13))</f>
        <v>3.913022712583285</v>
      </c>
      <c r="N55" s="50">
        <v>2016</v>
      </c>
      <c r="O55" s="8">
        <v>43756</v>
      </c>
      <c r="P55" s="58">
        <v>79.552000000000007</v>
      </c>
      <c r="Q55" s="58"/>
      <c r="R55" s="55">
        <f>IF(P55="","",T55*M55*LOOKUP(RIGHT($D$2,3),定数!$A$6:$A$13,定数!$B$6:$B$13))</f>
        <v>10643.421778226753</v>
      </c>
      <c r="S55" s="55"/>
      <c r="T55" s="56">
        <f t="shared" si="4"/>
        <v>27.200000000000557</v>
      </c>
      <c r="U55" s="56"/>
      <c r="V55" t="str">
        <f t="shared" si="7"/>
        <v/>
      </c>
      <c r="W55">
        <f t="shared" si="2"/>
        <v>0</v>
      </c>
      <c r="X55" s="41" t="e">
        <f t="shared" si="5"/>
        <v>#REF!</v>
      </c>
      <c r="Y55" s="42" t="e">
        <f t="shared" si="6"/>
        <v>#REF!</v>
      </c>
    </row>
    <row r="56" spans="2:25" x14ac:dyDescent="0.2">
      <c r="B56" s="50">
        <v>48</v>
      </c>
      <c r="C56" s="51">
        <f t="shared" si="8"/>
        <v>284555.0116590567</v>
      </c>
      <c r="D56" s="51"/>
      <c r="E56" s="50">
        <v>2016</v>
      </c>
      <c r="F56" s="8">
        <v>43758</v>
      </c>
      <c r="G56" s="50" t="s">
        <v>3</v>
      </c>
      <c r="H56" s="58">
        <v>78.680000000000007</v>
      </c>
      <c r="I56" s="58"/>
      <c r="J56" s="50">
        <v>16</v>
      </c>
      <c r="K56" s="53">
        <f t="shared" si="3"/>
        <v>8536.6503497717003</v>
      </c>
      <c r="L56" s="54"/>
      <c r="M56" s="49">
        <f>IF(J56="","",(K56/J56)/LOOKUP(RIGHT($D$2,3),定数!$A$6:$A$13,定数!$B$6:$B$13))</f>
        <v>5.3354064686073128</v>
      </c>
      <c r="N56" s="50">
        <v>2016</v>
      </c>
      <c r="O56" s="8">
        <v>43759</v>
      </c>
      <c r="P56" s="57">
        <v>78.491</v>
      </c>
      <c r="Q56" s="57"/>
      <c r="R56" s="55">
        <f>IF(P56="","",T56*M56*LOOKUP(RIGHT($D$2,3),定数!$A$6:$A$13,定数!$B$6:$B$13))</f>
        <v>10083.918225668203</v>
      </c>
      <c r="S56" s="55"/>
      <c r="T56" s="56">
        <f t="shared" si="4"/>
        <v>18.900000000000716</v>
      </c>
      <c r="U56" s="56"/>
      <c r="V56" t="str">
        <f t="shared" si="7"/>
        <v/>
      </c>
      <c r="W56">
        <f t="shared" si="2"/>
        <v>0</v>
      </c>
      <c r="X56" s="41" t="e">
        <f t="shared" si="5"/>
        <v>#REF!</v>
      </c>
      <c r="Y56" s="42" t="e">
        <f t="shared" si="6"/>
        <v>#REF!</v>
      </c>
    </row>
    <row r="57" spans="2:25" x14ac:dyDescent="0.2">
      <c r="B57" s="50">
        <v>49</v>
      </c>
      <c r="C57" s="51">
        <f t="shared" si="8"/>
        <v>294638.9298847249</v>
      </c>
      <c r="D57" s="51"/>
      <c r="E57" s="50">
        <v>2016</v>
      </c>
      <c r="F57" s="8">
        <v>43762</v>
      </c>
      <c r="G57" s="50" t="s">
        <v>3</v>
      </c>
      <c r="H57" s="58">
        <v>77.78</v>
      </c>
      <c r="I57" s="58"/>
      <c r="J57" s="50">
        <v>8</v>
      </c>
      <c r="K57" s="53">
        <f t="shared" si="3"/>
        <v>8839.1678965417468</v>
      </c>
      <c r="L57" s="54"/>
      <c r="M57" s="49">
        <f>IF(J57="","",(K57/J57)/LOOKUP(RIGHT($D$2,3),定数!$A$6:$A$13,定数!$B$6:$B$13))</f>
        <v>11.048959870677184</v>
      </c>
      <c r="N57" s="50">
        <v>2016</v>
      </c>
      <c r="O57" s="8">
        <v>43762</v>
      </c>
      <c r="P57" s="58">
        <v>77.86</v>
      </c>
      <c r="Q57" s="58"/>
      <c r="R57" s="55">
        <f>IF(P57="","",T57*M57*LOOKUP(RIGHT($D$2,3),定数!$A$6:$A$13,定数!$B$6:$B$13))</f>
        <v>-8839.1678965415576</v>
      </c>
      <c r="S57" s="55"/>
      <c r="T57" s="56">
        <f t="shared" si="4"/>
        <v>-7.9999999999998295</v>
      </c>
      <c r="U57" s="56"/>
      <c r="V57" t="str">
        <f t="shared" si="7"/>
        <v/>
      </c>
      <c r="W57">
        <f t="shared" si="2"/>
        <v>1</v>
      </c>
      <c r="X57" s="41" t="e">
        <f t="shared" si="5"/>
        <v>#REF!</v>
      </c>
      <c r="Y57" s="42" t="e">
        <f t="shared" si="6"/>
        <v>#REF!</v>
      </c>
    </row>
    <row r="58" spans="2:25" x14ac:dyDescent="0.2">
      <c r="B58" s="50">
        <v>50</v>
      </c>
      <c r="C58" s="51">
        <f t="shared" si="0"/>
        <v>285799.76198818337</v>
      </c>
      <c r="D58" s="51"/>
      <c r="E58" s="40">
        <v>2016</v>
      </c>
      <c r="F58" s="8">
        <v>43762</v>
      </c>
      <c r="G58" s="40" t="s">
        <v>4</v>
      </c>
      <c r="H58" s="57">
        <v>77.959999999999994</v>
      </c>
      <c r="I58" s="57"/>
      <c r="J58" s="40">
        <v>13</v>
      </c>
      <c r="K58" s="53">
        <f t="shared" ref="K58" si="9">IF(J58="","",C58*0.03)</f>
        <v>8573.9928596455011</v>
      </c>
      <c r="L58" s="54"/>
      <c r="M58" s="6">
        <f>IF(J58="","",(K58/J58)/LOOKUP(RIGHT($D$2,3),定数!$A$6:$A$13,定数!$B$6:$B$13))</f>
        <v>6.5953791228042311</v>
      </c>
      <c r="N58" s="40">
        <v>2016</v>
      </c>
      <c r="O58" s="8">
        <v>43762</v>
      </c>
      <c r="P58" s="57">
        <v>78.116</v>
      </c>
      <c r="Q58" s="57"/>
      <c r="R58" s="55">
        <f>IF(P58="","",T58*M58*LOOKUP(RIGHT($D$2,3),定数!$A$6:$A$13,定数!$B$6:$B$13))</f>
        <v>10288.791431574991</v>
      </c>
      <c r="S58" s="55"/>
      <c r="T58" s="56">
        <f t="shared" si="4"/>
        <v>15.600000000000591</v>
      </c>
      <c r="U58" s="56"/>
      <c r="V58" t="str">
        <f t="shared" si="7"/>
        <v/>
      </c>
      <c r="W58">
        <f t="shared" si="2"/>
        <v>0</v>
      </c>
      <c r="X58" s="41" t="e">
        <f t="shared" si="5"/>
        <v>#REF!</v>
      </c>
      <c r="Y58" s="42" t="e">
        <f t="shared" si="6"/>
        <v>#REF!</v>
      </c>
    </row>
    <row r="59" spans="2:25" x14ac:dyDescent="0.2">
      <c r="B59" s="50">
        <v>51</v>
      </c>
      <c r="C59" s="51">
        <f t="shared" si="0"/>
        <v>296088.55341975833</v>
      </c>
      <c r="D59" s="51"/>
      <c r="E59" s="40"/>
      <c r="F59" s="8"/>
      <c r="G59" s="40"/>
      <c r="H59" s="57"/>
      <c r="I59" s="57"/>
      <c r="J59" s="40"/>
      <c r="K59" s="53"/>
      <c r="L59" s="54"/>
      <c r="M59" s="6" t="str">
        <f>IF(J59="","",(K59/J59)/LOOKUP(RIGHT($D$2,3),定数!$A$6:$A$13,定数!$B$6:$B$13))</f>
        <v/>
      </c>
      <c r="N59" s="40"/>
      <c r="O59" s="8"/>
      <c r="P59" s="57"/>
      <c r="Q59" s="57"/>
      <c r="R59" s="55" t="str">
        <f>IF(P59="","",T59*M59*LOOKUP(RIGHT($D$2,3),定数!$A$6:$A$13,定数!$B$6:$B$13))</f>
        <v/>
      </c>
      <c r="S59" s="55"/>
      <c r="T59" s="56" t="str">
        <f t="shared" si="4"/>
        <v/>
      </c>
      <c r="U59" s="56"/>
      <c r="V59" t="str">
        <f t="shared" si="7"/>
        <v/>
      </c>
      <c r="W59" t="str">
        <f t="shared" si="2"/>
        <v/>
      </c>
      <c r="X59" s="41" t="e">
        <f t="shared" si="5"/>
        <v>#REF!</v>
      </c>
      <c r="Y59" s="42" t="e">
        <f t="shared" si="6"/>
        <v>#REF!</v>
      </c>
    </row>
    <row r="60" spans="2:25" x14ac:dyDescent="0.2">
      <c r="B60" s="50">
        <v>52</v>
      </c>
      <c r="C60" s="51" t="str">
        <f t="shared" si="0"/>
        <v/>
      </c>
      <c r="D60" s="51"/>
      <c r="E60" s="40"/>
      <c r="F60" s="8"/>
      <c r="G60" s="40"/>
      <c r="H60" s="57"/>
      <c r="I60" s="57"/>
      <c r="J60" s="40"/>
      <c r="K60" s="53"/>
      <c r="L60" s="54"/>
      <c r="M60" s="6" t="str">
        <f>IF(J60="","",(K60/J60)/LOOKUP(RIGHT($D$2,3),定数!$A$6:$A$13,定数!$B$6:$B$13))</f>
        <v/>
      </c>
      <c r="N60" s="40"/>
      <c r="O60" s="8"/>
      <c r="P60" s="57"/>
      <c r="Q60" s="57"/>
      <c r="R60" s="55" t="str">
        <f>IF(P60="","",T60*M60*LOOKUP(RIGHT($D$2,3),定数!$A$6:$A$13,定数!$B$6:$B$13))</f>
        <v/>
      </c>
      <c r="S60" s="55"/>
      <c r="T60" s="56" t="str">
        <f t="shared" si="4"/>
        <v/>
      </c>
      <c r="U60" s="56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50">
        <v>53</v>
      </c>
      <c r="C61" s="51" t="str">
        <f t="shared" si="0"/>
        <v/>
      </c>
      <c r="D61" s="51"/>
      <c r="E61" s="40"/>
      <c r="F61" s="8"/>
      <c r="G61" s="40"/>
      <c r="H61" s="57"/>
      <c r="I61" s="57"/>
      <c r="J61" s="40"/>
      <c r="K61" s="53"/>
      <c r="L61" s="54"/>
      <c r="M61" s="6" t="str">
        <f>IF(J61="","",(K61/J61)/LOOKUP(RIGHT($D$2,3),定数!$A$6:$A$13,定数!$B$6:$B$13))</f>
        <v/>
      </c>
      <c r="N61" s="40"/>
      <c r="O61" s="8"/>
      <c r="P61" s="57"/>
      <c r="Q61" s="57"/>
      <c r="R61" s="55" t="str">
        <f>IF(P61="","",T61*M61*LOOKUP(RIGHT($D$2,3),定数!$A$6:$A$13,定数!$B$6:$B$13))</f>
        <v/>
      </c>
      <c r="S61" s="55"/>
      <c r="T61" s="56" t="str">
        <f t="shared" si="4"/>
        <v/>
      </c>
      <c r="U61" s="56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50">
        <v>54</v>
      </c>
      <c r="C62" s="51" t="str">
        <f t="shared" si="0"/>
        <v/>
      </c>
      <c r="D62" s="51"/>
      <c r="E62" s="40"/>
      <c r="F62" s="8"/>
      <c r="G62" s="40"/>
      <c r="H62" s="57"/>
      <c r="I62" s="57"/>
      <c r="J62" s="40"/>
      <c r="K62" s="53"/>
      <c r="L62" s="54"/>
      <c r="M62" s="6" t="str">
        <f>IF(J62="","",(K62/J62)/LOOKUP(RIGHT($D$2,3),定数!$A$6:$A$13,定数!$B$6:$B$13))</f>
        <v/>
      </c>
      <c r="N62" s="40"/>
      <c r="O62" s="8"/>
      <c r="P62" s="57"/>
      <c r="Q62" s="57"/>
      <c r="R62" s="55" t="str">
        <f>IF(P62="","",T62*M62*LOOKUP(RIGHT($D$2,3),定数!$A$6:$A$13,定数!$B$6:$B$13))</f>
        <v/>
      </c>
      <c r="S62" s="55"/>
      <c r="T62" s="56" t="str">
        <f t="shared" si="4"/>
        <v/>
      </c>
      <c r="U62" s="56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50">
        <v>55</v>
      </c>
      <c r="C63" s="51" t="str">
        <f t="shared" si="0"/>
        <v/>
      </c>
      <c r="D63" s="51"/>
      <c r="E63" s="40"/>
      <c r="F63" s="8"/>
      <c r="G63" s="40"/>
      <c r="H63" s="57"/>
      <c r="I63" s="57"/>
      <c r="J63" s="40"/>
      <c r="K63" s="53"/>
      <c r="L63" s="54"/>
      <c r="M63" s="6" t="str">
        <f>IF(J63="","",(K63/J63)/LOOKUP(RIGHT($D$2,3),定数!$A$6:$A$13,定数!$B$6:$B$13))</f>
        <v/>
      </c>
      <c r="N63" s="40"/>
      <c r="O63" s="8"/>
      <c r="P63" s="57"/>
      <c r="Q63" s="57"/>
      <c r="R63" s="55" t="str">
        <f>IF(P63="","",T63*M63*LOOKUP(RIGHT($D$2,3),定数!$A$6:$A$13,定数!$B$6:$B$13))</f>
        <v/>
      </c>
      <c r="S63" s="55"/>
      <c r="T63" s="56" t="str">
        <f t="shared" si="4"/>
        <v/>
      </c>
      <c r="U63" s="56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50">
        <v>56</v>
      </c>
      <c r="C64" s="51" t="str">
        <f t="shared" si="0"/>
        <v/>
      </c>
      <c r="D64" s="51"/>
      <c r="E64" s="40"/>
      <c r="F64" s="8"/>
      <c r="G64" s="40"/>
      <c r="H64" s="57"/>
      <c r="I64" s="57"/>
      <c r="J64" s="40"/>
      <c r="K64" s="53"/>
      <c r="L64" s="54"/>
      <c r="M64" s="6" t="str">
        <f>IF(J64="","",(K64/J64)/LOOKUP(RIGHT($D$2,3),定数!$A$6:$A$13,定数!$B$6:$B$13))</f>
        <v/>
      </c>
      <c r="N64" s="40"/>
      <c r="O64" s="8"/>
      <c r="P64" s="57"/>
      <c r="Q64" s="57"/>
      <c r="R64" s="55" t="str">
        <f>IF(P64="","",T64*M64*LOOKUP(RIGHT($D$2,3),定数!$A$6:$A$13,定数!$B$6:$B$13))</f>
        <v/>
      </c>
      <c r="S64" s="55"/>
      <c r="T64" s="56" t="str">
        <f t="shared" si="4"/>
        <v/>
      </c>
      <c r="U64" s="56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50">
        <v>57</v>
      </c>
      <c r="C65" s="51" t="str">
        <f t="shared" si="0"/>
        <v/>
      </c>
      <c r="D65" s="51"/>
      <c r="E65" s="40"/>
      <c r="F65" s="8"/>
      <c r="G65" s="40"/>
      <c r="H65" s="52"/>
      <c r="I65" s="52"/>
      <c r="J65" s="40"/>
      <c r="K65" s="53"/>
      <c r="L65" s="54"/>
      <c r="M65" s="6" t="str">
        <f>IF(J65="","",(K65/J65)/LOOKUP(RIGHT($D$2,3),定数!$A$6:$A$13,定数!$B$6:$B$13))</f>
        <v/>
      </c>
      <c r="N65" s="40"/>
      <c r="O65" s="8"/>
      <c r="P65" s="57"/>
      <c r="Q65" s="57"/>
      <c r="R65" s="55" t="str">
        <f>IF(P65="","",T65*M65*LOOKUP(RIGHT($D$2,3),定数!$A$6:$A$13,定数!$B$6:$B$13))</f>
        <v/>
      </c>
      <c r="S65" s="55"/>
      <c r="T65" s="56" t="str">
        <f t="shared" si="4"/>
        <v/>
      </c>
      <c r="U65" s="56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50">
        <v>58</v>
      </c>
      <c r="C66" s="51" t="str">
        <f t="shared" si="0"/>
        <v/>
      </c>
      <c r="D66" s="51"/>
      <c r="E66" s="40"/>
      <c r="F66" s="8"/>
      <c r="G66" s="40"/>
      <c r="H66" s="52"/>
      <c r="I66" s="52"/>
      <c r="J66" s="40"/>
      <c r="K66" s="53"/>
      <c r="L66" s="54"/>
      <c r="M66" s="6" t="str">
        <f>IF(J66="","",(K66/J66)/LOOKUP(RIGHT($D$2,3),定数!$A$6:$A$13,定数!$B$6:$B$13))</f>
        <v/>
      </c>
      <c r="N66" s="40"/>
      <c r="O66" s="8"/>
      <c r="P66" s="57"/>
      <c r="Q66" s="57"/>
      <c r="R66" s="55" t="str">
        <f>IF(P66="","",T66*M66*LOOKUP(RIGHT($D$2,3),定数!$A$6:$A$13,定数!$B$6:$B$13))</f>
        <v/>
      </c>
      <c r="S66" s="55"/>
      <c r="T66" s="56" t="str">
        <f t="shared" si="4"/>
        <v/>
      </c>
      <c r="U66" s="56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50">
        <v>59</v>
      </c>
      <c r="C67" s="51" t="str">
        <f t="shared" si="0"/>
        <v/>
      </c>
      <c r="D67" s="51"/>
      <c r="E67" s="40"/>
      <c r="F67" s="8"/>
      <c r="G67" s="40"/>
      <c r="H67" s="52"/>
      <c r="I67" s="52"/>
      <c r="J67" s="40"/>
      <c r="K67" s="53"/>
      <c r="L67" s="54"/>
      <c r="M67" s="6" t="str">
        <f>IF(J67="","",(K67/J67)/LOOKUP(RIGHT($D$2,3),定数!$A$6:$A$13,定数!$B$6:$B$13))</f>
        <v/>
      </c>
      <c r="N67" s="40"/>
      <c r="O67" s="8"/>
      <c r="P67" s="57"/>
      <c r="Q67" s="57"/>
      <c r="R67" s="55" t="str">
        <f>IF(P67="","",T67*M67*LOOKUP(RIGHT($D$2,3),定数!$A$6:$A$13,定数!$B$6:$B$13))</f>
        <v/>
      </c>
      <c r="S67" s="55"/>
      <c r="T67" s="56" t="str">
        <f t="shared" si="4"/>
        <v/>
      </c>
      <c r="U67" s="56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50">
        <v>60</v>
      </c>
      <c r="C68" s="51" t="str">
        <f t="shared" si="0"/>
        <v/>
      </c>
      <c r="D68" s="51"/>
      <c r="E68" s="40"/>
      <c r="F68" s="8"/>
      <c r="G68" s="40"/>
      <c r="H68" s="52"/>
      <c r="I68" s="52"/>
      <c r="J68" s="40"/>
      <c r="K68" s="53"/>
      <c r="L68" s="54"/>
      <c r="M68" s="6" t="str">
        <f>IF(J68="","",(K68/J68)/LOOKUP(RIGHT($D$2,3),定数!$A$6:$A$13,定数!$B$6:$B$13))</f>
        <v/>
      </c>
      <c r="N68" s="40"/>
      <c r="O68" s="8"/>
      <c r="P68" s="57"/>
      <c r="Q68" s="57"/>
      <c r="R68" s="55" t="str">
        <f>IF(P68="","",T68*M68*LOOKUP(RIGHT($D$2,3),定数!$A$6:$A$13,定数!$B$6:$B$13))</f>
        <v/>
      </c>
      <c r="S68" s="55"/>
      <c r="T68" s="56" t="str">
        <f t="shared" si="4"/>
        <v/>
      </c>
      <c r="U68" s="56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50">
        <v>61</v>
      </c>
      <c r="C69" s="51" t="str">
        <f t="shared" si="0"/>
        <v/>
      </c>
      <c r="D69" s="51"/>
      <c r="E69" s="40"/>
      <c r="F69" s="8"/>
      <c r="G69" s="40"/>
      <c r="H69" s="52"/>
      <c r="I69" s="52"/>
      <c r="J69" s="40"/>
      <c r="K69" s="53"/>
      <c r="L69" s="54"/>
      <c r="M69" s="6" t="str">
        <f>IF(J69="","",(K69/J69)/LOOKUP(RIGHT($D$2,3),定数!$A$6:$A$13,定数!$B$6:$B$13))</f>
        <v/>
      </c>
      <c r="N69" s="40"/>
      <c r="O69" s="8"/>
      <c r="P69" s="57"/>
      <c r="Q69" s="57"/>
      <c r="R69" s="55" t="str">
        <f>IF(P69="","",T69*M69*LOOKUP(RIGHT($D$2,3),定数!$A$6:$A$13,定数!$B$6:$B$13))</f>
        <v/>
      </c>
      <c r="S69" s="55"/>
      <c r="T69" s="56" t="str">
        <f t="shared" si="4"/>
        <v/>
      </c>
      <c r="U69" s="56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50">
        <v>62</v>
      </c>
      <c r="C70" s="51" t="str">
        <f t="shared" si="0"/>
        <v/>
      </c>
      <c r="D70" s="51"/>
      <c r="E70" s="40"/>
      <c r="F70" s="8"/>
      <c r="G70" s="40"/>
      <c r="H70" s="52"/>
      <c r="I70" s="52"/>
      <c r="J70" s="40"/>
      <c r="K70" s="53"/>
      <c r="L70" s="54"/>
      <c r="M70" s="6" t="str">
        <f>IF(J70="","",(K70/J70)/LOOKUP(RIGHT($D$2,3),定数!$A$6:$A$13,定数!$B$6:$B$13))</f>
        <v/>
      </c>
      <c r="N70" s="40"/>
      <c r="O70" s="8"/>
      <c r="P70" s="57"/>
      <c r="Q70" s="57"/>
      <c r="R70" s="55" t="str">
        <f>IF(P70="","",T70*M70*LOOKUP(RIGHT($D$2,3),定数!$A$6:$A$13,定数!$B$6:$B$13))</f>
        <v/>
      </c>
      <c r="S70" s="55"/>
      <c r="T70" s="56" t="str">
        <f t="shared" si="4"/>
        <v/>
      </c>
      <c r="U70" s="56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64</v>
      </c>
      <c r="C71" s="51" t="str">
        <f t="shared" si="0"/>
        <v/>
      </c>
      <c r="D71" s="51"/>
      <c r="E71" s="40"/>
      <c r="F71" s="8"/>
      <c r="G71" s="40"/>
      <c r="H71" s="52"/>
      <c r="I71" s="52"/>
      <c r="J71" s="40"/>
      <c r="K71" s="53"/>
      <c r="L71" s="54"/>
      <c r="M71" s="6" t="str">
        <f>IF(J71="","",(K71/J71)/LOOKUP(RIGHT($D$2,3),定数!$A$6:$A$13,定数!$B$6:$B$13))</f>
        <v/>
      </c>
      <c r="N71" s="40"/>
      <c r="O71" s="8"/>
      <c r="P71" s="57"/>
      <c r="Q71" s="57"/>
      <c r="R71" s="55" t="str">
        <f>IF(P71="","",T71*M71*LOOKUP(RIGHT($D$2,3),定数!$A$6:$A$13,定数!$B$6:$B$13))</f>
        <v/>
      </c>
      <c r="S71" s="55"/>
      <c r="T71" s="56" t="str">
        <f t="shared" si="4"/>
        <v/>
      </c>
      <c r="U71" s="56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65</v>
      </c>
      <c r="C72" s="51" t="str">
        <f t="shared" si="0"/>
        <v/>
      </c>
      <c r="D72" s="51"/>
      <c r="E72" s="40"/>
      <c r="F72" s="8"/>
      <c r="G72" s="40"/>
      <c r="H72" s="52"/>
      <c r="I72" s="52"/>
      <c r="J72" s="40"/>
      <c r="K72" s="53"/>
      <c r="L72" s="54"/>
      <c r="M72" s="6"/>
      <c r="N72" s="40"/>
      <c r="O72" s="8"/>
      <c r="P72" s="57"/>
      <c r="Q72" s="57"/>
      <c r="R72" s="55" t="str">
        <f>IF(P72="","",T72*M72*LOOKUP(RIGHT($D$2,3),定数!$A$6:$A$13,定数!$B$6:$B$13))</f>
        <v/>
      </c>
      <c r="S72" s="55"/>
      <c r="T72" s="56" t="str">
        <f t="shared" si="4"/>
        <v/>
      </c>
      <c r="U72" s="56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66</v>
      </c>
      <c r="C73" s="51" t="str">
        <f t="shared" ref="C73:C107" si="10">IF(R72="","",C72+R72)</f>
        <v/>
      </c>
      <c r="D73" s="51"/>
      <c r="E73" s="40"/>
      <c r="F73" s="8"/>
      <c r="G73" s="40"/>
      <c r="H73" s="52"/>
      <c r="I73" s="52"/>
      <c r="J73" s="40"/>
      <c r="K73" s="53"/>
      <c r="L73" s="54"/>
      <c r="M73" s="6"/>
      <c r="N73" s="40"/>
      <c r="O73" s="8"/>
      <c r="P73" s="52"/>
      <c r="Q73" s="52"/>
      <c r="R73" s="55" t="str">
        <f>IF(P73="","",T73*M73*LOOKUP(RIGHT($D$2,3),定数!$A$6:$A$13,定数!$B$6:$B$13))</f>
        <v/>
      </c>
      <c r="S73" s="55"/>
      <c r="T73" s="56" t="str">
        <f t="shared" si="4"/>
        <v/>
      </c>
      <c r="U73" s="56"/>
      <c r="V73" t="str">
        <f t="shared" si="7"/>
        <v/>
      </c>
      <c r="W73" t="str">
        <f t="shared" si="7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67</v>
      </c>
      <c r="C74" s="51" t="str">
        <f t="shared" si="10"/>
        <v/>
      </c>
      <c r="D74" s="51"/>
      <c r="E74" s="40"/>
      <c r="F74" s="8"/>
      <c r="G74" s="40"/>
      <c r="H74" s="52"/>
      <c r="I74" s="52"/>
      <c r="J74" s="40"/>
      <c r="K74" s="53"/>
      <c r="L74" s="54"/>
      <c r="M74" s="6"/>
      <c r="N74" s="40"/>
      <c r="O74" s="8"/>
      <c r="P74" s="52"/>
      <c r="Q74" s="52"/>
      <c r="R74" s="55" t="str">
        <f>IF(P74="","",T74*M74*LOOKUP(RIGHT($D$2,3),定数!$A$6:$A$13,定数!$B$6:$B$13))</f>
        <v/>
      </c>
      <c r="S74" s="55"/>
      <c r="T74" s="56" t="str">
        <f t="shared" si="4"/>
        <v/>
      </c>
      <c r="U74" s="56"/>
      <c r="V74" t="str">
        <f t="shared" ref="V74:W89" si="11">IF(S74&lt;&gt;"",IF(S74&lt;0,1+V73,0),"")</f>
        <v/>
      </c>
      <c r="W74" t="str">
        <f t="shared" si="11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68</v>
      </c>
      <c r="C75" s="51" t="str">
        <f t="shared" si="10"/>
        <v/>
      </c>
      <c r="D75" s="51"/>
      <c r="E75" s="40"/>
      <c r="F75" s="8"/>
      <c r="G75" s="40"/>
      <c r="H75" s="52"/>
      <c r="I75" s="52"/>
      <c r="J75" s="40"/>
      <c r="K75" s="53"/>
      <c r="L75" s="54"/>
      <c r="M75" s="6"/>
      <c r="N75" s="40"/>
      <c r="O75" s="8"/>
      <c r="P75" s="52"/>
      <c r="Q75" s="52"/>
      <c r="R75" s="55" t="str">
        <f>IF(P75="","",T75*M75*LOOKUP(RIGHT($D$2,3),定数!$A$6:$A$13,定数!$B$6:$B$13))</f>
        <v/>
      </c>
      <c r="S75" s="55"/>
      <c r="T75" s="56" t="str">
        <f t="shared" ref="T75:T107" si="12">IF(P75="","",IF(G75="買",(P75-H75),(H75-P75))*IF(RIGHT($D$2,3)="JPY",100,10000))</f>
        <v/>
      </c>
      <c r="U75" s="56"/>
      <c r="V75" t="str">
        <f t="shared" si="11"/>
        <v/>
      </c>
      <c r="W75" t="str">
        <f t="shared" si="11"/>
        <v/>
      </c>
      <c r="X75" s="41" t="str">
        <f t="shared" ref="X75:X107" si="13">IF(C75&lt;&gt;"",MAX(X74,C75),"")</f>
        <v/>
      </c>
      <c r="Y75" s="42" t="str">
        <f t="shared" ref="Y75:Y107" si="14">IF(X75&lt;&gt;"",1-(C75/X75),"")</f>
        <v/>
      </c>
    </row>
    <row r="76" spans="2:25" x14ac:dyDescent="0.2">
      <c r="B76" s="40">
        <v>69</v>
      </c>
      <c r="C76" s="51" t="str">
        <f t="shared" si="10"/>
        <v/>
      </c>
      <c r="D76" s="51"/>
      <c r="E76" s="40"/>
      <c r="F76" s="8"/>
      <c r="G76" s="40"/>
      <c r="H76" s="52"/>
      <c r="I76" s="52"/>
      <c r="J76" s="40"/>
      <c r="K76" s="53"/>
      <c r="L76" s="54"/>
      <c r="M76" s="6"/>
      <c r="N76" s="40"/>
      <c r="O76" s="8"/>
      <c r="P76" s="52"/>
      <c r="Q76" s="52"/>
      <c r="R76" s="55" t="str">
        <f>IF(P76="","",T76*M76*LOOKUP(RIGHT($D$2,3),定数!$A$6:$A$13,定数!$B$6:$B$13))</f>
        <v/>
      </c>
      <c r="S76" s="55"/>
      <c r="T76" s="56" t="str">
        <f t="shared" si="12"/>
        <v/>
      </c>
      <c r="U76" s="56"/>
      <c r="V76" t="str">
        <f t="shared" si="11"/>
        <v/>
      </c>
      <c r="W76" t="str">
        <f t="shared" si="11"/>
        <v/>
      </c>
      <c r="X76" s="41" t="str">
        <f t="shared" si="13"/>
        <v/>
      </c>
      <c r="Y76" s="42" t="str">
        <f t="shared" si="14"/>
        <v/>
      </c>
    </row>
    <row r="77" spans="2:25" x14ac:dyDescent="0.2">
      <c r="B77" s="40">
        <v>70</v>
      </c>
      <c r="C77" s="51" t="str">
        <f t="shared" si="10"/>
        <v/>
      </c>
      <c r="D77" s="51"/>
      <c r="E77" s="40"/>
      <c r="F77" s="8"/>
      <c r="G77" s="40"/>
      <c r="H77" s="52"/>
      <c r="I77" s="52"/>
      <c r="J77" s="40"/>
      <c r="K77" s="53"/>
      <c r="L77" s="54"/>
      <c r="M77" s="6"/>
      <c r="N77" s="40"/>
      <c r="O77" s="8"/>
      <c r="P77" s="52"/>
      <c r="Q77" s="52"/>
      <c r="R77" s="55" t="str">
        <f>IF(P77="","",T77*M77*LOOKUP(RIGHT($D$2,3),定数!$A$6:$A$13,定数!$B$6:$B$13))</f>
        <v/>
      </c>
      <c r="S77" s="55"/>
      <c r="T77" s="56" t="str">
        <f t="shared" si="12"/>
        <v/>
      </c>
      <c r="U77" s="56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2">
      <c r="B78" s="40">
        <v>71</v>
      </c>
      <c r="C78" s="51" t="str">
        <f t="shared" si="10"/>
        <v/>
      </c>
      <c r="D78" s="51"/>
      <c r="E78" s="40"/>
      <c r="F78" s="8"/>
      <c r="G78" s="40"/>
      <c r="H78" s="52"/>
      <c r="I78" s="52"/>
      <c r="J78" s="40"/>
      <c r="K78" s="53"/>
      <c r="L78" s="54"/>
      <c r="M78" s="6"/>
      <c r="N78" s="40"/>
      <c r="O78" s="8"/>
      <c r="P78" s="52"/>
      <c r="Q78" s="52"/>
      <c r="R78" s="55" t="str">
        <f>IF(P78="","",T78*M78*LOOKUP(RIGHT($D$2,3),定数!$A$6:$A$13,定数!$B$6:$B$13))</f>
        <v/>
      </c>
      <c r="S78" s="55"/>
      <c r="T78" s="56" t="str">
        <f t="shared" si="12"/>
        <v/>
      </c>
      <c r="U78" s="56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2">
      <c r="B79" s="40">
        <v>72</v>
      </c>
      <c r="C79" s="51" t="str">
        <f t="shared" si="10"/>
        <v/>
      </c>
      <c r="D79" s="51"/>
      <c r="E79" s="40"/>
      <c r="F79" s="8"/>
      <c r="G79" s="40"/>
      <c r="H79" s="52"/>
      <c r="I79" s="52"/>
      <c r="J79" s="40"/>
      <c r="K79" s="53"/>
      <c r="L79" s="54"/>
      <c r="M79" s="6"/>
      <c r="N79" s="40"/>
      <c r="O79" s="8"/>
      <c r="P79" s="52"/>
      <c r="Q79" s="52"/>
      <c r="R79" s="55" t="str">
        <f>IF(P79="","",T79*M79*LOOKUP(RIGHT($D$2,3),定数!$A$6:$A$13,定数!$B$6:$B$13))</f>
        <v/>
      </c>
      <c r="S79" s="55"/>
      <c r="T79" s="56" t="str">
        <f t="shared" si="12"/>
        <v/>
      </c>
      <c r="U79" s="56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2">
      <c r="B80" s="40">
        <v>73</v>
      </c>
      <c r="C80" s="51" t="str">
        <f t="shared" si="10"/>
        <v/>
      </c>
      <c r="D80" s="51"/>
      <c r="E80" s="40"/>
      <c r="F80" s="8"/>
      <c r="G80" s="40"/>
      <c r="H80" s="52"/>
      <c r="I80" s="52"/>
      <c r="J80" s="40"/>
      <c r="K80" s="53"/>
      <c r="L80" s="54"/>
      <c r="M80" s="6"/>
      <c r="N80" s="40"/>
      <c r="O80" s="8"/>
      <c r="P80" s="52"/>
      <c r="Q80" s="52"/>
      <c r="R80" s="55" t="str">
        <f>IF(P80="","",T80*M80*LOOKUP(RIGHT($D$2,3),定数!$A$6:$A$13,定数!$B$6:$B$13))</f>
        <v/>
      </c>
      <c r="S80" s="55"/>
      <c r="T80" s="56" t="str">
        <f t="shared" si="12"/>
        <v/>
      </c>
      <c r="U80" s="56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2">
      <c r="B81" s="40">
        <v>74</v>
      </c>
      <c r="C81" s="51" t="str">
        <f t="shared" si="10"/>
        <v/>
      </c>
      <c r="D81" s="51"/>
      <c r="E81" s="40"/>
      <c r="F81" s="8"/>
      <c r="G81" s="40"/>
      <c r="H81" s="52"/>
      <c r="I81" s="52"/>
      <c r="J81" s="40"/>
      <c r="K81" s="53"/>
      <c r="L81" s="54"/>
      <c r="M81" s="6"/>
      <c r="N81" s="40"/>
      <c r="O81" s="8"/>
      <c r="P81" s="52"/>
      <c r="Q81" s="52"/>
      <c r="R81" s="55" t="str">
        <f>IF(P81="","",T81*M81*LOOKUP(RIGHT($D$2,3),定数!$A$6:$A$13,定数!$B$6:$B$13))</f>
        <v/>
      </c>
      <c r="S81" s="55"/>
      <c r="T81" s="56" t="str">
        <f t="shared" si="12"/>
        <v/>
      </c>
      <c r="U81" s="56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2">
      <c r="B82" s="40">
        <v>75</v>
      </c>
      <c r="C82" s="51" t="str">
        <f t="shared" si="10"/>
        <v/>
      </c>
      <c r="D82" s="51"/>
      <c r="E82" s="40"/>
      <c r="F82" s="8"/>
      <c r="G82" s="40"/>
      <c r="H82" s="52"/>
      <c r="I82" s="52"/>
      <c r="J82" s="40"/>
      <c r="K82" s="53"/>
      <c r="L82" s="54"/>
      <c r="M82" s="6"/>
      <c r="N82" s="40"/>
      <c r="O82" s="8"/>
      <c r="P82" s="52"/>
      <c r="Q82" s="52"/>
      <c r="R82" s="55" t="str">
        <f>IF(P82="","",T82*M82*LOOKUP(RIGHT($D$2,3),定数!$A$6:$A$13,定数!$B$6:$B$13))</f>
        <v/>
      </c>
      <c r="S82" s="55"/>
      <c r="T82" s="56" t="str">
        <f t="shared" si="12"/>
        <v/>
      </c>
      <c r="U82" s="56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2">
      <c r="B83" s="40">
        <v>76</v>
      </c>
      <c r="C83" s="51" t="str">
        <f t="shared" si="10"/>
        <v/>
      </c>
      <c r="D83" s="51"/>
      <c r="E83" s="40"/>
      <c r="F83" s="8"/>
      <c r="G83" s="40"/>
      <c r="H83" s="52"/>
      <c r="I83" s="52"/>
      <c r="J83" s="40"/>
      <c r="K83" s="53"/>
      <c r="L83" s="54"/>
      <c r="M83" s="6"/>
      <c r="N83" s="40"/>
      <c r="O83" s="8"/>
      <c r="P83" s="52"/>
      <c r="Q83" s="52"/>
      <c r="R83" s="55" t="str">
        <f>IF(P83="","",T83*M83*LOOKUP(RIGHT($D$2,3),定数!$A$6:$A$13,定数!$B$6:$B$13))</f>
        <v/>
      </c>
      <c r="S83" s="55"/>
      <c r="T83" s="56" t="str">
        <f t="shared" si="12"/>
        <v/>
      </c>
      <c r="U83" s="56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2">
      <c r="B84" s="40">
        <v>77</v>
      </c>
      <c r="C84" s="51" t="str">
        <f t="shared" si="10"/>
        <v/>
      </c>
      <c r="D84" s="51"/>
      <c r="E84" s="40"/>
      <c r="F84" s="8"/>
      <c r="G84" s="40"/>
      <c r="H84" s="52"/>
      <c r="I84" s="52"/>
      <c r="J84" s="40"/>
      <c r="K84" s="53"/>
      <c r="L84" s="54"/>
      <c r="M84" s="6"/>
      <c r="N84" s="40"/>
      <c r="O84" s="8"/>
      <c r="P84" s="52"/>
      <c r="Q84" s="52"/>
      <c r="R84" s="55" t="str">
        <f>IF(P84="","",T84*M84*LOOKUP(RIGHT($D$2,3),定数!$A$6:$A$13,定数!$B$6:$B$13))</f>
        <v/>
      </c>
      <c r="S84" s="55"/>
      <c r="T84" s="56" t="str">
        <f t="shared" si="12"/>
        <v/>
      </c>
      <c r="U84" s="56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2">
      <c r="B85" s="40">
        <v>78</v>
      </c>
      <c r="C85" s="51" t="str">
        <f t="shared" si="10"/>
        <v/>
      </c>
      <c r="D85" s="51"/>
      <c r="E85" s="40"/>
      <c r="F85" s="8"/>
      <c r="G85" s="40"/>
      <c r="H85" s="52"/>
      <c r="I85" s="52"/>
      <c r="J85" s="40"/>
      <c r="K85" s="53"/>
      <c r="L85" s="54"/>
      <c r="M85" s="6"/>
      <c r="N85" s="40"/>
      <c r="O85" s="8"/>
      <c r="P85" s="52"/>
      <c r="Q85" s="52"/>
      <c r="R85" s="55" t="str">
        <f>IF(P85="","",T85*M85*LOOKUP(RIGHT($D$2,3),定数!$A$6:$A$13,定数!$B$6:$B$13))</f>
        <v/>
      </c>
      <c r="S85" s="55"/>
      <c r="T85" s="56" t="str">
        <f t="shared" si="12"/>
        <v/>
      </c>
      <c r="U85" s="56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2">
      <c r="B86" s="40">
        <v>79</v>
      </c>
      <c r="C86" s="51" t="str">
        <f t="shared" si="10"/>
        <v/>
      </c>
      <c r="D86" s="51"/>
      <c r="E86" s="40"/>
      <c r="F86" s="8"/>
      <c r="G86" s="40"/>
      <c r="H86" s="52"/>
      <c r="I86" s="52"/>
      <c r="J86" s="40"/>
      <c r="K86" s="53"/>
      <c r="L86" s="54"/>
      <c r="M86" s="6"/>
      <c r="N86" s="40"/>
      <c r="O86" s="8"/>
      <c r="P86" s="52"/>
      <c r="Q86" s="52"/>
      <c r="R86" s="55" t="str">
        <f>IF(P86="","",T86*M86*LOOKUP(RIGHT($D$2,3),定数!$A$6:$A$13,定数!$B$6:$B$13))</f>
        <v/>
      </c>
      <c r="S86" s="55"/>
      <c r="T86" s="56" t="str">
        <f t="shared" si="12"/>
        <v/>
      </c>
      <c r="U86" s="56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2">
      <c r="B87" s="40">
        <v>80</v>
      </c>
      <c r="C87" s="51" t="str">
        <f t="shared" si="10"/>
        <v/>
      </c>
      <c r="D87" s="51"/>
      <c r="E87" s="40"/>
      <c r="F87" s="8"/>
      <c r="G87" s="40"/>
      <c r="H87" s="52"/>
      <c r="I87" s="52"/>
      <c r="J87" s="40"/>
      <c r="K87" s="53"/>
      <c r="L87" s="54"/>
      <c r="M87" s="6"/>
      <c r="N87" s="40"/>
      <c r="O87" s="8"/>
      <c r="P87" s="52"/>
      <c r="Q87" s="52"/>
      <c r="R87" s="55" t="str">
        <f>IF(P87="","",T87*M87*LOOKUP(RIGHT($D$2,3),定数!$A$6:$A$13,定数!$B$6:$B$13))</f>
        <v/>
      </c>
      <c r="S87" s="55"/>
      <c r="T87" s="56" t="str">
        <f t="shared" si="12"/>
        <v/>
      </c>
      <c r="U87" s="56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2">
      <c r="B88" s="40">
        <v>81</v>
      </c>
      <c r="C88" s="51" t="str">
        <f t="shared" si="10"/>
        <v/>
      </c>
      <c r="D88" s="51"/>
      <c r="E88" s="40"/>
      <c r="F88" s="8"/>
      <c r="G88" s="40"/>
      <c r="H88" s="52"/>
      <c r="I88" s="52"/>
      <c r="J88" s="40"/>
      <c r="K88" s="53"/>
      <c r="L88" s="54"/>
      <c r="M88" s="6"/>
      <c r="N88" s="40"/>
      <c r="O88" s="8"/>
      <c r="P88" s="52"/>
      <c r="Q88" s="52"/>
      <c r="R88" s="55" t="str">
        <f>IF(P88="","",T88*M88*LOOKUP(RIGHT($D$2,3),定数!$A$6:$A$13,定数!$B$6:$B$13))</f>
        <v/>
      </c>
      <c r="S88" s="55"/>
      <c r="T88" s="56" t="str">
        <f t="shared" si="12"/>
        <v/>
      </c>
      <c r="U88" s="56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2">
      <c r="B89" s="40">
        <v>82</v>
      </c>
      <c r="C89" s="51" t="str">
        <f t="shared" si="10"/>
        <v/>
      </c>
      <c r="D89" s="51"/>
      <c r="E89" s="40"/>
      <c r="F89" s="8"/>
      <c r="G89" s="40"/>
      <c r="H89" s="52"/>
      <c r="I89" s="52"/>
      <c r="J89" s="40"/>
      <c r="K89" s="53"/>
      <c r="L89" s="54"/>
      <c r="M89" s="6"/>
      <c r="N89" s="40"/>
      <c r="O89" s="8"/>
      <c r="P89" s="52"/>
      <c r="Q89" s="52"/>
      <c r="R89" s="55" t="str">
        <f>IF(P89="","",T89*M89*LOOKUP(RIGHT($D$2,3),定数!$A$6:$A$13,定数!$B$6:$B$13))</f>
        <v/>
      </c>
      <c r="S89" s="55"/>
      <c r="T89" s="56" t="str">
        <f t="shared" si="12"/>
        <v/>
      </c>
      <c r="U89" s="56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2">
      <c r="B90" s="40">
        <v>83</v>
      </c>
      <c r="C90" s="51" t="str">
        <f t="shared" si="10"/>
        <v/>
      </c>
      <c r="D90" s="51"/>
      <c r="E90" s="40"/>
      <c r="F90" s="8"/>
      <c r="G90" s="40"/>
      <c r="H90" s="52"/>
      <c r="I90" s="52"/>
      <c r="J90" s="40"/>
      <c r="K90" s="53"/>
      <c r="L90" s="54"/>
      <c r="M90" s="6"/>
      <c r="N90" s="40"/>
      <c r="O90" s="8"/>
      <c r="P90" s="52"/>
      <c r="Q90" s="52"/>
      <c r="R90" s="55" t="str">
        <f>IF(P90="","",T90*M90*LOOKUP(RIGHT($D$2,3),定数!$A$6:$A$13,定数!$B$6:$B$13))</f>
        <v/>
      </c>
      <c r="S90" s="55"/>
      <c r="T90" s="56" t="str">
        <f t="shared" si="12"/>
        <v/>
      </c>
      <c r="U90" s="56"/>
      <c r="V90" t="str">
        <f t="shared" ref="V90:W105" si="15">IF(S90&lt;&gt;"",IF(S90&lt;0,1+V89,0),"")</f>
        <v/>
      </c>
      <c r="W90" t="str">
        <f t="shared" si="15"/>
        <v/>
      </c>
      <c r="X90" s="41" t="str">
        <f t="shared" si="13"/>
        <v/>
      </c>
      <c r="Y90" s="42" t="str">
        <f t="shared" si="14"/>
        <v/>
      </c>
    </row>
    <row r="91" spans="2:25" x14ac:dyDescent="0.2">
      <c r="B91" s="40">
        <v>84</v>
      </c>
      <c r="C91" s="51" t="str">
        <f t="shared" si="10"/>
        <v/>
      </c>
      <c r="D91" s="51"/>
      <c r="E91" s="40"/>
      <c r="F91" s="8"/>
      <c r="G91" s="40"/>
      <c r="H91" s="52"/>
      <c r="I91" s="52"/>
      <c r="J91" s="40"/>
      <c r="K91" s="53"/>
      <c r="L91" s="54"/>
      <c r="M91" s="6"/>
      <c r="N91" s="40"/>
      <c r="O91" s="8"/>
      <c r="P91" s="52"/>
      <c r="Q91" s="52"/>
      <c r="R91" s="55" t="str">
        <f>IF(P91="","",T91*M91*LOOKUP(RIGHT($D$2,3),定数!$A$6:$A$13,定数!$B$6:$B$13))</f>
        <v/>
      </c>
      <c r="S91" s="55"/>
      <c r="T91" s="56" t="str">
        <f t="shared" si="12"/>
        <v/>
      </c>
      <c r="U91" s="56"/>
      <c r="V91" t="str">
        <f t="shared" si="15"/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2">
      <c r="B92" s="40">
        <v>85</v>
      </c>
      <c r="C92" s="51" t="str">
        <f t="shared" si="10"/>
        <v/>
      </c>
      <c r="D92" s="51"/>
      <c r="E92" s="40"/>
      <c r="F92" s="8"/>
      <c r="G92" s="40"/>
      <c r="H92" s="52"/>
      <c r="I92" s="52"/>
      <c r="J92" s="40"/>
      <c r="K92" s="53"/>
      <c r="L92" s="54"/>
      <c r="M92" s="6"/>
      <c r="N92" s="40"/>
      <c r="O92" s="8"/>
      <c r="P92" s="52"/>
      <c r="Q92" s="52"/>
      <c r="R92" s="55" t="str">
        <f>IF(P92="","",T92*M92*LOOKUP(RIGHT($D$2,3),定数!$A$6:$A$13,定数!$B$6:$B$13))</f>
        <v/>
      </c>
      <c r="S92" s="55"/>
      <c r="T92" s="56" t="str">
        <f t="shared" si="12"/>
        <v/>
      </c>
      <c r="U92" s="56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2">
      <c r="B93" s="40">
        <v>86</v>
      </c>
      <c r="C93" s="51" t="str">
        <f t="shared" si="10"/>
        <v/>
      </c>
      <c r="D93" s="51"/>
      <c r="E93" s="40"/>
      <c r="F93" s="8"/>
      <c r="G93" s="40"/>
      <c r="H93" s="52"/>
      <c r="I93" s="52"/>
      <c r="J93" s="40"/>
      <c r="K93" s="53"/>
      <c r="L93" s="54"/>
      <c r="M93" s="6"/>
      <c r="N93" s="40"/>
      <c r="O93" s="8"/>
      <c r="P93" s="52"/>
      <c r="Q93" s="52"/>
      <c r="R93" s="55" t="str">
        <f>IF(P93="","",T93*M93*LOOKUP(RIGHT($D$2,3),定数!$A$6:$A$13,定数!$B$6:$B$13))</f>
        <v/>
      </c>
      <c r="S93" s="55"/>
      <c r="T93" s="56" t="str">
        <f t="shared" si="12"/>
        <v/>
      </c>
      <c r="U93" s="56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2">
      <c r="B94" s="40">
        <v>87</v>
      </c>
      <c r="C94" s="51" t="str">
        <f t="shared" si="10"/>
        <v/>
      </c>
      <c r="D94" s="51"/>
      <c r="E94" s="40"/>
      <c r="F94" s="8"/>
      <c r="G94" s="40"/>
      <c r="H94" s="52"/>
      <c r="I94" s="52"/>
      <c r="J94" s="40"/>
      <c r="K94" s="53"/>
      <c r="L94" s="54"/>
      <c r="M94" s="6"/>
      <c r="N94" s="40"/>
      <c r="O94" s="8"/>
      <c r="P94" s="52"/>
      <c r="Q94" s="52"/>
      <c r="R94" s="55" t="str">
        <f>IF(P94="","",T94*M94*LOOKUP(RIGHT($D$2,3),定数!$A$6:$A$13,定数!$B$6:$B$13))</f>
        <v/>
      </c>
      <c r="S94" s="55"/>
      <c r="T94" s="56" t="str">
        <f t="shared" si="12"/>
        <v/>
      </c>
      <c r="U94" s="56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2">
      <c r="B95" s="40">
        <v>88</v>
      </c>
      <c r="C95" s="51" t="str">
        <f t="shared" si="10"/>
        <v/>
      </c>
      <c r="D95" s="51"/>
      <c r="E95" s="40"/>
      <c r="F95" s="8"/>
      <c r="G95" s="40"/>
      <c r="H95" s="52"/>
      <c r="I95" s="52"/>
      <c r="J95" s="40"/>
      <c r="K95" s="53"/>
      <c r="L95" s="54"/>
      <c r="M95" s="6"/>
      <c r="N95" s="40"/>
      <c r="O95" s="8"/>
      <c r="P95" s="52"/>
      <c r="Q95" s="52"/>
      <c r="R95" s="55" t="str">
        <f>IF(P95="","",T95*M95*LOOKUP(RIGHT($D$2,3),定数!$A$6:$A$13,定数!$B$6:$B$13))</f>
        <v/>
      </c>
      <c r="S95" s="55"/>
      <c r="T95" s="56" t="str">
        <f t="shared" si="12"/>
        <v/>
      </c>
      <c r="U95" s="56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2">
      <c r="B96" s="40">
        <v>89</v>
      </c>
      <c r="C96" s="51" t="str">
        <f t="shared" si="10"/>
        <v/>
      </c>
      <c r="D96" s="51"/>
      <c r="E96" s="40"/>
      <c r="F96" s="8"/>
      <c r="G96" s="40"/>
      <c r="H96" s="52"/>
      <c r="I96" s="52"/>
      <c r="J96" s="40"/>
      <c r="K96" s="53"/>
      <c r="L96" s="54"/>
      <c r="M96" s="6"/>
      <c r="N96" s="40"/>
      <c r="O96" s="8"/>
      <c r="P96" s="52"/>
      <c r="Q96" s="52"/>
      <c r="R96" s="55" t="str">
        <f>IF(P96="","",T96*M96*LOOKUP(RIGHT($D$2,3),定数!$A$6:$A$13,定数!$B$6:$B$13))</f>
        <v/>
      </c>
      <c r="S96" s="55"/>
      <c r="T96" s="56" t="str">
        <f t="shared" si="12"/>
        <v/>
      </c>
      <c r="U96" s="56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2">
      <c r="B97" s="40">
        <v>90</v>
      </c>
      <c r="C97" s="51" t="str">
        <f t="shared" si="10"/>
        <v/>
      </c>
      <c r="D97" s="51"/>
      <c r="E97" s="40"/>
      <c r="F97" s="8"/>
      <c r="G97" s="40"/>
      <c r="H97" s="52"/>
      <c r="I97" s="52"/>
      <c r="J97" s="40"/>
      <c r="K97" s="53"/>
      <c r="L97" s="54"/>
      <c r="M97" s="6"/>
      <c r="N97" s="40"/>
      <c r="O97" s="8"/>
      <c r="P97" s="52"/>
      <c r="Q97" s="52"/>
      <c r="R97" s="55" t="str">
        <f>IF(P97="","",T97*M97*LOOKUP(RIGHT($D$2,3),定数!$A$6:$A$13,定数!$B$6:$B$13))</f>
        <v/>
      </c>
      <c r="S97" s="55"/>
      <c r="T97" s="56" t="str">
        <f t="shared" si="12"/>
        <v/>
      </c>
      <c r="U97" s="56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2">
      <c r="B98" s="40">
        <v>91</v>
      </c>
      <c r="C98" s="51" t="str">
        <f t="shared" si="10"/>
        <v/>
      </c>
      <c r="D98" s="51"/>
      <c r="E98" s="40"/>
      <c r="F98" s="8"/>
      <c r="G98" s="40"/>
      <c r="H98" s="52"/>
      <c r="I98" s="52"/>
      <c r="J98" s="40"/>
      <c r="K98" s="53"/>
      <c r="L98" s="54"/>
      <c r="M98" s="6"/>
      <c r="N98" s="40"/>
      <c r="O98" s="8"/>
      <c r="P98" s="52"/>
      <c r="Q98" s="52"/>
      <c r="R98" s="55" t="str">
        <f>IF(P98="","",T98*M98*LOOKUP(RIGHT($D$2,3),定数!$A$6:$A$13,定数!$B$6:$B$13))</f>
        <v/>
      </c>
      <c r="S98" s="55"/>
      <c r="T98" s="56" t="str">
        <f t="shared" si="12"/>
        <v/>
      </c>
      <c r="U98" s="56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2">
      <c r="B99" s="40">
        <v>92</v>
      </c>
      <c r="C99" s="51" t="str">
        <f t="shared" si="10"/>
        <v/>
      </c>
      <c r="D99" s="51"/>
      <c r="E99" s="40"/>
      <c r="F99" s="8"/>
      <c r="G99" s="40"/>
      <c r="H99" s="52"/>
      <c r="I99" s="52"/>
      <c r="J99" s="40"/>
      <c r="K99" s="53"/>
      <c r="L99" s="54"/>
      <c r="M99" s="6"/>
      <c r="N99" s="40"/>
      <c r="O99" s="8"/>
      <c r="P99" s="52"/>
      <c r="Q99" s="52"/>
      <c r="R99" s="55" t="str">
        <f>IF(P99="","",T99*M99*LOOKUP(RIGHT($D$2,3),定数!$A$6:$A$13,定数!$B$6:$B$13))</f>
        <v/>
      </c>
      <c r="S99" s="55"/>
      <c r="T99" s="56" t="str">
        <f t="shared" si="12"/>
        <v/>
      </c>
      <c r="U99" s="56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2">
      <c r="B100" s="40">
        <v>93</v>
      </c>
      <c r="C100" s="51" t="str">
        <f t="shared" si="10"/>
        <v/>
      </c>
      <c r="D100" s="51"/>
      <c r="E100" s="40"/>
      <c r="F100" s="8"/>
      <c r="G100" s="40"/>
      <c r="H100" s="52"/>
      <c r="I100" s="52"/>
      <c r="J100" s="40"/>
      <c r="K100" s="53"/>
      <c r="L100" s="54"/>
      <c r="M100" s="6"/>
      <c r="N100" s="40"/>
      <c r="O100" s="8"/>
      <c r="P100" s="52"/>
      <c r="Q100" s="52"/>
      <c r="R100" s="55" t="str">
        <f>IF(P100="","",T100*M100*LOOKUP(RIGHT($D$2,3),定数!$A$6:$A$13,定数!$B$6:$B$13))</f>
        <v/>
      </c>
      <c r="S100" s="55"/>
      <c r="T100" s="56" t="str">
        <f t="shared" si="12"/>
        <v/>
      </c>
      <c r="U100" s="56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2">
      <c r="B101" s="40">
        <v>94</v>
      </c>
      <c r="C101" s="51" t="str">
        <f t="shared" si="10"/>
        <v/>
      </c>
      <c r="D101" s="51"/>
      <c r="E101" s="40"/>
      <c r="F101" s="8"/>
      <c r="G101" s="40"/>
      <c r="H101" s="52"/>
      <c r="I101" s="52"/>
      <c r="J101" s="40"/>
      <c r="K101" s="53"/>
      <c r="L101" s="54"/>
      <c r="M101" s="6"/>
      <c r="N101" s="40"/>
      <c r="O101" s="8"/>
      <c r="P101" s="52"/>
      <c r="Q101" s="52"/>
      <c r="R101" s="55" t="str">
        <f>IF(P101="","",T101*M101*LOOKUP(RIGHT($D$2,3),定数!$A$6:$A$13,定数!$B$6:$B$13))</f>
        <v/>
      </c>
      <c r="S101" s="55"/>
      <c r="T101" s="56" t="str">
        <f t="shared" si="12"/>
        <v/>
      </c>
      <c r="U101" s="56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2">
      <c r="B102" s="40">
        <v>95</v>
      </c>
      <c r="C102" s="51" t="str">
        <f t="shared" si="10"/>
        <v/>
      </c>
      <c r="D102" s="51"/>
      <c r="E102" s="40"/>
      <c r="F102" s="8"/>
      <c r="G102" s="40"/>
      <c r="H102" s="52"/>
      <c r="I102" s="52"/>
      <c r="J102" s="40"/>
      <c r="K102" s="53" t="str">
        <f t="shared" ref="K102:K107" si="16">IF(J102="","",C102*0.03)</f>
        <v/>
      </c>
      <c r="L102" s="54"/>
      <c r="M102" s="6" t="str">
        <f>IF(J102="","",(K102/J102)/LOOKUP(RIGHT($D$2,3),定数!$A$6:$A$13,定数!$B$6:$B$13))</f>
        <v/>
      </c>
      <c r="N102" s="40"/>
      <c r="O102" s="8"/>
      <c r="P102" s="52"/>
      <c r="Q102" s="52"/>
      <c r="R102" s="55" t="str">
        <f>IF(P102="","",T102*M102*LOOKUP(RIGHT($D$2,3),定数!$A$6:$A$13,定数!$B$6:$B$13))</f>
        <v/>
      </c>
      <c r="S102" s="55"/>
      <c r="T102" s="56" t="str">
        <f t="shared" si="12"/>
        <v/>
      </c>
      <c r="U102" s="56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2">
      <c r="B103" s="40">
        <v>96</v>
      </c>
      <c r="C103" s="51" t="str">
        <f t="shared" si="10"/>
        <v/>
      </c>
      <c r="D103" s="51"/>
      <c r="E103" s="40"/>
      <c r="F103" s="8"/>
      <c r="G103" s="40"/>
      <c r="H103" s="52"/>
      <c r="I103" s="52"/>
      <c r="J103" s="40"/>
      <c r="K103" s="53" t="str">
        <f t="shared" si="16"/>
        <v/>
      </c>
      <c r="L103" s="54"/>
      <c r="M103" s="6" t="str">
        <f>IF(J103="","",(K103/J103)/LOOKUP(RIGHT($D$2,3),定数!$A$6:$A$13,定数!$B$6:$B$13))</f>
        <v/>
      </c>
      <c r="N103" s="40"/>
      <c r="O103" s="8"/>
      <c r="P103" s="52"/>
      <c r="Q103" s="52"/>
      <c r="R103" s="55" t="str">
        <f>IF(P103="","",T103*M103*LOOKUP(RIGHT($D$2,3),定数!$A$6:$A$13,定数!$B$6:$B$13))</f>
        <v/>
      </c>
      <c r="S103" s="55"/>
      <c r="T103" s="56" t="str">
        <f t="shared" si="12"/>
        <v/>
      </c>
      <c r="U103" s="56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2">
      <c r="B104" s="40">
        <v>97</v>
      </c>
      <c r="C104" s="51" t="str">
        <f t="shared" si="10"/>
        <v/>
      </c>
      <c r="D104" s="51"/>
      <c r="E104" s="40"/>
      <c r="F104" s="8"/>
      <c r="G104" s="40"/>
      <c r="H104" s="52"/>
      <c r="I104" s="52"/>
      <c r="J104" s="40"/>
      <c r="K104" s="53" t="str">
        <f t="shared" si="16"/>
        <v/>
      </c>
      <c r="L104" s="54"/>
      <c r="M104" s="6" t="str">
        <f>IF(J104="","",(K104/J104)/LOOKUP(RIGHT($D$2,3),定数!$A$6:$A$13,定数!$B$6:$B$13))</f>
        <v/>
      </c>
      <c r="N104" s="40"/>
      <c r="O104" s="8"/>
      <c r="P104" s="52"/>
      <c r="Q104" s="52"/>
      <c r="R104" s="55" t="str">
        <f>IF(P104="","",T104*M104*LOOKUP(RIGHT($D$2,3),定数!$A$6:$A$13,定数!$B$6:$B$13))</f>
        <v/>
      </c>
      <c r="S104" s="55"/>
      <c r="T104" s="56" t="str">
        <f t="shared" si="12"/>
        <v/>
      </c>
      <c r="U104" s="56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2">
      <c r="B105" s="40">
        <v>98</v>
      </c>
      <c r="C105" s="51" t="str">
        <f t="shared" si="10"/>
        <v/>
      </c>
      <c r="D105" s="51"/>
      <c r="E105" s="40"/>
      <c r="F105" s="8"/>
      <c r="G105" s="40"/>
      <c r="H105" s="52"/>
      <c r="I105" s="52"/>
      <c r="J105" s="40"/>
      <c r="K105" s="53" t="str">
        <f t="shared" si="16"/>
        <v/>
      </c>
      <c r="L105" s="54"/>
      <c r="M105" s="6" t="str">
        <f>IF(J105="","",(K105/J105)/LOOKUP(RIGHT($D$2,3),定数!$A$6:$A$13,定数!$B$6:$B$13))</f>
        <v/>
      </c>
      <c r="N105" s="40"/>
      <c r="O105" s="8"/>
      <c r="P105" s="52"/>
      <c r="Q105" s="52"/>
      <c r="R105" s="55" t="str">
        <f>IF(P105="","",T105*M105*LOOKUP(RIGHT($D$2,3),定数!$A$6:$A$13,定数!$B$6:$B$13))</f>
        <v/>
      </c>
      <c r="S105" s="55"/>
      <c r="T105" s="56" t="str">
        <f t="shared" si="12"/>
        <v/>
      </c>
      <c r="U105" s="56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2">
      <c r="B106" s="40">
        <v>99</v>
      </c>
      <c r="C106" s="51" t="str">
        <f t="shared" si="10"/>
        <v/>
      </c>
      <c r="D106" s="51"/>
      <c r="E106" s="40"/>
      <c r="F106" s="8"/>
      <c r="G106" s="40"/>
      <c r="H106" s="52"/>
      <c r="I106" s="52"/>
      <c r="J106" s="40"/>
      <c r="K106" s="53" t="str">
        <f t="shared" si="16"/>
        <v/>
      </c>
      <c r="L106" s="54"/>
      <c r="M106" s="6" t="str">
        <f>IF(J106="","",(K106/J106)/LOOKUP(RIGHT($D$2,3),定数!$A$6:$A$13,定数!$B$6:$B$13))</f>
        <v/>
      </c>
      <c r="N106" s="40"/>
      <c r="O106" s="8"/>
      <c r="P106" s="52"/>
      <c r="Q106" s="52"/>
      <c r="R106" s="55" t="str">
        <f>IF(P106="","",T106*M106*LOOKUP(RIGHT($D$2,3),定数!$A$6:$A$13,定数!$B$6:$B$13))</f>
        <v/>
      </c>
      <c r="S106" s="55"/>
      <c r="T106" s="56" t="str">
        <f t="shared" si="12"/>
        <v/>
      </c>
      <c r="U106" s="56"/>
      <c r="V106" t="str">
        <f>IF(S106&lt;&gt;"",IF(S106&lt;0,1+V105,0),"")</f>
        <v/>
      </c>
      <c r="W106" t="str">
        <f>IF(T106&lt;&gt;"",IF(T106&lt;0,1+W105,0),"")</f>
        <v/>
      </c>
      <c r="X106" s="41" t="str">
        <f t="shared" si="13"/>
        <v/>
      </c>
      <c r="Y106" s="42" t="str">
        <f t="shared" si="14"/>
        <v/>
      </c>
    </row>
    <row r="107" spans="2:25" x14ac:dyDescent="0.2">
      <c r="B107" s="40">
        <v>100</v>
      </c>
      <c r="C107" s="51" t="str">
        <f t="shared" si="10"/>
        <v/>
      </c>
      <c r="D107" s="51"/>
      <c r="E107" s="40"/>
      <c r="F107" s="8"/>
      <c r="G107" s="40"/>
      <c r="H107" s="52"/>
      <c r="I107" s="52"/>
      <c r="J107" s="40"/>
      <c r="K107" s="53" t="str">
        <f t="shared" si="16"/>
        <v/>
      </c>
      <c r="L107" s="54"/>
      <c r="M107" s="6" t="str">
        <f>IF(J107="","",(K107/J107)/LOOKUP(RIGHT($D$2,3),定数!$A$6:$A$13,定数!$B$6:$B$13))</f>
        <v/>
      </c>
      <c r="N107" s="40"/>
      <c r="O107" s="8"/>
      <c r="P107" s="52"/>
      <c r="Q107" s="52"/>
      <c r="R107" s="55" t="str">
        <f>IF(P107="","",T107*M107*LOOKUP(RIGHT($D$2,3),定数!$A$6:$A$13,定数!$B$6:$B$13))</f>
        <v/>
      </c>
      <c r="S107" s="55"/>
      <c r="T107" s="56" t="str">
        <f t="shared" si="12"/>
        <v/>
      </c>
      <c r="U107" s="5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</sheetData>
  <mergeCells count="629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7:D37"/>
    <mergeCell ref="H37:I37"/>
    <mergeCell ref="K37:L37"/>
    <mergeCell ref="P37:Q37"/>
    <mergeCell ref="R37:S37"/>
    <mergeCell ref="T37:U37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</mergeCells>
  <phoneticPr fontId="2"/>
  <conditionalFormatting sqref="G58:G107">
    <cfRule type="cellIs" dxfId="261" priority="255" stopIfTrue="1" operator="equal">
      <formula>"買"</formula>
    </cfRule>
    <cfRule type="cellIs" dxfId="260" priority="256" stopIfTrue="1" operator="equal">
      <formula>"売"</formula>
    </cfRule>
  </conditionalFormatting>
  <conditionalFormatting sqref="G9">
    <cfRule type="cellIs" dxfId="259" priority="99" stopIfTrue="1" operator="equal">
      <formula>"買"</formula>
    </cfRule>
    <cfRule type="cellIs" dxfId="258" priority="100" stopIfTrue="1" operator="equal">
      <formula>"売"</formula>
    </cfRule>
  </conditionalFormatting>
  <conditionalFormatting sqref="G10">
    <cfRule type="cellIs" dxfId="239" priority="97" stopIfTrue="1" operator="equal">
      <formula>"買"</formula>
    </cfRule>
    <cfRule type="cellIs" dxfId="238" priority="98" stopIfTrue="1" operator="equal">
      <formula>"売"</formula>
    </cfRule>
  </conditionalFormatting>
  <conditionalFormatting sqref="G11">
    <cfRule type="cellIs" dxfId="237" priority="95" stopIfTrue="1" operator="equal">
      <formula>"買"</formula>
    </cfRule>
    <cfRule type="cellIs" dxfId="236" priority="96" stopIfTrue="1" operator="equal">
      <formula>"売"</formula>
    </cfRule>
  </conditionalFormatting>
  <conditionalFormatting sqref="G12">
    <cfRule type="cellIs" dxfId="235" priority="93" stopIfTrue="1" operator="equal">
      <formula>"買"</formula>
    </cfRule>
    <cfRule type="cellIs" dxfId="234" priority="94" stopIfTrue="1" operator="equal">
      <formula>"売"</formula>
    </cfRule>
  </conditionalFormatting>
  <conditionalFormatting sqref="G13">
    <cfRule type="cellIs" dxfId="233" priority="91" stopIfTrue="1" operator="equal">
      <formula>"買"</formula>
    </cfRule>
    <cfRule type="cellIs" dxfId="232" priority="92" stopIfTrue="1" operator="equal">
      <formula>"売"</formula>
    </cfRule>
  </conditionalFormatting>
  <conditionalFormatting sqref="G14">
    <cfRule type="cellIs" dxfId="231" priority="89" stopIfTrue="1" operator="equal">
      <formula>"買"</formula>
    </cfRule>
    <cfRule type="cellIs" dxfId="230" priority="90" stopIfTrue="1" operator="equal">
      <formula>"売"</formula>
    </cfRule>
  </conditionalFormatting>
  <conditionalFormatting sqref="G15">
    <cfRule type="cellIs" dxfId="229" priority="87" stopIfTrue="1" operator="equal">
      <formula>"買"</formula>
    </cfRule>
    <cfRule type="cellIs" dxfId="228" priority="88" stopIfTrue="1" operator="equal">
      <formula>"売"</formula>
    </cfRule>
  </conditionalFormatting>
  <conditionalFormatting sqref="G16">
    <cfRule type="cellIs" dxfId="227" priority="85" stopIfTrue="1" operator="equal">
      <formula>"買"</formula>
    </cfRule>
    <cfRule type="cellIs" dxfId="226" priority="86" stopIfTrue="1" operator="equal">
      <formula>"売"</formula>
    </cfRule>
  </conditionalFormatting>
  <conditionalFormatting sqref="G17">
    <cfRule type="cellIs" dxfId="225" priority="83" stopIfTrue="1" operator="equal">
      <formula>"買"</formula>
    </cfRule>
    <cfRule type="cellIs" dxfId="224" priority="84" stopIfTrue="1" operator="equal">
      <formula>"売"</formula>
    </cfRule>
  </conditionalFormatting>
  <conditionalFormatting sqref="G18">
    <cfRule type="cellIs" dxfId="223" priority="81" stopIfTrue="1" operator="equal">
      <formula>"買"</formula>
    </cfRule>
    <cfRule type="cellIs" dxfId="222" priority="82" stopIfTrue="1" operator="equal">
      <formula>"売"</formula>
    </cfRule>
  </conditionalFormatting>
  <conditionalFormatting sqref="G19">
    <cfRule type="cellIs" dxfId="221" priority="79" stopIfTrue="1" operator="equal">
      <formula>"買"</formula>
    </cfRule>
    <cfRule type="cellIs" dxfId="220" priority="80" stopIfTrue="1" operator="equal">
      <formula>"売"</formula>
    </cfRule>
  </conditionalFormatting>
  <conditionalFormatting sqref="G20">
    <cfRule type="cellIs" dxfId="219" priority="77" stopIfTrue="1" operator="equal">
      <formula>"買"</formula>
    </cfRule>
    <cfRule type="cellIs" dxfId="218" priority="78" stopIfTrue="1" operator="equal">
      <formula>"売"</formula>
    </cfRule>
  </conditionalFormatting>
  <conditionalFormatting sqref="G21">
    <cfRule type="cellIs" dxfId="217" priority="75" stopIfTrue="1" operator="equal">
      <formula>"買"</formula>
    </cfRule>
    <cfRule type="cellIs" dxfId="216" priority="76" stopIfTrue="1" operator="equal">
      <formula>"売"</formula>
    </cfRule>
  </conditionalFormatting>
  <conditionalFormatting sqref="G22">
    <cfRule type="cellIs" dxfId="215" priority="73" stopIfTrue="1" operator="equal">
      <formula>"買"</formula>
    </cfRule>
    <cfRule type="cellIs" dxfId="214" priority="74" stopIfTrue="1" operator="equal">
      <formula>"売"</formula>
    </cfRule>
  </conditionalFormatting>
  <conditionalFormatting sqref="G23">
    <cfRule type="cellIs" dxfId="213" priority="71" stopIfTrue="1" operator="equal">
      <formula>"買"</formula>
    </cfRule>
    <cfRule type="cellIs" dxfId="212" priority="72" stopIfTrue="1" operator="equal">
      <formula>"売"</formula>
    </cfRule>
  </conditionalFormatting>
  <conditionalFormatting sqref="G24">
    <cfRule type="cellIs" dxfId="211" priority="69" stopIfTrue="1" operator="equal">
      <formula>"買"</formula>
    </cfRule>
    <cfRule type="cellIs" dxfId="210" priority="70" stopIfTrue="1" operator="equal">
      <formula>"売"</formula>
    </cfRule>
  </conditionalFormatting>
  <conditionalFormatting sqref="G25">
    <cfRule type="cellIs" dxfId="209" priority="67" stopIfTrue="1" operator="equal">
      <formula>"買"</formula>
    </cfRule>
    <cfRule type="cellIs" dxfId="208" priority="68" stopIfTrue="1" operator="equal">
      <formula>"売"</formula>
    </cfRule>
  </conditionalFormatting>
  <conditionalFormatting sqref="G26">
    <cfRule type="cellIs" dxfId="207" priority="65" stopIfTrue="1" operator="equal">
      <formula>"買"</formula>
    </cfRule>
    <cfRule type="cellIs" dxfId="206" priority="66" stopIfTrue="1" operator="equal">
      <formula>"売"</formula>
    </cfRule>
  </conditionalFormatting>
  <conditionalFormatting sqref="G27">
    <cfRule type="cellIs" dxfId="205" priority="63" stopIfTrue="1" operator="equal">
      <formula>"買"</formula>
    </cfRule>
    <cfRule type="cellIs" dxfId="204" priority="64" stopIfTrue="1" operator="equal">
      <formula>"売"</formula>
    </cfRule>
  </conditionalFormatting>
  <conditionalFormatting sqref="G28">
    <cfRule type="cellIs" dxfId="203" priority="61" stopIfTrue="1" operator="equal">
      <formula>"買"</formula>
    </cfRule>
    <cfRule type="cellIs" dxfId="202" priority="62" stopIfTrue="1" operator="equal">
      <formula>"売"</formula>
    </cfRule>
  </conditionalFormatting>
  <conditionalFormatting sqref="G29">
    <cfRule type="cellIs" dxfId="201" priority="59" stopIfTrue="1" operator="equal">
      <formula>"買"</formula>
    </cfRule>
    <cfRule type="cellIs" dxfId="200" priority="60" stopIfTrue="1" operator="equal">
      <formula>"売"</formula>
    </cfRule>
  </conditionalFormatting>
  <conditionalFormatting sqref="G30">
    <cfRule type="cellIs" dxfId="199" priority="57" stopIfTrue="1" operator="equal">
      <formula>"買"</formula>
    </cfRule>
    <cfRule type="cellIs" dxfId="198" priority="58" stopIfTrue="1" operator="equal">
      <formula>"売"</formula>
    </cfRule>
  </conditionalFormatting>
  <conditionalFormatting sqref="G31">
    <cfRule type="cellIs" dxfId="197" priority="55" stopIfTrue="1" operator="equal">
      <formula>"買"</formula>
    </cfRule>
    <cfRule type="cellIs" dxfId="196" priority="56" stopIfTrue="1" operator="equal">
      <formula>"売"</formula>
    </cfRule>
  </conditionalFormatting>
  <conditionalFormatting sqref="G32">
    <cfRule type="cellIs" dxfId="195" priority="53" stopIfTrue="1" operator="equal">
      <formula>"買"</formula>
    </cfRule>
    <cfRule type="cellIs" dxfId="194" priority="54" stopIfTrue="1" operator="equal">
      <formula>"売"</formula>
    </cfRule>
  </conditionalFormatting>
  <conditionalFormatting sqref="G33">
    <cfRule type="cellIs" dxfId="193" priority="51" stopIfTrue="1" operator="equal">
      <formula>"買"</formula>
    </cfRule>
    <cfRule type="cellIs" dxfId="192" priority="52" stopIfTrue="1" operator="equal">
      <formula>"売"</formula>
    </cfRule>
  </conditionalFormatting>
  <conditionalFormatting sqref="G34">
    <cfRule type="cellIs" dxfId="191" priority="49" stopIfTrue="1" operator="equal">
      <formula>"買"</formula>
    </cfRule>
    <cfRule type="cellIs" dxfId="190" priority="50" stopIfTrue="1" operator="equal">
      <formula>"売"</formula>
    </cfRule>
  </conditionalFormatting>
  <conditionalFormatting sqref="G35">
    <cfRule type="cellIs" dxfId="189" priority="47" stopIfTrue="1" operator="equal">
      <formula>"買"</formula>
    </cfRule>
    <cfRule type="cellIs" dxfId="188" priority="48" stopIfTrue="1" operator="equal">
      <formula>"売"</formula>
    </cfRule>
  </conditionalFormatting>
  <conditionalFormatting sqref="G36">
    <cfRule type="cellIs" dxfId="187" priority="45" stopIfTrue="1" operator="equal">
      <formula>"買"</formula>
    </cfRule>
    <cfRule type="cellIs" dxfId="186" priority="46" stopIfTrue="1" operator="equal">
      <formula>"売"</formula>
    </cfRule>
  </conditionalFormatting>
  <conditionalFormatting sqref="G37">
    <cfRule type="cellIs" dxfId="183" priority="41" stopIfTrue="1" operator="equal">
      <formula>"買"</formula>
    </cfRule>
    <cfRule type="cellIs" dxfId="182" priority="42" stopIfTrue="1" operator="equal">
      <formula>"売"</formula>
    </cfRule>
  </conditionalFormatting>
  <conditionalFormatting sqref="G38">
    <cfRule type="cellIs" dxfId="181" priority="39" stopIfTrue="1" operator="equal">
      <formula>"買"</formula>
    </cfRule>
    <cfRule type="cellIs" dxfId="180" priority="40" stopIfTrue="1" operator="equal">
      <formula>"売"</formula>
    </cfRule>
  </conditionalFormatting>
  <conditionalFormatting sqref="G39">
    <cfRule type="cellIs" dxfId="179" priority="37" stopIfTrue="1" operator="equal">
      <formula>"買"</formula>
    </cfRule>
    <cfRule type="cellIs" dxfId="178" priority="38" stopIfTrue="1" operator="equal">
      <formula>"売"</formula>
    </cfRule>
  </conditionalFormatting>
  <conditionalFormatting sqref="G40">
    <cfRule type="cellIs" dxfId="177" priority="35" stopIfTrue="1" operator="equal">
      <formula>"買"</formula>
    </cfRule>
    <cfRule type="cellIs" dxfId="176" priority="36" stopIfTrue="1" operator="equal">
      <formula>"売"</formula>
    </cfRule>
  </conditionalFormatting>
  <conditionalFormatting sqref="G41">
    <cfRule type="cellIs" dxfId="175" priority="33" stopIfTrue="1" operator="equal">
      <formula>"買"</formula>
    </cfRule>
    <cfRule type="cellIs" dxfId="174" priority="34" stopIfTrue="1" operator="equal">
      <formula>"売"</formula>
    </cfRule>
  </conditionalFormatting>
  <conditionalFormatting sqref="G42">
    <cfRule type="cellIs" dxfId="173" priority="31" stopIfTrue="1" operator="equal">
      <formula>"買"</formula>
    </cfRule>
    <cfRule type="cellIs" dxfId="172" priority="32" stopIfTrue="1" operator="equal">
      <formula>"売"</formula>
    </cfRule>
  </conditionalFormatting>
  <conditionalFormatting sqref="G43">
    <cfRule type="cellIs" dxfId="171" priority="29" stopIfTrue="1" operator="equal">
      <formula>"買"</formula>
    </cfRule>
    <cfRule type="cellIs" dxfId="170" priority="30" stopIfTrue="1" operator="equal">
      <formula>"売"</formula>
    </cfRule>
  </conditionalFormatting>
  <conditionalFormatting sqref="G44">
    <cfRule type="cellIs" dxfId="169" priority="27" stopIfTrue="1" operator="equal">
      <formula>"買"</formula>
    </cfRule>
    <cfRule type="cellIs" dxfId="168" priority="28" stopIfTrue="1" operator="equal">
      <formula>"売"</formula>
    </cfRule>
  </conditionalFormatting>
  <conditionalFormatting sqref="G45">
    <cfRule type="cellIs" dxfId="167" priority="25" stopIfTrue="1" operator="equal">
      <formula>"買"</formula>
    </cfRule>
    <cfRule type="cellIs" dxfId="166" priority="26" stopIfTrue="1" operator="equal">
      <formula>"売"</formula>
    </cfRule>
  </conditionalFormatting>
  <conditionalFormatting sqref="G46">
    <cfRule type="cellIs" dxfId="165" priority="23" stopIfTrue="1" operator="equal">
      <formula>"買"</formula>
    </cfRule>
    <cfRule type="cellIs" dxfId="164" priority="24" stopIfTrue="1" operator="equal">
      <formula>"売"</formula>
    </cfRule>
  </conditionalFormatting>
  <conditionalFormatting sqref="G47">
    <cfRule type="cellIs" dxfId="163" priority="21" stopIfTrue="1" operator="equal">
      <formula>"買"</formula>
    </cfRule>
    <cfRule type="cellIs" dxfId="162" priority="22" stopIfTrue="1" operator="equal">
      <formula>"売"</formula>
    </cfRule>
  </conditionalFormatting>
  <conditionalFormatting sqref="G56">
    <cfRule type="cellIs" dxfId="161" priority="3" stopIfTrue="1" operator="equal">
      <formula>"買"</formula>
    </cfRule>
    <cfRule type="cellIs" dxfId="160" priority="4" stopIfTrue="1" operator="equal">
      <formula>"売"</formula>
    </cfRule>
  </conditionalFormatting>
  <conditionalFormatting sqref="G48">
    <cfRule type="cellIs" dxfId="159" priority="19" stopIfTrue="1" operator="equal">
      <formula>"買"</formula>
    </cfRule>
    <cfRule type="cellIs" dxfId="158" priority="20" stopIfTrue="1" operator="equal">
      <formula>"売"</formula>
    </cfRule>
  </conditionalFormatting>
  <conditionalFormatting sqref="G49">
    <cfRule type="cellIs" dxfId="157" priority="17" stopIfTrue="1" operator="equal">
      <formula>"買"</formula>
    </cfRule>
    <cfRule type="cellIs" dxfId="156" priority="18" stopIfTrue="1" operator="equal">
      <formula>"売"</formula>
    </cfRule>
  </conditionalFormatting>
  <conditionalFormatting sqref="G50">
    <cfRule type="cellIs" dxfId="155" priority="15" stopIfTrue="1" operator="equal">
      <formula>"買"</formula>
    </cfRule>
    <cfRule type="cellIs" dxfId="154" priority="16" stopIfTrue="1" operator="equal">
      <formula>"売"</formula>
    </cfRule>
  </conditionalFormatting>
  <conditionalFormatting sqref="G51">
    <cfRule type="cellIs" dxfId="153" priority="13" stopIfTrue="1" operator="equal">
      <formula>"買"</formula>
    </cfRule>
    <cfRule type="cellIs" dxfId="152" priority="14" stopIfTrue="1" operator="equal">
      <formula>"売"</formula>
    </cfRule>
  </conditionalFormatting>
  <conditionalFormatting sqref="G52">
    <cfRule type="cellIs" dxfId="151" priority="11" stopIfTrue="1" operator="equal">
      <formula>"買"</formula>
    </cfRule>
    <cfRule type="cellIs" dxfId="150" priority="12" stopIfTrue="1" operator="equal">
      <formula>"売"</formula>
    </cfRule>
  </conditionalFormatting>
  <conditionalFormatting sqref="G53">
    <cfRule type="cellIs" dxfId="147" priority="9" stopIfTrue="1" operator="equal">
      <formula>"買"</formula>
    </cfRule>
    <cfRule type="cellIs" dxfId="146" priority="10" stopIfTrue="1" operator="equal">
      <formula>"売"</formula>
    </cfRule>
  </conditionalFormatting>
  <conditionalFormatting sqref="G54">
    <cfRule type="cellIs" dxfId="143" priority="7" stopIfTrue="1" operator="equal">
      <formula>"買"</formula>
    </cfRule>
    <cfRule type="cellIs" dxfId="142" priority="8" stopIfTrue="1" operator="equal">
      <formula>"売"</formula>
    </cfRule>
  </conditionalFormatting>
  <conditionalFormatting sqref="G55">
    <cfRule type="cellIs" dxfId="139" priority="5" stopIfTrue="1" operator="equal">
      <formula>"買"</formula>
    </cfRule>
    <cfRule type="cellIs" dxfId="138" priority="6" stopIfTrue="1" operator="equal">
      <formula>"売"</formula>
    </cfRule>
  </conditionalFormatting>
  <conditionalFormatting sqref="G57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dataValidations count="1">
    <dataValidation type="list" allowBlank="1" showInputMessage="1" showErrorMessage="1" sqref="G9:G107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8"/>
  <sheetViews>
    <sheetView tabSelected="1" zoomScale="90" zoomScaleNormal="90" workbookViewId="0">
      <pane ySplit="8" topLeftCell="A9" activePane="bottomLeft" state="frozen"/>
      <selection pane="bottomLeft" activeCell="E65" sqref="E65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76" t="s">
        <v>5</v>
      </c>
      <c r="C2" s="76"/>
      <c r="D2" s="87" t="s">
        <v>68</v>
      </c>
      <c r="E2" s="87"/>
      <c r="F2" s="76" t="s">
        <v>6</v>
      </c>
      <c r="G2" s="76"/>
      <c r="H2" s="79" t="s">
        <v>73</v>
      </c>
      <c r="I2" s="79"/>
      <c r="J2" s="76" t="s">
        <v>7</v>
      </c>
      <c r="K2" s="76"/>
      <c r="L2" s="86">
        <v>100000</v>
      </c>
      <c r="M2" s="87"/>
      <c r="N2" s="76" t="s">
        <v>8</v>
      </c>
      <c r="O2" s="76"/>
      <c r="P2" s="88">
        <f>SUM(L2,D4)</f>
        <v>291803.00257482397</v>
      </c>
      <c r="Q2" s="79"/>
      <c r="R2" s="1"/>
      <c r="S2" s="1"/>
      <c r="T2" s="1"/>
    </row>
    <row r="3" spans="2:25" ht="57" customHeight="1" x14ac:dyDescent="0.2">
      <c r="B3" s="76" t="s">
        <v>9</v>
      </c>
      <c r="C3" s="76"/>
      <c r="D3" s="89" t="s">
        <v>74</v>
      </c>
      <c r="E3" s="89"/>
      <c r="F3" s="89"/>
      <c r="G3" s="89"/>
      <c r="H3" s="89"/>
      <c r="I3" s="89"/>
      <c r="J3" s="76" t="s">
        <v>10</v>
      </c>
      <c r="K3" s="76"/>
      <c r="L3" s="89" t="s">
        <v>63</v>
      </c>
      <c r="M3" s="90"/>
      <c r="N3" s="90"/>
      <c r="O3" s="90"/>
      <c r="P3" s="90"/>
      <c r="Q3" s="90"/>
      <c r="R3" s="1"/>
      <c r="S3" s="1"/>
    </row>
    <row r="4" spans="2:25" x14ac:dyDescent="0.2">
      <c r="B4" s="76" t="s">
        <v>11</v>
      </c>
      <c r="C4" s="76"/>
      <c r="D4" s="84">
        <f>SUM($R$9:$S$992)</f>
        <v>191803.00257482397</v>
      </c>
      <c r="E4" s="84"/>
      <c r="F4" s="76" t="s">
        <v>12</v>
      </c>
      <c r="G4" s="76"/>
      <c r="H4" s="85">
        <f>SUM($T$9:$U$107)</f>
        <v>705.10000000000036</v>
      </c>
      <c r="I4" s="79"/>
      <c r="J4" s="91" t="s">
        <v>60</v>
      </c>
      <c r="K4" s="91"/>
      <c r="L4" s="88">
        <f>MAX($C$9:$D$989)-C9</f>
        <v>210131.79144948826</v>
      </c>
      <c r="M4" s="88"/>
      <c r="N4" s="91" t="s">
        <v>59</v>
      </c>
      <c r="O4" s="91"/>
      <c r="P4" s="92" t="e">
        <f>MAX(Y:Y)</f>
        <v>#REF!</v>
      </c>
      <c r="Q4" s="92"/>
      <c r="R4" s="1"/>
      <c r="S4" s="1"/>
      <c r="T4" s="1"/>
    </row>
    <row r="5" spans="2:25" x14ac:dyDescent="0.2">
      <c r="B5" s="36" t="s">
        <v>15</v>
      </c>
      <c r="C5" s="2">
        <f>COUNTIF($R$9:$R$989,"&gt;0")</f>
        <v>27</v>
      </c>
      <c r="D5" s="37" t="s">
        <v>16</v>
      </c>
      <c r="E5" s="15">
        <f>COUNTIF($R$9:$R$989,"&lt;0")</f>
        <v>23</v>
      </c>
      <c r="F5" s="37" t="s">
        <v>17</v>
      </c>
      <c r="G5" s="2">
        <f>COUNTIF($R$9:$R$989,"=0")</f>
        <v>0</v>
      </c>
      <c r="H5" s="37" t="s">
        <v>18</v>
      </c>
      <c r="I5" s="3">
        <f>C5/SUM(C5,E5,G5)</f>
        <v>0.54</v>
      </c>
      <c r="J5" s="75" t="s">
        <v>19</v>
      </c>
      <c r="K5" s="76"/>
      <c r="L5" s="77">
        <f>MAX(V9:V992)</f>
        <v>2</v>
      </c>
      <c r="M5" s="78"/>
      <c r="N5" s="17" t="s">
        <v>20</v>
      </c>
      <c r="O5" s="9"/>
      <c r="P5" s="77">
        <f>MAX(W9:W992)</f>
        <v>4</v>
      </c>
      <c r="Q5" s="7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80" t="s">
        <v>27</v>
      </c>
      <c r="S7" s="80"/>
      <c r="T7" s="80"/>
      <c r="U7" s="80"/>
    </row>
    <row r="8" spans="2:25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81" t="s">
        <v>31</v>
      </c>
      <c r="I8" s="67"/>
      <c r="J8" s="4" t="s">
        <v>32</v>
      </c>
      <c r="K8" s="82" t="s">
        <v>33</v>
      </c>
      <c r="L8" s="70"/>
      <c r="M8" s="71"/>
      <c r="N8" s="5" t="s">
        <v>28</v>
      </c>
      <c r="O8" s="5" t="s">
        <v>29</v>
      </c>
      <c r="P8" s="83" t="s">
        <v>31</v>
      </c>
      <c r="Q8" s="74"/>
      <c r="R8" s="80" t="s">
        <v>34</v>
      </c>
      <c r="S8" s="80"/>
      <c r="T8" s="80" t="s">
        <v>32</v>
      </c>
      <c r="U8" s="80"/>
      <c r="Y8" t="s">
        <v>58</v>
      </c>
    </row>
    <row r="9" spans="2:25" x14ac:dyDescent="0.2">
      <c r="B9" s="35">
        <v>1</v>
      </c>
      <c r="C9" s="51">
        <f>L2</f>
        <v>100000</v>
      </c>
      <c r="D9" s="51"/>
      <c r="E9" s="47">
        <v>2016</v>
      </c>
      <c r="F9" s="8">
        <v>43646</v>
      </c>
      <c r="G9" s="47" t="s">
        <v>4</v>
      </c>
      <c r="H9" s="57">
        <v>79.59</v>
      </c>
      <c r="I9" s="57"/>
      <c r="J9" s="47">
        <v>27</v>
      </c>
      <c r="K9" s="51">
        <f>IF(J9="","",C9*0.03)</f>
        <v>3000</v>
      </c>
      <c r="L9" s="51"/>
      <c r="M9" s="48">
        <f>IF(J9="","",(K9/J9)/LOOKUP(RIGHT($D$2,3),定数!$A$6:$A$13,定数!$B$6:$B$13))</f>
        <v>1.1111111111111112</v>
      </c>
      <c r="N9" s="47">
        <v>2016</v>
      </c>
      <c r="O9" s="8">
        <v>43646</v>
      </c>
      <c r="P9" s="58">
        <v>79.319999999999993</v>
      </c>
      <c r="Q9" s="58"/>
      <c r="R9" s="55">
        <f>IF(P9="","",T9*M9*LOOKUP(RIGHT($D$2,3),定数!$A$6:$A$13,定数!$B$6:$B$13))</f>
        <v>-3000.0000000001137</v>
      </c>
      <c r="S9" s="55"/>
      <c r="T9" s="56">
        <f>IF(P9="","",IF(G9="買",(P9-H9),(H9-P9))*IF(RIGHT($D$2,3)="JPY",100,10000))</f>
        <v>-27.000000000001023</v>
      </c>
      <c r="U9" s="56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35">
        <v>2</v>
      </c>
      <c r="C10" s="51">
        <f t="shared" ref="C10:C72" si="0">IF(R9="","",C9+R9)</f>
        <v>96999.999999999884</v>
      </c>
      <c r="D10" s="51"/>
      <c r="E10" s="47">
        <v>2016</v>
      </c>
      <c r="F10" s="8">
        <v>43647</v>
      </c>
      <c r="G10" s="47" t="s">
        <v>3</v>
      </c>
      <c r="H10" s="57">
        <v>79.209999999999994</v>
      </c>
      <c r="I10" s="57"/>
      <c r="J10" s="47">
        <v>19</v>
      </c>
      <c r="K10" s="53">
        <f>IF(J10="","",C10*0.03)</f>
        <v>2909.9999999999964</v>
      </c>
      <c r="L10" s="54"/>
      <c r="M10" s="48">
        <f>IF(J10="","",(K10/J10)/LOOKUP(RIGHT($D$2,3),定数!$A$6:$A$13,定数!$B$6:$B$13))</f>
        <v>1.5315789473684192</v>
      </c>
      <c r="N10" s="47">
        <v>2016</v>
      </c>
      <c r="O10" s="8">
        <v>43647</v>
      </c>
      <c r="P10" s="58">
        <v>79.400000000000006</v>
      </c>
      <c r="Q10" s="58"/>
      <c r="R10" s="55">
        <f>IF(P10="","",T10*M10*LOOKUP(RIGHT($D$2,3),定数!$A$6:$A$13,定数!$B$6:$B$13))</f>
        <v>-2910.0000000001792</v>
      </c>
      <c r="S10" s="55"/>
      <c r="T10" s="56">
        <f>IF(P10="","",IF(G10="買",(P10-H10),(H10-P10))*IF(RIGHT($D$2,3)="JPY",100,10000))</f>
        <v>-19.000000000001194</v>
      </c>
      <c r="U10" s="56"/>
      <c r="V10" s="22">
        <f t="shared" ref="V10:V22" si="1">IF(T10&lt;&gt;"",IF(T10&gt;0,1+V9,0),"")</f>
        <v>0</v>
      </c>
      <c r="W10">
        <f t="shared" ref="W10:W72" si="2">IF(T10&lt;&gt;"",IF(T10&lt;0,1+W9,0),"")</f>
        <v>2</v>
      </c>
      <c r="X10" s="41">
        <f>IF(C10&lt;&gt;"",MAX(C10,C9),"")</f>
        <v>100000</v>
      </c>
    </row>
    <row r="11" spans="2:25" x14ac:dyDescent="0.2">
      <c r="B11" s="35">
        <v>3</v>
      </c>
      <c r="C11" s="51">
        <f t="shared" ref="C11:C16" si="3">IF(R10="","",C10+R10)</f>
        <v>94089.999999999709</v>
      </c>
      <c r="D11" s="51"/>
      <c r="E11" s="47">
        <v>2016</v>
      </c>
      <c r="F11" s="8">
        <v>43650</v>
      </c>
      <c r="G11" s="47" t="s">
        <v>4</v>
      </c>
      <c r="H11" s="57">
        <v>79.7</v>
      </c>
      <c r="I11" s="57"/>
      <c r="J11" s="47">
        <v>13</v>
      </c>
      <c r="K11" s="53">
        <f t="shared" ref="K11:K45" si="4">IF(J11="","",C11*0.03)</f>
        <v>2822.6999999999912</v>
      </c>
      <c r="L11" s="54"/>
      <c r="M11" s="48">
        <f>IF(J11="","",(K11/J11)/LOOKUP(RIGHT($D$2,3),定数!$A$6:$A$13,定数!$B$6:$B$13))</f>
        <v>2.1713076923076855</v>
      </c>
      <c r="N11" s="47">
        <v>2016</v>
      </c>
      <c r="O11" s="8">
        <v>43650</v>
      </c>
      <c r="P11" s="58">
        <v>79.903000000000006</v>
      </c>
      <c r="Q11" s="58"/>
      <c r="R11" s="55">
        <f>IF(P11="","",T11*M11*LOOKUP(RIGHT($D$2,3),定数!$A$6:$A$13,定数!$B$6:$B$13))</f>
        <v>4407.7546153846652</v>
      </c>
      <c r="S11" s="55"/>
      <c r="T11" s="56">
        <f>IF(P11="","",IF(G11="買",(P11-H11),(H11-P11))*IF(RIGHT($D$2,3)="JPY",100,10000))</f>
        <v>20.300000000000296</v>
      </c>
      <c r="U11" s="56"/>
      <c r="V11" s="22">
        <f t="shared" si="1"/>
        <v>1</v>
      </c>
      <c r="W11">
        <f t="shared" si="2"/>
        <v>0</v>
      </c>
      <c r="X11" s="41">
        <f>IF(C11&lt;&gt;"",MAX(X10,C11),"")</f>
        <v>100000</v>
      </c>
      <c r="Y11" s="42">
        <f>IF(X11&lt;&gt;"",1-(C11/X11),"")</f>
        <v>5.9100000000002928E-2</v>
      </c>
    </row>
    <row r="12" spans="2:25" x14ac:dyDescent="0.2">
      <c r="B12" s="35">
        <v>4</v>
      </c>
      <c r="C12" s="51">
        <f t="shared" si="3"/>
        <v>98497.754615384372</v>
      </c>
      <c r="D12" s="51"/>
      <c r="E12" s="47">
        <v>2016</v>
      </c>
      <c r="F12" s="8">
        <v>43652</v>
      </c>
      <c r="G12" s="47" t="s">
        <v>3</v>
      </c>
      <c r="H12" s="57">
        <v>77.58</v>
      </c>
      <c r="I12" s="57"/>
      <c r="J12" s="47">
        <v>38</v>
      </c>
      <c r="K12" s="53">
        <f t="shared" si="4"/>
        <v>2954.932638461531</v>
      </c>
      <c r="L12" s="54"/>
      <c r="M12" s="48">
        <f>IF(J12="","",(K12/J12)/LOOKUP(RIGHT($D$2,3),定数!$A$6:$A$13,定数!$B$6:$B$13))</f>
        <v>0.77761385222671875</v>
      </c>
      <c r="N12" s="47">
        <v>2016</v>
      </c>
      <c r="O12" s="8">
        <v>43652</v>
      </c>
      <c r="P12" s="58">
        <v>77.959999999999994</v>
      </c>
      <c r="Q12" s="58"/>
      <c r="R12" s="55">
        <f>IF(P12="","",T12*M12*LOOKUP(RIGHT($D$2,3),定数!$A$6:$A$13,定数!$B$6:$B$13))</f>
        <v>-2954.9326384614956</v>
      </c>
      <c r="S12" s="55"/>
      <c r="T12" s="56">
        <f t="shared" ref="T12:T74" si="5">IF(P12="","",IF(G12="買",(P12-H12),(H12-P12))*IF(RIGHT($D$2,3)="JPY",100,10000))</f>
        <v>-37.999999999999545</v>
      </c>
      <c r="U12" s="56"/>
      <c r="V12" s="22">
        <f t="shared" si="1"/>
        <v>0</v>
      </c>
      <c r="W12">
        <f t="shared" si="2"/>
        <v>1</v>
      </c>
      <c r="X12" s="41">
        <f t="shared" ref="X12:X74" si="6">IF(C12&lt;&gt;"",MAX(X11,C12),"")</f>
        <v>100000</v>
      </c>
      <c r="Y12" s="42">
        <f t="shared" ref="Y12:Y74" si="7">IF(X12&lt;&gt;"",1-(C12/X12),"")</f>
        <v>1.5022453846156303E-2</v>
      </c>
    </row>
    <row r="13" spans="2:25" x14ac:dyDescent="0.2">
      <c r="B13" s="35">
        <v>5</v>
      </c>
      <c r="C13" s="51">
        <f t="shared" si="3"/>
        <v>95542.821976922874</v>
      </c>
      <c r="D13" s="51"/>
      <c r="E13" s="47">
        <v>2016</v>
      </c>
      <c r="F13" s="8">
        <v>43654</v>
      </c>
      <c r="G13" s="47" t="s">
        <v>3</v>
      </c>
      <c r="H13" s="57">
        <v>77.239999999999995</v>
      </c>
      <c r="I13" s="57"/>
      <c r="J13" s="47">
        <v>19</v>
      </c>
      <c r="K13" s="53">
        <f t="shared" si="4"/>
        <v>2866.2846593076861</v>
      </c>
      <c r="L13" s="54"/>
      <c r="M13" s="48">
        <f>IF(J13="","",(K13/J13)/LOOKUP(RIGHT($D$2,3),定数!$A$6:$A$13,定数!$B$6:$B$13))</f>
        <v>1.5085708733198349</v>
      </c>
      <c r="N13" s="47">
        <v>2016</v>
      </c>
      <c r="O13" s="8">
        <v>43654</v>
      </c>
      <c r="P13" s="58">
        <v>77.430000000000007</v>
      </c>
      <c r="Q13" s="58"/>
      <c r="R13" s="55">
        <f>IF(P13="","",T13*M13*LOOKUP(RIGHT($D$2,3),定数!$A$6:$A$13,定数!$B$6:$B$13))</f>
        <v>-2866.2846593078661</v>
      </c>
      <c r="S13" s="55"/>
      <c r="T13" s="56">
        <f t="shared" si="5"/>
        <v>-19.000000000001194</v>
      </c>
      <c r="U13" s="56"/>
      <c r="V13" s="22">
        <f t="shared" si="1"/>
        <v>0</v>
      </c>
      <c r="W13">
        <f t="shared" si="2"/>
        <v>2</v>
      </c>
      <c r="X13" s="41">
        <f t="shared" si="6"/>
        <v>100000</v>
      </c>
      <c r="Y13" s="42">
        <f t="shared" si="7"/>
        <v>4.4571780230771241E-2</v>
      </c>
    </row>
    <row r="14" spans="2:25" x14ac:dyDescent="0.2">
      <c r="B14" s="35">
        <v>6</v>
      </c>
      <c r="C14" s="51">
        <f t="shared" si="3"/>
        <v>92676.537317615002</v>
      </c>
      <c r="D14" s="51"/>
      <c r="E14" s="47">
        <v>2016</v>
      </c>
      <c r="F14" s="8">
        <v>43654</v>
      </c>
      <c r="G14" s="47" t="s">
        <v>3</v>
      </c>
      <c r="H14" s="57">
        <v>77.23</v>
      </c>
      <c r="I14" s="57"/>
      <c r="J14" s="47">
        <v>20</v>
      </c>
      <c r="K14" s="53">
        <f t="shared" si="4"/>
        <v>2780.2961195284502</v>
      </c>
      <c r="L14" s="54"/>
      <c r="M14" s="48">
        <f>IF(J14="","",(K14/J14)/LOOKUP(RIGHT($D$2,3),定数!$A$6:$A$13,定数!$B$6:$B$13))</f>
        <v>1.3901480597642251</v>
      </c>
      <c r="N14" s="47">
        <v>2016</v>
      </c>
      <c r="O14" s="8">
        <v>43654</v>
      </c>
      <c r="P14" s="58">
        <v>77.430000000000007</v>
      </c>
      <c r="Q14" s="58"/>
      <c r="R14" s="55">
        <f>IF(P14="","",T14*M14*LOOKUP(RIGHT($D$2,3),定数!$A$6:$A$13,定数!$B$6:$B$13))</f>
        <v>-2780.2961195284897</v>
      </c>
      <c r="S14" s="55"/>
      <c r="T14" s="56">
        <f t="shared" si="5"/>
        <v>-20.000000000000284</v>
      </c>
      <c r="U14" s="56"/>
      <c r="V14" s="22">
        <f t="shared" si="1"/>
        <v>0</v>
      </c>
      <c r="W14">
        <f t="shared" si="2"/>
        <v>3</v>
      </c>
      <c r="X14" s="41">
        <f t="shared" si="6"/>
        <v>100000</v>
      </c>
      <c r="Y14" s="42">
        <f t="shared" si="7"/>
        <v>7.3234626823849958E-2</v>
      </c>
    </row>
    <row r="15" spans="2:25" x14ac:dyDescent="0.2">
      <c r="B15" s="35">
        <v>7</v>
      </c>
      <c r="C15" s="51">
        <f t="shared" si="3"/>
        <v>89896.241198086514</v>
      </c>
      <c r="D15" s="51"/>
      <c r="E15" s="47">
        <v>2016</v>
      </c>
      <c r="F15" s="8">
        <v>43657</v>
      </c>
      <c r="G15" s="47" t="s">
        <v>4</v>
      </c>
      <c r="H15" s="57">
        <v>78.38</v>
      </c>
      <c r="I15" s="57"/>
      <c r="J15" s="47">
        <v>42</v>
      </c>
      <c r="K15" s="53">
        <f t="shared" si="4"/>
        <v>2696.8872359425955</v>
      </c>
      <c r="L15" s="54"/>
      <c r="M15" s="48">
        <f>IF(J15="","",(K15/J15)/LOOKUP(RIGHT($D$2,3),定数!$A$6:$A$13,定数!$B$6:$B$13))</f>
        <v>0.64211600855776085</v>
      </c>
      <c r="N15" s="47">
        <v>2016</v>
      </c>
      <c r="O15" s="8">
        <v>43658</v>
      </c>
      <c r="P15" s="58">
        <v>79.201999999999998</v>
      </c>
      <c r="Q15" s="58"/>
      <c r="R15" s="55">
        <f>IF(P15="","",T15*M15*LOOKUP(RIGHT($D$2,3),定数!$A$6:$A$13,定数!$B$6:$B$13))</f>
        <v>5278.1935903448111</v>
      </c>
      <c r="S15" s="55"/>
      <c r="T15" s="56">
        <f t="shared" si="5"/>
        <v>82.200000000000273</v>
      </c>
      <c r="U15" s="56"/>
      <c r="V15" s="22">
        <f t="shared" si="1"/>
        <v>1</v>
      </c>
      <c r="W15">
        <f t="shared" si="2"/>
        <v>0</v>
      </c>
      <c r="X15" s="41">
        <f t="shared" si="6"/>
        <v>100000</v>
      </c>
      <c r="Y15" s="42">
        <f t="shared" si="7"/>
        <v>0.10103758801913487</v>
      </c>
    </row>
    <row r="16" spans="2:25" x14ac:dyDescent="0.2">
      <c r="B16" s="35">
        <v>8</v>
      </c>
      <c r="C16" s="51">
        <f t="shared" si="3"/>
        <v>95174.434788431332</v>
      </c>
      <c r="D16" s="51"/>
      <c r="E16" s="47">
        <v>2016</v>
      </c>
      <c r="F16" s="8">
        <v>43659</v>
      </c>
      <c r="G16" s="47" t="s">
        <v>4</v>
      </c>
      <c r="H16" s="57">
        <v>80.45</v>
      </c>
      <c r="I16" s="57"/>
      <c r="J16" s="47">
        <v>43</v>
      </c>
      <c r="K16" s="53">
        <f t="shared" si="4"/>
        <v>2855.2330436529401</v>
      </c>
      <c r="L16" s="54"/>
      <c r="M16" s="48">
        <f>IF(J16="","",(K16/J16)/LOOKUP(RIGHT($D$2,3),定数!$A$6:$A$13,定数!$B$6:$B$13))</f>
        <v>0.66400768457045123</v>
      </c>
      <c r="N16" s="47">
        <v>2016</v>
      </c>
      <c r="O16" s="8">
        <v>43659</v>
      </c>
      <c r="P16" s="58">
        <v>81.23</v>
      </c>
      <c r="Q16" s="58"/>
      <c r="R16" s="55">
        <f>IF(P16="","",T16*M16*LOOKUP(RIGHT($D$2,3),定数!$A$6:$A$13,定数!$B$6:$B$13))</f>
        <v>5179.259939649527</v>
      </c>
      <c r="S16" s="55"/>
      <c r="T16" s="56">
        <f t="shared" si="5"/>
        <v>78.000000000000114</v>
      </c>
      <c r="U16" s="56"/>
      <c r="V16" s="22">
        <f t="shared" si="1"/>
        <v>2</v>
      </c>
      <c r="W16">
        <f t="shared" si="2"/>
        <v>0</v>
      </c>
      <c r="X16" s="41">
        <f t="shared" si="6"/>
        <v>100000</v>
      </c>
      <c r="Y16" s="42">
        <f t="shared" si="7"/>
        <v>4.825565211568672E-2</v>
      </c>
    </row>
    <row r="17" spans="2:25" x14ac:dyDescent="0.2">
      <c r="B17" s="35">
        <v>9</v>
      </c>
      <c r="C17" s="51">
        <f t="shared" si="0"/>
        <v>100353.69472808085</v>
      </c>
      <c r="D17" s="51"/>
      <c r="E17" s="47">
        <v>2016</v>
      </c>
      <c r="F17" s="8">
        <v>43661</v>
      </c>
      <c r="G17" s="47" t="s">
        <v>4</v>
      </c>
      <c r="H17" s="57">
        <v>82.25</v>
      </c>
      <c r="I17" s="57"/>
      <c r="J17" s="47">
        <v>32</v>
      </c>
      <c r="K17" s="53">
        <f t="shared" si="4"/>
        <v>3010.6108418424255</v>
      </c>
      <c r="L17" s="54"/>
      <c r="M17" s="48">
        <f>IF(J17="","",(K17/J17)/LOOKUP(RIGHT($D$2,3),定数!$A$6:$A$13,定数!$B$6:$B$13))</f>
        <v>0.940815888075758</v>
      </c>
      <c r="N17" s="47">
        <v>2016</v>
      </c>
      <c r="O17" s="8">
        <v>43661</v>
      </c>
      <c r="P17" s="58">
        <v>81.93</v>
      </c>
      <c r="Q17" s="58"/>
      <c r="R17" s="55">
        <f>IF(P17="","",T17*M17*LOOKUP(RIGHT($D$2,3),定数!$A$6:$A$13,定数!$B$6:$B$13))</f>
        <v>-3010.6108418423614</v>
      </c>
      <c r="S17" s="55"/>
      <c r="T17" s="56">
        <f t="shared" si="5"/>
        <v>-31.999999999999318</v>
      </c>
      <c r="U17" s="56"/>
      <c r="V17" s="22">
        <f t="shared" si="1"/>
        <v>0</v>
      </c>
      <c r="W17">
        <f t="shared" si="2"/>
        <v>1</v>
      </c>
      <c r="X17" s="41">
        <f t="shared" si="6"/>
        <v>100353.69472808085</v>
      </c>
      <c r="Y17" s="42">
        <f t="shared" si="7"/>
        <v>0</v>
      </c>
    </row>
    <row r="18" spans="2:25" x14ac:dyDescent="0.2">
      <c r="B18" s="35">
        <v>10</v>
      </c>
      <c r="C18" s="51">
        <f t="shared" si="0"/>
        <v>97343.083886238484</v>
      </c>
      <c r="D18" s="51"/>
      <c r="E18" s="47">
        <v>2016</v>
      </c>
      <c r="F18" s="8">
        <v>43661</v>
      </c>
      <c r="G18" s="47" t="s">
        <v>3</v>
      </c>
      <c r="H18" s="57">
        <v>81.44</v>
      </c>
      <c r="I18" s="57"/>
      <c r="J18" s="47">
        <v>31</v>
      </c>
      <c r="K18" s="53">
        <f t="shared" si="4"/>
        <v>2920.2925165871543</v>
      </c>
      <c r="L18" s="54"/>
      <c r="M18" s="48">
        <f>IF(J18="","",(K18/J18)/LOOKUP(RIGHT($D$2,3),定数!$A$6:$A$13,定数!$B$6:$B$13))</f>
        <v>0.94202984406037227</v>
      </c>
      <c r="N18" s="47">
        <v>2016</v>
      </c>
      <c r="O18" s="8">
        <v>43661</v>
      </c>
      <c r="P18" s="58">
        <v>80.861000000000004</v>
      </c>
      <c r="Q18" s="58"/>
      <c r="R18" s="55">
        <f>IF(P18="","",T18*M18*LOOKUP(RIGHT($D$2,3),定数!$A$6:$A$13,定数!$B$6:$B$13))</f>
        <v>5454.3527971094945</v>
      </c>
      <c r="S18" s="55"/>
      <c r="T18" s="56">
        <f t="shared" si="5"/>
        <v>57.899999999999352</v>
      </c>
      <c r="U18" s="56"/>
      <c r="V18" s="22">
        <f t="shared" si="1"/>
        <v>1</v>
      </c>
      <c r="W18">
        <f t="shared" si="2"/>
        <v>0</v>
      </c>
      <c r="X18" s="41">
        <f t="shared" si="6"/>
        <v>100353.69472808085</v>
      </c>
      <c r="Y18" s="42">
        <f t="shared" si="7"/>
        <v>2.9999999999999472E-2</v>
      </c>
    </row>
    <row r="19" spans="2:25" x14ac:dyDescent="0.2">
      <c r="B19" s="35">
        <v>11</v>
      </c>
      <c r="C19" s="51">
        <f t="shared" si="0"/>
        <v>102797.43668334797</v>
      </c>
      <c r="D19" s="51"/>
      <c r="E19" s="47">
        <v>2016</v>
      </c>
      <c r="F19" s="8">
        <v>43673</v>
      </c>
      <c r="G19" s="47" t="s">
        <v>3</v>
      </c>
      <c r="H19" s="57">
        <v>79.75</v>
      </c>
      <c r="I19" s="57"/>
      <c r="J19" s="47">
        <v>39</v>
      </c>
      <c r="K19" s="53">
        <f t="shared" si="4"/>
        <v>3083.923100500439</v>
      </c>
      <c r="L19" s="54"/>
      <c r="M19" s="48">
        <f>IF(J19="","",(K19/J19)/LOOKUP(RIGHT($D$2,3),定数!$A$6:$A$13,定数!$B$6:$B$13))</f>
        <v>0.79074951294883045</v>
      </c>
      <c r="N19" s="47">
        <v>2016</v>
      </c>
      <c r="O19" s="8">
        <v>43674</v>
      </c>
      <c r="P19" s="58">
        <v>80.14</v>
      </c>
      <c r="Q19" s="58"/>
      <c r="R19" s="55">
        <f>IF(P19="","",T19*M19*LOOKUP(RIGHT($D$2,3),定数!$A$6:$A$13,定数!$B$6:$B$13))</f>
        <v>-3083.9231005004431</v>
      </c>
      <c r="S19" s="55"/>
      <c r="T19" s="56">
        <f t="shared" si="5"/>
        <v>-39.000000000000057</v>
      </c>
      <c r="U19" s="56"/>
      <c r="V19" s="22">
        <f t="shared" si="1"/>
        <v>0</v>
      </c>
      <c r="W19">
        <f t="shared" si="2"/>
        <v>1</v>
      </c>
      <c r="X19" s="41">
        <f t="shared" si="6"/>
        <v>102797.43668334797</v>
      </c>
      <c r="Y19" s="42">
        <f t="shared" si="7"/>
        <v>0</v>
      </c>
    </row>
    <row r="20" spans="2:25" x14ac:dyDescent="0.2">
      <c r="B20" s="35">
        <v>12</v>
      </c>
      <c r="C20" s="51">
        <f t="shared" si="0"/>
        <v>99713.513582847532</v>
      </c>
      <c r="D20" s="51"/>
      <c r="E20" s="47">
        <v>2016</v>
      </c>
      <c r="F20" s="8">
        <v>43674</v>
      </c>
      <c r="G20" s="47" t="s">
        <v>3</v>
      </c>
      <c r="H20" s="57">
        <v>79.790000000000006</v>
      </c>
      <c r="I20" s="57"/>
      <c r="J20" s="47">
        <v>24</v>
      </c>
      <c r="K20" s="53">
        <f t="shared" si="4"/>
        <v>2991.4054074854257</v>
      </c>
      <c r="L20" s="54"/>
      <c r="M20" s="48">
        <f>IF(J20="","",(K20/J20)/LOOKUP(RIGHT($D$2,3),定数!$A$6:$A$13,定数!$B$6:$B$13))</f>
        <v>1.2464189197855939</v>
      </c>
      <c r="N20" s="47">
        <v>2016</v>
      </c>
      <c r="O20" s="8">
        <v>43675</v>
      </c>
      <c r="P20" s="58">
        <v>80.03</v>
      </c>
      <c r="Q20" s="58"/>
      <c r="R20" s="55">
        <f>IF(P20="","",T20*M20*LOOKUP(RIGHT($D$2,3),定数!$A$6:$A$13,定数!$B$6:$B$13))</f>
        <v>-2991.4054074853616</v>
      </c>
      <c r="S20" s="55"/>
      <c r="T20" s="56">
        <f t="shared" si="5"/>
        <v>-23.999999999999488</v>
      </c>
      <c r="U20" s="56"/>
      <c r="V20" s="22">
        <f t="shared" si="1"/>
        <v>0</v>
      </c>
      <c r="W20">
        <f t="shared" si="2"/>
        <v>2</v>
      </c>
      <c r="X20" s="41">
        <f t="shared" si="6"/>
        <v>102797.43668334797</v>
      </c>
      <c r="Y20" s="42">
        <f t="shared" si="7"/>
        <v>3.0000000000000027E-2</v>
      </c>
    </row>
    <row r="21" spans="2:25" x14ac:dyDescent="0.2">
      <c r="B21" s="35">
        <v>13</v>
      </c>
      <c r="C21" s="51">
        <f t="shared" si="0"/>
        <v>96722.108175362169</v>
      </c>
      <c r="D21" s="51"/>
      <c r="E21" s="47">
        <v>2016</v>
      </c>
      <c r="F21" s="8">
        <v>43674</v>
      </c>
      <c r="G21" s="47" t="s">
        <v>3</v>
      </c>
      <c r="H21" s="57">
        <v>79.7</v>
      </c>
      <c r="I21" s="57"/>
      <c r="J21" s="47">
        <v>16</v>
      </c>
      <c r="K21" s="53">
        <f t="shared" si="4"/>
        <v>2901.6632452608651</v>
      </c>
      <c r="L21" s="54"/>
      <c r="M21" s="48">
        <f>IF(J21="","",(K21/J21)/LOOKUP(RIGHT($D$2,3),定数!$A$6:$A$13,定数!$B$6:$B$13))</f>
        <v>1.8135395282880407</v>
      </c>
      <c r="N21" s="47">
        <v>2016</v>
      </c>
      <c r="O21" s="8">
        <v>43674</v>
      </c>
      <c r="P21" s="58">
        <v>79.86</v>
      </c>
      <c r="Q21" s="58"/>
      <c r="R21" s="55">
        <f>IF(P21="","",T21*M21*LOOKUP(RIGHT($D$2,3),定数!$A$6:$A$13,定数!$B$6:$B$13))</f>
        <v>-2901.6632452608033</v>
      </c>
      <c r="S21" s="55"/>
      <c r="T21" s="56">
        <f t="shared" si="5"/>
        <v>-15.999999999999659</v>
      </c>
      <c r="U21" s="56"/>
      <c r="V21" s="22">
        <f t="shared" si="1"/>
        <v>0</v>
      </c>
      <c r="W21">
        <f t="shared" si="2"/>
        <v>3</v>
      </c>
      <c r="X21" s="41">
        <f t="shared" si="6"/>
        <v>102797.43668334797</v>
      </c>
      <c r="Y21" s="42">
        <f t="shared" si="7"/>
        <v>5.9099999999999375E-2</v>
      </c>
    </row>
    <row r="22" spans="2:25" x14ac:dyDescent="0.2">
      <c r="B22" s="35">
        <v>14</v>
      </c>
      <c r="C22" s="51">
        <f t="shared" si="0"/>
        <v>93820.444930101366</v>
      </c>
      <c r="D22" s="51"/>
      <c r="E22" s="47">
        <v>2016</v>
      </c>
      <c r="F22" s="8">
        <v>43675</v>
      </c>
      <c r="G22" s="47" t="s">
        <v>3</v>
      </c>
      <c r="H22" s="57">
        <v>78.28</v>
      </c>
      <c r="I22" s="57"/>
      <c r="J22" s="47">
        <v>33</v>
      </c>
      <c r="K22" s="53">
        <f t="shared" si="4"/>
        <v>2814.6133479030409</v>
      </c>
      <c r="L22" s="54"/>
      <c r="M22" s="48">
        <f>IF(J22="","",(K22/J22)/LOOKUP(RIGHT($D$2,3),定数!$A$6:$A$13,定数!$B$6:$B$13))</f>
        <v>0.85291313572819416</v>
      </c>
      <c r="N22" s="47">
        <v>2016</v>
      </c>
      <c r="O22" s="8">
        <v>43675</v>
      </c>
      <c r="P22" s="58">
        <v>78.61</v>
      </c>
      <c r="Q22" s="58"/>
      <c r="R22" s="55">
        <f>IF(P22="","",T22*M22*LOOKUP(RIGHT($D$2,3),定数!$A$6:$A$13,定数!$B$6:$B$13))</f>
        <v>-2814.6133479030264</v>
      </c>
      <c r="S22" s="55"/>
      <c r="T22" s="56">
        <f t="shared" si="5"/>
        <v>-32.999999999999829</v>
      </c>
      <c r="U22" s="56"/>
      <c r="V22" s="22">
        <f t="shared" si="1"/>
        <v>0</v>
      </c>
      <c r="W22">
        <f t="shared" si="2"/>
        <v>4</v>
      </c>
      <c r="X22" s="41">
        <f t="shared" si="6"/>
        <v>102797.43668334797</v>
      </c>
      <c r="Y22" s="42">
        <f t="shared" si="7"/>
        <v>8.7326999999998822E-2</v>
      </c>
    </row>
    <row r="23" spans="2:25" x14ac:dyDescent="0.2">
      <c r="B23" s="35">
        <v>15</v>
      </c>
      <c r="C23" s="51">
        <f t="shared" si="0"/>
        <v>91005.831582198341</v>
      </c>
      <c r="D23" s="51"/>
      <c r="E23" s="47">
        <v>2016</v>
      </c>
      <c r="F23" s="8">
        <v>43678</v>
      </c>
      <c r="G23" s="47" t="s">
        <v>3</v>
      </c>
      <c r="H23" s="57">
        <v>78.05</v>
      </c>
      <c r="I23" s="57"/>
      <c r="J23" s="47">
        <v>26</v>
      </c>
      <c r="K23" s="53">
        <f t="shared" si="4"/>
        <v>2730.17494746595</v>
      </c>
      <c r="L23" s="54"/>
      <c r="M23" s="48">
        <f>IF(J23="","",(K23/J23)/LOOKUP(RIGHT($D$2,3),定数!$A$6:$A$13,定数!$B$6:$B$13))</f>
        <v>1.0500672874869039</v>
      </c>
      <c r="N23" s="47">
        <v>2016</v>
      </c>
      <c r="O23" s="8">
        <v>43678</v>
      </c>
      <c r="P23" s="57">
        <v>77.575000000000003</v>
      </c>
      <c r="Q23" s="57"/>
      <c r="R23" s="55">
        <f>IF(P23="","",T23*M23*LOOKUP(RIGHT($D$2,3),定数!$A$6:$A$13,定数!$B$6:$B$13))</f>
        <v>4987.8196155627338</v>
      </c>
      <c r="S23" s="55"/>
      <c r="T23" s="56">
        <f t="shared" si="5"/>
        <v>47.499999999999432</v>
      </c>
      <c r="U23" s="56"/>
      <c r="V23" t="str">
        <f t="shared" ref="V23:W73" si="8">IF(S23&lt;&gt;"",IF(S23&lt;0,1+V22,0),"")</f>
        <v/>
      </c>
      <c r="W23">
        <f t="shared" si="2"/>
        <v>0</v>
      </c>
      <c r="X23" s="41">
        <f t="shared" si="6"/>
        <v>102797.43668334797</v>
      </c>
      <c r="Y23" s="42">
        <f t="shared" si="7"/>
        <v>0.11470718999999874</v>
      </c>
    </row>
    <row r="24" spans="2:25" x14ac:dyDescent="0.2">
      <c r="B24" s="35">
        <v>16</v>
      </c>
      <c r="C24" s="51">
        <f t="shared" si="0"/>
        <v>95993.651197761079</v>
      </c>
      <c r="D24" s="51"/>
      <c r="E24" s="47">
        <v>2016</v>
      </c>
      <c r="F24" s="8">
        <v>43680</v>
      </c>
      <c r="G24" s="47" t="s">
        <v>4</v>
      </c>
      <c r="H24" s="57">
        <v>77.2</v>
      </c>
      <c r="I24" s="57"/>
      <c r="J24" s="47">
        <v>19</v>
      </c>
      <c r="K24" s="53">
        <f t="shared" si="4"/>
        <v>2879.8095359328322</v>
      </c>
      <c r="L24" s="54"/>
      <c r="M24" s="48">
        <f>IF(J24="","",(K24/J24)/LOOKUP(RIGHT($D$2,3),定数!$A$6:$A$13,定数!$B$6:$B$13))</f>
        <v>1.5156892294383328</v>
      </c>
      <c r="N24" s="47">
        <v>2016</v>
      </c>
      <c r="O24" s="8">
        <v>43680</v>
      </c>
      <c r="P24" s="57">
        <v>77.534999999999997</v>
      </c>
      <c r="Q24" s="57"/>
      <c r="R24" s="55">
        <f>IF(P24="","",T24*M24*LOOKUP(RIGHT($D$2,3),定数!$A$6:$A$13,定数!$B$6:$B$13))</f>
        <v>5077.5589186183206</v>
      </c>
      <c r="S24" s="55"/>
      <c r="T24" s="56">
        <f t="shared" si="5"/>
        <v>33.499999999999375</v>
      </c>
      <c r="U24" s="56"/>
      <c r="V24" t="str">
        <f t="shared" si="8"/>
        <v/>
      </c>
      <c r="W24">
        <f t="shared" si="2"/>
        <v>0</v>
      </c>
      <c r="X24" s="41">
        <f t="shared" si="6"/>
        <v>102797.43668334797</v>
      </c>
      <c r="Y24" s="42">
        <f t="shared" si="7"/>
        <v>6.6186334067306896E-2</v>
      </c>
    </row>
    <row r="25" spans="2:25" x14ac:dyDescent="0.2">
      <c r="B25" s="35">
        <v>17</v>
      </c>
      <c r="C25" s="51">
        <f t="shared" si="0"/>
        <v>101071.2101163794</v>
      </c>
      <c r="D25" s="51"/>
      <c r="E25" s="47">
        <v>2016</v>
      </c>
      <c r="F25" s="8">
        <v>43680</v>
      </c>
      <c r="G25" s="47" t="s">
        <v>4</v>
      </c>
      <c r="H25" s="57">
        <v>77.38</v>
      </c>
      <c r="I25" s="57"/>
      <c r="J25" s="47">
        <v>15</v>
      </c>
      <c r="K25" s="53">
        <f t="shared" si="4"/>
        <v>3032.136303491382</v>
      </c>
      <c r="L25" s="54"/>
      <c r="M25" s="48">
        <f>IF(J25="","",(K25/J25)/LOOKUP(RIGHT($D$2,3),定数!$A$6:$A$13,定数!$B$6:$B$13))</f>
        <v>2.0214242023275881</v>
      </c>
      <c r="N25" s="47">
        <v>2016</v>
      </c>
      <c r="O25" s="8">
        <v>43680</v>
      </c>
      <c r="P25" s="57">
        <v>77.634</v>
      </c>
      <c r="Q25" s="57"/>
      <c r="R25" s="55">
        <f>IF(P25="","",T25*M25*LOOKUP(RIGHT($D$2,3),定数!$A$6:$A$13,定数!$B$6:$B$13))</f>
        <v>5134.4174739121727</v>
      </c>
      <c r="S25" s="55"/>
      <c r="T25" s="56">
        <f t="shared" si="5"/>
        <v>25.400000000000489</v>
      </c>
      <c r="U25" s="56"/>
      <c r="V25" t="str">
        <f t="shared" si="8"/>
        <v/>
      </c>
      <c r="W25">
        <f t="shared" si="2"/>
        <v>0</v>
      </c>
      <c r="X25" s="41">
        <f t="shared" si="6"/>
        <v>102797.43668334797</v>
      </c>
      <c r="Y25" s="42">
        <f t="shared" si="7"/>
        <v>1.6792505948236336E-2</v>
      </c>
    </row>
    <row r="26" spans="2:25" x14ac:dyDescent="0.2">
      <c r="B26" s="35">
        <v>18</v>
      </c>
      <c r="C26" s="51">
        <f t="shared" si="0"/>
        <v>106205.62759029157</v>
      </c>
      <c r="D26" s="51"/>
      <c r="E26" s="47">
        <v>2016</v>
      </c>
      <c r="F26" s="8">
        <v>43681</v>
      </c>
      <c r="G26" s="47" t="s">
        <v>4</v>
      </c>
      <c r="H26" s="57">
        <v>77.55</v>
      </c>
      <c r="I26" s="57"/>
      <c r="J26" s="47">
        <v>14</v>
      </c>
      <c r="K26" s="53">
        <f t="shared" si="4"/>
        <v>3186.1688277087469</v>
      </c>
      <c r="L26" s="54"/>
      <c r="M26" s="48">
        <f>IF(J26="","",(K26/J26)/LOOKUP(RIGHT($D$2,3),定数!$A$6:$A$13,定数!$B$6:$B$13))</f>
        <v>2.2758348769348191</v>
      </c>
      <c r="N26" s="47">
        <v>2016</v>
      </c>
      <c r="O26" s="8">
        <v>43681</v>
      </c>
      <c r="P26" s="58">
        <v>77.777000000000001</v>
      </c>
      <c r="Q26" s="58"/>
      <c r="R26" s="55">
        <f>IF(P26="","",T26*M26*LOOKUP(RIGHT($D$2,3),定数!$A$6:$A$13,定数!$B$6:$B$13))</f>
        <v>5166.1451706421276</v>
      </c>
      <c r="S26" s="55"/>
      <c r="T26" s="56">
        <f t="shared" si="5"/>
        <v>22.700000000000387</v>
      </c>
      <c r="U26" s="56"/>
      <c r="V26" t="str">
        <f t="shared" si="8"/>
        <v/>
      </c>
      <c r="W26">
        <f t="shared" si="2"/>
        <v>0</v>
      </c>
      <c r="X26" s="41">
        <f t="shared" si="6"/>
        <v>106205.62759029157</v>
      </c>
      <c r="Y26" s="42">
        <f t="shared" si="7"/>
        <v>0</v>
      </c>
    </row>
    <row r="27" spans="2:25" x14ac:dyDescent="0.2">
      <c r="B27" s="35">
        <v>19</v>
      </c>
      <c r="C27" s="51">
        <f t="shared" si="0"/>
        <v>111371.77276093369</v>
      </c>
      <c r="D27" s="51"/>
      <c r="E27" s="47">
        <v>2016</v>
      </c>
      <c r="F27" s="8">
        <v>43681</v>
      </c>
      <c r="G27" s="47" t="s">
        <v>4</v>
      </c>
      <c r="H27" s="57">
        <v>77.66</v>
      </c>
      <c r="I27" s="57"/>
      <c r="J27" s="47">
        <v>21</v>
      </c>
      <c r="K27" s="53">
        <f t="shared" si="4"/>
        <v>3341.1531828280104</v>
      </c>
      <c r="L27" s="54"/>
      <c r="M27" s="48">
        <f>IF(J27="","",(K27/J27)/LOOKUP(RIGHT($D$2,3),定数!$A$6:$A$13,定数!$B$6:$B$13))</f>
        <v>1.5910253251561954</v>
      </c>
      <c r="N27" s="47">
        <v>2016</v>
      </c>
      <c r="O27" s="8">
        <v>43681</v>
      </c>
      <c r="P27" s="58">
        <v>77.45</v>
      </c>
      <c r="Q27" s="58"/>
      <c r="R27" s="55">
        <f>IF(P27="","",T27*M27*LOOKUP(RIGHT($D$2,3),定数!$A$6:$A$13,定数!$B$6:$B$13))</f>
        <v>-3341.1531828279108</v>
      </c>
      <c r="S27" s="55"/>
      <c r="T27" s="56">
        <f t="shared" si="5"/>
        <v>-20.999999999999375</v>
      </c>
      <c r="U27" s="56"/>
      <c r="V27" t="str">
        <f t="shared" si="8"/>
        <v/>
      </c>
      <c r="W27">
        <f t="shared" si="2"/>
        <v>1</v>
      </c>
      <c r="X27" s="41">
        <f t="shared" si="6"/>
        <v>111371.77276093369</v>
      </c>
      <c r="Y27" s="42">
        <f t="shared" si="7"/>
        <v>0</v>
      </c>
    </row>
    <row r="28" spans="2:25" x14ac:dyDescent="0.2">
      <c r="B28" s="35">
        <v>20</v>
      </c>
      <c r="C28" s="51">
        <f t="shared" si="0"/>
        <v>108030.61957810578</v>
      </c>
      <c r="D28" s="51"/>
      <c r="E28" s="47">
        <v>2016</v>
      </c>
      <c r="F28" s="8">
        <v>43682</v>
      </c>
      <c r="G28" s="47" t="s">
        <v>3</v>
      </c>
      <c r="H28" s="57">
        <v>77.28</v>
      </c>
      <c r="I28" s="57"/>
      <c r="J28" s="47">
        <v>8</v>
      </c>
      <c r="K28" s="53">
        <f t="shared" si="4"/>
        <v>3240.9185873431729</v>
      </c>
      <c r="L28" s="54"/>
      <c r="M28" s="48">
        <f>IF(J28="","",(K28/J28)/LOOKUP(RIGHT($D$2,3),定数!$A$6:$A$13,定数!$B$6:$B$13))</f>
        <v>4.0511482341789664</v>
      </c>
      <c r="N28" s="47">
        <v>2016</v>
      </c>
      <c r="O28" s="8">
        <v>43682</v>
      </c>
      <c r="P28" s="57">
        <v>77.36</v>
      </c>
      <c r="Q28" s="57"/>
      <c r="R28" s="55">
        <f>IF(P28="","",T28*M28*LOOKUP(RIGHT($D$2,3),定数!$A$6:$A$13,定数!$B$6:$B$13))</f>
        <v>-3240.9185873431043</v>
      </c>
      <c r="S28" s="55"/>
      <c r="T28" s="56">
        <f t="shared" si="5"/>
        <v>-7.9999999999998295</v>
      </c>
      <c r="U28" s="56"/>
      <c r="V28" t="str">
        <f t="shared" si="8"/>
        <v/>
      </c>
      <c r="W28">
        <f t="shared" si="2"/>
        <v>2</v>
      </c>
      <c r="X28" s="41">
        <f t="shared" si="6"/>
        <v>111371.77276093369</v>
      </c>
      <c r="Y28" s="42">
        <f t="shared" si="7"/>
        <v>2.9999999999999138E-2</v>
      </c>
    </row>
    <row r="29" spans="2:25" x14ac:dyDescent="0.2">
      <c r="B29" s="35">
        <v>21</v>
      </c>
      <c r="C29" s="51">
        <f t="shared" si="0"/>
        <v>104789.70099076268</v>
      </c>
      <c r="D29" s="51"/>
      <c r="E29" s="47">
        <v>2016</v>
      </c>
      <c r="F29" s="8">
        <v>43687</v>
      </c>
      <c r="G29" s="47" t="s">
        <v>3</v>
      </c>
      <c r="H29" s="57">
        <v>77.489999999999995</v>
      </c>
      <c r="I29" s="57"/>
      <c r="J29" s="47">
        <v>13</v>
      </c>
      <c r="K29" s="53">
        <f t="shared" si="4"/>
        <v>3143.6910297228801</v>
      </c>
      <c r="L29" s="54"/>
      <c r="M29" s="48">
        <f>IF(J29="","",(K29/J29)/LOOKUP(RIGHT($D$2,3),定数!$A$6:$A$13,定数!$B$6:$B$13))</f>
        <v>2.4182238690176003</v>
      </c>
      <c r="N29" s="47">
        <v>2016</v>
      </c>
      <c r="O29" s="8">
        <v>43687</v>
      </c>
      <c r="P29" s="58">
        <v>77.62</v>
      </c>
      <c r="Q29" s="58"/>
      <c r="R29" s="55">
        <f>IF(P29="","",T29*M29*LOOKUP(RIGHT($D$2,3),定数!$A$6:$A$13,定数!$B$6:$B$13))</f>
        <v>-3143.6910297231138</v>
      </c>
      <c r="S29" s="55"/>
      <c r="T29" s="56">
        <f t="shared" si="5"/>
        <v>-13.000000000000966</v>
      </c>
      <c r="U29" s="56"/>
      <c r="V29" t="str">
        <f t="shared" si="8"/>
        <v/>
      </c>
      <c r="W29">
        <f t="shared" si="2"/>
        <v>3</v>
      </c>
      <c r="X29" s="41">
        <f t="shared" si="6"/>
        <v>111371.77276093369</v>
      </c>
      <c r="Y29" s="42">
        <f t="shared" si="7"/>
        <v>5.9099999999998487E-2</v>
      </c>
    </row>
    <row r="30" spans="2:25" x14ac:dyDescent="0.2">
      <c r="B30" s="35">
        <v>22</v>
      </c>
      <c r="C30" s="51">
        <f t="shared" si="0"/>
        <v>101646.00996103957</v>
      </c>
      <c r="D30" s="51"/>
      <c r="E30" s="47">
        <v>2016</v>
      </c>
      <c r="F30" s="8">
        <v>43687</v>
      </c>
      <c r="G30" s="47" t="s">
        <v>4</v>
      </c>
      <c r="H30" s="57">
        <v>77.72</v>
      </c>
      <c r="I30" s="57"/>
      <c r="J30" s="47">
        <v>12</v>
      </c>
      <c r="K30" s="53">
        <f t="shared" si="4"/>
        <v>3049.3802988311868</v>
      </c>
      <c r="L30" s="54"/>
      <c r="M30" s="48">
        <f>IF(J30="","",(K30/J30)/LOOKUP(RIGHT($D$2,3),定数!$A$6:$A$13,定数!$B$6:$B$13))</f>
        <v>2.5411502490259887</v>
      </c>
      <c r="N30" s="47">
        <v>2016</v>
      </c>
      <c r="O30" s="8">
        <v>43687</v>
      </c>
      <c r="P30" s="58">
        <v>77.599999999999994</v>
      </c>
      <c r="Q30" s="58"/>
      <c r="R30" s="55">
        <f>IF(P30="","",T30*M30*LOOKUP(RIGHT($D$2,3),定数!$A$6:$A$13,定数!$B$6:$B$13))</f>
        <v>-3049.3802988313023</v>
      </c>
      <c r="S30" s="55"/>
      <c r="T30" s="56">
        <f t="shared" si="5"/>
        <v>-12.000000000000455</v>
      </c>
      <c r="U30" s="56"/>
      <c r="V30" t="str">
        <f t="shared" si="8"/>
        <v/>
      </c>
      <c r="W30">
        <f t="shared" si="2"/>
        <v>4</v>
      </c>
      <c r="X30" s="41">
        <f t="shared" si="6"/>
        <v>111371.77276093369</v>
      </c>
      <c r="Y30" s="42">
        <f t="shared" si="7"/>
        <v>8.7327000000000599E-2</v>
      </c>
    </row>
    <row r="31" spans="2:25" x14ac:dyDescent="0.2">
      <c r="B31" s="35">
        <v>23</v>
      </c>
      <c r="C31" s="51">
        <f t="shared" si="0"/>
        <v>98596.629662208274</v>
      </c>
      <c r="D31" s="51"/>
      <c r="E31" s="47">
        <v>2016</v>
      </c>
      <c r="F31" s="8">
        <v>43688</v>
      </c>
      <c r="G31" s="47" t="s">
        <v>4</v>
      </c>
      <c r="H31" s="57">
        <v>77.78</v>
      </c>
      <c r="I31" s="57"/>
      <c r="J31" s="47">
        <v>19</v>
      </c>
      <c r="K31" s="53">
        <f t="shared" si="4"/>
        <v>2957.8988898662483</v>
      </c>
      <c r="L31" s="54"/>
      <c r="M31" s="48">
        <f>IF(J31="","",(K31/J31)/LOOKUP(RIGHT($D$2,3),定数!$A$6:$A$13,定数!$B$6:$B$13))</f>
        <v>1.5567888894032884</v>
      </c>
      <c r="N31" s="47">
        <v>2016</v>
      </c>
      <c r="O31" s="8">
        <v>43688</v>
      </c>
      <c r="P31" s="58">
        <v>78.111999999999995</v>
      </c>
      <c r="Q31" s="58"/>
      <c r="R31" s="55">
        <f>IF(P31="","",T31*M31*LOOKUP(RIGHT($D$2,3),定数!$A$6:$A$13,定数!$B$6:$B$13))</f>
        <v>5168.5391128188185</v>
      </c>
      <c r="S31" s="55"/>
      <c r="T31" s="56">
        <f t="shared" si="5"/>
        <v>33.199999999999363</v>
      </c>
      <c r="U31" s="56"/>
      <c r="V31" t="str">
        <f t="shared" si="8"/>
        <v/>
      </c>
      <c r="W31">
        <f t="shared" si="2"/>
        <v>0</v>
      </c>
      <c r="X31" s="41">
        <f t="shared" si="6"/>
        <v>111371.77276093369</v>
      </c>
      <c r="Y31" s="42">
        <f t="shared" si="7"/>
        <v>0.11470719000000151</v>
      </c>
    </row>
    <row r="32" spans="2:25" x14ac:dyDescent="0.2">
      <c r="B32" s="35">
        <v>24</v>
      </c>
      <c r="C32" s="51">
        <f t="shared" si="0"/>
        <v>103765.16877502709</v>
      </c>
      <c r="D32" s="51"/>
      <c r="E32" s="47">
        <v>2016</v>
      </c>
      <c r="F32" s="8">
        <v>43688</v>
      </c>
      <c r="G32" s="47" t="s">
        <v>4</v>
      </c>
      <c r="H32" s="57">
        <v>77.89</v>
      </c>
      <c r="I32" s="57"/>
      <c r="J32" s="47">
        <v>27</v>
      </c>
      <c r="K32" s="53">
        <f t="shared" si="4"/>
        <v>3112.9550632508126</v>
      </c>
      <c r="L32" s="54"/>
      <c r="M32" s="48">
        <f>IF(J32="","",(K32/J32)/LOOKUP(RIGHT($D$2,3),定数!$A$6:$A$13,定数!$B$6:$B$13))</f>
        <v>1.1529463197225231</v>
      </c>
      <c r="N32" s="47">
        <v>2016</v>
      </c>
      <c r="O32" s="8">
        <v>43688</v>
      </c>
      <c r="P32" s="57">
        <v>78.384</v>
      </c>
      <c r="Q32" s="57"/>
      <c r="R32" s="55">
        <f>IF(P32="","",T32*M32*LOOKUP(RIGHT($D$2,3),定数!$A$6:$A$13,定数!$B$6:$B$13))</f>
        <v>5695.5548194292614</v>
      </c>
      <c r="S32" s="55"/>
      <c r="T32" s="56">
        <f t="shared" si="5"/>
        <v>49.399999999999977</v>
      </c>
      <c r="U32" s="56"/>
      <c r="V32" t="str">
        <f t="shared" si="8"/>
        <v/>
      </c>
      <c r="W32">
        <f t="shared" si="2"/>
        <v>0</v>
      </c>
      <c r="X32" s="41">
        <f t="shared" si="6"/>
        <v>111371.77276093369</v>
      </c>
      <c r="Y32" s="42">
        <f t="shared" si="7"/>
        <v>6.8299209012634088E-2</v>
      </c>
    </row>
    <row r="33" spans="2:25" x14ac:dyDescent="0.2">
      <c r="B33" s="35">
        <v>25</v>
      </c>
      <c r="C33" s="51">
        <f t="shared" si="0"/>
        <v>109460.72359445636</v>
      </c>
      <c r="D33" s="51"/>
      <c r="E33" s="47">
        <v>2016</v>
      </c>
      <c r="F33" s="8">
        <v>43696</v>
      </c>
      <c r="G33" s="47" t="s">
        <v>3</v>
      </c>
      <c r="H33" s="57">
        <v>78.03</v>
      </c>
      <c r="I33" s="57"/>
      <c r="J33" s="47">
        <v>15</v>
      </c>
      <c r="K33" s="53">
        <f t="shared" si="4"/>
        <v>3283.8217078336907</v>
      </c>
      <c r="L33" s="54"/>
      <c r="M33" s="48">
        <f>IF(J33="","",(K33/J33)/LOOKUP(RIGHT($D$2,3),定数!$A$6:$A$13,定数!$B$6:$B$13))</f>
        <v>2.1892144718891271</v>
      </c>
      <c r="N33" s="47">
        <v>2016</v>
      </c>
      <c r="O33" s="8">
        <v>43696</v>
      </c>
      <c r="P33" s="57">
        <v>77.781999999999996</v>
      </c>
      <c r="Q33" s="57"/>
      <c r="R33" s="55">
        <f>IF(P33="","",T33*M33*LOOKUP(RIGHT($D$2,3),定数!$A$6:$A$13,定数!$B$6:$B$13))</f>
        <v>5429.2518902851371</v>
      </c>
      <c r="S33" s="55"/>
      <c r="T33" s="56">
        <f t="shared" si="5"/>
        <v>24.800000000000466</v>
      </c>
      <c r="U33" s="56"/>
      <c r="V33" t="str">
        <f t="shared" si="8"/>
        <v/>
      </c>
      <c r="W33">
        <f t="shared" si="2"/>
        <v>0</v>
      </c>
      <c r="X33" s="41">
        <f t="shared" si="6"/>
        <v>111371.77276093369</v>
      </c>
      <c r="Y33" s="42">
        <f t="shared" si="7"/>
        <v>1.7159187818438615E-2</v>
      </c>
    </row>
    <row r="34" spans="2:25" x14ac:dyDescent="0.2">
      <c r="B34" s="35">
        <v>26</v>
      </c>
      <c r="C34" s="51">
        <f t="shared" si="0"/>
        <v>114889.9754847415</v>
      </c>
      <c r="D34" s="51"/>
      <c r="E34" s="47">
        <v>2016</v>
      </c>
      <c r="F34" s="8">
        <v>43699</v>
      </c>
      <c r="G34" s="47" t="s">
        <v>3</v>
      </c>
      <c r="H34" s="57">
        <v>77.95</v>
      </c>
      <c r="I34" s="57"/>
      <c r="J34" s="47">
        <v>13</v>
      </c>
      <c r="K34" s="53">
        <f t="shared" si="4"/>
        <v>3446.6992645422451</v>
      </c>
      <c r="L34" s="54"/>
      <c r="M34" s="48">
        <f>IF(J34="","",(K34/J34)/LOOKUP(RIGHT($D$2,3),定数!$A$6:$A$13,定数!$B$6:$B$13))</f>
        <v>2.6513071265709578</v>
      </c>
      <c r="N34" s="47">
        <v>2016</v>
      </c>
      <c r="O34" s="8">
        <v>43699</v>
      </c>
      <c r="P34" s="58">
        <v>78.08</v>
      </c>
      <c r="Q34" s="58"/>
      <c r="R34" s="55">
        <f>IF(P34="","",T34*M34*LOOKUP(RIGHT($D$2,3),定数!$A$6:$A$13,定数!$B$6:$B$13))</f>
        <v>-3446.6992645421242</v>
      </c>
      <c r="S34" s="55"/>
      <c r="T34" s="56">
        <f t="shared" si="5"/>
        <v>-12.999999999999545</v>
      </c>
      <c r="U34" s="56"/>
      <c r="V34" t="str">
        <f t="shared" si="8"/>
        <v/>
      </c>
      <c r="W34">
        <f t="shared" si="2"/>
        <v>1</v>
      </c>
      <c r="X34" s="41">
        <f t="shared" si="6"/>
        <v>114889.9754847415</v>
      </c>
      <c r="Y34" s="42">
        <f t="shared" si="7"/>
        <v>0</v>
      </c>
    </row>
    <row r="35" spans="2:25" x14ac:dyDescent="0.2">
      <c r="B35" s="35">
        <v>27</v>
      </c>
      <c r="C35" s="51">
        <f t="shared" si="0"/>
        <v>111443.27622019938</v>
      </c>
      <c r="D35" s="51"/>
      <c r="E35" s="47">
        <v>2016</v>
      </c>
      <c r="F35" s="8">
        <v>43699</v>
      </c>
      <c r="G35" s="47" t="s">
        <v>3</v>
      </c>
      <c r="H35" s="57">
        <v>77.959999999999994</v>
      </c>
      <c r="I35" s="57"/>
      <c r="J35" s="47">
        <v>13</v>
      </c>
      <c r="K35" s="53">
        <f t="shared" si="4"/>
        <v>3343.298286605981</v>
      </c>
      <c r="L35" s="54"/>
      <c r="M35" s="48">
        <f>IF(J35="","",(K35/J35)/LOOKUP(RIGHT($D$2,3),定数!$A$6:$A$13,定数!$B$6:$B$13))</f>
        <v>2.5717679127738311</v>
      </c>
      <c r="N35" s="47">
        <v>2016</v>
      </c>
      <c r="O35" s="8">
        <v>43699</v>
      </c>
      <c r="P35" s="58">
        <v>78.09</v>
      </c>
      <c r="Q35" s="58"/>
      <c r="R35" s="55">
        <f>IF(P35="","",T35*M35*LOOKUP(RIGHT($D$2,3),定数!$A$6:$A$13,定数!$B$6:$B$13))</f>
        <v>-3343.2982866062289</v>
      </c>
      <c r="S35" s="55"/>
      <c r="T35" s="56">
        <f t="shared" si="5"/>
        <v>-13.000000000000966</v>
      </c>
      <c r="U35" s="56"/>
      <c r="V35" t="str">
        <f t="shared" si="8"/>
        <v/>
      </c>
      <c r="W35">
        <f t="shared" si="2"/>
        <v>2</v>
      </c>
      <c r="X35" s="41">
        <f t="shared" si="6"/>
        <v>114889.9754847415</v>
      </c>
      <c r="Y35" s="42">
        <f t="shared" si="7"/>
        <v>2.9999999999998916E-2</v>
      </c>
    </row>
    <row r="36" spans="2:25" x14ac:dyDescent="0.2">
      <c r="B36" s="35">
        <v>28</v>
      </c>
      <c r="C36" s="51">
        <f t="shared" si="0"/>
        <v>108099.97793359315</v>
      </c>
      <c r="D36" s="51"/>
      <c r="E36" s="47">
        <v>2016</v>
      </c>
      <c r="F36" s="8">
        <v>43700</v>
      </c>
      <c r="G36" s="47" t="s">
        <v>4</v>
      </c>
      <c r="H36" s="57">
        <v>77.64</v>
      </c>
      <c r="I36" s="57"/>
      <c r="J36" s="47">
        <v>9</v>
      </c>
      <c r="K36" s="53">
        <f t="shared" si="4"/>
        <v>3242.9993380077944</v>
      </c>
      <c r="L36" s="54"/>
      <c r="M36" s="48">
        <f>IF(J36="","",(K36/J36)/LOOKUP(RIGHT($D$2,3),定数!$A$6:$A$13,定数!$B$6:$B$13))</f>
        <v>3.6033325977864381</v>
      </c>
      <c r="N36" s="47">
        <v>2016</v>
      </c>
      <c r="O36" s="8">
        <v>43700</v>
      </c>
      <c r="P36" s="58">
        <v>77.55</v>
      </c>
      <c r="Q36" s="58"/>
      <c r="R36" s="55">
        <f>IF(P36="","",T36*M36*LOOKUP(RIGHT($D$2,3),定数!$A$6:$A$13,定数!$B$6:$B$13))</f>
        <v>-3242.9993380079177</v>
      </c>
      <c r="S36" s="55"/>
      <c r="T36" s="56">
        <f t="shared" si="5"/>
        <v>-9.0000000000003411</v>
      </c>
      <c r="U36" s="56"/>
      <c r="V36" t="str">
        <f t="shared" si="8"/>
        <v/>
      </c>
      <c r="W36">
        <f t="shared" si="2"/>
        <v>3</v>
      </c>
      <c r="X36" s="41">
        <f t="shared" si="6"/>
        <v>114889.9754847415</v>
      </c>
      <c r="Y36" s="42">
        <f t="shared" si="7"/>
        <v>5.9100000000001152E-2</v>
      </c>
    </row>
    <row r="37" spans="2:25" x14ac:dyDescent="0.2">
      <c r="B37" s="50">
        <v>29</v>
      </c>
      <c r="C37" s="51">
        <f t="shared" ref="C37:C87" si="9">IF(R36="","",C36+R36)</f>
        <v>104856.97859558524</v>
      </c>
      <c r="D37" s="51"/>
      <c r="E37" s="47">
        <v>2016</v>
      </c>
      <c r="F37" s="8">
        <v>43701</v>
      </c>
      <c r="G37" s="47" t="s">
        <v>4</v>
      </c>
      <c r="H37" s="57">
        <v>77.72</v>
      </c>
      <c r="I37" s="57"/>
      <c r="J37" s="47">
        <v>11</v>
      </c>
      <c r="K37" s="53">
        <f t="shared" si="4"/>
        <v>3145.7093578675572</v>
      </c>
      <c r="L37" s="54"/>
      <c r="M37" s="48">
        <f>IF(J37="","",(K37/J37)/LOOKUP(RIGHT($D$2,3),定数!$A$6:$A$13,定数!$B$6:$B$13))</f>
        <v>2.8597357798795975</v>
      </c>
      <c r="N37" s="47">
        <v>2016</v>
      </c>
      <c r="O37" s="8">
        <v>43703</v>
      </c>
      <c r="P37" s="57">
        <v>77.879000000000005</v>
      </c>
      <c r="Q37" s="57"/>
      <c r="R37" s="55">
        <f>IF(P37="","",T37*M37*LOOKUP(RIGHT($D$2,3),定数!$A$6:$A$13,定数!$B$6:$B$13))</f>
        <v>4546.9798900087326</v>
      </c>
      <c r="S37" s="55"/>
      <c r="T37" s="56">
        <f t="shared" si="5"/>
        <v>15.900000000000603</v>
      </c>
      <c r="U37" s="56"/>
      <c r="V37" t="str">
        <f>IF(S37&lt;&gt;"",IF(S37&lt;0,1+#REF!,0),"")</f>
        <v/>
      </c>
      <c r="W37">
        <f>IF(T37&lt;&gt;"",IF(T37&lt;0,1+#REF!,0),"")</f>
        <v>0</v>
      </c>
      <c r="X37" s="41" t="e">
        <f>IF(C37&lt;&gt;"",MAX(#REF!,C37),"")</f>
        <v>#REF!</v>
      </c>
      <c r="Y37" s="42" t="e">
        <f t="shared" si="7"/>
        <v>#REF!</v>
      </c>
    </row>
    <row r="38" spans="2:25" x14ac:dyDescent="0.2">
      <c r="B38" s="50">
        <v>30</v>
      </c>
      <c r="C38" s="51">
        <f t="shared" si="9"/>
        <v>109403.95848559398</v>
      </c>
      <c r="D38" s="51"/>
      <c r="E38" s="47">
        <v>2016</v>
      </c>
      <c r="F38" s="8">
        <v>43702</v>
      </c>
      <c r="G38" s="47" t="s">
        <v>4</v>
      </c>
      <c r="H38" s="57">
        <v>77.760000000000005</v>
      </c>
      <c r="I38" s="57"/>
      <c r="J38" s="47">
        <v>8</v>
      </c>
      <c r="K38" s="53">
        <f t="shared" si="4"/>
        <v>3282.118754567819</v>
      </c>
      <c r="L38" s="54"/>
      <c r="M38" s="48">
        <f>IF(J38="","",(K38/J38)/LOOKUP(RIGHT($D$2,3),定数!$A$6:$A$13,定数!$B$6:$B$13))</f>
        <v>4.1026484432097741</v>
      </c>
      <c r="N38" s="47">
        <v>2016</v>
      </c>
      <c r="O38" s="8">
        <v>43702</v>
      </c>
      <c r="P38" s="58">
        <v>77.680000000000007</v>
      </c>
      <c r="Q38" s="58"/>
      <c r="R38" s="55">
        <f>IF(P38="","",T38*M38*LOOKUP(RIGHT($D$2,3),定数!$A$6:$A$13,定数!$B$6:$B$13))</f>
        <v>-3282.1187545677494</v>
      </c>
      <c r="S38" s="55"/>
      <c r="T38" s="56">
        <f t="shared" si="5"/>
        <v>-7.9999999999998295</v>
      </c>
      <c r="U38" s="56"/>
      <c r="V38" t="str">
        <f t="shared" si="8"/>
        <v/>
      </c>
      <c r="W38">
        <f t="shared" si="2"/>
        <v>1</v>
      </c>
      <c r="X38" s="41" t="e">
        <f t="shared" si="6"/>
        <v>#REF!</v>
      </c>
      <c r="Y38" s="42" t="e">
        <f t="shared" si="7"/>
        <v>#REF!</v>
      </c>
    </row>
    <row r="39" spans="2:25" x14ac:dyDescent="0.2">
      <c r="B39" s="50">
        <v>31</v>
      </c>
      <c r="C39" s="51">
        <f t="shared" si="9"/>
        <v>106121.83973102622</v>
      </c>
      <c r="D39" s="51"/>
      <c r="E39" s="47">
        <v>2016</v>
      </c>
      <c r="F39" s="8">
        <v>43702</v>
      </c>
      <c r="G39" s="47" t="s">
        <v>4</v>
      </c>
      <c r="H39" s="52">
        <v>77.8</v>
      </c>
      <c r="I39" s="52"/>
      <c r="J39" s="47">
        <v>15</v>
      </c>
      <c r="K39" s="53">
        <f t="shared" si="4"/>
        <v>3183.6551919307867</v>
      </c>
      <c r="L39" s="54"/>
      <c r="M39" s="48">
        <f>IF(J39="","",(K39/J39)/LOOKUP(RIGHT($D$2,3),定数!$A$6:$A$13,定数!$B$6:$B$13))</f>
        <v>2.1224367946205245</v>
      </c>
      <c r="N39" s="47">
        <v>2016</v>
      </c>
      <c r="O39" s="8">
        <v>43703</v>
      </c>
      <c r="P39" s="58">
        <v>78.058000000000007</v>
      </c>
      <c r="Q39" s="58"/>
      <c r="R39" s="55">
        <f>IF(P39="","",T39*M39*LOOKUP(RIGHT($D$2,3),定数!$A$6:$A$13,定数!$B$6:$B$13))</f>
        <v>5475.8869301211607</v>
      </c>
      <c r="S39" s="55"/>
      <c r="T39" s="56">
        <f t="shared" si="5"/>
        <v>25.800000000000978</v>
      </c>
      <c r="U39" s="56"/>
      <c r="V39" t="str">
        <f t="shared" si="8"/>
        <v/>
      </c>
      <c r="W39">
        <f t="shared" si="2"/>
        <v>0</v>
      </c>
      <c r="X39" s="41" t="e">
        <f t="shared" si="6"/>
        <v>#REF!</v>
      </c>
      <c r="Y39" s="42" t="e">
        <f t="shared" si="7"/>
        <v>#REF!</v>
      </c>
    </row>
    <row r="40" spans="2:25" x14ac:dyDescent="0.2">
      <c r="B40" s="50">
        <v>32</v>
      </c>
      <c r="C40" s="51">
        <f t="shared" si="9"/>
        <v>111597.72666114739</v>
      </c>
      <c r="D40" s="51"/>
      <c r="E40" s="47">
        <v>2016</v>
      </c>
      <c r="F40" s="8">
        <v>43702</v>
      </c>
      <c r="G40" s="47" t="s">
        <v>4</v>
      </c>
      <c r="H40" s="58">
        <v>77.81</v>
      </c>
      <c r="I40" s="58"/>
      <c r="J40" s="47">
        <v>7</v>
      </c>
      <c r="K40" s="53">
        <f t="shared" si="4"/>
        <v>3347.9317998344218</v>
      </c>
      <c r="L40" s="54"/>
      <c r="M40" s="48">
        <f>IF(J40="","",(K40/J40)/LOOKUP(RIGHT($D$2,3),定数!$A$6:$A$13,定数!$B$6:$B$13))</f>
        <v>4.782759714049174</v>
      </c>
      <c r="N40" s="47">
        <v>2016</v>
      </c>
      <c r="O40" s="8">
        <v>43703</v>
      </c>
      <c r="P40" s="58">
        <v>77.909000000000006</v>
      </c>
      <c r="Q40" s="58"/>
      <c r="R40" s="55">
        <f>IF(P40="","",T40*M40*LOOKUP(RIGHT($D$2,3),定数!$A$6:$A$13,定数!$B$6:$B$13))</f>
        <v>4734.9321169088616</v>
      </c>
      <c r="S40" s="55"/>
      <c r="T40" s="56">
        <f t="shared" si="5"/>
        <v>9.9000000000003752</v>
      </c>
      <c r="U40" s="56"/>
      <c r="V40" t="str">
        <f t="shared" si="8"/>
        <v/>
      </c>
      <c r="W40">
        <f t="shared" si="2"/>
        <v>0</v>
      </c>
      <c r="X40" s="41" t="e">
        <f t="shared" si="6"/>
        <v>#REF!</v>
      </c>
      <c r="Y40" s="42" t="e">
        <f t="shared" si="7"/>
        <v>#REF!</v>
      </c>
    </row>
    <row r="41" spans="2:25" x14ac:dyDescent="0.2">
      <c r="B41" s="50">
        <v>33</v>
      </c>
      <c r="C41" s="51">
        <f t="shared" si="9"/>
        <v>116332.65877805625</v>
      </c>
      <c r="D41" s="51"/>
      <c r="E41" s="47">
        <v>2016</v>
      </c>
      <c r="F41" s="8">
        <v>43714</v>
      </c>
      <c r="G41" s="47" t="s">
        <v>4</v>
      </c>
      <c r="H41" s="58">
        <v>78.010000000000005</v>
      </c>
      <c r="I41" s="58"/>
      <c r="J41" s="47">
        <v>10</v>
      </c>
      <c r="K41" s="53">
        <f t="shared" si="4"/>
        <v>3489.9797633416874</v>
      </c>
      <c r="L41" s="54"/>
      <c r="M41" s="48">
        <f>IF(J41="","",(K41/J41)/LOOKUP(RIGHT($D$2,3),定数!$A$6:$A$13,定数!$B$6:$B$13))</f>
        <v>3.4899797633416876</v>
      </c>
      <c r="N41" s="47">
        <v>2016</v>
      </c>
      <c r="O41" s="8">
        <v>43714</v>
      </c>
      <c r="P41" s="58">
        <v>80.159000000000006</v>
      </c>
      <c r="Q41" s="58"/>
      <c r="R41" s="55">
        <f>IF(P41="","",T41*M41*LOOKUP(RIGHT($D$2,3),定数!$A$6:$A$13,定数!$B$6:$B$13))</f>
        <v>74999.665114212898</v>
      </c>
      <c r="S41" s="55"/>
      <c r="T41" s="56">
        <f t="shared" si="5"/>
        <v>214.90000000000009</v>
      </c>
      <c r="U41" s="56"/>
      <c r="V41" t="str">
        <f t="shared" si="8"/>
        <v/>
      </c>
      <c r="W41">
        <f t="shared" si="2"/>
        <v>0</v>
      </c>
      <c r="X41" s="41" t="e">
        <f t="shared" si="6"/>
        <v>#REF!</v>
      </c>
      <c r="Y41" s="42" t="e">
        <f t="shared" si="7"/>
        <v>#REF!</v>
      </c>
    </row>
    <row r="42" spans="2:25" x14ac:dyDescent="0.2">
      <c r="B42" s="50">
        <v>34</v>
      </c>
      <c r="C42" s="51">
        <f t="shared" si="9"/>
        <v>191332.32389226917</v>
      </c>
      <c r="D42" s="51"/>
      <c r="E42" s="47">
        <v>2016</v>
      </c>
      <c r="F42" s="8">
        <v>43714</v>
      </c>
      <c r="G42" s="47" t="s">
        <v>4</v>
      </c>
      <c r="H42" s="58">
        <v>80.02</v>
      </c>
      <c r="I42" s="58"/>
      <c r="J42" s="47">
        <v>10</v>
      </c>
      <c r="K42" s="53">
        <f t="shared" si="4"/>
        <v>5739.9697167680752</v>
      </c>
      <c r="L42" s="54"/>
      <c r="M42" s="48">
        <f>IF(J42="","",(K42/J42)/LOOKUP(RIGHT($D$2,3),定数!$A$6:$A$13,定数!$B$6:$B$13))</f>
        <v>5.7399697167680754</v>
      </c>
      <c r="N42" s="47">
        <v>2016</v>
      </c>
      <c r="O42" s="8">
        <v>43714</v>
      </c>
      <c r="P42" s="58">
        <v>80.161000000000001</v>
      </c>
      <c r="Q42" s="58"/>
      <c r="R42" s="55">
        <f>IF(P42="","",T42*M42*LOOKUP(RIGHT($D$2,3),定数!$A$6:$A$13,定数!$B$6:$B$13))</f>
        <v>8093.3573006432935</v>
      </c>
      <c r="S42" s="55"/>
      <c r="T42" s="56">
        <f t="shared" si="5"/>
        <v>14.100000000000534</v>
      </c>
      <c r="U42" s="56"/>
      <c r="V42" t="str">
        <f t="shared" si="8"/>
        <v/>
      </c>
      <c r="W42">
        <f t="shared" si="2"/>
        <v>0</v>
      </c>
      <c r="X42" s="41" t="e">
        <f t="shared" si="6"/>
        <v>#REF!</v>
      </c>
      <c r="Y42" s="42" t="e">
        <f t="shared" si="7"/>
        <v>#REF!</v>
      </c>
    </row>
    <row r="43" spans="2:25" x14ac:dyDescent="0.2">
      <c r="B43" s="50">
        <v>35</v>
      </c>
      <c r="C43" s="51">
        <f t="shared" si="9"/>
        <v>199425.68119291245</v>
      </c>
      <c r="D43" s="51"/>
      <c r="E43" s="47">
        <v>2016</v>
      </c>
      <c r="F43" s="8">
        <v>43717</v>
      </c>
      <c r="G43" s="47" t="s">
        <v>3</v>
      </c>
      <c r="H43" s="58">
        <v>78.88</v>
      </c>
      <c r="I43" s="58"/>
      <c r="J43" s="47">
        <v>16</v>
      </c>
      <c r="K43" s="53">
        <f t="shared" si="4"/>
        <v>5982.7704357873736</v>
      </c>
      <c r="L43" s="54"/>
      <c r="M43" s="48">
        <f>IF(J43="","",(K43/J43)/LOOKUP(RIGHT($D$2,3),定数!$A$6:$A$13,定数!$B$6:$B$13))</f>
        <v>3.7392315223671084</v>
      </c>
      <c r="N43" s="47">
        <v>2016</v>
      </c>
      <c r="O43" s="8">
        <v>43717</v>
      </c>
      <c r="P43" s="58">
        <v>78.582999999999998</v>
      </c>
      <c r="Q43" s="58"/>
      <c r="R43" s="55">
        <f>IF(P43="","",T43*M43*LOOKUP(RIGHT($D$2,3),定数!$A$6:$A$13,定数!$B$6:$B$13))</f>
        <v>11105.517621430201</v>
      </c>
      <c r="S43" s="55"/>
      <c r="T43" s="56">
        <f t="shared" si="5"/>
        <v>29.699999999999704</v>
      </c>
      <c r="U43" s="56"/>
      <c r="V43" t="str">
        <f t="shared" si="8"/>
        <v/>
      </c>
      <c r="W43">
        <f t="shared" si="2"/>
        <v>0</v>
      </c>
      <c r="X43" s="41" t="e">
        <f t="shared" si="6"/>
        <v>#REF!</v>
      </c>
      <c r="Y43" s="42" t="e">
        <f t="shared" si="7"/>
        <v>#REF!</v>
      </c>
    </row>
    <row r="44" spans="2:25" x14ac:dyDescent="0.2">
      <c r="B44" s="50">
        <v>36</v>
      </c>
      <c r="C44" s="51">
        <f t="shared" si="9"/>
        <v>210531.19881434264</v>
      </c>
      <c r="D44" s="51"/>
      <c r="E44" s="47">
        <v>2016</v>
      </c>
      <c r="F44" s="8">
        <v>43720</v>
      </c>
      <c r="G44" s="47" t="s">
        <v>3</v>
      </c>
      <c r="H44" s="58">
        <v>78.38</v>
      </c>
      <c r="I44" s="58"/>
      <c r="J44" s="47">
        <v>15</v>
      </c>
      <c r="K44" s="53">
        <f t="shared" si="4"/>
        <v>6315.9359644302795</v>
      </c>
      <c r="L44" s="54"/>
      <c r="M44" s="48">
        <f>IF(J44="","",(K44/J44)/LOOKUP(RIGHT($D$2,3),定数!$A$6:$A$13,定数!$B$6:$B$13))</f>
        <v>4.2106239762868531</v>
      </c>
      <c r="N44" s="47">
        <v>2016</v>
      </c>
      <c r="O44" s="8">
        <v>43720</v>
      </c>
      <c r="P44" s="58">
        <v>78.138999999999996</v>
      </c>
      <c r="Q44" s="58"/>
      <c r="R44" s="55">
        <f>IF(P44="","",T44*M44*LOOKUP(RIGHT($D$2,3),定数!$A$6:$A$13,定数!$B$6:$B$13))</f>
        <v>10147.603782851302</v>
      </c>
      <c r="S44" s="55"/>
      <c r="T44" s="56">
        <f t="shared" si="5"/>
        <v>24.099999999999966</v>
      </c>
      <c r="U44" s="56"/>
      <c r="V44" t="str">
        <f t="shared" si="8"/>
        <v/>
      </c>
      <c r="W44">
        <f t="shared" si="2"/>
        <v>0</v>
      </c>
      <c r="X44" s="41" t="e">
        <f t="shared" si="6"/>
        <v>#REF!</v>
      </c>
      <c r="Y44" s="42" t="e">
        <f t="shared" si="7"/>
        <v>#REF!</v>
      </c>
    </row>
    <row r="45" spans="2:25" x14ac:dyDescent="0.2">
      <c r="B45" s="50">
        <v>37</v>
      </c>
      <c r="C45" s="51">
        <f t="shared" si="9"/>
        <v>220678.80259719395</v>
      </c>
      <c r="D45" s="51"/>
      <c r="E45" s="47">
        <v>2016</v>
      </c>
      <c r="F45" s="8">
        <v>43722</v>
      </c>
      <c r="G45" s="47" t="s">
        <v>3</v>
      </c>
      <c r="H45" s="58">
        <v>77.72</v>
      </c>
      <c r="I45" s="58"/>
      <c r="J45" s="47">
        <v>40</v>
      </c>
      <c r="K45" s="53">
        <f t="shared" si="4"/>
        <v>6620.3640779158186</v>
      </c>
      <c r="L45" s="54"/>
      <c r="M45" s="48">
        <f>IF(J45="","",(K45/J45)/LOOKUP(RIGHT($D$2,3),定数!$A$6:$A$13,定数!$B$6:$B$13))</f>
        <v>1.6550910194789545</v>
      </c>
      <c r="N45" s="47">
        <v>2016</v>
      </c>
      <c r="O45" s="8">
        <v>43728</v>
      </c>
      <c r="P45" s="58">
        <v>76.932000000000002</v>
      </c>
      <c r="Q45" s="58"/>
      <c r="R45" s="55">
        <f>IF(P45="","",T45*M45*LOOKUP(RIGHT($D$2,3),定数!$A$6:$A$13,定数!$B$6:$B$13))</f>
        <v>13042.117233494107</v>
      </c>
      <c r="S45" s="55"/>
      <c r="T45" s="56">
        <f t="shared" si="5"/>
        <v>78.79999999999967</v>
      </c>
      <c r="U45" s="56"/>
      <c r="V45" t="str">
        <f t="shared" si="8"/>
        <v/>
      </c>
      <c r="W45">
        <f t="shared" si="2"/>
        <v>0</v>
      </c>
      <c r="X45" s="41" t="e">
        <f t="shared" si="6"/>
        <v>#REF!</v>
      </c>
      <c r="Y45" s="42" t="e">
        <f t="shared" si="7"/>
        <v>#REF!</v>
      </c>
    </row>
    <row r="46" spans="2:25" x14ac:dyDescent="0.2">
      <c r="B46" s="50">
        <v>38</v>
      </c>
      <c r="C46" s="51">
        <f t="shared" si="9"/>
        <v>233720.91983068804</v>
      </c>
      <c r="D46" s="51"/>
      <c r="E46" s="35">
        <v>2016</v>
      </c>
      <c r="F46" s="8">
        <v>43727</v>
      </c>
      <c r="G46" s="35" t="s">
        <v>4</v>
      </c>
      <c r="H46" s="57">
        <v>77.540000000000006</v>
      </c>
      <c r="I46" s="57"/>
      <c r="J46" s="35">
        <v>14</v>
      </c>
      <c r="K46" s="53">
        <f t="shared" ref="K46:K58" si="10">IF(J46="","",C46*0.03)</f>
        <v>7011.6275949206411</v>
      </c>
      <c r="L46" s="54"/>
      <c r="M46" s="6">
        <f>IF(J46="","",(K46/J46)/LOOKUP(RIGHT($D$2,3),定数!$A$6:$A$13,定数!$B$6:$B$13))</f>
        <v>5.0083054249433152</v>
      </c>
      <c r="N46" s="35">
        <v>2016</v>
      </c>
      <c r="O46" s="8">
        <v>43727</v>
      </c>
      <c r="P46" s="58">
        <v>77.400000000000006</v>
      </c>
      <c r="Q46" s="58"/>
      <c r="R46" s="55">
        <f>IF(P46="","",T46*M46*LOOKUP(RIGHT($D$2,3),定数!$A$6:$A$13,定数!$B$6:$B$13))</f>
        <v>-7011.6275949206693</v>
      </c>
      <c r="S46" s="55"/>
      <c r="T46" s="56">
        <f t="shared" si="5"/>
        <v>-14.000000000000057</v>
      </c>
      <c r="U46" s="56"/>
      <c r="V46" t="str">
        <f t="shared" si="8"/>
        <v/>
      </c>
      <c r="W46">
        <f t="shared" si="2"/>
        <v>1</v>
      </c>
      <c r="X46" s="41" t="e">
        <f t="shared" si="6"/>
        <v>#REF!</v>
      </c>
      <c r="Y46" s="42" t="e">
        <f t="shared" si="7"/>
        <v>#REF!</v>
      </c>
    </row>
    <row r="47" spans="2:25" x14ac:dyDescent="0.2">
      <c r="B47" s="50">
        <v>39</v>
      </c>
      <c r="C47" s="51">
        <f t="shared" si="9"/>
        <v>226709.29223576738</v>
      </c>
      <c r="D47" s="51"/>
      <c r="E47" s="47">
        <v>2016</v>
      </c>
      <c r="F47" s="8">
        <v>43727</v>
      </c>
      <c r="G47" s="47" t="s">
        <v>4</v>
      </c>
      <c r="H47" s="58">
        <v>77.55</v>
      </c>
      <c r="I47" s="58"/>
      <c r="J47" s="47">
        <v>18</v>
      </c>
      <c r="K47" s="53">
        <f t="shared" si="10"/>
        <v>6801.2787670730213</v>
      </c>
      <c r="L47" s="54"/>
      <c r="M47" s="48">
        <f>IF(J47="","",(K47/J47)/LOOKUP(RIGHT($D$2,3),定数!$A$6:$A$13,定数!$B$6:$B$13))</f>
        <v>3.7784882039294563</v>
      </c>
      <c r="N47" s="47">
        <v>2016</v>
      </c>
      <c r="O47" s="8">
        <v>43727</v>
      </c>
      <c r="P47" s="58">
        <v>77.37</v>
      </c>
      <c r="Q47" s="58"/>
      <c r="R47" s="55">
        <f>IF(P47="","",T47*M47*LOOKUP(RIGHT($D$2,3),定数!$A$6:$A$13,定数!$B$6:$B$13))</f>
        <v>-6801.2787670727421</v>
      </c>
      <c r="S47" s="55"/>
      <c r="T47" s="56">
        <f t="shared" si="5"/>
        <v>-17.999999999999261</v>
      </c>
      <c r="U47" s="56"/>
      <c r="V47" t="str">
        <f t="shared" si="8"/>
        <v/>
      </c>
      <c r="W47">
        <f t="shared" si="2"/>
        <v>2</v>
      </c>
      <c r="X47" s="41" t="e">
        <f t="shared" si="6"/>
        <v>#REF!</v>
      </c>
      <c r="Y47" s="42" t="e">
        <f t="shared" si="7"/>
        <v>#REF!</v>
      </c>
    </row>
    <row r="48" spans="2:25" x14ac:dyDescent="0.2">
      <c r="B48" s="50">
        <v>40</v>
      </c>
      <c r="C48" s="51">
        <f t="shared" si="9"/>
        <v>219908.01346869464</v>
      </c>
      <c r="D48" s="51"/>
      <c r="E48" s="50">
        <v>2016</v>
      </c>
      <c r="F48" s="8">
        <v>43728</v>
      </c>
      <c r="G48" s="50" t="s">
        <v>3</v>
      </c>
      <c r="H48" s="58">
        <v>77.099999999999994</v>
      </c>
      <c r="I48" s="58"/>
      <c r="J48" s="50">
        <v>8</v>
      </c>
      <c r="K48" s="53">
        <f t="shared" si="10"/>
        <v>6597.240404060839</v>
      </c>
      <c r="L48" s="54"/>
      <c r="M48" s="49">
        <f>IF(J48="","",(K48/J48)/LOOKUP(RIGHT($D$2,3),定数!$A$6:$A$13,定数!$B$6:$B$13))</f>
        <v>8.2465505050760495</v>
      </c>
      <c r="N48" s="50">
        <v>2016</v>
      </c>
      <c r="O48" s="8">
        <v>43728</v>
      </c>
      <c r="P48" s="58">
        <v>77</v>
      </c>
      <c r="Q48" s="58"/>
      <c r="R48" s="55">
        <f>IF(P48="","",T48*M48*LOOKUP(RIGHT($D$2,3),定数!$A$6:$A$13,定数!$B$6:$B$13))</f>
        <v>8246.5505050755801</v>
      </c>
      <c r="S48" s="55"/>
      <c r="T48" s="56">
        <f t="shared" si="5"/>
        <v>9.9999999999994316</v>
      </c>
      <c r="U48" s="56"/>
      <c r="V48" t="str">
        <f t="shared" si="8"/>
        <v/>
      </c>
      <c r="W48">
        <f t="shared" si="2"/>
        <v>0</v>
      </c>
      <c r="X48" s="41" t="e">
        <f t="shared" si="6"/>
        <v>#REF!</v>
      </c>
      <c r="Y48" s="42" t="e">
        <f t="shared" si="7"/>
        <v>#REF!</v>
      </c>
    </row>
    <row r="49" spans="2:25" x14ac:dyDescent="0.2">
      <c r="B49" s="50">
        <v>41</v>
      </c>
      <c r="C49" s="51">
        <f t="shared" si="9"/>
        <v>228154.56397377021</v>
      </c>
      <c r="D49" s="51"/>
      <c r="E49" s="50">
        <v>2016</v>
      </c>
      <c r="F49" s="8">
        <v>43734</v>
      </c>
      <c r="G49" s="50" t="s">
        <v>3</v>
      </c>
      <c r="H49" s="58">
        <v>76.62</v>
      </c>
      <c r="I49" s="58"/>
      <c r="J49" s="50">
        <v>16</v>
      </c>
      <c r="K49" s="53">
        <f t="shared" si="10"/>
        <v>6844.636919213106</v>
      </c>
      <c r="L49" s="54"/>
      <c r="M49" s="49">
        <f>IF(J49="","",(K49/J49)/LOOKUP(RIGHT($D$2,3),定数!$A$6:$A$13,定数!$B$6:$B$13))</f>
        <v>4.2778980745081912</v>
      </c>
      <c r="N49" s="50">
        <v>2016</v>
      </c>
      <c r="O49" s="8">
        <v>43734</v>
      </c>
      <c r="P49" s="58">
        <v>76.378</v>
      </c>
      <c r="Q49" s="58"/>
      <c r="R49" s="55">
        <f>IF(P49="","",T49*M49*LOOKUP(RIGHT($D$2,3),定数!$A$6:$A$13,定数!$B$6:$B$13))</f>
        <v>10352.513340310014</v>
      </c>
      <c r="S49" s="55"/>
      <c r="T49" s="56">
        <f t="shared" si="5"/>
        <v>24.200000000000443</v>
      </c>
      <c r="U49" s="56"/>
      <c r="V49" t="str">
        <f t="shared" si="8"/>
        <v/>
      </c>
      <c r="W49">
        <f t="shared" si="2"/>
        <v>0</v>
      </c>
      <c r="X49" s="41" t="e">
        <f t="shared" si="6"/>
        <v>#REF!</v>
      </c>
      <c r="Y49" s="42" t="e">
        <f t="shared" si="7"/>
        <v>#REF!</v>
      </c>
    </row>
    <row r="50" spans="2:25" x14ac:dyDescent="0.2">
      <c r="B50" s="50">
        <v>42</v>
      </c>
      <c r="C50" s="51">
        <f t="shared" si="9"/>
        <v>238507.07731408023</v>
      </c>
      <c r="D50" s="51"/>
      <c r="E50" s="50">
        <v>2016</v>
      </c>
      <c r="F50" s="8">
        <v>43734</v>
      </c>
      <c r="G50" s="50" t="s">
        <v>3</v>
      </c>
      <c r="H50" s="58">
        <v>76.14</v>
      </c>
      <c r="I50" s="58"/>
      <c r="J50" s="50">
        <v>34</v>
      </c>
      <c r="K50" s="53">
        <f t="shared" si="10"/>
        <v>7155.2123194224068</v>
      </c>
      <c r="L50" s="54"/>
      <c r="M50" s="49">
        <f>IF(J50="","",(K50/J50)/LOOKUP(RIGHT($D$2,3),定数!$A$6:$A$13,定数!$B$6:$B$13))</f>
        <v>2.1044742115948254</v>
      </c>
      <c r="N50" s="50">
        <v>2016</v>
      </c>
      <c r="O50" s="8">
        <v>43734</v>
      </c>
      <c r="P50" s="58">
        <v>75.510000000000005</v>
      </c>
      <c r="Q50" s="58"/>
      <c r="R50" s="55">
        <f>IF(P50="","",T50*M50*LOOKUP(RIGHT($D$2,3),定数!$A$6:$A$13,定数!$B$6:$B$13))</f>
        <v>13258.187533047305</v>
      </c>
      <c r="S50" s="55"/>
      <c r="T50" s="56">
        <f t="shared" si="5"/>
        <v>62.999999999999545</v>
      </c>
      <c r="U50" s="56"/>
      <c r="V50" t="str">
        <f t="shared" si="8"/>
        <v/>
      </c>
      <c r="W50">
        <f t="shared" si="2"/>
        <v>0</v>
      </c>
      <c r="X50" s="41" t="e">
        <f t="shared" si="6"/>
        <v>#REF!</v>
      </c>
      <c r="Y50" s="42" t="e">
        <f t="shared" si="7"/>
        <v>#REF!</v>
      </c>
    </row>
    <row r="51" spans="2:25" x14ac:dyDescent="0.2">
      <c r="B51" s="50">
        <v>43</v>
      </c>
      <c r="C51" s="51">
        <f t="shared" si="9"/>
        <v>251765.26484712755</v>
      </c>
      <c r="D51" s="51"/>
      <c r="E51" s="50">
        <v>2016</v>
      </c>
      <c r="F51" s="8">
        <v>43741</v>
      </c>
      <c r="G51" s="50" t="s">
        <v>4</v>
      </c>
      <c r="H51" s="58">
        <v>77.34</v>
      </c>
      <c r="I51" s="58"/>
      <c r="J51" s="50">
        <v>17</v>
      </c>
      <c r="K51" s="53">
        <f t="shared" si="10"/>
        <v>7552.9579454138257</v>
      </c>
      <c r="L51" s="54"/>
      <c r="M51" s="49">
        <f>IF(J51="","",(K51/J51)/LOOKUP(RIGHT($D$2,3),定数!$A$6:$A$13,定数!$B$6:$B$13))</f>
        <v>4.4429164384787212</v>
      </c>
      <c r="N51" s="50">
        <v>2016</v>
      </c>
      <c r="O51" s="8">
        <v>43741</v>
      </c>
      <c r="P51" s="58">
        <v>77.17</v>
      </c>
      <c r="Q51" s="58"/>
      <c r="R51" s="55">
        <f>IF(P51="","",T51*M51*LOOKUP(RIGHT($D$2,3),定数!$A$6:$A$13,定数!$B$6:$B$13))</f>
        <v>-7552.9579454139021</v>
      </c>
      <c r="S51" s="55"/>
      <c r="T51" s="56">
        <f t="shared" si="5"/>
        <v>-17.000000000000171</v>
      </c>
      <c r="U51" s="56"/>
      <c r="V51" t="str">
        <f t="shared" si="8"/>
        <v/>
      </c>
      <c r="W51">
        <f t="shared" si="2"/>
        <v>1</v>
      </c>
      <c r="X51" s="41" t="e">
        <f t="shared" si="6"/>
        <v>#REF!</v>
      </c>
      <c r="Y51" s="42" t="e">
        <f t="shared" si="7"/>
        <v>#REF!</v>
      </c>
    </row>
    <row r="52" spans="2:25" x14ac:dyDescent="0.2">
      <c r="B52" s="50">
        <v>44</v>
      </c>
      <c r="C52" s="51">
        <f t="shared" si="9"/>
        <v>244212.30690171366</v>
      </c>
      <c r="D52" s="51"/>
      <c r="E52" s="50">
        <v>2016</v>
      </c>
      <c r="F52" s="8">
        <v>43742</v>
      </c>
      <c r="G52" s="50" t="s">
        <v>4</v>
      </c>
      <c r="H52" s="58">
        <v>77.510000000000005</v>
      </c>
      <c r="I52" s="58"/>
      <c r="J52" s="50">
        <v>12</v>
      </c>
      <c r="K52" s="53">
        <f t="shared" si="10"/>
        <v>7326.3692070514098</v>
      </c>
      <c r="L52" s="54"/>
      <c r="M52" s="49">
        <f>IF(J52="","",(K52/J52)/LOOKUP(RIGHT($D$2,3),定数!$A$6:$A$13,定数!$B$6:$B$13))</f>
        <v>6.1053076725428408</v>
      </c>
      <c r="N52" s="50">
        <v>2016</v>
      </c>
      <c r="O52" s="8">
        <v>43742</v>
      </c>
      <c r="P52" s="58">
        <v>77.685000000000002</v>
      </c>
      <c r="Q52" s="58"/>
      <c r="R52" s="55">
        <f>IF(P52="","",T52*M52*LOOKUP(RIGHT($D$2,3),定数!$A$6:$A$13,定数!$B$6:$B$13))</f>
        <v>10684.288426949797</v>
      </c>
      <c r="S52" s="55"/>
      <c r="T52" s="56">
        <f t="shared" si="5"/>
        <v>17.499999999999716</v>
      </c>
      <c r="U52" s="56"/>
      <c r="V52" t="str">
        <f t="shared" si="8"/>
        <v/>
      </c>
      <c r="W52">
        <f t="shared" si="2"/>
        <v>0</v>
      </c>
      <c r="X52" s="41" t="e">
        <f t="shared" si="6"/>
        <v>#REF!</v>
      </c>
      <c r="Y52" s="42" t="e">
        <f t="shared" si="7"/>
        <v>#REF!</v>
      </c>
    </row>
    <row r="53" spans="2:25" x14ac:dyDescent="0.2">
      <c r="B53" s="50">
        <v>45</v>
      </c>
      <c r="C53" s="51">
        <f t="shared" si="9"/>
        <v>254896.59532866345</v>
      </c>
      <c r="D53" s="51"/>
      <c r="E53" s="50">
        <v>2016</v>
      </c>
      <c r="F53" s="8">
        <v>43745</v>
      </c>
      <c r="G53" s="50" t="s">
        <v>3</v>
      </c>
      <c r="H53" s="58">
        <v>78.260000000000005</v>
      </c>
      <c r="I53" s="58"/>
      <c r="J53" s="50">
        <v>12</v>
      </c>
      <c r="K53" s="53">
        <f t="shared" si="10"/>
        <v>7646.8978598599033</v>
      </c>
      <c r="L53" s="54"/>
      <c r="M53" s="49">
        <f>IF(J53="","",(K53/J53)/LOOKUP(RIGHT($D$2,3),定数!$A$6:$A$13,定数!$B$6:$B$13))</f>
        <v>6.3724148832165861</v>
      </c>
      <c r="N53" s="50">
        <v>2016</v>
      </c>
      <c r="O53" s="8">
        <v>43745</v>
      </c>
      <c r="P53" s="58">
        <v>78.082999999999998</v>
      </c>
      <c r="Q53" s="58"/>
      <c r="R53" s="55">
        <f>IF(P53="","",T53*M53*LOOKUP(RIGHT($D$2,3),定数!$A$6:$A$13,定数!$B$6:$B$13))</f>
        <v>11279.174343293786</v>
      </c>
      <c r="S53" s="55"/>
      <c r="T53" s="56">
        <f t="shared" si="5"/>
        <v>17.700000000000671</v>
      </c>
      <c r="U53" s="56"/>
      <c r="V53" t="str">
        <f t="shared" si="8"/>
        <v/>
      </c>
      <c r="W53">
        <f t="shared" si="2"/>
        <v>0</v>
      </c>
      <c r="X53" s="41" t="e">
        <f t="shared" si="6"/>
        <v>#REF!</v>
      </c>
      <c r="Y53" s="42" t="e">
        <f t="shared" si="7"/>
        <v>#REF!</v>
      </c>
    </row>
    <row r="54" spans="2:25" x14ac:dyDescent="0.2">
      <c r="B54" s="50">
        <v>46</v>
      </c>
      <c r="C54" s="51">
        <f t="shared" si="9"/>
        <v>266175.76967195724</v>
      </c>
      <c r="D54" s="51"/>
      <c r="E54" s="50">
        <v>2016</v>
      </c>
      <c r="F54" s="8">
        <v>43751</v>
      </c>
      <c r="G54" s="50" t="s">
        <v>4</v>
      </c>
      <c r="H54" s="58">
        <v>78.55</v>
      </c>
      <c r="I54" s="58"/>
      <c r="J54" s="50">
        <v>30</v>
      </c>
      <c r="K54" s="53">
        <f t="shared" si="10"/>
        <v>7985.2730901587165</v>
      </c>
      <c r="L54" s="54"/>
      <c r="M54" s="49">
        <f>IF(J54="","",(K54/J54)/LOOKUP(RIGHT($D$2,3),定数!$A$6:$A$13,定数!$B$6:$B$13))</f>
        <v>2.661757696719572</v>
      </c>
      <c r="N54" s="50">
        <v>2016</v>
      </c>
      <c r="O54" s="8">
        <v>43752</v>
      </c>
      <c r="P54" s="58">
        <v>79.111999999999995</v>
      </c>
      <c r="Q54" s="58"/>
      <c r="R54" s="55">
        <f>IF(P54="","",T54*M54*LOOKUP(RIGHT($D$2,3),定数!$A$6:$A$13,定数!$B$6:$B$13))</f>
        <v>14959.078255563933</v>
      </c>
      <c r="S54" s="55"/>
      <c r="T54" s="56">
        <f t="shared" si="5"/>
        <v>56.199999999999761</v>
      </c>
      <c r="U54" s="56"/>
      <c r="V54" t="str">
        <f t="shared" si="8"/>
        <v/>
      </c>
      <c r="W54">
        <f t="shared" si="2"/>
        <v>0</v>
      </c>
      <c r="X54" s="41" t="e">
        <f t="shared" si="6"/>
        <v>#REF!</v>
      </c>
      <c r="Y54" s="42" t="e">
        <f t="shared" si="7"/>
        <v>#REF!</v>
      </c>
    </row>
    <row r="55" spans="2:25" x14ac:dyDescent="0.2">
      <c r="B55" s="50">
        <v>47</v>
      </c>
      <c r="C55" s="51">
        <f t="shared" si="9"/>
        <v>281134.84792752116</v>
      </c>
      <c r="D55" s="51"/>
      <c r="E55" s="50">
        <v>2016</v>
      </c>
      <c r="F55" s="8">
        <v>43756</v>
      </c>
      <c r="G55" s="50" t="s">
        <v>4</v>
      </c>
      <c r="H55" s="58">
        <v>79.28</v>
      </c>
      <c r="I55" s="58"/>
      <c r="J55" s="50">
        <v>21</v>
      </c>
      <c r="K55" s="53">
        <f t="shared" si="10"/>
        <v>8434.0454378256345</v>
      </c>
      <c r="L55" s="54"/>
      <c r="M55" s="49">
        <f>IF(J55="","",(K55/J55)/LOOKUP(RIGHT($D$2,3),定数!$A$6:$A$13,定数!$B$6:$B$13))</f>
        <v>4.0162121132503019</v>
      </c>
      <c r="N55" s="50">
        <v>2016</v>
      </c>
      <c r="O55" s="8">
        <v>43756</v>
      </c>
      <c r="P55" s="58">
        <v>79.647000000000006</v>
      </c>
      <c r="Q55" s="58"/>
      <c r="R55" s="55">
        <f>IF(P55="","",T55*M55*LOOKUP(RIGHT($D$2,3),定数!$A$6:$A$13,定数!$B$6:$B$13))</f>
        <v>14739.498455628785</v>
      </c>
      <c r="S55" s="55"/>
      <c r="T55" s="56">
        <f t="shared" si="5"/>
        <v>36.700000000000443</v>
      </c>
      <c r="U55" s="56"/>
      <c r="V55" t="str">
        <f t="shared" si="8"/>
        <v/>
      </c>
      <c r="W55">
        <f t="shared" si="2"/>
        <v>0</v>
      </c>
      <c r="X55" s="41" t="e">
        <f t="shared" si="6"/>
        <v>#REF!</v>
      </c>
      <c r="Y55" s="42" t="e">
        <f t="shared" si="7"/>
        <v>#REF!</v>
      </c>
    </row>
    <row r="56" spans="2:25" x14ac:dyDescent="0.2">
      <c r="B56" s="50">
        <v>48</v>
      </c>
      <c r="C56" s="51">
        <f t="shared" si="9"/>
        <v>295874.34638314997</v>
      </c>
      <c r="D56" s="51"/>
      <c r="E56" s="50">
        <v>2016</v>
      </c>
      <c r="F56" s="8">
        <v>43758</v>
      </c>
      <c r="G56" s="50" t="s">
        <v>3</v>
      </c>
      <c r="H56" s="58">
        <v>78.680000000000007</v>
      </c>
      <c r="I56" s="58"/>
      <c r="J56" s="50">
        <v>16</v>
      </c>
      <c r="K56" s="53">
        <f t="shared" si="10"/>
        <v>8876.2303914944987</v>
      </c>
      <c r="L56" s="54"/>
      <c r="M56" s="49">
        <f>IF(J56="","",(K56/J56)/LOOKUP(RIGHT($D$2,3),定数!$A$6:$A$13,定数!$B$6:$B$13))</f>
        <v>5.5476439946840621</v>
      </c>
      <c r="N56" s="50">
        <v>2016</v>
      </c>
      <c r="O56" s="8">
        <v>43759</v>
      </c>
      <c r="P56" s="58">
        <v>78.423000000000002</v>
      </c>
      <c r="Q56" s="58"/>
      <c r="R56" s="55">
        <f>IF(P56="","",T56*M56*LOOKUP(RIGHT($D$2,3),定数!$A$6:$A$13,定数!$B$6:$B$13))</f>
        <v>14257.445066338318</v>
      </c>
      <c r="S56" s="55"/>
      <c r="T56" s="56">
        <f t="shared" si="5"/>
        <v>25.7000000000005</v>
      </c>
      <c r="U56" s="56"/>
      <c r="V56" t="str">
        <f t="shared" si="8"/>
        <v/>
      </c>
      <c r="W56">
        <f t="shared" si="2"/>
        <v>0</v>
      </c>
      <c r="X56" s="41" t="e">
        <f t="shared" si="6"/>
        <v>#REF!</v>
      </c>
      <c r="Y56" s="42" t="e">
        <f t="shared" si="7"/>
        <v>#REF!</v>
      </c>
    </row>
    <row r="57" spans="2:25" x14ac:dyDescent="0.2">
      <c r="B57" s="50">
        <v>49</v>
      </c>
      <c r="C57" s="51">
        <f t="shared" si="9"/>
        <v>310131.79144948826</v>
      </c>
      <c r="D57" s="51"/>
      <c r="E57" s="50">
        <v>2016</v>
      </c>
      <c r="F57" s="8">
        <v>43762</v>
      </c>
      <c r="G57" s="50" t="s">
        <v>3</v>
      </c>
      <c r="H57" s="58">
        <v>77.78</v>
      </c>
      <c r="I57" s="58"/>
      <c r="J57" s="50">
        <v>8</v>
      </c>
      <c r="K57" s="53">
        <f t="shared" si="10"/>
        <v>9303.9537434846479</v>
      </c>
      <c r="L57" s="54"/>
      <c r="M57" s="49">
        <f>IF(J57="","",(K57/J57)/LOOKUP(RIGHT($D$2,3),定数!$A$6:$A$13,定数!$B$6:$B$13))</f>
        <v>11.62994217935581</v>
      </c>
      <c r="N57" s="50">
        <v>2016</v>
      </c>
      <c r="O57" s="8">
        <v>43762</v>
      </c>
      <c r="P57" s="58">
        <v>77.86</v>
      </c>
      <c r="Q57" s="58"/>
      <c r="R57" s="55">
        <f>IF(P57="","",T57*M57*LOOKUP(RIGHT($D$2,3),定数!$A$6:$A$13,定数!$B$6:$B$13))</f>
        <v>-9303.9537434844497</v>
      </c>
      <c r="S57" s="55"/>
      <c r="T57" s="56">
        <f t="shared" si="5"/>
        <v>-7.9999999999998295</v>
      </c>
      <c r="U57" s="56"/>
      <c r="V57" t="str">
        <f t="shared" si="8"/>
        <v/>
      </c>
      <c r="W57">
        <f t="shared" si="2"/>
        <v>1</v>
      </c>
      <c r="X57" s="41" t="e">
        <f t="shared" si="6"/>
        <v>#REF!</v>
      </c>
      <c r="Y57" s="42" t="e">
        <f t="shared" si="7"/>
        <v>#REF!</v>
      </c>
    </row>
    <row r="58" spans="2:25" x14ac:dyDescent="0.2">
      <c r="B58" s="50">
        <v>50</v>
      </c>
      <c r="C58" s="51">
        <f t="shared" si="9"/>
        <v>300827.8377060038</v>
      </c>
      <c r="D58" s="51"/>
      <c r="E58" s="50">
        <v>2016</v>
      </c>
      <c r="F58" s="8">
        <v>43762</v>
      </c>
      <c r="G58" s="50" t="s">
        <v>4</v>
      </c>
      <c r="H58" s="57">
        <v>77.959999999999994</v>
      </c>
      <c r="I58" s="57"/>
      <c r="J58" s="50">
        <v>13</v>
      </c>
      <c r="K58" s="53">
        <f t="shared" si="10"/>
        <v>9024.8351311801143</v>
      </c>
      <c r="L58" s="54"/>
      <c r="M58" s="49">
        <f>IF(J58="","",(K58/J58)/LOOKUP(RIGHT($D$2,3),定数!$A$6:$A$13,定数!$B$6:$B$13))</f>
        <v>6.9421808701385501</v>
      </c>
      <c r="N58" s="50">
        <v>2016</v>
      </c>
      <c r="O58" s="8">
        <v>43762</v>
      </c>
      <c r="P58" s="57">
        <v>77.83</v>
      </c>
      <c r="Q58" s="57"/>
      <c r="R58" s="55">
        <f>IF(P58="","",T58*M58*LOOKUP(RIGHT($D$2,3),定数!$A$6:$A$13,定数!$B$6:$B$13))</f>
        <v>-9024.8351311797996</v>
      </c>
      <c r="S58" s="55"/>
      <c r="T58" s="56">
        <f t="shared" si="5"/>
        <v>-12.999999999999545</v>
      </c>
      <c r="U58" s="56"/>
      <c r="V58" t="str">
        <f t="shared" si="8"/>
        <v/>
      </c>
      <c r="W58">
        <f t="shared" si="2"/>
        <v>2</v>
      </c>
      <c r="X58" s="41" t="e">
        <f t="shared" si="6"/>
        <v>#REF!</v>
      </c>
      <c r="Y58" s="42" t="e">
        <f t="shared" si="7"/>
        <v>#REF!</v>
      </c>
    </row>
    <row r="59" spans="2:25" x14ac:dyDescent="0.2">
      <c r="B59" s="50">
        <v>51</v>
      </c>
      <c r="C59" s="51">
        <f t="shared" si="9"/>
        <v>291803.00257482403</v>
      </c>
      <c r="D59" s="51"/>
      <c r="E59" s="35"/>
      <c r="F59" s="8"/>
      <c r="G59" s="35"/>
      <c r="H59" s="57"/>
      <c r="I59" s="57"/>
      <c r="J59" s="35"/>
      <c r="K59" s="53" t="str">
        <f t="shared" ref="K58:K73" si="11">IF(J59="","",C59*0.03)</f>
        <v/>
      </c>
      <c r="L59" s="54"/>
      <c r="M59" s="6" t="str">
        <f>IF(J59="","",(K59/J59)/LOOKUP(RIGHT($D$2,3),定数!$A$6:$A$13,定数!$B$6:$B$13))</f>
        <v/>
      </c>
      <c r="N59" s="35"/>
      <c r="O59" s="8"/>
      <c r="P59" s="58"/>
      <c r="Q59" s="58"/>
      <c r="R59" s="55" t="str">
        <f>IF(P59="","",T59*M59*LOOKUP(RIGHT($D$2,3),定数!$A$6:$A$13,定数!$B$6:$B$13))</f>
        <v/>
      </c>
      <c r="S59" s="55"/>
      <c r="T59" s="56" t="str">
        <f t="shared" si="5"/>
        <v/>
      </c>
      <c r="U59" s="56"/>
      <c r="V59" t="str">
        <f t="shared" si="8"/>
        <v/>
      </c>
      <c r="W59" t="str">
        <f t="shared" si="2"/>
        <v/>
      </c>
      <c r="X59" s="41" t="e">
        <f t="shared" si="6"/>
        <v>#REF!</v>
      </c>
      <c r="Y59" s="42" t="e">
        <f t="shared" si="7"/>
        <v>#REF!</v>
      </c>
    </row>
    <row r="60" spans="2:25" x14ac:dyDescent="0.2">
      <c r="B60" s="50">
        <v>52</v>
      </c>
      <c r="C60" s="51" t="str">
        <f t="shared" si="9"/>
        <v/>
      </c>
      <c r="D60" s="51"/>
      <c r="E60" s="35"/>
      <c r="F60" s="8"/>
      <c r="G60" s="35"/>
      <c r="H60" s="57"/>
      <c r="I60" s="57"/>
      <c r="J60" s="35"/>
      <c r="K60" s="53" t="str">
        <f t="shared" si="11"/>
        <v/>
      </c>
      <c r="L60" s="54"/>
      <c r="M60" s="6" t="str">
        <f>IF(J60="","",(K60/J60)/LOOKUP(RIGHT($D$2,3),定数!$A$6:$A$13,定数!$B$6:$B$13))</f>
        <v/>
      </c>
      <c r="N60" s="35"/>
      <c r="O60" s="8"/>
      <c r="P60" s="58"/>
      <c r="Q60" s="58"/>
      <c r="R60" s="55" t="str">
        <f>IF(P60="","",T60*M60*LOOKUP(RIGHT($D$2,3),定数!$A$6:$A$13,定数!$B$6:$B$13))</f>
        <v/>
      </c>
      <c r="S60" s="55"/>
      <c r="T60" s="56" t="str">
        <f t="shared" si="5"/>
        <v/>
      </c>
      <c r="U60" s="56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50">
        <v>53</v>
      </c>
      <c r="C61" s="51" t="str">
        <f t="shared" si="9"/>
        <v/>
      </c>
      <c r="D61" s="51"/>
      <c r="E61" s="35"/>
      <c r="F61" s="8"/>
      <c r="G61" s="35"/>
      <c r="H61" s="57"/>
      <c r="I61" s="57"/>
      <c r="J61" s="35"/>
      <c r="K61" s="53" t="str">
        <f t="shared" si="11"/>
        <v/>
      </c>
      <c r="L61" s="54"/>
      <c r="M61" s="6" t="str">
        <f>IF(J61="","",(K61/J61)/LOOKUP(RIGHT($D$2,3),定数!$A$6:$A$13,定数!$B$6:$B$13))</f>
        <v/>
      </c>
      <c r="N61" s="35"/>
      <c r="O61" s="8"/>
      <c r="P61" s="58"/>
      <c r="Q61" s="58"/>
      <c r="R61" s="55" t="str">
        <f>IF(P61="","",T61*M61*LOOKUP(RIGHT($D$2,3),定数!$A$6:$A$13,定数!$B$6:$B$13))</f>
        <v/>
      </c>
      <c r="S61" s="55"/>
      <c r="T61" s="56" t="str">
        <f t="shared" si="5"/>
        <v/>
      </c>
      <c r="U61" s="56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50">
        <v>54</v>
      </c>
      <c r="C62" s="51" t="str">
        <f t="shared" si="9"/>
        <v/>
      </c>
      <c r="D62" s="51"/>
      <c r="E62" s="35"/>
      <c r="F62" s="8"/>
      <c r="G62" s="35"/>
      <c r="H62" s="57"/>
      <c r="I62" s="57"/>
      <c r="J62" s="35"/>
      <c r="K62" s="53" t="str">
        <f t="shared" si="11"/>
        <v/>
      </c>
      <c r="L62" s="54"/>
      <c r="M62" s="6" t="str">
        <f>IF(J62="","",(K62/J62)/LOOKUP(RIGHT($D$2,3),定数!$A$6:$A$13,定数!$B$6:$B$13))</f>
        <v/>
      </c>
      <c r="N62" s="35"/>
      <c r="O62" s="8"/>
      <c r="P62" s="58"/>
      <c r="Q62" s="58"/>
      <c r="R62" s="55" t="str">
        <f>IF(P62="","",T62*M62*LOOKUP(RIGHT($D$2,3),定数!$A$6:$A$13,定数!$B$6:$B$13))</f>
        <v/>
      </c>
      <c r="S62" s="55"/>
      <c r="T62" s="56" t="str">
        <f t="shared" si="5"/>
        <v/>
      </c>
      <c r="U62" s="56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50">
        <v>55</v>
      </c>
      <c r="C63" s="51" t="str">
        <f t="shared" si="9"/>
        <v/>
      </c>
      <c r="D63" s="51"/>
      <c r="E63" s="35"/>
      <c r="F63" s="8"/>
      <c r="G63" s="35"/>
      <c r="H63" s="57"/>
      <c r="I63" s="57"/>
      <c r="J63" s="35"/>
      <c r="K63" s="53" t="str">
        <f t="shared" si="11"/>
        <v/>
      </c>
      <c r="L63" s="54"/>
      <c r="M63" s="6" t="str">
        <f>IF(J63="","",(K63/J63)/LOOKUP(RIGHT($D$2,3),定数!$A$6:$A$13,定数!$B$6:$B$13))</f>
        <v/>
      </c>
      <c r="N63" s="35"/>
      <c r="O63" s="8"/>
      <c r="P63" s="58"/>
      <c r="Q63" s="58"/>
      <c r="R63" s="55" t="str">
        <f>IF(P63="","",T63*M63*LOOKUP(RIGHT($D$2,3),定数!$A$6:$A$13,定数!$B$6:$B$13))</f>
        <v/>
      </c>
      <c r="S63" s="55"/>
      <c r="T63" s="56" t="str">
        <f t="shared" si="5"/>
        <v/>
      </c>
      <c r="U63" s="56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50">
        <v>56</v>
      </c>
      <c r="C64" s="51" t="str">
        <f t="shared" si="9"/>
        <v/>
      </c>
      <c r="D64" s="51"/>
      <c r="E64" s="35"/>
      <c r="F64" s="8"/>
      <c r="G64" s="35"/>
      <c r="H64" s="57"/>
      <c r="I64" s="57"/>
      <c r="J64" s="35"/>
      <c r="K64" s="53" t="str">
        <f t="shared" si="11"/>
        <v/>
      </c>
      <c r="L64" s="54"/>
      <c r="M64" s="6" t="str">
        <f>IF(J64="","",(K64/J64)/LOOKUP(RIGHT($D$2,3),定数!$A$6:$A$13,定数!$B$6:$B$13))</f>
        <v/>
      </c>
      <c r="N64" s="35"/>
      <c r="O64" s="8"/>
      <c r="P64" s="58"/>
      <c r="Q64" s="58"/>
      <c r="R64" s="55" t="str">
        <f>IF(P64="","",T64*M64*LOOKUP(RIGHT($D$2,3),定数!$A$6:$A$13,定数!$B$6:$B$13))</f>
        <v/>
      </c>
      <c r="S64" s="55"/>
      <c r="T64" s="56" t="str">
        <f t="shared" si="5"/>
        <v/>
      </c>
      <c r="U64" s="56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50">
        <v>57</v>
      </c>
      <c r="C65" s="51" t="str">
        <f t="shared" si="9"/>
        <v/>
      </c>
      <c r="D65" s="51"/>
      <c r="E65" s="35"/>
      <c r="F65" s="8"/>
      <c r="G65" s="35"/>
      <c r="H65" s="57"/>
      <c r="I65" s="57"/>
      <c r="J65" s="35"/>
      <c r="K65" s="53" t="str">
        <f t="shared" si="11"/>
        <v/>
      </c>
      <c r="L65" s="54"/>
      <c r="M65" s="6" t="str">
        <f>IF(J65="","",(K65/J65)/LOOKUP(RIGHT($D$2,3),定数!$A$6:$A$13,定数!$B$6:$B$13))</f>
        <v/>
      </c>
      <c r="N65" s="35"/>
      <c r="O65" s="8"/>
      <c r="P65" s="58"/>
      <c r="Q65" s="58"/>
      <c r="R65" s="55" t="str">
        <f>IF(P65="","",T65*M65*LOOKUP(RIGHT($D$2,3),定数!$A$6:$A$13,定数!$B$6:$B$13))</f>
        <v/>
      </c>
      <c r="S65" s="55"/>
      <c r="T65" s="56" t="str">
        <f t="shared" si="5"/>
        <v/>
      </c>
      <c r="U65" s="56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50">
        <v>58</v>
      </c>
      <c r="C66" s="51" t="str">
        <f t="shared" si="9"/>
        <v/>
      </c>
      <c r="D66" s="51"/>
      <c r="E66" s="35"/>
      <c r="F66" s="8"/>
      <c r="G66" s="35"/>
      <c r="H66" s="57"/>
      <c r="I66" s="57"/>
      <c r="J66" s="35"/>
      <c r="K66" s="53" t="str">
        <f t="shared" si="11"/>
        <v/>
      </c>
      <c r="L66" s="54"/>
      <c r="M66" s="6" t="str">
        <f>IF(J66="","",(K66/J66)/LOOKUP(RIGHT($D$2,3),定数!$A$6:$A$13,定数!$B$6:$B$13))</f>
        <v/>
      </c>
      <c r="N66" s="35"/>
      <c r="O66" s="8"/>
      <c r="P66" s="58"/>
      <c r="Q66" s="58"/>
      <c r="R66" s="55" t="str">
        <f>IF(P66="","",T66*M66*LOOKUP(RIGHT($D$2,3),定数!$A$6:$A$13,定数!$B$6:$B$13))</f>
        <v/>
      </c>
      <c r="S66" s="55"/>
      <c r="T66" s="56" t="str">
        <f t="shared" si="5"/>
        <v/>
      </c>
      <c r="U66" s="56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60</v>
      </c>
      <c r="C67" s="51" t="str">
        <f t="shared" si="9"/>
        <v/>
      </c>
      <c r="D67" s="51"/>
      <c r="E67" s="35"/>
      <c r="F67" s="8"/>
      <c r="G67" s="35"/>
      <c r="H67" s="57"/>
      <c r="I67" s="57"/>
      <c r="J67" s="35"/>
      <c r="K67" s="53" t="str">
        <f t="shared" si="11"/>
        <v/>
      </c>
      <c r="L67" s="54"/>
      <c r="M67" s="6" t="str">
        <f>IF(J67="","",(K67/J67)/LOOKUP(RIGHT($D$2,3),定数!$A$6:$A$13,定数!$B$6:$B$13))</f>
        <v/>
      </c>
      <c r="N67" s="35"/>
      <c r="O67" s="8"/>
      <c r="P67" s="52"/>
      <c r="Q67" s="52"/>
      <c r="R67" s="55" t="str">
        <f>IF(P67="","",T67*M67*LOOKUP(RIGHT($D$2,3),定数!$A$6:$A$13,定数!$B$6:$B$13))</f>
        <v/>
      </c>
      <c r="S67" s="55"/>
      <c r="T67" s="56" t="str">
        <f t="shared" si="5"/>
        <v/>
      </c>
      <c r="U67" s="56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61</v>
      </c>
      <c r="C68" s="51" t="str">
        <f t="shared" si="9"/>
        <v/>
      </c>
      <c r="D68" s="51"/>
      <c r="E68" s="35"/>
      <c r="F68" s="8"/>
      <c r="G68" s="35"/>
      <c r="H68" s="57"/>
      <c r="I68" s="57"/>
      <c r="J68" s="35"/>
      <c r="K68" s="53" t="str">
        <f t="shared" si="11"/>
        <v/>
      </c>
      <c r="L68" s="54"/>
      <c r="M68" s="6" t="str">
        <f>IF(J68="","",(K68/J68)/LOOKUP(RIGHT($D$2,3),定数!$A$6:$A$13,定数!$B$6:$B$13))</f>
        <v/>
      </c>
      <c r="N68" s="35"/>
      <c r="O68" s="8"/>
      <c r="P68" s="52"/>
      <c r="Q68" s="52"/>
      <c r="R68" s="55" t="str">
        <f>IF(P68="","",T68*M68*LOOKUP(RIGHT($D$2,3),定数!$A$6:$A$13,定数!$B$6:$B$13))</f>
        <v/>
      </c>
      <c r="S68" s="55"/>
      <c r="T68" s="56" t="str">
        <f t="shared" si="5"/>
        <v/>
      </c>
      <c r="U68" s="56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62</v>
      </c>
      <c r="C69" s="51" t="str">
        <f t="shared" si="9"/>
        <v/>
      </c>
      <c r="D69" s="51"/>
      <c r="E69" s="35"/>
      <c r="F69" s="8"/>
      <c r="G69" s="35"/>
      <c r="H69" s="52"/>
      <c r="I69" s="52"/>
      <c r="J69" s="35"/>
      <c r="K69" s="53" t="str">
        <f t="shared" si="11"/>
        <v/>
      </c>
      <c r="L69" s="54"/>
      <c r="M69" s="6" t="str">
        <f>IF(J69="","",(K69/J69)/LOOKUP(RIGHT($D$2,3),定数!$A$6:$A$13,定数!$B$6:$B$13))</f>
        <v/>
      </c>
      <c r="N69" s="35"/>
      <c r="O69" s="8"/>
      <c r="P69" s="52"/>
      <c r="Q69" s="52"/>
      <c r="R69" s="55" t="str">
        <f>IF(P69="","",T69*M69*LOOKUP(RIGHT($D$2,3),定数!$A$6:$A$13,定数!$B$6:$B$13))</f>
        <v/>
      </c>
      <c r="S69" s="55"/>
      <c r="T69" s="56" t="str">
        <f t="shared" si="5"/>
        <v/>
      </c>
      <c r="U69" s="56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63</v>
      </c>
      <c r="C70" s="51" t="str">
        <f t="shared" si="9"/>
        <v/>
      </c>
      <c r="D70" s="51"/>
      <c r="E70" s="35"/>
      <c r="F70" s="8"/>
      <c r="G70" s="35"/>
      <c r="H70" s="52"/>
      <c r="I70" s="52"/>
      <c r="J70" s="35"/>
      <c r="K70" s="53" t="str">
        <f t="shared" si="11"/>
        <v/>
      </c>
      <c r="L70" s="54"/>
      <c r="M70" s="6" t="str">
        <f>IF(J70="","",(K70/J70)/LOOKUP(RIGHT($D$2,3),定数!$A$6:$A$13,定数!$B$6:$B$13))</f>
        <v/>
      </c>
      <c r="N70" s="35"/>
      <c r="O70" s="8"/>
      <c r="P70" s="52"/>
      <c r="Q70" s="52"/>
      <c r="R70" s="55" t="str">
        <f>IF(P70="","",T70*M70*LOOKUP(RIGHT($D$2,3),定数!$A$6:$A$13,定数!$B$6:$B$13))</f>
        <v/>
      </c>
      <c r="S70" s="55"/>
      <c r="T70" s="56" t="str">
        <f t="shared" si="5"/>
        <v/>
      </c>
      <c r="U70" s="56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64</v>
      </c>
      <c r="C71" s="51" t="str">
        <f t="shared" si="9"/>
        <v/>
      </c>
      <c r="D71" s="51"/>
      <c r="E71" s="35"/>
      <c r="F71" s="8"/>
      <c r="G71" s="35"/>
      <c r="H71" s="52"/>
      <c r="I71" s="52"/>
      <c r="J71" s="35"/>
      <c r="K71" s="53" t="str">
        <f t="shared" si="11"/>
        <v/>
      </c>
      <c r="L71" s="54"/>
      <c r="M71" s="6" t="str">
        <f>IF(J71="","",(K71/J71)/LOOKUP(RIGHT($D$2,3),定数!$A$6:$A$13,定数!$B$6:$B$13))</f>
        <v/>
      </c>
      <c r="N71" s="35"/>
      <c r="O71" s="8"/>
      <c r="P71" s="52"/>
      <c r="Q71" s="52"/>
      <c r="R71" s="55" t="str">
        <f>IF(P71="","",T71*M71*LOOKUP(RIGHT($D$2,3),定数!$A$6:$A$13,定数!$B$6:$B$13))</f>
        <v/>
      </c>
      <c r="S71" s="55"/>
      <c r="T71" s="56" t="str">
        <f t="shared" si="5"/>
        <v/>
      </c>
      <c r="U71" s="56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65</v>
      </c>
      <c r="C72" s="51" t="str">
        <f t="shared" si="9"/>
        <v/>
      </c>
      <c r="D72" s="51"/>
      <c r="E72" s="35"/>
      <c r="F72" s="8"/>
      <c r="G72" s="35"/>
      <c r="H72" s="52"/>
      <c r="I72" s="52"/>
      <c r="J72" s="35"/>
      <c r="K72" s="53" t="str">
        <f t="shared" si="11"/>
        <v/>
      </c>
      <c r="L72" s="54"/>
      <c r="M72" s="6" t="str">
        <f>IF(J72="","",(K72/J72)/LOOKUP(RIGHT($D$2,3),定数!$A$6:$A$13,定数!$B$6:$B$13))</f>
        <v/>
      </c>
      <c r="N72" s="35"/>
      <c r="O72" s="8"/>
      <c r="P72" s="52"/>
      <c r="Q72" s="52"/>
      <c r="R72" s="55" t="str">
        <f>IF(P72="","",T72*M72*LOOKUP(RIGHT($D$2,3),定数!$A$6:$A$13,定数!$B$6:$B$13))</f>
        <v/>
      </c>
      <c r="S72" s="55"/>
      <c r="T72" s="56" t="str">
        <f t="shared" si="5"/>
        <v/>
      </c>
      <c r="U72" s="56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66</v>
      </c>
      <c r="C73" s="51" t="str">
        <f t="shared" si="9"/>
        <v/>
      </c>
      <c r="D73" s="51"/>
      <c r="E73" s="35"/>
      <c r="F73" s="8"/>
      <c r="G73" s="35"/>
      <c r="H73" s="52"/>
      <c r="I73" s="52"/>
      <c r="J73" s="35"/>
      <c r="K73" s="53" t="str">
        <f t="shared" si="11"/>
        <v/>
      </c>
      <c r="L73" s="54"/>
      <c r="M73" s="6" t="str">
        <f>IF(J73="","",(K73/J73)/LOOKUP(RIGHT($D$2,3),定数!$A$6:$A$13,定数!$B$6:$B$13))</f>
        <v/>
      </c>
      <c r="N73" s="35"/>
      <c r="O73" s="8"/>
      <c r="P73" s="52"/>
      <c r="Q73" s="52"/>
      <c r="R73" s="55" t="str">
        <f>IF(P73="","",T73*M73*LOOKUP(RIGHT($D$2,3),定数!$A$6:$A$13,定数!$B$6:$B$13))</f>
        <v/>
      </c>
      <c r="S73" s="55"/>
      <c r="T73" s="56" t="str">
        <f t="shared" si="5"/>
        <v/>
      </c>
      <c r="U73" s="56"/>
      <c r="V73" t="str">
        <f t="shared" si="8"/>
        <v/>
      </c>
      <c r="W73" t="str">
        <f t="shared" si="8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67</v>
      </c>
      <c r="C74" s="51" t="str">
        <f t="shared" si="9"/>
        <v/>
      </c>
      <c r="D74" s="51"/>
      <c r="E74" s="35"/>
      <c r="F74" s="8"/>
      <c r="G74" s="35"/>
      <c r="H74" s="52"/>
      <c r="I74" s="52"/>
      <c r="J74" s="35"/>
      <c r="K74" s="53" t="str">
        <f t="shared" ref="K74:K107" si="12">IF(J74="","",C74*0.03)</f>
        <v/>
      </c>
      <c r="L74" s="54"/>
      <c r="M74" s="6" t="str">
        <f>IF(J74="","",(K74/J74)/LOOKUP(RIGHT($D$2,3),定数!$A$6:$A$13,定数!$B$6:$B$13))</f>
        <v/>
      </c>
      <c r="N74" s="35"/>
      <c r="O74" s="8"/>
      <c r="P74" s="52"/>
      <c r="Q74" s="52"/>
      <c r="R74" s="55" t="str">
        <f>IF(P74="","",T74*M74*LOOKUP(RIGHT($D$2,3),定数!$A$6:$A$13,定数!$B$6:$B$13))</f>
        <v/>
      </c>
      <c r="S74" s="55"/>
      <c r="T74" s="56" t="str">
        <f t="shared" si="5"/>
        <v/>
      </c>
      <c r="U74" s="56"/>
      <c r="V74" t="str">
        <f t="shared" ref="V74:W89" si="13">IF(S74&lt;&gt;"",IF(S74&lt;0,1+V73,0),"")</f>
        <v/>
      </c>
      <c r="W74" t="str">
        <f t="shared" si="13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68</v>
      </c>
      <c r="C75" s="51" t="str">
        <f t="shared" si="9"/>
        <v/>
      </c>
      <c r="D75" s="51"/>
      <c r="E75" s="35"/>
      <c r="F75" s="8"/>
      <c r="G75" s="35"/>
      <c r="H75" s="52"/>
      <c r="I75" s="52"/>
      <c r="J75" s="35"/>
      <c r="K75" s="53" t="str">
        <f t="shared" si="12"/>
        <v/>
      </c>
      <c r="L75" s="54"/>
      <c r="M75" s="6" t="str">
        <f>IF(J75="","",(K75/J75)/LOOKUP(RIGHT($D$2,3),定数!$A$6:$A$13,定数!$B$6:$B$13))</f>
        <v/>
      </c>
      <c r="N75" s="35"/>
      <c r="O75" s="8"/>
      <c r="P75" s="52"/>
      <c r="Q75" s="52"/>
      <c r="R75" s="55" t="str">
        <f>IF(P75="","",T75*M75*LOOKUP(RIGHT($D$2,3),定数!$A$6:$A$13,定数!$B$6:$B$13))</f>
        <v/>
      </c>
      <c r="S75" s="55"/>
      <c r="T75" s="56" t="str">
        <f t="shared" ref="T75:T107" si="14">IF(P75="","",IF(G75="買",(P75-H75),(H75-P75))*IF(RIGHT($D$2,3)="JPY",100,10000))</f>
        <v/>
      </c>
      <c r="U75" s="56"/>
      <c r="V75" t="str">
        <f t="shared" si="13"/>
        <v/>
      </c>
      <c r="W75" t="str">
        <f t="shared" si="13"/>
        <v/>
      </c>
      <c r="X75" s="41" t="str">
        <f t="shared" ref="X75:X107" si="15">IF(C75&lt;&gt;"",MAX(X74,C75),"")</f>
        <v/>
      </c>
      <c r="Y75" s="42" t="str">
        <f t="shared" ref="Y75:Y107" si="16">IF(X75&lt;&gt;"",1-(C75/X75),"")</f>
        <v/>
      </c>
    </row>
    <row r="76" spans="2:25" x14ac:dyDescent="0.2">
      <c r="B76" s="35">
        <v>69</v>
      </c>
      <c r="C76" s="51" t="str">
        <f t="shared" si="9"/>
        <v/>
      </c>
      <c r="D76" s="51"/>
      <c r="E76" s="35"/>
      <c r="F76" s="8"/>
      <c r="G76" s="35"/>
      <c r="H76" s="52"/>
      <c r="I76" s="52"/>
      <c r="J76" s="35"/>
      <c r="K76" s="53" t="str">
        <f t="shared" si="12"/>
        <v/>
      </c>
      <c r="L76" s="54"/>
      <c r="M76" s="6" t="str">
        <f>IF(J76="","",(K76/J76)/LOOKUP(RIGHT($D$2,3),定数!$A$6:$A$13,定数!$B$6:$B$13))</f>
        <v/>
      </c>
      <c r="N76" s="35"/>
      <c r="O76" s="8"/>
      <c r="P76" s="52"/>
      <c r="Q76" s="52"/>
      <c r="R76" s="55" t="str">
        <f>IF(P76="","",T76*M76*LOOKUP(RIGHT($D$2,3),定数!$A$6:$A$13,定数!$B$6:$B$13))</f>
        <v/>
      </c>
      <c r="S76" s="55"/>
      <c r="T76" s="56" t="str">
        <f t="shared" si="14"/>
        <v/>
      </c>
      <c r="U76" s="56"/>
      <c r="V76" t="str">
        <f t="shared" si="13"/>
        <v/>
      </c>
      <c r="W76" t="str">
        <f t="shared" si="13"/>
        <v/>
      </c>
      <c r="X76" s="41" t="str">
        <f t="shared" si="15"/>
        <v/>
      </c>
      <c r="Y76" s="42" t="str">
        <f t="shared" si="16"/>
        <v/>
      </c>
    </row>
    <row r="77" spans="2:25" x14ac:dyDescent="0.2">
      <c r="B77" s="35">
        <v>70</v>
      </c>
      <c r="C77" s="51" t="str">
        <f t="shared" si="9"/>
        <v/>
      </c>
      <c r="D77" s="51"/>
      <c r="E77" s="35"/>
      <c r="F77" s="8"/>
      <c r="G77" s="35"/>
      <c r="H77" s="52"/>
      <c r="I77" s="52"/>
      <c r="J77" s="35"/>
      <c r="K77" s="53" t="str">
        <f t="shared" si="12"/>
        <v/>
      </c>
      <c r="L77" s="54"/>
      <c r="M77" s="6" t="str">
        <f>IF(J77="","",(K77/J77)/LOOKUP(RIGHT($D$2,3),定数!$A$6:$A$13,定数!$B$6:$B$13))</f>
        <v/>
      </c>
      <c r="N77" s="35"/>
      <c r="O77" s="8"/>
      <c r="P77" s="52"/>
      <c r="Q77" s="52"/>
      <c r="R77" s="55" t="str">
        <f>IF(P77="","",T77*M77*LOOKUP(RIGHT($D$2,3),定数!$A$6:$A$13,定数!$B$6:$B$13))</f>
        <v/>
      </c>
      <c r="S77" s="55"/>
      <c r="T77" s="56" t="str">
        <f t="shared" si="14"/>
        <v/>
      </c>
      <c r="U77" s="56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2">
      <c r="B78" s="35">
        <v>71</v>
      </c>
      <c r="C78" s="51" t="str">
        <f t="shared" si="9"/>
        <v/>
      </c>
      <c r="D78" s="51"/>
      <c r="E78" s="35"/>
      <c r="F78" s="8"/>
      <c r="G78" s="35"/>
      <c r="H78" s="52"/>
      <c r="I78" s="52"/>
      <c r="J78" s="35"/>
      <c r="K78" s="53" t="str">
        <f t="shared" si="12"/>
        <v/>
      </c>
      <c r="L78" s="54"/>
      <c r="M78" s="6" t="str">
        <f>IF(J78="","",(K78/J78)/LOOKUP(RIGHT($D$2,3),定数!$A$6:$A$13,定数!$B$6:$B$13))</f>
        <v/>
      </c>
      <c r="N78" s="35"/>
      <c r="O78" s="8"/>
      <c r="P78" s="52"/>
      <c r="Q78" s="52"/>
      <c r="R78" s="55" t="str">
        <f>IF(P78="","",T78*M78*LOOKUP(RIGHT($D$2,3),定数!$A$6:$A$13,定数!$B$6:$B$13))</f>
        <v/>
      </c>
      <c r="S78" s="55"/>
      <c r="T78" s="56" t="str">
        <f t="shared" si="14"/>
        <v/>
      </c>
      <c r="U78" s="56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2">
      <c r="B79" s="35">
        <v>72</v>
      </c>
      <c r="C79" s="51" t="str">
        <f t="shared" si="9"/>
        <v/>
      </c>
      <c r="D79" s="51"/>
      <c r="E79" s="35"/>
      <c r="F79" s="8"/>
      <c r="G79" s="35"/>
      <c r="H79" s="52"/>
      <c r="I79" s="52"/>
      <c r="J79" s="35"/>
      <c r="K79" s="53" t="str">
        <f t="shared" si="12"/>
        <v/>
      </c>
      <c r="L79" s="54"/>
      <c r="M79" s="6" t="str">
        <f>IF(J79="","",(K79/J79)/LOOKUP(RIGHT($D$2,3),定数!$A$6:$A$13,定数!$B$6:$B$13))</f>
        <v/>
      </c>
      <c r="N79" s="35"/>
      <c r="O79" s="8"/>
      <c r="P79" s="52"/>
      <c r="Q79" s="52"/>
      <c r="R79" s="55" t="str">
        <f>IF(P79="","",T79*M79*LOOKUP(RIGHT($D$2,3),定数!$A$6:$A$13,定数!$B$6:$B$13))</f>
        <v/>
      </c>
      <c r="S79" s="55"/>
      <c r="T79" s="56" t="str">
        <f t="shared" si="14"/>
        <v/>
      </c>
      <c r="U79" s="56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2">
      <c r="B80" s="35">
        <v>73</v>
      </c>
      <c r="C80" s="51" t="str">
        <f t="shared" si="9"/>
        <v/>
      </c>
      <c r="D80" s="51"/>
      <c r="E80" s="35"/>
      <c r="F80" s="8"/>
      <c r="G80" s="35"/>
      <c r="H80" s="52"/>
      <c r="I80" s="52"/>
      <c r="J80" s="35"/>
      <c r="K80" s="53" t="str">
        <f t="shared" si="12"/>
        <v/>
      </c>
      <c r="L80" s="54"/>
      <c r="M80" s="6" t="str">
        <f>IF(J80="","",(K80/J80)/LOOKUP(RIGHT($D$2,3),定数!$A$6:$A$13,定数!$B$6:$B$13))</f>
        <v/>
      </c>
      <c r="N80" s="35"/>
      <c r="O80" s="8"/>
      <c r="P80" s="52"/>
      <c r="Q80" s="52"/>
      <c r="R80" s="55" t="str">
        <f>IF(P80="","",T80*M80*LOOKUP(RIGHT($D$2,3),定数!$A$6:$A$13,定数!$B$6:$B$13))</f>
        <v/>
      </c>
      <c r="S80" s="55"/>
      <c r="T80" s="56" t="str">
        <f t="shared" si="14"/>
        <v/>
      </c>
      <c r="U80" s="56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2">
      <c r="B81" s="35">
        <v>74</v>
      </c>
      <c r="C81" s="51" t="str">
        <f t="shared" si="9"/>
        <v/>
      </c>
      <c r="D81" s="51"/>
      <c r="E81" s="35"/>
      <c r="F81" s="8"/>
      <c r="G81" s="35"/>
      <c r="H81" s="52"/>
      <c r="I81" s="52"/>
      <c r="J81" s="35"/>
      <c r="K81" s="53" t="str">
        <f t="shared" si="12"/>
        <v/>
      </c>
      <c r="L81" s="54"/>
      <c r="M81" s="6" t="str">
        <f>IF(J81="","",(K81/J81)/LOOKUP(RIGHT($D$2,3),定数!$A$6:$A$13,定数!$B$6:$B$13))</f>
        <v/>
      </c>
      <c r="N81" s="35"/>
      <c r="O81" s="8"/>
      <c r="P81" s="52"/>
      <c r="Q81" s="52"/>
      <c r="R81" s="55" t="str">
        <f>IF(P81="","",T81*M81*LOOKUP(RIGHT($D$2,3),定数!$A$6:$A$13,定数!$B$6:$B$13))</f>
        <v/>
      </c>
      <c r="S81" s="55"/>
      <c r="T81" s="56" t="str">
        <f t="shared" si="14"/>
        <v/>
      </c>
      <c r="U81" s="56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2">
      <c r="B82" s="35">
        <v>75</v>
      </c>
      <c r="C82" s="51" t="str">
        <f t="shared" si="9"/>
        <v/>
      </c>
      <c r="D82" s="51"/>
      <c r="E82" s="35"/>
      <c r="F82" s="8"/>
      <c r="G82" s="35"/>
      <c r="H82" s="52"/>
      <c r="I82" s="52"/>
      <c r="J82" s="35"/>
      <c r="K82" s="53" t="str">
        <f t="shared" si="12"/>
        <v/>
      </c>
      <c r="L82" s="54"/>
      <c r="M82" s="6" t="str">
        <f>IF(J82="","",(K82/J82)/LOOKUP(RIGHT($D$2,3),定数!$A$6:$A$13,定数!$B$6:$B$13))</f>
        <v/>
      </c>
      <c r="N82" s="35"/>
      <c r="O82" s="8"/>
      <c r="P82" s="52"/>
      <c r="Q82" s="52"/>
      <c r="R82" s="55" t="str">
        <f>IF(P82="","",T82*M82*LOOKUP(RIGHT($D$2,3),定数!$A$6:$A$13,定数!$B$6:$B$13))</f>
        <v/>
      </c>
      <c r="S82" s="55"/>
      <c r="T82" s="56" t="str">
        <f t="shared" si="14"/>
        <v/>
      </c>
      <c r="U82" s="56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2">
      <c r="B83" s="35">
        <v>76</v>
      </c>
      <c r="C83" s="51" t="str">
        <f t="shared" si="9"/>
        <v/>
      </c>
      <c r="D83" s="51"/>
      <c r="E83" s="35"/>
      <c r="F83" s="8"/>
      <c r="G83" s="35"/>
      <c r="H83" s="52"/>
      <c r="I83" s="52"/>
      <c r="J83" s="35"/>
      <c r="K83" s="53" t="str">
        <f t="shared" si="12"/>
        <v/>
      </c>
      <c r="L83" s="54"/>
      <c r="M83" s="6" t="str">
        <f>IF(J83="","",(K83/J83)/LOOKUP(RIGHT($D$2,3),定数!$A$6:$A$13,定数!$B$6:$B$13))</f>
        <v/>
      </c>
      <c r="N83" s="35"/>
      <c r="O83" s="8"/>
      <c r="P83" s="52"/>
      <c r="Q83" s="52"/>
      <c r="R83" s="55" t="str">
        <f>IF(P83="","",T83*M83*LOOKUP(RIGHT($D$2,3),定数!$A$6:$A$13,定数!$B$6:$B$13))</f>
        <v/>
      </c>
      <c r="S83" s="55"/>
      <c r="T83" s="56" t="str">
        <f t="shared" si="14"/>
        <v/>
      </c>
      <c r="U83" s="56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2">
      <c r="B84" s="35">
        <v>77</v>
      </c>
      <c r="C84" s="51" t="str">
        <f t="shared" si="9"/>
        <v/>
      </c>
      <c r="D84" s="51"/>
      <c r="E84" s="35"/>
      <c r="F84" s="8"/>
      <c r="G84" s="35"/>
      <c r="H84" s="52"/>
      <c r="I84" s="52"/>
      <c r="J84" s="35"/>
      <c r="K84" s="53" t="str">
        <f t="shared" si="12"/>
        <v/>
      </c>
      <c r="L84" s="54"/>
      <c r="M84" s="6" t="str">
        <f>IF(J84="","",(K84/J84)/LOOKUP(RIGHT($D$2,3),定数!$A$6:$A$13,定数!$B$6:$B$13))</f>
        <v/>
      </c>
      <c r="N84" s="35"/>
      <c r="O84" s="8"/>
      <c r="P84" s="52"/>
      <c r="Q84" s="52"/>
      <c r="R84" s="55" t="str">
        <f>IF(P84="","",T84*M84*LOOKUP(RIGHT($D$2,3),定数!$A$6:$A$13,定数!$B$6:$B$13))</f>
        <v/>
      </c>
      <c r="S84" s="55"/>
      <c r="T84" s="56" t="str">
        <f t="shared" si="14"/>
        <v/>
      </c>
      <c r="U84" s="56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2">
      <c r="B85" s="35">
        <v>78</v>
      </c>
      <c r="C85" s="51" t="str">
        <f t="shared" si="9"/>
        <v/>
      </c>
      <c r="D85" s="51"/>
      <c r="E85" s="35"/>
      <c r="F85" s="8"/>
      <c r="G85" s="35"/>
      <c r="H85" s="52"/>
      <c r="I85" s="52"/>
      <c r="J85" s="35"/>
      <c r="K85" s="53" t="str">
        <f t="shared" si="12"/>
        <v/>
      </c>
      <c r="L85" s="54"/>
      <c r="M85" s="6" t="str">
        <f>IF(J85="","",(K85/J85)/LOOKUP(RIGHT($D$2,3),定数!$A$6:$A$13,定数!$B$6:$B$13))</f>
        <v/>
      </c>
      <c r="N85" s="35"/>
      <c r="O85" s="8"/>
      <c r="P85" s="52"/>
      <c r="Q85" s="52"/>
      <c r="R85" s="55" t="str">
        <f>IF(P85="","",T85*M85*LOOKUP(RIGHT($D$2,3),定数!$A$6:$A$13,定数!$B$6:$B$13))</f>
        <v/>
      </c>
      <c r="S85" s="55"/>
      <c r="T85" s="56" t="str">
        <f t="shared" si="14"/>
        <v/>
      </c>
      <c r="U85" s="56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2">
      <c r="B86" s="35">
        <v>79</v>
      </c>
      <c r="C86" s="51" t="str">
        <f t="shared" si="9"/>
        <v/>
      </c>
      <c r="D86" s="51"/>
      <c r="E86" s="35"/>
      <c r="F86" s="8"/>
      <c r="G86" s="35"/>
      <c r="H86" s="52"/>
      <c r="I86" s="52"/>
      <c r="J86" s="35"/>
      <c r="K86" s="53" t="str">
        <f t="shared" si="12"/>
        <v/>
      </c>
      <c r="L86" s="54"/>
      <c r="M86" s="6" t="str">
        <f>IF(J86="","",(K86/J86)/LOOKUP(RIGHT($D$2,3),定数!$A$6:$A$13,定数!$B$6:$B$13))</f>
        <v/>
      </c>
      <c r="N86" s="35"/>
      <c r="O86" s="8"/>
      <c r="P86" s="52"/>
      <c r="Q86" s="52"/>
      <c r="R86" s="55" t="str">
        <f>IF(P86="","",T86*M86*LOOKUP(RIGHT($D$2,3),定数!$A$6:$A$13,定数!$B$6:$B$13))</f>
        <v/>
      </c>
      <c r="S86" s="55"/>
      <c r="T86" s="56" t="str">
        <f t="shared" si="14"/>
        <v/>
      </c>
      <c r="U86" s="56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2">
      <c r="B87" s="35">
        <v>80</v>
      </c>
      <c r="C87" s="51" t="str">
        <f t="shared" si="9"/>
        <v/>
      </c>
      <c r="D87" s="51"/>
      <c r="E87" s="35"/>
      <c r="F87" s="8"/>
      <c r="G87" s="35"/>
      <c r="H87" s="52"/>
      <c r="I87" s="52"/>
      <c r="J87" s="35"/>
      <c r="K87" s="53" t="str">
        <f t="shared" si="12"/>
        <v/>
      </c>
      <c r="L87" s="54"/>
      <c r="M87" s="6" t="str">
        <f>IF(J87="","",(K87/J87)/LOOKUP(RIGHT($D$2,3),定数!$A$6:$A$13,定数!$B$6:$B$13))</f>
        <v/>
      </c>
      <c r="N87" s="35"/>
      <c r="O87" s="8"/>
      <c r="P87" s="52"/>
      <c r="Q87" s="52"/>
      <c r="R87" s="55" t="str">
        <f>IF(P87="","",T87*M87*LOOKUP(RIGHT($D$2,3),定数!$A$6:$A$13,定数!$B$6:$B$13))</f>
        <v/>
      </c>
      <c r="S87" s="55"/>
      <c r="T87" s="56" t="str">
        <f t="shared" si="14"/>
        <v/>
      </c>
      <c r="U87" s="56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2">
      <c r="B88" s="35">
        <v>81</v>
      </c>
      <c r="C88" s="51" t="str">
        <f t="shared" ref="C73:C107" si="17">IF(R87="","",C87+R87)</f>
        <v/>
      </c>
      <c r="D88" s="51"/>
      <c r="E88" s="35"/>
      <c r="F88" s="8"/>
      <c r="G88" s="35"/>
      <c r="H88" s="52"/>
      <c r="I88" s="52"/>
      <c r="J88" s="35"/>
      <c r="K88" s="53" t="str">
        <f t="shared" si="12"/>
        <v/>
      </c>
      <c r="L88" s="54"/>
      <c r="M88" s="6" t="str">
        <f>IF(J88="","",(K88/J88)/LOOKUP(RIGHT($D$2,3),定数!$A$6:$A$13,定数!$B$6:$B$13))</f>
        <v/>
      </c>
      <c r="N88" s="35"/>
      <c r="O88" s="8"/>
      <c r="P88" s="52"/>
      <c r="Q88" s="52"/>
      <c r="R88" s="55" t="str">
        <f>IF(P88="","",T88*M88*LOOKUP(RIGHT($D$2,3),定数!$A$6:$A$13,定数!$B$6:$B$13))</f>
        <v/>
      </c>
      <c r="S88" s="55"/>
      <c r="T88" s="56" t="str">
        <f t="shared" si="14"/>
        <v/>
      </c>
      <c r="U88" s="56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2">
      <c r="B89" s="35">
        <v>82</v>
      </c>
      <c r="C89" s="51" t="str">
        <f t="shared" si="17"/>
        <v/>
      </c>
      <c r="D89" s="51"/>
      <c r="E89" s="35"/>
      <c r="F89" s="8"/>
      <c r="G89" s="35"/>
      <c r="H89" s="52"/>
      <c r="I89" s="52"/>
      <c r="J89" s="35"/>
      <c r="K89" s="53" t="str">
        <f t="shared" si="12"/>
        <v/>
      </c>
      <c r="L89" s="54"/>
      <c r="M89" s="6" t="str">
        <f>IF(J89="","",(K89/J89)/LOOKUP(RIGHT($D$2,3),定数!$A$6:$A$13,定数!$B$6:$B$13))</f>
        <v/>
      </c>
      <c r="N89" s="35"/>
      <c r="O89" s="8"/>
      <c r="P89" s="52"/>
      <c r="Q89" s="52"/>
      <c r="R89" s="55" t="str">
        <f>IF(P89="","",T89*M89*LOOKUP(RIGHT($D$2,3),定数!$A$6:$A$13,定数!$B$6:$B$13))</f>
        <v/>
      </c>
      <c r="S89" s="55"/>
      <c r="T89" s="56" t="str">
        <f t="shared" si="14"/>
        <v/>
      </c>
      <c r="U89" s="56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2">
      <c r="B90" s="35">
        <v>83</v>
      </c>
      <c r="C90" s="51" t="str">
        <f t="shared" si="17"/>
        <v/>
      </c>
      <c r="D90" s="51"/>
      <c r="E90" s="35"/>
      <c r="F90" s="8"/>
      <c r="G90" s="35"/>
      <c r="H90" s="52"/>
      <c r="I90" s="52"/>
      <c r="J90" s="35"/>
      <c r="K90" s="53" t="str">
        <f t="shared" si="12"/>
        <v/>
      </c>
      <c r="L90" s="54"/>
      <c r="M90" s="6" t="str">
        <f>IF(J90="","",(K90/J90)/LOOKUP(RIGHT($D$2,3),定数!$A$6:$A$13,定数!$B$6:$B$13))</f>
        <v/>
      </c>
      <c r="N90" s="35"/>
      <c r="O90" s="8"/>
      <c r="P90" s="52"/>
      <c r="Q90" s="52"/>
      <c r="R90" s="55" t="str">
        <f>IF(P90="","",T90*M90*LOOKUP(RIGHT($D$2,3),定数!$A$6:$A$13,定数!$B$6:$B$13))</f>
        <v/>
      </c>
      <c r="S90" s="55"/>
      <c r="T90" s="56" t="str">
        <f t="shared" si="14"/>
        <v/>
      </c>
      <c r="U90" s="56"/>
      <c r="V90" t="str">
        <f t="shared" ref="V90:W105" si="18">IF(S90&lt;&gt;"",IF(S90&lt;0,1+V89,0),"")</f>
        <v/>
      </c>
      <c r="W90" t="str">
        <f t="shared" si="18"/>
        <v/>
      </c>
      <c r="X90" s="41" t="str">
        <f t="shared" si="15"/>
        <v/>
      </c>
      <c r="Y90" s="42" t="str">
        <f t="shared" si="16"/>
        <v/>
      </c>
    </row>
    <row r="91" spans="2:25" x14ac:dyDescent="0.2">
      <c r="B91" s="35">
        <v>84</v>
      </c>
      <c r="C91" s="51" t="str">
        <f t="shared" si="17"/>
        <v/>
      </c>
      <c r="D91" s="51"/>
      <c r="E91" s="35"/>
      <c r="F91" s="8"/>
      <c r="G91" s="35"/>
      <c r="H91" s="52"/>
      <c r="I91" s="52"/>
      <c r="J91" s="35"/>
      <c r="K91" s="53" t="str">
        <f t="shared" si="12"/>
        <v/>
      </c>
      <c r="L91" s="54"/>
      <c r="M91" s="6" t="str">
        <f>IF(J91="","",(K91/J91)/LOOKUP(RIGHT($D$2,3),定数!$A$6:$A$13,定数!$B$6:$B$13))</f>
        <v/>
      </c>
      <c r="N91" s="35"/>
      <c r="O91" s="8"/>
      <c r="P91" s="52"/>
      <c r="Q91" s="52"/>
      <c r="R91" s="55" t="str">
        <f>IF(P91="","",T91*M91*LOOKUP(RIGHT($D$2,3),定数!$A$6:$A$13,定数!$B$6:$B$13))</f>
        <v/>
      </c>
      <c r="S91" s="55"/>
      <c r="T91" s="56" t="str">
        <f t="shared" si="14"/>
        <v/>
      </c>
      <c r="U91" s="56"/>
      <c r="V91" t="str">
        <f t="shared" si="18"/>
        <v/>
      </c>
      <c r="W91" t="str">
        <f t="shared" si="18"/>
        <v/>
      </c>
      <c r="X91" s="41" t="str">
        <f t="shared" si="15"/>
        <v/>
      </c>
      <c r="Y91" s="42" t="str">
        <f t="shared" si="16"/>
        <v/>
      </c>
    </row>
    <row r="92" spans="2:25" x14ac:dyDescent="0.2">
      <c r="B92" s="35">
        <v>85</v>
      </c>
      <c r="C92" s="51" t="str">
        <f t="shared" si="17"/>
        <v/>
      </c>
      <c r="D92" s="51"/>
      <c r="E92" s="35"/>
      <c r="F92" s="8"/>
      <c r="G92" s="35"/>
      <c r="H92" s="52"/>
      <c r="I92" s="52"/>
      <c r="J92" s="35"/>
      <c r="K92" s="53" t="str">
        <f t="shared" si="12"/>
        <v/>
      </c>
      <c r="L92" s="54"/>
      <c r="M92" s="6" t="str">
        <f>IF(J92="","",(K92/J92)/LOOKUP(RIGHT($D$2,3),定数!$A$6:$A$13,定数!$B$6:$B$13))</f>
        <v/>
      </c>
      <c r="N92" s="35"/>
      <c r="O92" s="8"/>
      <c r="P92" s="52"/>
      <c r="Q92" s="52"/>
      <c r="R92" s="55" t="str">
        <f>IF(P92="","",T92*M92*LOOKUP(RIGHT($D$2,3),定数!$A$6:$A$13,定数!$B$6:$B$13))</f>
        <v/>
      </c>
      <c r="S92" s="55"/>
      <c r="T92" s="56" t="str">
        <f t="shared" si="14"/>
        <v/>
      </c>
      <c r="U92" s="56"/>
      <c r="V92" t="str">
        <f t="shared" si="18"/>
        <v/>
      </c>
      <c r="W92" t="str">
        <f t="shared" si="18"/>
        <v/>
      </c>
      <c r="X92" s="41" t="str">
        <f t="shared" si="15"/>
        <v/>
      </c>
      <c r="Y92" s="42" t="str">
        <f t="shared" si="16"/>
        <v/>
      </c>
    </row>
    <row r="93" spans="2:25" x14ac:dyDescent="0.2">
      <c r="B93" s="35">
        <v>86</v>
      </c>
      <c r="C93" s="51" t="str">
        <f t="shared" si="17"/>
        <v/>
      </c>
      <c r="D93" s="51"/>
      <c r="E93" s="35"/>
      <c r="F93" s="8"/>
      <c r="G93" s="35"/>
      <c r="H93" s="52"/>
      <c r="I93" s="52"/>
      <c r="J93" s="35"/>
      <c r="K93" s="53" t="str">
        <f t="shared" si="12"/>
        <v/>
      </c>
      <c r="L93" s="54"/>
      <c r="M93" s="6" t="str">
        <f>IF(J93="","",(K93/J93)/LOOKUP(RIGHT($D$2,3),定数!$A$6:$A$13,定数!$B$6:$B$13))</f>
        <v/>
      </c>
      <c r="N93" s="35"/>
      <c r="O93" s="8"/>
      <c r="P93" s="52"/>
      <c r="Q93" s="52"/>
      <c r="R93" s="55" t="str">
        <f>IF(P93="","",T93*M93*LOOKUP(RIGHT($D$2,3),定数!$A$6:$A$13,定数!$B$6:$B$13))</f>
        <v/>
      </c>
      <c r="S93" s="55"/>
      <c r="T93" s="56" t="str">
        <f t="shared" si="14"/>
        <v/>
      </c>
      <c r="U93" s="56"/>
      <c r="V93" t="str">
        <f t="shared" si="18"/>
        <v/>
      </c>
      <c r="W93" t="str">
        <f t="shared" si="18"/>
        <v/>
      </c>
      <c r="X93" s="41" t="str">
        <f t="shared" si="15"/>
        <v/>
      </c>
      <c r="Y93" s="42" t="str">
        <f t="shared" si="16"/>
        <v/>
      </c>
    </row>
    <row r="94" spans="2:25" x14ac:dyDescent="0.2">
      <c r="B94" s="35">
        <v>87</v>
      </c>
      <c r="C94" s="51" t="str">
        <f t="shared" si="17"/>
        <v/>
      </c>
      <c r="D94" s="51"/>
      <c r="E94" s="35"/>
      <c r="F94" s="8"/>
      <c r="G94" s="35"/>
      <c r="H94" s="52"/>
      <c r="I94" s="52"/>
      <c r="J94" s="35"/>
      <c r="K94" s="53" t="str">
        <f t="shared" si="12"/>
        <v/>
      </c>
      <c r="L94" s="54"/>
      <c r="M94" s="6" t="str">
        <f>IF(J94="","",(K94/J94)/LOOKUP(RIGHT($D$2,3),定数!$A$6:$A$13,定数!$B$6:$B$13))</f>
        <v/>
      </c>
      <c r="N94" s="35"/>
      <c r="O94" s="8"/>
      <c r="P94" s="52"/>
      <c r="Q94" s="52"/>
      <c r="R94" s="55" t="str">
        <f>IF(P94="","",T94*M94*LOOKUP(RIGHT($D$2,3),定数!$A$6:$A$13,定数!$B$6:$B$13))</f>
        <v/>
      </c>
      <c r="S94" s="55"/>
      <c r="T94" s="56" t="str">
        <f t="shared" si="14"/>
        <v/>
      </c>
      <c r="U94" s="56"/>
      <c r="V94" t="str">
        <f t="shared" si="18"/>
        <v/>
      </c>
      <c r="W94" t="str">
        <f t="shared" si="18"/>
        <v/>
      </c>
      <c r="X94" s="41" t="str">
        <f t="shared" si="15"/>
        <v/>
      </c>
      <c r="Y94" s="42" t="str">
        <f t="shared" si="16"/>
        <v/>
      </c>
    </row>
    <row r="95" spans="2:25" x14ac:dyDescent="0.2">
      <c r="B95" s="35">
        <v>88</v>
      </c>
      <c r="C95" s="51" t="str">
        <f t="shared" si="17"/>
        <v/>
      </c>
      <c r="D95" s="51"/>
      <c r="E95" s="35"/>
      <c r="F95" s="8"/>
      <c r="G95" s="35"/>
      <c r="H95" s="52"/>
      <c r="I95" s="52"/>
      <c r="J95" s="35"/>
      <c r="K95" s="53" t="str">
        <f t="shared" si="12"/>
        <v/>
      </c>
      <c r="L95" s="54"/>
      <c r="M95" s="6" t="str">
        <f>IF(J95="","",(K95/J95)/LOOKUP(RIGHT($D$2,3),定数!$A$6:$A$13,定数!$B$6:$B$13))</f>
        <v/>
      </c>
      <c r="N95" s="35"/>
      <c r="O95" s="8"/>
      <c r="P95" s="52"/>
      <c r="Q95" s="52"/>
      <c r="R95" s="55" t="str">
        <f>IF(P95="","",T95*M95*LOOKUP(RIGHT($D$2,3),定数!$A$6:$A$13,定数!$B$6:$B$13))</f>
        <v/>
      </c>
      <c r="S95" s="55"/>
      <c r="T95" s="56" t="str">
        <f t="shared" si="14"/>
        <v/>
      </c>
      <c r="U95" s="56"/>
      <c r="V95" t="str">
        <f t="shared" si="18"/>
        <v/>
      </c>
      <c r="W95" t="str">
        <f t="shared" si="18"/>
        <v/>
      </c>
      <c r="X95" s="41" t="str">
        <f t="shared" si="15"/>
        <v/>
      </c>
      <c r="Y95" s="42" t="str">
        <f t="shared" si="16"/>
        <v/>
      </c>
    </row>
    <row r="96" spans="2:25" x14ac:dyDescent="0.2">
      <c r="B96" s="35">
        <v>89</v>
      </c>
      <c r="C96" s="51" t="str">
        <f t="shared" si="17"/>
        <v/>
      </c>
      <c r="D96" s="51"/>
      <c r="E96" s="35"/>
      <c r="F96" s="8"/>
      <c r="G96" s="35"/>
      <c r="H96" s="52"/>
      <c r="I96" s="52"/>
      <c r="J96" s="35"/>
      <c r="K96" s="53" t="str">
        <f t="shared" si="12"/>
        <v/>
      </c>
      <c r="L96" s="54"/>
      <c r="M96" s="6" t="str">
        <f>IF(J96="","",(K96/J96)/LOOKUP(RIGHT($D$2,3),定数!$A$6:$A$13,定数!$B$6:$B$13))</f>
        <v/>
      </c>
      <c r="N96" s="35"/>
      <c r="O96" s="8"/>
      <c r="P96" s="52"/>
      <c r="Q96" s="52"/>
      <c r="R96" s="55" t="str">
        <f>IF(P96="","",T96*M96*LOOKUP(RIGHT($D$2,3),定数!$A$6:$A$13,定数!$B$6:$B$13))</f>
        <v/>
      </c>
      <c r="S96" s="55"/>
      <c r="T96" s="56" t="str">
        <f t="shared" si="14"/>
        <v/>
      </c>
      <c r="U96" s="56"/>
      <c r="V96" t="str">
        <f t="shared" si="18"/>
        <v/>
      </c>
      <c r="W96" t="str">
        <f t="shared" si="18"/>
        <v/>
      </c>
      <c r="X96" s="41" t="str">
        <f t="shared" si="15"/>
        <v/>
      </c>
      <c r="Y96" s="42" t="str">
        <f t="shared" si="16"/>
        <v/>
      </c>
    </row>
    <row r="97" spans="2:25" x14ac:dyDescent="0.2">
      <c r="B97" s="35">
        <v>90</v>
      </c>
      <c r="C97" s="51" t="str">
        <f t="shared" si="17"/>
        <v/>
      </c>
      <c r="D97" s="51"/>
      <c r="E97" s="35"/>
      <c r="F97" s="8"/>
      <c r="G97" s="35"/>
      <c r="H97" s="52"/>
      <c r="I97" s="52"/>
      <c r="J97" s="35"/>
      <c r="K97" s="53" t="str">
        <f t="shared" si="12"/>
        <v/>
      </c>
      <c r="L97" s="54"/>
      <c r="M97" s="6" t="str">
        <f>IF(J97="","",(K97/J97)/LOOKUP(RIGHT($D$2,3),定数!$A$6:$A$13,定数!$B$6:$B$13))</f>
        <v/>
      </c>
      <c r="N97" s="35"/>
      <c r="O97" s="8"/>
      <c r="P97" s="52"/>
      <c r="Q97" s="52"/>
      <c r="R97" s="55" t="str">
        <f>IF(P97="","",T97*M97*LOOKUP(RIGHT($D$2,3),定数!$A$6:$A$13,定数!$B$6:$B$13))</f>
        <v/>
      </c>
      <c r="S97" s="55"/>
      <c r="T97" s="56" t="str">
        <f t="shared" si="14"/>
        <v/>
      </c>
      <c r="U97" s="56"/>
      <c r="V97" t="str">
        <f t="shared" si="18"/>
        <v/>
      </c>
      <c r="W97" t="str">
        <f t="shared" si="18"/>
        <v/>
      </c>
      <c r="X97" s="41" t="str">
        <f t="shared" si="15"/>
        <v/>
      </c>
      <c r="Y97" s="42" t="str">
        <f t="shared" si="16"/>
        <v/>
      </c>
    </row>
    <row r="98" spans="2:25" x14ac:dyDescent="0.2">
      <c r="B98" s="35">
        <v>91</v>
      </c>
      <c r="C98" s="51" t="str">
        <f t="shared" si="17"/>
        <v/>
      </c>
      <c r="D98" s="51"/>
      <c r="E98" s="35"/>
      <c r="F98" s="8"/>
      <c r="G98" s="35"/>
      <c r="H98" s="52"/>
      <c r="I98" s="52"/>
      <c r="J98" s="35"/>
      <c r="K98" s="53" t="str">
        <f t="shared" si="12"/>
        <v/>
      </c>
      <c r="L98" s="54"/>
      <c r="M98" s="6" t="str">
        <f>IF(J98="","",(K98/J98)/LOOKUP(RIGHT($D$2,3),定数!$A$6:$A$13,定数!$B$6:$B$13))</f>
        <v/>
      </c>
      <c r="N98" s="35"/>
      <c r="O98" s="8"/>
      <c r="P98" s="52"/>
      <c r="Q98" s="52"/>
      <c r="R98" s="55" t="str">
        <f>IF(P98="","",T98*M98*LOOKUP(RIGHT($D$2,3),定数!$A$6:$A$13,定数!$B$6:$B$13))</f>
        <v/>
      </c>
      <c r="S98" s="55"/>
      <c r="T98" s="56" t="str">
        <f t="shared" si="14"/>
        <v/>
      </c>
      <c r="U98" s="56"/>
      <c r="V98" t="str">
        <f t="shared" si="18"/>
        <v/>
      </c>
      <c r="W98" t="str">
        <f t="shared" si="18"/>
        <v/>
      </c>
      <c r="X98" s="41" t="str">
        <f t="shared" si="15"/>
        <v/>
      </c>
      <c r="Y98" s="42" t="str">
        <f t="shared" si="16"/>
        <v/>
      </c>
    </row>
    <row r="99" spans="2:25" x14ac:dyDescent="0.2">
      <c r="B99" s="35">
        <v>92</v>
      </c>
      <c r="C99" s="51" t="str">
        <f t="shared" si="17"/>
        <v/>
      </c>
      <c r="D99" s="51"/>
      <c r="E99" s="35"/>
      <c r="F99" s="8"/>
      <c r="G99" s="35"/>
      <c r="H99" s="52"/>
      <c r="I99" s="52"/>
      <c r="J99" s="35"/>
      <c r="K99" s="53" t="str">
        <f t="shared" si="12"/>
        <v/>
      </c>
      <c r="L99" s="54"/>
      <c r="M99" s="6" t="str">
        <f>IF(J99="","",(K99/J99)/LOOKUP(RIGHT($D$2,3),定数!$A$6:$A$13,定数!$B$6:$B$13))</f>
        <v/>
      </c>
      <c r="N99" s="35"/>
      <c r="O99" s="8"/>
      <c r="P99" s="52"/>
      <c r="Q99" s="52"/>
      <c r="R99" s="55" t="str">
        <f>IF(P99="","",T99*M99*LOOKUP(RIGHT($D$2,3),定数!$A$6:$A$13,定数!$B$6:$B$13))</f>
        <v/>
      </c>
      <c r="S99" s="55"/>
      <c r="T99" s="56" t="str">
        <f t="shared" si="14"/>
        <v/>
      </c>
      <c r="U99" s="56"/>
      <c r="V99" t="str">
        <f t="shared" si="18"/>
        <v/>
      </c>
      <c r="W99" t="str">
        <f t="shared" si="18"/>
        <v/>
      </c>
      <c r="X99" s="41" t="str">
        <f t="shared" si="15"/>
        <v/>
      </c>
      <c r="Y99" s="42" t="str">
        <f t="shared" si="16"/>
        <v/>
      </c>
    </row>
    <row r="100" spans="2:25" x14ac:dyDescent="0.2">
      <c r="B100" s="35">
        <v>93</v>
      </c>
      <c r="C100" s="51" t="str">
        <f t="shared" si="17"/>
        <v/>
      </c>
      <c r="D100" s="51"/>
      <c r="E100" s="35"/>
      <c r="F100" s="8"/>
      <c r="G100" s="35"/>
      <c r="H100" s="52"/>
      <c r="I100" s="52"/>
      <c r="J100" s="35"/>
      <c r="K100" s="53" t="str">
        <f t="shared" si="12"/>
        <v/>
      </c>
      <c r="L100" s="54"/>
      <c r="M100" s="6" t="str">
        <f>IF(J100="","",(K100/J100)/LOOKUP(RIGHT($D$2,3),定数!$A$6:$A$13,定数!$B$6:$B$13))</f>
        <v/>
      </c>
      <c r="N100" s="35"/>
      <c r="O100" s="8"/>
      <c r="P100" s="52"/>
      <c r="Q100" s="52"/>
      <c r="R100" s="55" t="str">
        <f>IF(P100="","",T100*M100*LOOKUP(RIGHT($D$2,3),定数!$A$6:$A$13,定数!$B$6:$B$13))</f>
        <v/>
      </c>
      <c r="S100" s="55"/>
      <c r="T100" s="56" t="str">
        <f t="shared" si="14"/>
        <v/>
      </c>
      <c r="U100" s="56"/>
      <c r="V100" t="str">
        <f t="shared" si="18"/>
        <v/>
      </c>
      <c r="W100" t="str">
        <f t="shared" si="18"/>
        <v/>
      </c>
      <c r="X100" s="41" t="str">
        <f t="shared" si="15"/>
        <v/>
      </c>
      <c r="Y100" s="42" t="str">
        <f t="shared" si="16"/>
        <v/>
      </c>
    </row>
    <row r="101" spans="2:25" x14ac:dyDescent="0.2">
      <c r="B101" s="35">
        <v>94</v>
      </c>
      <c r="C101" s="51" t="str">
        <f t="shared" si="17"/>
        <v/>
      </c>
      <c r="D101" s="51"/>
      <c r="E101" s="35"/>
      <c r="F101" s="8"/>
      <c r="G101" s="35"/>
      <c r="H101" s="52"/>
      <c r="I101" s="52"/>
      <c r="J101" s="35"/>
      <c r="K101" s="53" t="str">
        <f t="shared" si="12"/>
        <v/>
      </c>
      <c r="L101" s="54"/>
      <c r="M101" s="6" t="str">
        <f>IF(J101="","",(K101/J101)/LOOKUP(RIGHT($D$2,3),定数!$A$6:$A$13,定数!$B$6:$B$13))</f>
        <v/>
      </c>
      <c r="N101" s="35"/>
      <c r="O101" s="8"/>
      <c r="P101" s="52"/>
      <c r="Q101" s="52"/>
      <c r="R101" s="55" t="str">
        <f>IF(P101="","",T101*M101*LOOKUP(RIGHT($D$2,3),定数!$A$6:$A$13,定数!$B$6:$B$13))</f>
        <v/>
      </c>
      <c r="S101" s="55"/>
      <c r="T101" s="56" t="str">
        <f t="shared" si="14"/>
        <v/>
      </c>
      <c r="U101" s="56"/>
      <c r="V101" t="str">
        <f t="shared" si="18"/>
        <v/>
      </c>
      <c r="W101" t="str">
        <f t="shared" si="18"/>
        <v/>
      </c>
      <c r="X101" s="41" t="str">
        <f t="shared" si="15"/>
        <v/>
      </c>
      <c r="Y101" s="42" t="str">
        <f t="shared" si="16"/>
        <v/>
      </c>
    </row>
    <row r="102" spans="2:25" x14ac:dyDescent="0.2">
      <c r="B102" s="35">
        <v>95</v>
      </c>
      <c r="C102" s="51" t="str">
        <f t="shared" si="17"/>
        <v/>
      </c>
      <c r="D102" s="51"/>
      <c r="E102" s="35"/>
      <c r="F102" s="8"/>
      <c r="G102" s="35"/>
      <c r="H102" s="52"/>
      <c r="I102" s="52"/>
      <c r="J102" s="35"/>
      <c r="K102" s="53" t="str">
        <f t="shared" si="12"/>
        <v/>
      </c>
      <c r="L102" s="54"/>
      <c r="M102" s="6" t="str">
        <f>IF(J102="","",(K102/J102)/LOOKUP(RIGHT($D$2,3),定数!$A$6:$A$13,定数!$B$6:$B$13))</f>
        <v/>
      </c>
      <c r="N102" s="35"/>
      <c r="O102" s="8"/>
      <c r="P102" s="52"/>
      <c r="Q102" s="52"/>
      <c r="R102" s="55" t="str">
        <f>IF(P102="","",T102*M102*LOOKUP(RIGHT($D$2,3),定数!$A$6:$A$13,定数!$B$6:$B$13))</f>
        <v/>
      </c>
      <c r="S102" s="55"/>
      <c r="T102" s="56" t="str">
        <f t="shared" si="14"/>
        <v/>
      </c>
      <c r="U102" s="56"/>
      <c r="V102" t="str">
        <f t="shared" si="18"/>
        <v/>
      </c>
      <c r="W102" t="str">
        <f t="shared" si="18"/>
        <v/>
      </c>
      <c r="X102" s="41" t="str">
        <f t="shared" si="15"/>
        <v/>
      </c>
      <c r="Y102" s="42" t="str">
        <f t="shared" si="16"/>
        <v/>
      </c>
    </row>
    <row r="103" spans="2:25" x14ac:dyDescent="0.2">
      <c r="B103" s="35">
        <v>96</v>
      </c>
      <c r="C103" s="51" t="str">
        <f t="shared" si="17"/>
        <v/>
      </c>
      <c r="D103" s="51"/>
      <c r="E103" s="35"/>
      <c r="F103" s="8"/>
      <c r="G103" s="35"/>
      <c r="H103" s="52"/>
      <c r="I103" s="52"/>
      <c r="J103" s="35"/>
      <c r="K103" s="53" t="str">
        <f t="shared" si="12"/>
        <v/>
      </c>
      <c r="L103" s="54"/>
      <c r="M103" s="6" t="str">
        <f>IF(J103="","",(K103/J103)/LOOKUP(RIGHT($D$2,3),定数!$A$6:$A$13,定数!$B$6:$B$13))</f>
        <v/>
      </c>
      <c r="N103" s="35"/>
      <c r="O103" s="8"/>
      <c r="P103" s="52"/>
      <c r="Q103" s="52"/>
      <c r="R103" s="55" t="str">
        <f>IF(P103="","",T103*M103*LOOKUP(RIGHT($D$2,3),定数!$A$6:$A$13,定数!$B$6:$B$13))</f>
        <v/>
      </c>
      <c r="S103" s="55"/>
      <c r="T103" s="56" t="str">
        <f t="shared" si="14"/>
        <v/>
      </c>
      <c r="U103" s="56"/>
      <c r="V103" t="str">
        <f t="shared" si="18"/>
        <v/>
      </c>
      <c r="W103" t="str">
        <f t="shared" si="18"/>
        <v/>
      </c>
      <c r="X103" s="41" t="str">
        <f t="shared" si="15"/>
        <v/>
      </c>
      <c r="Y103" s="42" t="str">
        <f t="shared" si="16"/>
        <v/>
      </c>
    </row>
    <row r="104" spans="2:25" x14ac:dyDescent="0.2">
      <c r="B104" s="35">
        <v>97</v>
      </c>
      <c r="C104" s="51" t="str">
        <f t="shared" si="17"/>
        <v/>
      </c>
      <c r="D104" s="51"/>
      <c r="E104" s="35"/>
      <c r="F104" s="8"/>
      <c r="G104" s="35"/>
      <c r="H104" s="52"/>
      <c r="I104" s="52"/>
      <c r="J104" s="35"/>
      <c r="K104" s="53" t="str">
        <f t="shared" si="12"/>
        <v/>
      </c>
      <c r="L104" s="54"/>
      <c r="M104" s="6" t="str">
        <f>IF(J104="","",(K104/J104)/LOOKUP(RIGHT($D$2,3),定数!$A$6:$A$13,定数!$B$6:$B$13))</f>
        <v/>
      </c>
      <c r="N104" s="35"/>
      <c r="O104" s="8"/>
      <c r="P104" s="52"/>
      <c r="Q104" s="52"/>
      <c r="R104" s="55" t="str">
        <f>IF(P104="","",T104*M104*LOOKUP(RIGHT($D$2,3),定数!$A$6:$A$13,定数!$B$6:$B$13))</f>
        <v/>
      </c>
      <c r="S104" s="55"/>
      <c r="T104" s="56" t="str">
        <f t="shared" si="14"/>
        <v/>
      </c>
      <c r="U104" s="56"/>
      <c r="V104" t="str">
        <f t="shared" si="18"/>
        <v/>
      </c>
      <c r="W104" t="str">
        <f t="shared" si="18"/>
        <v/>
      </c>
      <c r="X104" s="41" t="str">
        <f t="shared" si="15"/>
        <v/>
      </c>
      <c r="Y104" s="42" t="str">
        <f t="shared" si="16"/>
        <v/>
      </c>
    </row>
    <row r="105" spans="2:25" x14ac:dyDescent="0.2">
      <c r="B105" s="35">
        <v>98</v>
      </c>
      <c r="C105" s="51" t="str">
        <f t="shared" si="17"/>
        <v/>
      </c>
      <c r="D105" s="51"/>
      <c r="E105" s="35"/>
      <c r="F105" s="8"/>
      <c r="G105" s="35"/>
      <c r="H105" s="52"/>
      <c r="I105" s="52"/>
      <c r="J105" s="35"/>
      <c r="K105" s="53" t="str">
        <f t="shared" si="12"/>
        <v/>
      </c>
      <c r="L105" s="54"/>
      <c r="M105" s="6" t="str">
        <f>IF(J105="","",(K105/J105)/LOOKUP(RIGHT($D$2,3),定数!$A$6:$A$13,定数!$B$6:$B$13))</f>
        <v/>
      </c>
      <c r="N105" s="35"/>
      <c r="O105" s="8"/>
      <c r="P105" s="52"/>
      <c r="Q105" s="52"/>
      <c r="R105" s="55" t="str">
        <f>IF(P105="","",T105*M105*LOOKUP(RIGHT($D$2,3),定数!$A$6:$A$13,定数!$B$6:$B$13))</f>
        <v/>
      </c>
      <c r="S105" s="55"/>
      <c r="T105" s="56" t="str">
        <f t="shared" si="14"/>
        <v/>
      </c>
      <c r="U105" s="56"/>
      <c r="V105" t="str">
        <f t="shared" si="18"/>
        <v/>
      </c>
      <c r="W105" t="str">
        <f t="shared" si="18"/>
        <v/>
      </c>
      <c r="X105" s="41" t="str">
        <f t="shared" si="15"/>
        <v/>
      </c>
      <c r="Y105" s="42" t="str">
        <f t="shared" si="16"/>
        <v/>
      </c>
    </row>
    <row r="106" spans="2:25" x14ac:dyDescent="0.2">
      <c r="B106" s="35">
        <v>99</v>
      </c>
      <c r="C106" s="51" t="str">
        <f t="shared" si="17"/>
        <v/>
      </c>
      <c r="D106" s="51"/>
      <c r="E106" s="35"/>
      <c r="F106" s="8"/>
      <c r="G106" s="35"/>
      <c r="H106" s="52"/>
      <c r="I106" s="52"/>
      <c r="J106" s="35"/>
      <c r="K106" s="53" t="str">
        <f t="shared" si="12"/>
        <v/>
      </c>
      <c r="L106" s="54"/>
      <c r="M106" s="6" t="str">
        <f>IF(J106="","",(K106/J106)/LOOKUP(RIGHT($D$2,3),定数!$A$6:$A$13,定数!$B$6:$B$13))</f>
        <v/>
      </c>
      <c r="N106" s="35"/>
      <c r="O106" s="8"/>
      <c r="P106" s="52"/>
      <c r="Q106" s="52"/>
      <c r="R106" s="55" t="str">
        <f>IF(P106="","",T106*M106*LOOKUP(RIGHT($D$2,3),定数!$A$6:$A$13,定数!$B$6:$B$13))</f>
        <v/>
      </c>
      <c r="S106" s="55"/>
      <c r="T106" s="56" t="str">
        <f t="shared" si="14"/>
        <v/>
      </c>
      <c r="U106" s="56"/>
      <c r="V106" t="str">
        <f>IF(S106&lt;&gt;"",IF(S106&lt;0,1+V105,0),"")</f>
        <v/>
      </c>
      <c r="W106" t="str">
        <f>IF(T106&lt;&gt;"",IF(T106&lt;0,1+W105,0),"")</f>
        <v/>
      </c>
      <c r="X106" s="41" t="str">
        <f t="shared" si="15"/>
        <v/>
      </c>
      <c r="Y106" s="42" t="str">
        <f t="shared" si="16"/>
        <v/>
      </c>
    </row>
    <row r="107" spans="2:25" x14ac:dyDescent="0.2">
      <c r="B107" s="35">
        <v>100</v>
      </c>
      <c r="C107" s="51" t="str">
        <f t="shared" si="17"/>
        <v/>
      </c>
      <c r="D107" s="51"/>
      <c r="E107" s="35"/>
      <c r="F107" s="8"/>
      <c r="G107" s="35"/>
      <c r="H107" s="52"/>
      <c r="I107" s="52"/>
      <c r="J107" s="35"/>
      <c r="K107" s="53" t="str">
        <f t="shared" si="12"/>
        <v/>
      </c>
      <c r="L107" s="54"/>
      <c r="M107" s="6" t="str">
        <f>IF(J107="","",(K107/J107)/LOOKUP(RIGHT($D$2,3),定数!$A$6:$A$13,定数!$B$6:$B$13))</f>
        <v/>
      </c>
      <c r="N107" s="35"/>
      <c r="O107" s="8"/>
      <c r="P107" s="52"/>
      <c r="Q107" s="52"/>
      <c r="R107" s="55" t="str">
        <f>IF(P107="","",T107*M107*LOOKUP(RIGHT($D$2,3),定数!$A$6:$A$13,定数!$B$6:$B$13))</f>
        <v/>
      </c>
      <c r="S107" s="55"/>
      <c r="T107" s="56" t="str">
        <f t="shared" si="14"/>
        <v/>
      </c>
      <c r="U107" s="56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</sheetData>
  <mergeCells count="629"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37:D37"/>
    <mergeCell ref="H37:I37"/>
    <mergeCell ref="K37:L37"/>
    <mergeCell ref="P37:Q37"/>
    <mergeCell ref="R37:S37"/>
    <mergeCell ref="T37:U37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 G59:G107">
    <cfRule type="cellIs" dxfId="135" priority="241" stopIfTrue="1" operator="equal">
      <formula>"買"</formula>
    </cfRule>
    <cfRule type="cellIs" dxfId="134" priority="242" stopIfTrue="1" operator="equal">
      <formula>"売"</formula>
    </cfRule>
  </conditionalFormatting>
  <conditionalFormatting sqref="G9">
    <cfRule type="cellIs" dxfId="113" priority="99" stopIfTrue="1" operator="equal">
      <formula>"買"</formula>
    </cfRule>
    <cfRule type="cellIs" dxfId="112" priority="100" stopIfTrue="1" operator="equal">
      <formula>"売"</formula>
    </cfRule>
  </conditionalFormatting>
  <conditionalFormatting sqref="G10">
    <cfRule type="cellIs" dxfId="111" priority="97" stopIfTrue="1" operator="equal">
      <formula>"買"</formula>
    </cfRule>
    <cfRule type="cellIs" dxfId="110" priority="98" stopIfTrue="1" operator="equal">
      <formula>"売"</formula>
    </cfRule>
  </conditionalFormatting>
  <conditionalFormatting sqref="G11">
    <cfRule type="cellIs" dxfId="109" priority="95" stopIfTrue="1" operator="equal">
      <formula>"買"</formula>
    </cfRule>
    <cfRule type="cellIs" dxfId="108" priority="96" stopIfTrue="1" operator="equal">
      <formula>"売"</formula>
    </cfRule>
  </conditionalFormatting>
  <conditionalFormatting sqref="G12">
    <cfRule type="cellIs" dxfId="107" priority="93" stopIfTrue="1" operator="equal">
      <formula>"買"</formula>
    </cfRule>
    <cfRule type="cellIs" dxfId="106" priority="94" stopIfTrue="1" operator="equal">
      <formula>"売"</formula>
    </cfRule>
  </conditionalFormatting>
  <conditionalFormatting sqref="G13">
    <cfRule type="cellIs" dxfId="105" priority="91" stopIfTrue="1" operator="equal">
      <formula>"買"</formula>
    </cfRule>
    <cfRule type="cellIs" dxfId="104" priority="92" stopIfTrue="1" operator="equal">
      <formula>"売"</formula>
    </cfRule>
  </conditionalFormatting>
  <conditionalFormatting sqref="G14">
    <cfRule type="cellIs" dxfId="103" priority="89" stopIfTrue="1" operator="equal">
      <formula>"買"</formula>
    </cfRule>
    <cfRule type="cellIs" dxfId="102" priority="90" stopIfTrue="1" operator="equal">
      <formula>"売"</formula>
    </cfRule>
  </conditionalFormatting>
  <conditionalFormatting sqref="G15">
    <cfRule type="cellIs" dxfId="101" priority="87" stopIfTrue="1" operator="equal">
      <formula>"買"</formula>
    </cfRule>
    <cfRule type="cellIs" dxfId="100" priority="88" stopIfTrue="1" operator="equal">
      <formula>"売"</formula>
    </cfRule>
  </conditionalFormatting>
  <conditionalFormatting sqref="G16">
    <cfRule type="cellIs" dxfId="99" priority="85" stopIfTrue="1" operator="equal">
      <formula>"買"</formula>
    </cfRule>
    <cfRule type="cellIs" dxfId="98" priority="86" stopIfTrue="1" operator="equal">
      <formula>"売"</formula>
    </cfRule>
  </conditionalFormatting>
  <conditionalFormatting sqref="G17">
    <cfRule type="cellIs" dxfId="97" priority="83" stopIfTrue="1" operator="equal">
      <formula>"買"</formula>
    </cfRule>
    <cfRule type="cellIs" dxfId="96" priority="84" stopIfTrue="1" operator="equal">
      <formula>"売"</formula>
    </cfRule>
  </conditionalFormatting>
  <conditionalFormatting sqref="G18">
    <cfRule type="cellIs" dxfId="95" priority="81" stopIfTrue="1" operator="equal">
      <formula>"買"</formula>
    </cfRule>
    <cfRule type="cellIs" dxfId="94" priority="82" stopIfTrue="1" operator="equal">
      <formula>"売"</formula>
    </cfRule>
  </conditionalFormatting>
  <conditionalFormatting sqref="G19">
    <cfRule type="cellIs" dxfId="93" priority="79" stopIfTrue="1" operator="equal">
      <formula>"買"</formula>
    </cfRule>
    <cfRule type="cellIs" dxfId="92" priority="80" stopIfTrue="1" operator="equal">
      <formula>"売"</formula>
    </cfRule>
  </conditionalFormatting>
  <conditionalFormatting sqref="G20">
    <cfRule type="cellIs" dxfId="91" priority="77" stopIfTrue="1" operator="equal">
      <formula>"買"</formula>
    </cfRule>
    <cfRule type="cellIs" dxfId="90" priority="78" stopIfTrue="1" operator="equal">
      <formula>"売"</formula>
    </cfRule>
  </conditionalFormatting>
  <conditionalFormatting sqref="G21">
    <cfRule type="cellIs" dxfId="89" priority="75" stopIfTrue="1" operator="equal">
      <formula>"買"</formula>
    </cfRule>
    <cfRule type="cellIs" dxfId="88" priority="76" stopIfTrue="1" operator="equal">
      <formula>"売"</formula>
    </cfRule>
  </conditionalFormatting>
  <conditionalFormatting sqref="G22">
    <cfRule type="cellIs" dxfId="87" priority="73" stopIfTrue="1" operator="equal">
      <formula>"買"</formula>
    </cfRule>
    <cfRule type="cellIs" dxfId="86" priority="74" stopIfTrue="1" operator="equal">
      <formula>"売"</formula>
    </cfRule>
  </conditionalFormatting>
  <conditionalFormatting sqref="G23">
    <cfRule type="cellIs" dxfId="85" priority="71" stopIfTrue="1" operator="equal">
      <formula>"買"</formula>
    </cfRule>
    <cfRule type="cellIs" dxfId="84" priority="72" stopIfTrue="1" operator="equal">
      <formula>"売"</formula>
    </cfRule>
  </conditionalFormatting>
  <conditionalFormatting sqref="G24">
    <cfRule type="cellIs" dxfId="83" priority="69" stopIfTrue="1" operator="equal">
      <formula>"買"</formula>
    </cfRule>
    <cfRule type="cellIs" dxfId="82" priority="70" stopIfTrue="1" operator="equal">
      <formula>"売"</formula>
    </cfRule>
  </conditionalFormatting>
  <conditionalFormatting sqref="G25">
    <cfRule type="cellIs" dxfId="81" priority="67" stopIfTrue="1" operator="equal">
      <formula>"買"</formula>
    </cfRule>
    <cfRule type="cellIs" dxfId="80" priority="68" stopIfTrue="1" operator="equal">
      <formula>"売"</formula>
    </cfRule>
  </conditionalFormatting>
  <conditionalFormatting sqref="G26">
    <cfRule type="cellIs" dxfId="79" priority="65" stopIfTrue="1" operator="equal">
      <formula>"買"</formula>
    </cfRule>
    <cfRule type="cellIs" dxfId="78" priority="66" stopIfTrue="1" operator="equal">
      <formula>"売"</formula>
    </cfRule>
  </conditionalFormatting>
  <conditionalFormatting sqref="G27">
    <cfRule type="cellIs" dxfId="77" priority="63" stopIfTrue="1" operator="equal">
      <formula>"買"</formula>
    </cfRule>
    <cfRule type="cellIs" dxfId="76" priority="64" stopIfTrue="1" operator="equal">
      <formula>"売"</formula>
    </cfRule>
  </conditionalFormatting>
  <conditionalFormatting sqref="G28">
    <cfRule type="cellIs" dxfId="75" priority="61" stopIfTrue="1" operator="equal">
      <formula>"買"</formula>
    </cfRule>
    <cfRule type="cellIs" dxfId="74" priority="62" stopIfTrue="1" operator="equal">
      <formula>"売"</formula>
    </cfRule>
  </conditionalFormatting>
  <conditionalFormatting sqref="G29">
    <cfRule type="cellIs" dxfId="73" priority="59" stopIfTrue="1" operator="equal">
      <formula>"買"</formula>
    </cfRule>
    <cfRule type="cellIs" dxfId="72" priority="60" stopIfTrue="1" operator="equal">
      <formula>"売"</formula>
    </cfRule>
  </conditionalFormatting>
  <conditionalFormatting sqref="G30">
    <cfRule type="cellIs" dxfId="71" priority="57" stopIfTrue="1" operator="equal">
      <formula>"買"</formula>
    </cfRule>
    <cfRule type="cellIs" dxfId="70" priority="58" stopIfTrue="1" operator="equal">
      <formula>"売"</formula>
    </cfRule>
  </conditionalFormatting>
  <conditionalFormatting sqref="G31">
    <cfRule type="cellIs" dxfId="69" priority="55" stopIfTrue="1" operator="equal">
      <formula>"買"</formula>
    </cfRule>
    <cfRule type="cellIs" dxfId="68" priority="56" stopIfTrue="1" operator="equal">
      <formula>"売"</formula>
    </cfRule>
  </conditionalFormatting>
  <conditionalFormatting sqref="G32">
    <cfRule type="cellIs" dxfId="67" priority="53" stopIfTrue="1" operator="equal">
      <formula>"買"</formula>
    </cfRule>
    <cfRule type="cellIs" dxfId="66" priority="54" stopIfTrue="1" operator="equal">
      <formula>"売"</formula>
    </cfRule>
  </conditionalFormatting>
  <conditionalFormatting sqref="G33">
    <cfRule type="cellIs" dxfId="65" priority="51" stopIfTrue="1" operator="equal">
      <formula>"買"</formula>
    </cfRule>
    <cfRule type="cellIs" dxfId="64" priority="52" stopIfTrue="1" operator="equal">
      <formula>"売"</formula>
    </cfRule>
  </conditionalFormatting>
  <conditionalFormatting sqref="G34">
    <cfRule type="cellIs" dxfId="63" priority="49" stopIfTrue="1" operator="equal">
      <formula>"買"</formula>
    </cfRule>
    <cfRule type="cellIs" dxfId="62" priority="50" stopIfTrue="1" operator="equal">
      <formula>"売"</formula>
    </cfRule>
  </conditionalFormatting>
  <conditionalFormatting sqref="G35">
    <cfRule type="cellIs" dxfId="61" priority="47" stopIfTrue="1" operator="equal">
      <formula>"買"</formula>
    </cfRule>
    <cfRule type="cellIs" dxfId="60" priority="48" stopIfTrue="1" operator="equal">
      <formula>"売"</formula>
    </cfRule>
  </conditionalFormatting>
  <conditionalFormatting sqref="G36">
    <cfRule type="cellIs" dxfId="59" priority="45" stopIfTrue="1" operator="equal">
      <formula>"買"</formula>
    </cfRule>
    <cfRule type="cellIs" dxfId="58" priority="46" stopIfTrue="1" operator="equal">
      <formula>"売"</formula>
    </cfRule>
  </conditionalFormatting>
  <conditionalFormatting sqref="G37">
    <cfRule type="cellIs" dxfId="55" priority="41" stopIfTrue="1" operator="equal">
      <formula>"買"</formula>
    </cfRule>
    <cfRule type="cellIs" dxfId="54" priority="42" stopIfTrue="1" operator="equal">
      <formula>"売"</formula>
    </cfRule>
  </conditionalFormatting>
  <conditionalFormatting sqref="G38">
    <cfRule type="cellIs" dxfId="53" priority="39" stopIfTrue="1" operator="equal">
      <formula>"買"</formula>
    </cfRule>
    <cfRule type="cellIs" dxfId="52" priority="40" stopIfTrue="1" operator="equal">
      <formula>"売"</formula>
    </cfRule>
  </conditionalFormatting>
  <conditionalFormatting sqref="G39">
    <cfRule type="cellIs" dxfId="51" priority="37" stopIfTrue="1" operator="equal">
      <formula>"買"</formula>
    </cfRule>
    <cfRule type="cellIs" dxfId="50" priority="38" stopIfTrue="1" operator="equal">
      <formula>"売"</formula>
    </cfRule>
  </conditionalFormatting>
  <conditionalFormatting sqref="G40">
    <cfRule type="cellIs" dxfId="49" priority="35" stopIfTrue="1" operator="equal">
      <formula>"買"</formula>
    </cfRule>
    <cfRule type="cellIs" dxfId="48" priority="36" stopIfTrue="1" operator="equal">
      <formula>"売"</formula>
    </cfRule>
  </conditionalFormatting>
  <conditionalFormatting sqref="G41">
    <cfRule type="cellIs" dxfId="47" priority="33" stopIfTrue="1" operator="equal">
      <formula>"買"</formula>
    </cfRule>
    <cfRule type="cellIs" dxfId="46" priority="34" stopIfTrue="1" operator="equal">
      <formula>"売"</formula>
    </cfRule>
  </conditionalFormatting>
  <conditionalFormatting sqref="G42">
    <cfRule type="cellIs" dxfId="45" priority="31" stopIfTrue="1" operator="equal">
      <formula>"買"</formula>
    </cfRule>
    <cfRule type="cellIs" dxfId="44" priority="32" stopIfTrue="1" operator="equal">
      <formula>"売"</formula>
    </cfRule>
  </conditionalFormatting>
  <conditionalFormatting sqref="G43">
    <cfRule type="cellIs" dxfId="43" priority="29" stopIfTrue="1" operator="equal">
      <formula>"買"</formula>
    </cfRule>
    <cfRule type="cellIs" dxfId="42" priority="30" stopIfTrue="1" operator="equal">
      <formula>"売"</formula>
    </cfRule>
  </conditionalFormatting>
  <conditionalFormatting sqref="G44">
    <cfRule type="cellIs" dxfId="41" priority="27" stopIfTrue="1" operator="equal">
      <formula>"買"</formula>
    </cfRule>
    <cfRule type="cellIs" dxfId="40" priority="28" stopIfTrue="1" operator="equal">
      <formula>"売"</formula>
    </cfRule>
  </conditionalFormatting>
  <conditionalFormatting sqref="G45">
    <cfRule type="cellIs" dxfId="39" priority="25" stopIfTrue="1" operator="equal">
      <formula>"買"</formula>
    </cfRule>
    <cfRule type="cellIs" dxfId="38" priority="26" stopIfTrue="1" operator="equal">
      <formula>"売"</formula>
    </cfRule>
  </conditionalFormatting>
  <conditionalFormatting sqref="G47">
    <cfRule type="cellIs" dxfId="37" priority="23" stopIfTrue="1" operator="equal">
      <formula>"買"</formula>
    </cfRule>
    <cfRule type="cellIs" dxfId="36" priority="24" stopIfTrue="1" operator="equal">
      <formula>"売"</formula>
    </cfRule>
  </conditionalFormatting>
  <conditionalFormatting sqref="G48">
    <cfRule type="cellIs" dxfId="35" priority="21" stopIfTrue="1" operator="equal">
      <formula>"買"</formula>
    </cfRule>
    <cfRule type="cellIs" dxfId="34" priority="22" stopIfTrue="1" operator="equal">
      <formula>"売"</formula>
    </cfRule>
  </conditionalFormatting>
  <conditionalFormatting sqref="G49">
    <cfRule type="cellIs" dxfId="33" priority="19" stopIfTrue="1" operator="equal">
      <formula>"買"</formula>
    </cfRule>
    <cfRule type="cellIs" dxfId="32" priority="20" stopIfTrue="1" operator="equal">
      <formula>"売"</formula>
    </cfRule>
  </conditionalFormatting>
  <conditionalFormatting sqref="G50">
    <cfRule type="cellIs" dxfId="31" priority="17" stopIfTrue="1" operator="equal">
      <formula>"買"</formula>
    </cfRule>
    <cfRule type="cellIs" dxfId="30" priority="18" stopIfTrue="1" operator="equal">
      <formula>"売"</formula>
    </cfRule>
  </conditionalFormatting>
  <conditionalFormatting sqref="G51">
    <cfRule type="cellIs" dxfId="29" priority="15" stopIfTrue="1" operator="equal">
      <formula>"買"</formula>
    </cfRule>
    <cfRule type="cellIs" dxfId="28" priority="16" stopIfTrue="1" operator="equal">
      <formula>"売"</formula>
    </cfRule>
  </conditionalFormatting>
  <conditionalFormatting sqref="G52">
    <cfRule type="cellIs" dxfId="27" priority="13" stopIfTrue="1" operator="equal">
      <formula>"買"</formula>
    </cfRule>
    <cfRule type="cellIs" dxfId="26" priority="14" stopIfTrue="1" operator="equal">
      <formula>"売"</formula>
    </cfRule>
  </conditionalFormatting>
  <conditionalFormatting sqref="G53">
    <cfRule type="cellIs" dxfId="25" priority="11" stopIfTrue="1" operator="equal">
      <formula>"買"</formula>
    </cfRule>
    <cfRule type="cellIs" dxfId="24" priority="12" stopIfTrue="1" operator="equal">
      <formula>"売"</formula>
    </cfRule>
  </conditionalFormatting>
  <conditionalFormatting sqref="G5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54">
    <cfRule type="cellIs" dxfId="21" priority="9" stopIfTrue="1" operator="equal">
      <formula>"買"</formula>
    </cfRule>
    <cfRule type="cellIs" dxfId="20" priority="10" stopIfTrue="1" operator="equal">
      <formula>"売"</formula>
    </cfRule>
  </conditionalFormatting>
  <conditionalFormatting sqref="G55">
    <cfRule type="cellIs" dxfId="19" priority="7" stopIfTrue="1" operator="equal">
      <formula>"買"</formula>
    </cfRule>
    <cfRule type="cellIs" dxfId="18" priority="8" stopIfTrue="1" operator="equal">
      <formula>"売"</formula>
    </cfRule>
  </conditionalFormatting>
  <conditionalFormatting sqref="G57">
    <cfRule type="cellIs" dxfId="5" priority="3" stopIfTrue="1" operator="equal">
      <formula>"買"</formula>
    </cfRule>
    <cfRule type="cellIs" dxfId="4" priority="4" stopIfTrue="1" operator="equal">
      <formula>"売"</formula>
    </cfRule>
  </conditionalFormatting>
  <conditionalFormatting sqref="G5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7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54" zoomScale="70" zoomScaleNormal="70" workbookViewId="0">
      <selection activeCell="G302" sqref="G302"/>
    </sheetView>
  </sheetViews>
  <sheetFormatPr defaultRowHeight="14.4" x14ac:dyDescent="0.2"/>
  <cols>
    <col min="1" max="1" width="7.441406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10" zoomScale="145" zoomScaleNormal="145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93" t="s">
        <v>76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">
      <c r="A4" s="94"/>
      <c r="B4" s="94"/>
      <c r="C4" s="94"/>
      <c r="D4" s="94"/>
      <c r="E4" s="94"/>
      <c r="F4" s="94"/>
      <c r="G4" s="94"/>
      <c r="H4" s="94"/>
      <c r="I4" s="94"/>
      <c r="J4" s="94"/>
    </row>
    <row r="5" spans="1:10" x14ac:dyDescent="0.2">
      <c r="A5" s="94"/>
      <c r="B5" s="94"/>
      <c r="C5" s="94"/>
      <c r="D5" s="94"/>
      <c r="E5" s="94"/>
      <c r="F5" s="94"/>
      <c r="G5" s="94"/>
      <c r="H5" s="94"/>
      <c r="I5" s="94"/>
      <c r="J5" s="94"/>
    </row>
    <row r="6" spans="1:10" x14ac:dyDescent="0.2">
      <c r="A6" s="94"/>
      <c r="B6" s="94"/>
      <c r="C6" s="94"/>
      <c r="D6" s="94"/>
      <c r="E6" s="94"/>
      <c r="F6" s="94"/>
      <c r="G6" s="94"/>
      <c r="H6" s="94"/>
      <c r="I6" s="94"/>
      <c r="J6" s="94"/>
    </row>
    <row r="7" spans="1:10" x14ac:dyDescent="0.2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x14ac:dyDescent="0.2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x14ac:dyDescent="0.2">
      <c r="A9" s="94"/>
      <c r="B9" s="94"/>
      <c r="C9" s="94"/>
      <c r="D9" s="94"/>
      <c r="E9" s="94"/>
      <c r="F9" s="94"/>
      <c r="G9" s="94"/>
      <c r="H9" s="94"/>
      <c r="I9" s="94"/>
      <c r="J9" s="94"/>
    </row>
    <row r="11" spans="1:10" x14ac:dyDescent="0.2">
      <c r="A11" t="s">
        <v>1</v>
      </c>
    </row>
    <row r="12" spans="1:10" x14ac:dyDescent="0.2">
      <c r="A12" s="95" t="s">
        <v>77</v>
      </c>
      <c r="B12" s="96"/>
      <c r="C12" s="96"/>
      <c r="D12" s="96"/>
      <c r="E12" s="96"/>
      <c r="F12" s="96"/>
      <c r="G12" s="96"/>
      <c r="H12" s="96"/>
      <c r="I12" s="96"/>
      <c r="J12" s="96"/>
    </row>
    <row r="13" spans="1:10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</row>
    <row r="21" spans="1:10" x14ac:dyDescent="0.2">
      <c r="A21" t="s">
        <v>2</v>
      </c>
    </row>
    <row r="22" spans="1:10" x14ac:dyDescent="0.2">
      <c r="A22" s="95" t="s">
        <v>78</v>
      </c>
      <c r="B22" s="95"/>
      <c r="C22" s="95"/>
      <c r="D22" s="95"/>
      <c r="E22" s="95"/>
      <c r="F22" s="95"/>
      <c r="G22" s="95"/>
      <c r="H22" s="95"/>
      <c r="I22" s="95"/>
      <c r="J22" s="95"/>
    </row>
    <row r="23" spans="1:10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 x14ac:dyDescent="0.2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x14ac:dyDescent="0.2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opLeftCell="E1" zoomScaleSheetLayoutView="100" workbookViewId="0">
      <selection activeCell="I16" sqref="I16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67</v>
      </c>
      <c r="D6" s="28">
        <v>46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69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</row>
    <row r="8" spans="2:9" x14ac:dyDescent="0.2">
      <c r="B8" s="27" t="s">
        <v>43</v>
      </c>
      <c r="C8" s="28" t="s">
        <v>70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</row>
    <row r="9" spans="2:9" x14ac:dyDescent="0.2">
      <c r="B9" s="27" t="s">
        <v>43</v>
      </c>
      <c r="C9" s="28" t="s">
        <v>71</v>
      </c>
      <c r="D9" s="28">
        <v>15</v>
      </c>
      <c r="E9" s="32">
        <v>43688</v>
      </c>
      <c r="F9" s="28">
        <v>40</v>
      </c>
      <c r="G9" s="32">
        <v>43689</v>
      </c>
      <c r="H9" s="28">
        <v>40</v>
      </c>
      <c r="I9" s="32">
        <v>43690</v>
      </c>
    </row>
    <row r="10" spans="2:9" x14ac:dyDescent="0.2">
      <c r="B10" s="27" t="s">
        <v>43</v>
      </c>
      <c r="C10" s="28" t="s">
        <v>72</v>
      </c>
      <c r="D10" s="28">
        <v>30</v>
      </c>
      <c r="E10" s="32">
        <v>43693</v>
      </c>
      <c r="F10" s="28">
        <v>50</v>
      </c>
      <c r="G10" s="32">
        <v>43694</v>
      </c>
      <c r="H10" s="28">
        <v>50</v>
      </c>
      <c r="I10" s="32">
        <v>43694</v>
      </c>
    </row>
    <row r="11" spans="2:9" x14ac:dyDescent="0.2">
      <c r="B11" s="27" t="s">
        <v>43</v>
      </c>
      <c r="C11" s="28"/>
      <c r="D11" s="28"/>
      <c r="E11" s="33"/>
      <c r="F11" s="28"/>
      <c r="G11" s="32"/>
      <c r="H11" s="28"/>
      <c r="I11" s="32"/>
    </row>
    <row r="12" spans="2:9" x14ac:dyDescent="0.2">
      <c r="B12" s="27" t="s">
        <v>43</v>
      </c>
      <c r="C12" s="28"/>
      <c r="D12" s="28"/>
      <c r="E12" s="33"/>
      <c r="F12" s="28"/>
      <c r="G12" s="32"/>
      <c r="H12" s="28"/>
      <c r="I12" s="32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76" t="s">
        <v>5</v>
      </c>
      <c r="C2" s="76"/>
      <c r="D2" s="79"/>
      <c r="E2" s="79"/>
      <c r="F2" s="76" t="s">
        <v>6</v>
      </c>
      <c r="G2" s="76"/>
      <c r="H2" s="79" t="s">
        <v>36</v>
      </c>
      <c r="I2" s="79"/>
      <c r="J2" s="76" t="s">
        <v>7</v>
      </c>
      <c r="K2" s="76"/>
      <c r="L2" s="88">
        <f>C9</f>
        <v>1000000</v>
      </c>
      <c r="M2" s="79"/>
      <c r="N2" s="76" t="s">
        <v>8</v>
      </c>
      <c r="O2" s="76"/>
      <c r="P2" s="88" t="e">
        <f>C108+R108</f>
        <v>#VALUE!</v>
      </c>
      <c r="Q2" s="79"/>
      <c r="R2" s="1"/>
      <c r="S2" s="1"/>
      <c r="T2" s="1"/>
    </row>
    <row r="3" spans="2:21" ht="57" customHeight="1" x14ac:dyDescent="0.2">
      <c r="B3" s="76" t="s">
        <v>9</v>
      </c>
      <c r="C3" s="76"/>
      <c r="D3" s="89" t="s">
        <v>38</v>
      </c>
      <c r="E3" s="89"/>
      <c r="F3" s="89"/>
      <c r="G3" s="89"/>
      <c r="H3" s="89"/>
      <c r="I3" s="89"/>
      <c r="J3" s="76" t="s">
        <v>10</v>
      </c>
      <c r="K3" s="76"/>
      <c r="L3" s="89" t="s">
        <v>35</v>
      </c>
      <c r="M3" s="90"/>
      <c r="N3" s="90"/>
      <c r="O3" s="90"/>
      <c r="P3" s="90"/>
      <c r="Q3" s="90"/>
      <c r="R3" s="1"/>
      <c r="S3" s="1"/>
    </row>
    <row r="4" spans="2:21" x14ac:dyDescent="0.2">
      <c r="B4" s="76" t="s">
        <v>11</v>
      </c>
      <c r="C4" s="76"/>
      <c r="D4" s="84">
        <f>SUM($R$9:$S$993)</f>
        <v>153684.21052631587</v>
      </c>
      <c r="E4" s="84"/>
      <c r="F4" s="76" t="s">
        <v>12</v>
      </c>
      <c r="G4" s="76"/>
      <c r="H4" s="85">
        <f>SUM($T$9:$U$108)</f>
        <v>292.00000000000017</v>
      </c>
      <c r="I4" s="79"/>
      <c r="J4" s="91" t="s">
        <v>13</v>
      </c>
      <c r="K4" s="91"/>
      <c r="L4" s="88">
        <f>MAX($C$9:$D$990)-C9</f>
        <v>153684.21052631596</v>
      </c>
      <c r="M4" s="88"/>
      <c r="N4" s="91" t="s">
        <v>14</v>
      </c>
      <c r="O4" s="91"/>
      <c r="P4" s="84">
        <f>MIN($C$9:$D$990)-C9</f>
        <v>0</v>
      </c>
      <c r="Q4" s="84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5" t="s">
        <v>19</v>
      </c>
      <c r="K5" s="76"/>
      <c r="L5" s="77"/>
      <c r="M5" s="78"/>
      <c r="N5" s="17" t="s">
        <v>20</v>
      </c>
      <c r="O5" s="9"/>
      <c r="P5" s="77"/>
      <c r="Q5" s="78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80" t="s">
        <v>27</v>
      </c>
      <c r="S7" s="80"/>
      <c r="T7" s="80"/>
      <c r="U7" s="80"/>
    </row>
    <row r="8" spans="2:21" x14ac:dyDescent="0.2">
      <c r="B8" s="60"/>
      <c r="C8" s="63"/>
      <c r="D8" s="64"/>
      <c r="E8" s="18" t="s">
        <v>28</v>
      </c>
      <c r="F8" s="18" t="s">
        <v>29</v>
      </c>
      <c r="G8" s="18" t="s">
        <v>30</v>
      </c>
      <c r="H8" s="81" t="s">
        <v>31</v>
      </c>
      <c r="I8" s="67"/>
      <c r="J8" s="4" t="s">
        <v>32</v>
      </c>
      <c r="K8" s="82" t="s">
        <v>33</v>
      </c>
      <c r="L8" s="70"/>
      <c r="M8" s="71"/>
      <c r="N8" s="5" t="s">
        <v>28</v>
      </c>
      <c r="O8" s="5" t="s">
        <v>29</v>
      </c>
      <c r="P8" s="83" t="s">
        <v>31</v>
      </c>
      <c r="Q8" s="74"/>
      <c r="R8" s="80" t="s">
        <v>34</v>
      </c>
      <c r="S8" s="80"/>
      <c r="T8" s="80" t="s">
        <v>32</v>
      </c>
      <c r="U8" s="80"/>
    </row>
    <row r="9" spans="2:21" x14ac:dyDescent="0.2">
      <c r="B9" s="19">
        <v>1</v>
      </c>
      <c r="C9" s="51">
        <v>1000000</v>
      </c>
      <c r="D9" s="51"/>
      <c r="E9" s="19">
        <v>2001</v>
      </c>
      <c r="F9" s="8">
        <v>42111</v>
      </c>
      <c r="G9" s="19" t="s">
        <v>4</v>
      </c>
      <c r="H9" s="52">
        <v>105.33</v>
      </c>
      <c r="I9" s="52"/>
      <c r="J9" s="19">
        <v>57</v>
      </c>
      <c r="K9" s="51">
        <f t="shared" ref="K9:K72" si="0">IF(F9="","",C9*0.03)</f>
        <v>30000</v>
      </c>
      <c r="L9" s="51"/>
      <c r="M9" s="6">
        <f>IF(J9="","",(K9/J9)/1000)</f>
        <v>0.52631578947368418</v>
      </c>
      <c r="N9" s="19">
        <v>2001</v>
      </c>
      <c r="O9" s="8">
        <v>42111</v>
      </c>
      <c r="P9" s="52">
        <v>108.25</v>
      </c>
      <c r="Q9" s="52"/>
      <c r="R9" s="55">
        <f>IF(O9="","",(IF(G9="売",H9-P9,P9-H9))*M9*100000)</f>
        <v>153684.21052631587</v>
      </c>
      <c r="S9" s="55"/>
      <c r="T9" s="56">
        <f>IF(O9="","",IF(R9&lt;0,J9*(-1),IF(G9="買",(P9-H9)*100,(H9-P9)*100)))</f>
        <v>292.00000000000017</v>
      </c>
      <c r="U9" s="56"/>
    </row>
    <row r="10" spans="2:21" x14ac:dyDescent="0.2">
      <c r="B10" s="19">
        <v>2</v>
      </c>
      <c r="C10" s="51">
        <f t="shared" ref="C10:C73" si="1">IF(R9="","",C9+R9)</f>
        <v>1153684.210526316</v>
      </c>
      <c r="D10" s="51"/>
      <c r="E10" s="19"/>
      <c r="F10" s="8"/>
      <c r="G10" s="19" t="s">
        <v>4</v>
      </c>
      <c r="H10" s="52"/>
      <c r="I10" s="52"/>
      <c r="J10" s="19"/>
      <c r="K10" s="51" t="str">
        <f t="shared" si="0"/>
        <v/>
      </c>
      <c r="L10" s="51"/>
      <c r="M10" s="6" t="str">
        <f t="shared" ref="M10:M73" si="2">IF(J10="","",(K10/J10)/1000)</f>
        <v/>
      </c>
      <c r="N10" s="19"/>
      <c r="O10" s="8"/>
      <c r="P10" s="52"/>
      <c r="Q10" s="52"/>
      <c r="R10" s="55" t="str">
        <f t="shared" ref="R10:R73" si="3">IF(O10="","",(IF(G10="売",H10-P10,P10-H10))*M10*100000)</f>
        <v/>
      </c>
      <c r="S10" s="55"/>
      <c r="T10" s="56" t="str">
        <f t="shared" ref="T10:T73" si="4">IF(O10="","",IF(R10&lt;0,J10*(-1),IF(G10="買",(P10-H10)*100,(H10-P10)*100)))</f>
        <v/>
      </c>
      <c r="U10" s="56"/>
    </row>
    <row r="11" spans="2:21" x14ac:dyDescent="0.2">
      <c r="B11" s="19">
        <v>3</v>
      </c>
      <c r="C11" s="51" t="str">
        <f t="shared" si="1"/>
        <v/>
      </c>
      <c r="D11" s="51"/>
      <c r="E11" s="19"/>
      <c r="F11" s="8"/>
      <c r="G11" s="19" t="s">
        <v>4</v>
      </c>
      <c r="H11" s="52"/>
      <c r="I11" s="52"/>
      <c r="J11" s="19"/>
      <c r="K11" s="51" t="str">
        <f t="shared" si="0"/>
        <v/>
      </c>
      <c r="L11" s="51"/>
      <c r="M11" s="6" t="str">
        <f t="shared" si="2"/>
        <v/>
      </c>
      <c r="N11" s="19"/>
      <c r="O11" s="8"/>
      <c r="P11" s="52"/>
      <c r="Q11" s="52"/>
      <c r="R11" s="55" t="str">
        <f t="shared" si="3"/>
        <v/>
      </c>
      <c r="S11" s="55"/>
      <c r="T11" s="56" t="str">
        <f t="shared" si="4"/>
        <v/>
      </c>
      <c r="U11" s="56"/>
    </row>
    <row r="12" spans="2:21" x14ac:dyDescent="0.2">
      <c r="B12" s="19">
        <v>4</v>
      </c>
      <c r="C12" s="51" t="str">
        <f t="shared" si="1"/>
        <v/>
      </c>
      <c r="D12" s="51"/>
      <c r="E12" s="19"/>
      <c r="F12" s="8"/>
      <c r="G12" s="19" t="s">
        <v>3</v>
      </c>
      <c r="H12" s="52"/>
      <c r="I12" s="52"/>
      <c r="J12" s="19"/>
      <c r="K12" s="51" t="str">
        <f t="shared" si="0"/>
        <v/>
      </c>
      <c r="L12" s="51"/>
      <c r="M12" s="6" t="str">
        <f t="shared" si="2"/>
        <v/>
      </c>
      <c r="N12" s="19"/>
      <c r="O12" s="8"/>
      <c r="P12" s="52"/>
      <c r="Q12" s="52"/>
      <c r="R12" s="55" t="str">
        <f t="shared" si="3"/>
        <v/>
      </c>
      <c r="S12" s="55"/>
      <c r="T12" s="56" t="str">
        <f t="shared" si="4"/>
        <v/>
      </c>
      <c r="U12" s="56"/>
    </row>
    <row r="13" spans="2:21" x14ac:dyDescent="0.2">
      <c r="B13" s="19">
        <v>5</v>
      </c>
      <c r="C13" s="51" t="str">
        <f t="shared" si="1"/>
        <v/>
      </c>
      <c r="D13" s="51"/>
      <c r="E13" s="19"/>
      <c r="F13" s="8"/>
      <c r="G13" s="19" t="s">
        <v>3</v>
      </c>
      <c r="H13" s="52"/>
      <c r="I13" s="52"/>
      <c r="J13" s="19"/>
      <c r="K13" s="51" t="str">
        <f t="shared" si="0"/>
        <v/>
      </c>
      <c r="L13" s="51"/>
      <c r="M13" s="6" t="str">
        <f t="shared" si="2"/>
        <v/>
      </c>
      <c r="N13" s="19"/>
      <c r="O13" s="8"/>
      <c r="P13" s="52"/>
      <c r="Q13" s="52"/>
      <c r="R13" s="55" t="str">
        <f t="shared" si="3"/>
        <v/>
      </c>
      <c r="S13" s="55"/>
      <c r="T13" s="56" t="str">
        <f t="shared" si="4"/>
        <v/>
      </c>
      <c r="U13" s="56"/>
    </row>
    <row r="14" spans="2:21" x14ac:dyDescent="0.2">
      <c r="B14" s="19">
        <v>6</v>
      </c>
      <c r="C14" s="51" t="str">
        <f t="shared" si="1"/>
        <v/>
      </c>
      <c r="D14" s="51"/>
      <c r="E14" s="19"/>
      <c r="F14" s="8"/>
      <c r="G14" s="19" t="s">
        <v>4</v>
      </c>
      <c r="H14" s="52"/>
      <c r="I14" s="52"/>
      <c r="J14" s="19"/>
      <c r="K14" s="51" t="str">
        <f t="shared" si="0"/>
        <v/>
      </c>
      <c r="L14" s="51"/>
      <c r="M14" s="6" t="str">
        <f t="shared" si="2"/>
        <v/>
      </c>
      <c r="N14" s="19"/>
      <c r="O14" s="8"/>
      <c r="P14" s="52"/>
      <c r="Q14" s="52"/>
      <c r="R14" s="55" t="str">
        <f t="shared" si="3"/>
        <v/>
      </c>
      <c r="S14" s="55"/>
      <c r="T14" s="56" t="str">
        <f t="shared" si="4"/>
        <v/>
      </c>
      <c r="U14" s="56"/>
    </row>
    <row r="15" spans="2:21" x14ac:dyDescent="0.2">
      <c r="B15" s="19">
        <v>7</v>
      </c>
      <c r="C15" s="51" t="str">
        <f t="shared" si="1"/>
        <v/>
      </c>
      <c r="D15" s="51"/>
      <c r="E15" s="19"/>
      <c r="F15" s="8"/>
      <c r="G15" s="19" t="s">
        <v>4</v>
      </c>
      <c r="H15" s="52"/>
      <c r="I15" s="52"/>
      <c r="J15" s="19"/>
      <c r="K15" s="51" t="str">
        <f t="shared" si="0"/>
        <v/>
      </c>
      <c r="L15" s="51"/>
      <c r="M15" s="6" t="str">
        <f t="shared" si="2"/>
        <v/>
      </c>
      <c r="N15" s="19"/>
      <c r="O15" s="8"/>
      <c r="P15" s="52"/>
      <c r="Q15" s="52"/>
      <c r="R15" s="55" t="str">
        <f t="shared" si="3"/>
        <v/>
      </c>
      <c r="S15" s="55"/>
      <c r="T15" s="56" t="str">
        <f t="shared" si="4"/>
        <v/>
      </c>
      <c r="U15" s="56"/>
    </row>
    <row r="16" spans="2:21" x14ac:dyDescent="0.2">
      <c r="B16" s="19">
        <v>8</v>
      </c>
      <c r="C16" s="51" t="str">
        <f t="shared" si="1"/>
        <v/>
      </c>
      <c r="D16" s="51"/>
      <c r="E16" s="19"/>
      <c r="F16" s="8"/>
      <c r="G16" s="19" t="s">
        <v>4</v>
      </c>
      <c r="H16" s="52"/>
      <c r="I16" s="52"/>
      <c r="J16" s="19"/>
      <c r="K16" s="51" t="str">
        <f t="shared" si="0"/>
        <v/>
      </c>
      <c r="L16" s="51"/>
      <c r="M16" s="6" t="str">
        <f t="shared" si="2"/>
        <v/>
      </c>
      <c r="N16" s="19"/>
      <c r="O16" s="8"/>
      <c r="P16" s="52"/>
      <c r="Q16" s="52"/>
      <c r="R16" s="55" t="str">
        <f t="shared" si="3"/>
        <v/>
      </c>
      <c r="S16" s="55"/>
      <c r="T16" s="56" t="str">
        <f t="shared" si="4"/>
        <v/>
      </c>
      <c r="U16" s="56"/>
    </row>
    <row r="17" spans="2:21" x14ac:dyDescent="0.2">
      <c r="B17" s="19">
        <v>9</v>
      </c>
      <c r="C17" s="51" t="str">
        <f t="shared" si="1"/>
        <v/>
      </c>
      <c r="D17" s="51"/>
      <c r="E17" s="19"/>
      <c r="F17" s="8"/>
      <c r="G17" s="19" t="s">
        <v>4</v>
      </c>
      <c r="H17" s="52"/>
      <c r="I17" s="52"/>
      <c r="J17" s="19"/>
      <c r="K17" s="51" t="str">
        <f t="shared" si="0"/>
        <v/>
      </c>
      <c r="L17" s="51"/>
      <c r="M17" s="6" t="str">
        <f t="shared" si="2"/>
        <v/>
      </c>
      <c r="N17" s="19"/>
      <c r="O17" s="8"/>
      <c r="P17" s="52"/>
      <c r="Q17" s="52"/>
      <c r="R17" s="55" t="str">
        <f t="shared" si="3"/>
        <v/>
      </c>
      <c r="S17" s="55"/>
      <c r="T17" s="56" t="str">
        <f t="shared" si="4"/>
        <v/>
      </c>
      <c r="U17" s="56"/>
    </row>
    <row r="18" spans="2:21" x14ac:dyDescent="0.2">
      <c r="B18" s="19">
        <v>10</v>
      </c>
      <c r="C18" s="51" t="str">
        <f t="shared" si="1"/>
        <v/>
      </c>
      <c r="D18" s="51"/>
      <c r="E18" s="19"/>
      <c r="F18" s="8"/>
      <c r="G18" s="19" t="s">
        <v>4</v>
      </c>
      <c r="H18" s="52"/>
      <c r="I18" s="52"/>
      <c r="J18" s="19"/>
      <c r="K18" s="51" t="str">
        <f t="shared" si="0"/>
        <v/>
      </c>
      <c r="L18" s="51"/>
      <c r="M18" s="6" t="str">
        <f t="shared" si="2"/>
        <v/>
      </c>
      <c r="N18" s="19"/>
      <c r="O18" s="8"/>
      <c r="P18" s="52"/>
      <c r="Q18" s="52"/>
      <c r="R18" s="55" t="str">
        <f t="shared" si="3"/>
        <v/>
      </c>
      <c r="S18" s="55"/>
      <c r="T18" s="56" t="str">
        <f t="shared" si="4"/>
        <v/>
      </c>
      <c r="U18" s="56"/>
    </row>
    <row r="19" spans="2:21" x14ac:dyDescent="0.2">
      <c r="B19" s="19">
        <v>11</v>
      </c>
      <c r="C19" s="51" t="str">
        <f t="shared" si="1"/>
        <v/>
      </c>
      <c r="D19" s="51"/>
      <c r="E19" s="19"/>
      <c r="F19" s="8"/>
      <c r="G19" s="19" t="s">
        <v>4</v>
      </c>
      <c r="H19" s="52"/>
      <c r="I19" s="52"/>
      <c r="J19" s="19"/>
      <c r="K19" s="51" t="str">
        <f t="shared" si="0"/>
        <v/>
      </c>
      <c r="L19" s="51"/>
      <c r="M19" s="6" t="str">
        <f t="shared" si="2"/>
        <v/>
      </c>
      <c r="N19" s="19"/>
      <c r="O19" s="8"/>
      <c r="P19" s="52"/>
      <c r="Q19" s="52"/>
      <c r="R19" s="55" t="str">
        <f t="shared" si="3"/>
        <v/>
      </c>
      <c r="S19" s="55"/>
      <c r="T19" s="56" t="str">
        <f t="shared" si="4"/>
        <v/>
      </c>
      <c r="U19" s="56"/>
    </row>
    <row r="20" spans="2:21" x14ac:dyDescent="0.2">
      <c r="B20" s="19">
        <v>12</v>
      </c>
      <c r="C20" s="51" t="str">
        <f t="shared" si="1"/>
        <v/>
      </c>
      <c r="D20" s="51"/>
      <c r="E20" s="19"/>
      <c r="F20" s="8"/>
      <c r="G20" s="19" t="s">
        <v>4</v>
      </c>
      <c r="H20" s="52"/>
      <c r="I20" s="52"/>
      <c r="J20" s="19"/>
      <c r="K20" s="51" t="str">
        <f t="shared" si="0"/>
        <v/>
      </c>
      <c r="L20" s="51"/>
      <c r="M20" s="6" t="str">
        <f t="shared" si="2"/>
        <v/>
      </c>
      <c r="N20" s="19"/>
      <c r="O20" s="8"/>
      <c r="P20" s="52"/>
      <c r="Q20" s="52"/>
      <c r="R20" s="55" t="str">
        <f t="shared" si="3"/>
        <v/>
      </c>
      <c r="S20" s="55"/>
      <c r="T20" s="56" t="str">
        <f t="shared" si="4"/>
        <v/>
      </c>
      <c r="U20" s="56"/>
    </row>
    <row r="21" spans="2:21" x14ac:dyDescent="0.2">
      <c r="B21" s="19">
        <v>13</v>
      </c>
      <c r="C21" s="51" t="str">
        <f t="shared" si="1"/>
        <v/>
      </c>
      <c r="D21" s="51"/>
      <c r="E21" s="19"/>
      <c r="F21" s="8"/>
      <c r="G21" s="19" t="s">
        <v>4</v>
      </c>
      <c r="H21" s="52"/>
      <c r="I21" s="52"/>
      <c r="J21" s="19"/>
      <c r="K21" s="51" t="str">
        <f t="shared" si="0"/>
        <v/>
      </c>
      <c r="L21" s="51"/>
      <c r="M21" s="6" t="str">
        <f t="shared" si="2"/>
        <v/>
      </c>
      <c r="N21" s="19"/>
      <c r="O21" s="8"/>
      <c r="P21" s="52"/>
      <c r="Q21" s="52"/>
      <c r="R21" s="55" t="str">
        <f t="shared" si="3"/>
        <v/>
      </c>
      <c r="S21" s="55"/>
      <c r="T21" s="56" t="str">
        <f t="shared" si="4"/>
        <v/>
      </c>
      <c r="U21" s="56"/>
    </row>
    <row r="22" spans="2:21" x14ac:dyDescent="0.2">
      <c r="B22" s="19">
        <v>14</v>
      </c>
      <c r="C22" s="51" t="str">
        <f t="shared" si="1"/>
        <v/>
      </c>
      <c r="D22" s="51"/>
      <c r="E22" s="19"/>
      <c r="F22" s="8"/>
      <c r="G22" s="19" t="s">
        <v>3</v>
      </c>
      <c r="H22" s="52"/>
      <c r="I22" s="52"/>
      <c r="J22" s="19"/>
      <c r="K22" s="51" t="str">
        <f t="shared" si="0"/>
        <v/>
      </c>
      <c r="L22" s="51"/>
      <c r="M22" s="6" t="str">
        <f t="shared" si="2"/>
        <v/>
      </c>
      <c r="N22" s="19"/>
      <c r="O22" s="8"/>
      <c r="P22" s="52"/>
      <c r="Q22" s="52"/>
      <c r="R22" s="55" t="str">
        <f t="shared" si="3"/>
        <v/>
      </c>
      <c r="S22" s="55"/>
      <c r="T22" s="56" t="str">
        <f t="shared" si="4"/>
        <v/>
      </c>
      <c r="U22" s="56"/>
    </row>
    <row r="23" spans="2:21" x14ac:dyDescent="0.2">
      <c r="B23" s="19">
        <v>15</v>
      </c>
      <c r="C23" s="51" t="str">
        <f t="shared" si="1"/>
        <v/>
      </c>
      <c r="D23" s="51"/>
      <c r="E23" s="19"/>
      <c r="F23" s="8"/>
      <c r="G23" s="19" t="s">
        <v>4</v>
      </c>
      <c r="H23" s="52"/>
      <c r="I23" s="52"/>
      <c r="J23" s="19"/>
      <c r="K23" s="51" t="str">
        <f t="shared" si="0"/>
        <v/>
      </c>
      <c r="L23" s="51"/>
      <c r="M23" s="6" t="str">
        <f t="shared" si="2"/>
        <v/>
      </c>
      <c r="N23" s="19"/>
      <c r="O23" s="8"/>
      <c r="P23" s="52"/>
      <c r="Q23" s="52"/>
      <c r="R23" s="55" t="str">
        <f t="shared" si="3"/>
        <v/>
      </c>
      <c r="S23" s="55"/>
      <c r="T23" s="56" t="str">
        <f t="shared" si="4"/>
        <v/>
      </c>
      <c r="U23" s="56"/>
    </row>
    <row r="24" spans="2:21" x14ac:dyDescent="0.2">
      <c r="B24" s="19">
        <v>16</v>
      </c>
      <c r="C24" s="51" t="str">
        <f t="shared" si="1"/>
        <v/>
      </c>
      <c r="D24" s="51"/>
      <c r="E24" s="19"/>
      <c r="F24" s="8"/>
      <c r="G24" s="19" t="s">
        <v>4</v>
      </c>
      <c r="H24" s="52"/>
      <c r="I24" s="52"/>
      <c r="J24" s="19"/>
      <c r="K24" s="51" t="str">
        <f t="shared" si="0"/>
        <v/>
      </c>
      <c r="L24" s="51"/>
      <c r="M24" s="6" t="str">
        <f t="shared" si="2"/>
        <v/>
      </c>
      <c r="N24" s="19"/>
      <c r="O24" s="8"/>
      <c r="P24" s="52"/>
      <c r="Q24" s="52"/>
      <c r="R24" s="55" t="str">
        <f t="shared" si="3"/>
        <v/>
      </c>
      <c r="S24" s="55"/>
      <c r="T24" s="56" t="str">
        <f t="shared" si="4"/>
        <v/>
      </c>
      <c r="U24" s="56"/>
    </row>
    <row r="25" spans="2:21" x14ac:dyDescent="0.2">
      <c r="B25" s="19">
        <v>17</v>
      </c>
      <c r="C25" s="51" t="str">
        <f t="shared" si="1"/>
        <v/>
      </c>
      <c r="D25" s="51"/>
      <c r="E25" s="19"/>
      <c r="F25" s="8"/>
      <c r="G25" s="19" t="s">
        <v>4</v>
      </c>
      <c r="H25" s="52"/>
      <c r="I25" s="52"/>
      <c r="J25" s="19"/>
      <c r="K25" s="51" t="str">
        <f t="shared" si="0"/>
        <v/>
      </c>
      <c r="L25" s="51"/>
      <c r="M25" s="6" t="str">
        <f t="shared" si="2"/>
        <v/>
      </c>
      <c r="N25" s="19"/>
      <c r="O25" s="8"/>
      <c r="P25" s="52"/>
      <c r="Q25" s="52"/>
      <c r="R25" s="55" t="str">
        <f t="shared" si="3"/>
        <v/>
      </c>
      <c r="S25" s="55"/>
      <c r="T25" s="56" t="str">
        <f t="shared" si="4"/>
        <v/>
      </c>
      <c r="U25" s="56"/>
    </row>
    <row r="26" spans="2:21" x14ac:dyDescent="0.2">
      <c r="B26" s="19">
        <v>18</v>
      </c>
      <c r="C26" s="51" t="str">
        <f t="shared" si="1"/>
        <v/>
      </c>
      <c r="D26" s="51"/>
      <c r="E26" s="19"/>
      <c r="F26" s="8"/>
      <c r="G26" s="19" t="s">
        <v>4</v>
      </c>
      <c r="H26" s="52"/>
      <c r="I26" s="52"/>
      <c r="J26" s="19"/>
      <c r="K26" s="51" t="str">
        <f t="shared" si="0"/>
        <v/>
      </c>
      <c r="L26" s="51"/>
      <c r="M26" s="6" t="str">
        <f t="shared" si="2"/>
        <v/>
      </c>
      <c r="N26" s="19"/>
      <c r="O26" s="8"/>
      <c r="P26" s="52"/>
      <c r="Q26" s="52"/>
      <c r="R26" s="55" t="str">
        <f t="shared" si="3"/>
        <v/>
      </c>
      <c r="S26" s="55"/>
      <c r="T26" s="56" t="str">
        <f t="shared" si="4"/>
        <v/>
      </c>
      <c r="U26" s="56"/>
    </row>
    <row r="27" spans="2:21" x14ac:dyDescent="0.2">
      <c r="B27" s="19">
        <v>19</v>
      </c>
      <c r="C27" s="51" t="str">
        <f t="shared" si="1"/>
        <v/>
      </c>
      <c r="D27" s="51"/>
      <c r="E27" s="19"/>
      <c r="F27" s="8"/>
      <c r="G27" s="19" t="s">
        <v>3</v>
      </c>
      <c r="H27" s="52"/>
      <c r="I27" s="52"/>
      <c r="J27" s="19"/>
      <c r="K27" s="51" t="str">
        <f t="shared" si="0"/>
        <v/>
      </c>
      <c r="L27" s="51"/>
      <c r="M27" s="6" t="str">
        <f t="shared" si="2"/>
        <v/>
      </c>
      <c r="N27" s="19"/>
      <c r="O27" s="8"/>
      <c r="P27" s="52"/>
      <c r="Q27" s="52"/>
      <c r="R27" s="55" t="str">
        <f t="shared" si="3"/>
        <v/>
      </c>
      <c r="S27" s="55"/>
      <c r="T27" s="56" t="str">
        <f t="shared" si="4"/>
        <v/>
      </c>
      <c r="U27" s="56"/>
    </row>
    <row r="28" spans="2:21" x14ac:dyDescent="0.2">
      <c r="B28" s="19">
        <v>20</v>
      </c>
      <c r="C28" s="51" t="str">
        <f t="shared" si="1"/>
        <v/>
      </c>
      <c r="D28" s="51"/>
      <c r="E28" s="19"/>
      <c r="F28" s="8"/>
      <c r="G28" s="19" t="s">
        <v>4</v>
      </c>
      <c r="H28" s="52"/>
      <c r="I28" s="52"/>
      <c r="J28" s="19"/>
      <c r="K28" s="51" t="str">
        <f t="shared" si="0"/>
        <v/>
      </c>
      <c r="L28" s="51"/>
      <c r="M28" s="6" t="str">
        <f t="shared" si="2"/>
        <v/>
      </c>
      <c r="N28" s="19"/>
      <c r="O28" s="8"/>
      <c r="P28" s="52"/>
      <c r="Q28" s="52"/>
      <c r="R28" s="55" t="str">
        <f t="shared" si="3"/>
        <v/>
      </c>
      <c r="S28" s="55"/>
      <c r="T28" s="56" t="str">
        <f t="shared" si="4"/>
        <v/>
      </c>
      <c r="U28" s="56"/>
    </row>
    <row r="29" spans="2:21" x14ac:dyDescent="0.2">
      <c r="B29" s="19">
        <v>21</v>
      </c>
      <c r="C29" s="51" t="str">
        <f t="shared" si="1"/>
        <v/>
      </c>
      <c r="D29" s="51"/>
      <c r="E29" s="19"/>
      <c r="F29" s="8"/>
      <c r="G29" s="19" t="s">
        <v>3</v>
      </c>
      <c r="H29" s="52"/>
      <c r="I29" s="52"/>
      <c r="J29" s="19"/>
      <c r="K29" s="51" t="str">
        <f t="shared" si="0"/>
        <v/>
      </c>
      <c r="L29" s="51"/>
      <c r="M29" s="6" t="str">
        <f t="shared" si="2"/>
        <v/>
      </c>
      <c r="N29" s="19"/>
      <c r="O29" s="8"/>
      <c r="P29" s="52"/>
      <c r="Q29" s="52"/>
      <c r="R29" s="55" t="str">
        <f t="shared" si="3"/>
        <v/>
      </c>
      <c r="S29" s="55"/>
      <c r="T29" s="56" t="str">
        <f t="shared" si="4"/>
        <v/>
      </c>
      <c r="U29" s="56"/>
    </row>
    <row r="30" spans="2:21" x14ac:dyDescent="0.2">
      <c r="B30" s="19">
        <v>22</v>
      </c>
      <c r="C30" s="51" t="str">
        <f t="shared" si="1"/>
        <v/>
      </c>
      <c r="D30" s="51"/>
      <c r="E30" s="19"/>
      <c r="F30" s="8"/>
      <c r="G30" s="19" t="s">
        <v>3</v>
      </c>
      <c r="H30" s="52"/>
      <c r="I30" s="52"/>
      <c r="J30" s="19"/>
      <c r="K30" s="51" t="str">
        <f t="shared" si="0"/>
        <v/>
      </c>
      <c r="L30" s="51"/>
      <c r="M30" s="6" t="str">
        <f t="shared" si="2"/>
        <v/>
      </c>
      <c r="N30" s="19"/>
      <c r="O30" s="8"/>
      <c r="P30" s="52"/>
      <c r="Q30" s="52"/>
      <c r="R30" s="55" t="str">
        <f t="shared" si="3"/>
        <v/>
      </c>
      <c r="S30" s="55"/>
      <c r="T30" s="56" t="str">
        <f t="shared" si="4"/>
        <v/>
      </c>
      <c r="U30" s="56"/>
    </row>
    <row r="31" spans="2:21" x14ac:dyDescent="0.2">
      <c r="B31" s="19">
        <v>23</v>
      </c>
      <c r="C31" s="51" t="str">
        <f t="shared" si="1"/>
        <v/>
      </c>
      <c r="D31" s="51"/>
      <c r="E31" s="19"/>
      <c r="F31" s="8"/>
      <c r="G31" s="19" t="s">
        <v>3</v>
      </c>
      <c r="H31" s="52"/>
      <c r="I31" s="52"/>
      <c r="J31" s="19"/>
      <c r="K31" s="51" t="str">
        <f t="shared" si="0"/>
        <v/>
      </c>
      <c r="L31" s="51"/>
      <c r="M31" s="6" t="str">
        <f t="shared" si="2"/>
        <v/>
      </c>
      <c r="N31" s="19"/>
      <c r="O31" s="8"/>
      <c r="P31" s="52"/>
      <c r="Q31" s="52"/>
      <c r="R31" s="55" t="str">
        <f t="shared" si="3"/>
        <v/>
      </c>
      <c r="S31" s="55"/>
      <c r="T31" s="56" t="str">
        <f t="shared" si="4"/>
        <v/>
      </c>
      <c r="U31" s="56"/>
    </row>
    <row r="32" spans="2:21" x14ac:dyDescent="0.2">
      <c r="B32" s="19">
        <v>24</v>
      </c>
      <c r="C32" s="51" t="str">
        <f t="shared" si="1"/>
        <v/>
      </c>
      <c r="D32" s="51"/>
      <c r="E32" s="19"/>
      <c r="F32" s="8"/>
      <c r="G32" s="19" t="s">
        <v>3</v>
      </c>
      <c r="H32" s="52"/>
      <c r="I32" s="52"/>
      <c r="J32" s="19"/>
      <c r="K32" s="51" t="str">
        <f t="shared" si="0"/>
        <v/>
      </c>
      <c r="L32" s="51"/>
      <c r="M32" s="6" t="str">
        <f t="shared" si="2"/>
        <v/>
      </c>
      <c r="N32" s="19"/>
      <c r="O32" s="8"/>
      <c r="P32" s="52"/>
      <c r="Q32" s="52"/>
      <c r="R32" s="55" t="str">
        <f t="shared" si="3"/>
        <v/>
      </c>
      <c r="S32" s="55"/>
      <c r="T32" s="56" t="str">
        <f t="shared" si="4"/>
        <v/>
      </c>
      <c r="U32" s="56"/>
    </row>
    <row r="33" spans="2:21" x14ac:dyDescent="0.2">
      <c r="B33" s="19">
        <v>25</v>
      </c>
      <c r="C33" s="51" t="str">
        <f t="shared" si="1"/>
        <v/>
      </c>
      <c r="D33" s="51"/>
      <c r="E33" s="19"/>
      <c r="F33" s="8"/>
      <c r="G33" s="19" t="s">
        <v>4</v>
      </c>
      <c r="H33" s="52"/>
      <c r="I33" s="52"/>
      <c r="J33" s="19"/>
      <c r="K33" s="51" t="str">
        <f t="shared" si="0"/>
        <v/>
      </c>
      <c r="L33" s="51"/>
      <c r="M33" s="6" t="str">
        <f t="shared" si="2"/>
        <v/>
      </c>
      <c r="N33" s="19"/>
      <c r="O33" s="8"/>
      <c r="P33" s="52"/>
      <c r="Q33" s="52"/>
      <c r="R33" s="55" t="str">
        <f t="shared" si="3"/>
        <v/>
      </c>
      <c r="S33" s="55"/>
      <c r="T33" s="56" t="str">
        <f t="shared" si="4"/>
        <v/>
      </c>
      <c r="U33" s="56"/>
    </row>
    <row r="34" spans="2:21" x14ac:dyDescent="0.2">
      <c r="B34" s="19">
        <v>26</v>
      </c>
      <c r="C34" s="51" t="str">
        <f t="shared" si="1"/>
        <v/>
      </c>
      <c r="D34" s="51"/>
      <c r="E34" s="19"/>
      <c r="F34" s="8"/>
      <c r="G34" s="19" t="s">
        <v>3</v>
      </c>
      <c r="H34" s="52"/>
      <c r="I34" s="52"/>
      <c r="J34" s="19"/>
      <c r="K34" s="51" t="str">
        <f t="shared" si="0"/>
        <v/>
      </c>
      <c r="L34" s="51"/>
      <c r="M34" s="6" t="str">
        <f t="shared" si="2"/>
        <v/>
      </c>
      <c r="N34" s="19"/>
      <c r="O34" s="8"/>
      <c r="P34" s="52"/>
      <c r="Q34" s="52"/>
      <c r="R34" s="55" t="str">
        <f t="shared" si="3"/>
        <v/>
      </c>
      <c r="S34" s="55"/>
      <c r="T34" s="56" t="str">
        <f t="shared" si="4"/>
        <v/>
      </c>
      <c r="U34" s="56"/>
    </row>
    <row r="35" spans="2:21" x14ac:dyDescent="0.2">
      <c r="B35" s="19">
        <v>27</v>
      </c>
      <c r="C35" s="51" t="str">
        <f t="shared" si="1"/>
        <v/>
      </c>
      <c r="D35" s="51"/>
      <c r="E35" s="19"/>
      <c r="F35" s="8"/>
      <c r="G35" s="19" t="s">
        <v>3</v>
      </c>
      <c r="H35" s="52"/>
      <c r="I35" s="52"/>
      <c r="J35" s="19"/>
      <c r="K35" s="51" t="str">
        <f t="shared" si="0"/>
        <v/>
      </c>
      <c r="L35" s="51"/>
      <c r="M35" s="6" t="str">
        <f t="shared" si="2"/>
        <v/>
      </c>
      <c r="N35" s="19"/>
      <c r="O35" s="8"/>
      <c r="P35" s="52"/>
      <c r="Q35" s="52"/>
      <c r="R35" s="55" t="str">
        <f t="shared" si="3"/>
        <v/>
      </c>
      <c r="S35" s="55"/>
      <c r="T35" s="56" t="str">
        <f t="shared" si="4"/>
        <v/>
      </c>
      <c r="U35" s="56"/>
    </row>
    <row r="36" spans="2:21" x14ac:dyDescent="0.2">
      <c r="B36" s="19">
        <v>28</v>
      </c>
      <c r="C36" s="51" t="str">
        <f t="shared" si="1"/>
        <v/>
      </c>
      <c r="D36" s="51"/>
      <c r="E36" s="19"/>
      <c r="F36" s="8"/>
      <c r="G36" s="19" t="s">
        <v>3</v>
      </c>
      <c r="H36" s="52"/>
      <c r="I36" s="52"/>
      <c r="J36" s="19"/>
      <c r="K36" s="51" t="str">
        <f t="shared" si="0"/>
        <v/>
      </c>
      <c r="L36" s="51"/>
      <c r="M36" s="6" t="str">
        <f t="shared" si="2"/>
        <v/>
      </c>
      <c r="N36" s="19"/>
      <c r="O36" s="8"/>
      <c r="P36" s="52"/>
      <c r="Q36" s="52"/>
      <c r="R36" s="55" t="str">
        <f t="shared" si="3"/>
        <v/>
      </c>
      <c r="S36" s="55"/>
      <c r="T36" s="56" t="str">
        <f t="shared" si="4"/>
        <v/>
      </c>
      <c r="U36" s="56"/>
    </row>
    <row r="37" spans="2:21" x14ac:dyDescent="0.2">
      <c r="B37" s="19">
        <v>29</v>
      </c>
      <c r="C37" s="51" t="str">
        <f t="shared" si="1"/>
        <v/>
      </c>
      <c r="D37" s="51"/>
      <c r="E37" s="19"/>
      <c r="F37" s="8"/>
      <c r="G37" s="19" t="s">
        <v>3</v>
      </c>
      <c r="H37" s="52"/>
      <c r="I37" s="52"/>
      <c r="J37" s="19"/>
      <c r="K37" s="51" t="str">
        <f t="shared" si="0"/>
        <v/>
      </c>
      <c r="L37" s="51"/>
      <c r="M37" s="6" t="str">
        <f t="shared" si="2"/>
        <v/>
      </c>
      <c r="N37" s="19"/>
      <c r="O37" s="8"/>
      <c r="P37" s="52"/>
      <c r="Q37" s="52"/>
      <c r="R37" s="55" t="str">
        <f t="shared" si="3"/>
        <v/>
      </c>
      <c r="S37" s="55"/>
      <c r="T37" s="56" t="str">
        <f t="shared" si="4"/>
        <v/>
      </c>
      <c r="U37" s="56"/>
    </row>
    <row r="38" spans="2:21" x14ac:dyDescent="0.2">
      <c r="B38" s="19">
        <v>30</v>
      </c>
      <c r="C38" s="51" t="str">
        <f t="shared" si="1"/>
        <v/>
      </c>
      <c r="D38" s="51"/>
      <c r="E38" s="19"/>
      <c r="F38" s="8"/>
      <c r="G38" s="19" t="s">
        <v>4</v>
      </c>
      <c r="H38" s="52"/>
      <c r="I38" s="52"/>
      <c r="J38" s="19"/>
      <c r="K38" s="51" t="str">
        <f t="shared" si="0"/>
        <v/>
      </c>
      <c r="L38" s="51"/>
      <c r="M38" s="6" t="str">
        <f t="shared" si="2"/>
        <v/>
      </c>
      <c r="N38" s="19"/>
      <c r="O38" s="8"/>
      <c r="P38" s="52"/>
      <c r="Q38" s="52"/>
      <c r="R38" s="55" t="str">
        <f t="shared" si="3"/>
        <v/>
      </c>
      <c r="S38" s="55"/>
      <c r="T38" s="56" t="str">
        <f t="shared" si="4"/>
        <v/>
      </c>
      <c r="U38" s="56"/>
    </row>
    <row r="39" spans="2:21" x14ac:dyDescent="0.2">
      <c r="B39" s="19">
        <v>31</v>
      </c>
      <c r="C39" s="51" t="str">
        <f t="shared" si="1"/>
        <v/>
      </c>
      <c r="D39" s="51"/>
      <c r="E39" s="19"/>
      <c r="F39" s="8"/>
      <c r="G39" s="19" t="s">
        <v>4</v>
      </c>
      <c r="H39" s="52"/>
      <c r="I39" s="52"/>
      <c r="J39" s="19"/>
      <c r="K39" s="51" t="str">
        <f t="shared" si="0"/>
        <v/>
      </c>
      <c r="L39" s="51"/>
      <c r="M39" s="6" t="str">
        <f t="shared" si="2"/>
        <v/>
      </c>
      <c r="N39" s="19"/>
      <c r="O39" s="8"/>
      <c r="P39" s="52"/>
      <c r="Q39" s="52"/>
      <c r="R39" s="55" t="str">
        <f t="shared" si="3"/>
        <v/>
      </c>
      <c r="S39" s="55"/>
      <c r="T39" s="56" t="str">
        <f t="shared" si="4"/>
        <v/>
      </c>
      <c r="U39" s="56"/>
    </row>
    <row r="40" spans="2:21" x14ac:dyDescent="0.2">
      <c r="B40" s="19">
        <v>32</v>
      </c>
      <c r="C40" s="51" t="str">
        <f t="shared" si="1"/>
        <v/>
      </c>
      <c r="D40" s="51"/>
      <c r="E40" s="19"/>
      <c r="F40" s="8"/>
      <c r="G40" s="19" t="s">
        <v>4</v>
      </c>
      <c r="H40" s="52"/>
      <c r="I40" s="52"/>
      <c r="J40" s="19"/>
      <c r="K40" s="51" t="str">
        <f t="shared" si="0"/>
        <v/>
      </c>
      <c r="L40" s="51"/>
      <c r="M40" s="6" t="str">
        <f t="shared" si="2"/>
        <v/>
      </c>
      <c r="N40" s="19"/>
      <c r="O40" s="8"/>
      <c r="P40" s="52"/>
      <c r="Q40" s="52"/>
      <c r="R40" s="55" t="str">
        <f t="shared" si="3"/>
        <v/>
      </c>
      <c r="S40" s="55"/>
      <c r="T40" s="56" t="str">
        <f t="shared" si="4"/>
        <v/>
      </c>
      <c r="U40" s="56"/>
    </row>
    <row r="41" spans="2:21" x14ac:dyDescent="0.2">
      <c r="B41" s="19">
        <v>33</v>
      </c>
      <c r="C41" s="51" t="str">
        <f t="shared" si="1"/>
        <v/>
      </c>
      <c r="D41" s="51"/>
      <c r="E41" s="19"/>
      <c r="F41" s="8"/>
      <c r="G41" s="19" t="s">
        <v>3</v>
      </c>
      <c r="H41" s="52"/>
      <c r="I41" s="52"/>
      <c r="J41" s="19"/>
      <c r="K41" s="51" t="str">
        <f t="shared" si="0"/>
        <v/>
      </c>
      <c r="L41" s="51"/>
      <c r="M41" s="6" t="str">
        <f t="shared" si="2"/>
        <v/>
      </c>
      <c r="N41" s="19"/>
      <c r="O41" s="8"/>
      <c r="P41" s="52"/>
      <c r="Q41" s="52"/>
      <c r="R41" s="55" t="str">
        <f t="shared" si="3"/>
        <v/>
      </c>
      <c r="S41" s="55"/>
      <c r="T41" s="56" t="str">
        <f t="shared" si="4"/>
        <v/>
      </c>
      <c r="U41" s="56"/>
    </row>
    <row r="42" spans="2:21" x14ac:dyDescent="0.2">
      <c r="B42" s="19">
        <v>34</v>
      </c>
      <c r="C42" s="51" t="str">
        <f t="shared" si="1"/>
        <v/>
      </c>
      <c r="D42" s="51"/>
      <c r="E42" s="19"/>
      <c r="F42" s="8"/>
      <c r="G42" s="19" t="s">
        <v>4</v>
      </c>
      <c r="H42" s="52"/>
      <c r="I42" s="52"/>
      <c r="J42" s="19"/>
      <c r="K42" s="51" t="str">
        <f t="shared" si="0"/>
        <v/>
      </c>
      <c r="L42" s="51"/>
      <c r="M42" s="6" t="str">
        <f t="shared" si="2"/>
        <v/>
      </c>
      <c r="N42" s="19"/>
      <c r="O42" s="8"/>
      <c r="P42" s="52"/>
      <c r="Q42" s="52"/>
      <c r="R42" s="55" t="str">
        <f t="shared" si="3"/>
        <v/>
      </c>
      <c r="S42" s="55"/>
      <c r="T42" s="56" t="str">
        <f t="shared" si="4"/>
        <v/>
      </c>
      <c r="U42" s="56"/>
    </row>
    <row r="43" spans="2:21" x14ac:dyDescent="0.2">
      <c r="B43" s="19">
        <v>35</v>
      </c>
      <c r="C43" s="51" t="str">
        <f t="shared" si="1"/>
        <v/>
      </c>
      <c r="D43" s="51"/>
      <c r="E43" s="19"/>
      <c r="F43" s="8"/>
      <c r="G43" s="19" t="s">
        <v>3</v>
      </c>
      <c r="H43" s="52"/>
      <c r="I43" s="52"/>
      <c r="J43" s="19"/>
      <c r="K43" s="51" t="str">
        <f t="shared" si="0"/>
        <v/>
      </c>
      <c r="L43" s="51"/>
      <c r="M43" s="6" t="str">
        <f t="shared" si="2"/>
        <v/>
      </c>
      <c r="N43" s="19"/>
      <c r="O43" s="8"/>
      <c r="P43" s="52"/>
      <c r="Q43" s="52"/>
      <c r="R43" s="55" t="str">
        <f t="shared" si="3"/>
        <v/>
      </c>
      <c r="S43" s="55"/>
      <c r="T43" s="56" t="str">
        <f t="shared" si="4"/>
        <v/>
      </c>
      <c r="U43" s="56"/>
    </row>
    <row r="44" spans="2:21" x14ac:dyDescent="0.2">
      <c r="B44" s="19">
        <v>36</v>
      </c>
      <c r="C44" s="51" t="str">
        <f t="shared" si="1"/>
        <v/>
      </c>
      <c r="D44" s="51"/>
      <c r="E44" s="19"/>
      <c r="F44" s="8"/>
      <c r="G44" s="19" t="s">
        <v>4</v>
      </c>
      <c r="H44" s="52"/>
      <c r="I44" s="52"/>
      <c r="J44" s="19"/>
      <c r="K44" s="51" t="str">
        <f t="shared" si="0"/>
        <v/>
      </c>
      <c r="L44" s="51"/>
      <c r="M44" s="6" t="str">
        <f t="shared" si="2"/>
        <v/>
      </c>
      <c r="N44" s="19"/>
      <c r="O44" s="8"/>
      <c r="P44" s="52"/>
      <c r="Q44" s="52"/>
      <c r="R44" s="55" t="str">
        <f t="shared" si="3"/>
        <v/>
      </c>
      <c r="S44" s="55"/>
      <c r="T44" s="56" t="str">
        <f t="shared" si="4"/>
        <v/>
      </c>
      <c r="U44" s="56"/>
    </row>
    <row r="45" spans="2:21" x14ac:dyDescent="0.2">
      <c r="B45" s="19">
        <v>37</v>
      </c>
      <c r="C45" s="51" t="str">
        <f t="shared" si="1"/>
        <v/>
      </c>
      <c r="D45" s="51"/>
      <c r="E45" s="19"/>
      <c r="F45" s="8"/>
      <c r="G45" s="19" t="s">
        <v>3</v>
      </c>
      <c r="H45" s="52"/>
      <c r="I45" s="52"/>
      <c r="J45" s="19"/>
      <c r="K45" s="51" t="str">
        <f t="shared" si="0"/>
        <v/>
      </c>
      <c r="L45" s="51"/>
      <c r="M45" s="6" t="str">
        <f t="shared" si="2"/>
        <v/>
      </c>
      <c r="N45" s="19"/>
      <c r="O45" s="8"/>
      <c r="P45" s="52"/>
      <c r="Q45" s="52"/>
      <c r="R45" s="55" t="str">
        <f t="shared" si="3"/>
        <v/>
      </c>
      <c r="S45" s="55"/>
      <c r="T45" s="56" t="str">
        <f t="shared" si="4"/>
        <v/>
      </c>
      <c r="U45" s="56"/>
    </row>
    <row r="46" spans="2:21" x14ac:dyDescent="0.2">
      <c r="B46" s="19">
        <v>38</v>
      </c>
      <c r="C46" s="51" t="str">
        <f t="shared" si="1"/>
        <v/>
      </c>
      <c r="D46" s="51"/>
      <c r="E46" s="19"/>
      <c r="F46" s="8"/>
      <c r="G46" s="19" t="s">
        <v>4</v>
      </c>
      <c r="H46" s="52"/>
      <c r="I46" s="52"/>
      <c r="J46" s="19"/>
      <c r="K46" s="51" t="str">
        <f t="shared" si="0"/>
        <v/>
      </c>
      <c r="L46" s="51"/>
      <c r="M46" s="6" t="str">
        <f t="shared" si="2"/>
        <v/>
      </c>
      <c r="N46" s="19"/>
      <c r="O46" s="8"/>
      <c r="P46" s="52"/>
      <c r="Q46" s="52"/>
      <c r="R46" s="55" t="str">
        <f t="shared" si="3"/>
        <v/>
      </c>
      <c r="S46" s="55"/>
      <c r="T46" s="56" t="str">
        <f t="shared" si="4"/>
        <v/>
      </c>
      <c r="U46" s="56"/>
    </row>
    <row r="47" spans="2:21" x14ac:dyDescent="0.2">
      <c r="B47" s="19">
        <v>39</v>
      </c>
      <c r="C47" s="51" t="str">
        <f t="shared" si="1"/>
        <v/>
      </c>
      <c r="D47" s="51"/>
      <c r="E47" s="19"/>
      <c r="F47" s="8"/>
      <c r="G47" s="19" t="s">
        <v>4</v>
      </c>
      <c r="H47" s="52"/>
      <c r="I47" s="52"/>
      <c r="J47" s="19"/>
      <c r="K47" s="51" t="str">
        <f t="shared" si="0"/>
        <v/>
      </c>
      <c r="L47" s="51"/>
      <c r="M47" s="6" t="str">
        <f t="shared" si="2"/>
        <v/>
      </c>
      <c r="N47" s="19"/>
      <c r="O47" s="8"/>
      <c r="P47" s="52"/>
      <c r="Q47" s="52"/>
      <c r="R47" s="55" t="str">
        <f t="shared" si="3"/>
        <v/>
      </c>
      <c r="S47" s="55"/>
      <c r="T47" s="56" t="str">
        <f t="shared" si="4"/>
        <v/>
      </c>
      <c r="U47" s="56"/>
    </row>
    <row r="48" spans="2:21" x14ac:dyDescent="0.2">
      <c r="B48" s="19">
        <v>40</v>
      </c>
      <c r="C48" s="51" t="str">
        <f t="shared" si="1"/>
        <v/>
      </c>
      <c r="D48" s="51"/>
      <c r="E48" s="19"/>
      <c r="F48" s="8"/>
      <c r="G48" s="19" t="s">
        <v>37</v>
      </c>
      <c r="H48" s="52"/>
      <c r="I48" s="52"/>
      <c r="J48" s="19"/>
      <c r="K48" s="51" t="str">
        <f t="shared" si="0"/>
        <v/>
      </c>
      <c r="L48" s="51"/>
      <c r="M48" s="6" t="str">
        <f t="shared" si="2"/>
        <v/>
      </c>
      <c r="N48" s="19"/>
      <c r="O48" s="8"/>
      <c r="P48" s="52"/>
      <c r="Q48" s="52"/>
      <c r="R48" s="55" t="str">
        <f t="shared" si="3"/>
        <v/>
      </c>
      <c r="S48" s="55"/>
      <c r="T48" s="56" t="str">
        <f t="shared" si="4"/>
        <v/>
      </c>
      <c r="U48" s="56"/>
    </row>
    <row r="49" spans="2:21" x14ac:dyDescent="0.2">
      <c r="B49" s="19">
        <v>41</v>
      </c>
      <c r="C49" s="51" t="str">
        <f t="shared" si="1"/>
        <v/>
      </c>
      <c r="D49" s="51"/>
      <c r="E49" s="19"/>
      <c r="F49" s="8"/>
      <c r="G49" s="19" t="s">
        <v>4</v>
      </c>
      <c r="H49" s="52"/>
      <c r="I49" s="52"/>
      <c r="J49" s="19"/>
      <c r="K49" s="51" t="str">
        <f t="shared" si="0"/>
        <v/>
      </c>
      <c r="L49" s="51"/>
      <c r="M49" s="6" t="str">
        <f t="shared" si="2"/>
        <v/>
      </c>
      <c r="N49" s="19"/>
      <c r="O49" s="8"/>
      <c r="P49" s="52"/>
      <c r="Q49" s="52"/>
      <c r="R49" s="55" t="str">
        <f t="shared" si="3"/>
        <v/>
      </c>
      <c r="S49" s="55"/>
      <c r="T49" s="56" t="str">
        <f t="shared" si="4"/>
        <v/>
      </c>
      <c r="U49" s="56"/>
    </row>
    <row r="50" spans="2:21" x14ac:dyDescent="0.2">
      <c r="B50" s="19">
        <v>42</v>
      </c>
      <c r="C50" s="51" t="str">
        <f t="shared" si="1"/>
        <v/>
      </c>
      <c r="D50" s="51"/>
      <c r="E50" s="19"/>
      <c r="F50" s="8"/>
      <c r="G50" s="19" t="s">
        <v>4</v>
      </c>
      <c r="H50" s="52"/>
      <c r="I50" s="52"/>
      <c r="J50" s="19"/>
      <c r="K50" s="51" t="str">
        <f t="shared" si="0"/>
        <v/>
      </c>
      <c r="L50" s="51"/>
      <c r="M50" s="6" t="str">
        <f t="shared" si="2"/>
        <v/>
      </c>
      <c r="N50" s="19"/>
      <c r="O50" s="8"/>
      <c r="P50" s="52"/>
      <c r="Q50" s="52"/>
      <c r="R50" s="55" t="str">
        <f t="shared" si="3"/>
        <v/>
      </c>
      <c r="S50" s="55"/>
      <c r="T50" s="56" t="str">
        <f t="shared" si="4"/>
        <v/>
      </c>
      <c r="U50" s="56"/>
    </row>
    <row r="51" spans="2:21" x14ac:dyDescent="0.2">
      <c r="B51" s="19">
        <v>43</v>
      </c>
      <c r="C51" s="51" t="str">
        <f t="shared" si="1"/>
        <v/>
      </c>
      <c r="D51" s="51"/>
      <c r="E51" s="19"/>
      <c r="F51" s="8"/>
      <c r="G51" s="19" t="s">
        <v>3</v>
      </c>
      <c r="H51" s="52"/>
      <c r="I51" s="52"/>
      <c r="J51" s="19"/>
      <c r="K51" s="51" t="str">
        <f t="shared" si="0"/>
        <v/>
      </c>
      <c r="L51" s="51"/>
      <c r="M51" s="6" t="str">
        <f t="shared" si="2"/>
        <v/>
      </c>
      <c r="N51" s="19"/>
      <c r="O51" s="8"/>
      <c r="P51" s="52"/>
      <c r="Q51" s="52"/>
      <c r="R51" s="55" t="str">
        <f t="shared" si="3"/>
        <v/>
      </c>
      <c r="S51" s="55"/>
      <c r="T51" s="56" t="str">
        <f t="shared" si="4"/>
        <v/>
      </c>
      <c r="U51" s="56"/>
    </row>
    <row r="52" spans="2:21" x14ac:dyDescent="0.2">
      <c r="B52" s="19">
        <v>44</v>
      </c>
      <c r="C52" s="51" t="str">
        <f t="shared" si="1"/>
        <v/>
      </c>
      <c r="D52" s="51"/>
      <c r="E52" s="19"/>
      <c r="F52" s="8"/>
      <c r="G52" s="19" t="s">
        <v>3</v>
      </c>
      <c r="H52" s="52"/>
      <c r="I52" s="52"/>
      <c r="J52" s="19"/>
      <c r="K52" s="51" t="str">
        <f t="shared" si="0"/>
        <v/>
      </c>
      <c r="L52" s="51"/>
      <c r="M52" s="6" t="str">
        <f t="shared" si="2"/>
        <v/>
      </c>
      <c r="N52" s="19"/>
      <c r="O52" s="8"/>
      <c r="P52" s="52"/>
      <c r="Q52" s="52"/>
      <c r="R52" s="55" t="str">
        <f t="shared" si="3"/>
        <v/>
      </c>
      <c r="S52" s="55"/>
      <c r="T52" s="56" t="str">
        <f t="shared" si="4"/>
        <v/>
      </c>
      <c r="U52" s="56"/>
    </row>
    <row r="53" spans="2:21" x14ac:dyDescent="0.2">
      <c r="B53" s="19">
        <v>45</v>
      </c>
      <c r="C53" s="51" t="str">
        <f t="shared" si="1"/>
        <v/>
      </c>
      <c r="D53" s="51"/>
      <c r="E53" s="19"/>
      <c r="F53" s="8"/>
      <c r="G53" s="19" t="s">
        <v>4</v>
      </c>
      <c r="H53" s="52"/>
      <c r="I53" s="52"/>
      <c r="J53" s="19"/>
      <c r="K53" s="51" t="str">
        <f t="shared" si="0"/>
        <v/>
      </c>
      <c r="L53" s="51"/>
      <c r="M53" s="6" t="str">
        <f t="shared" si="2"/>
        <v/>
      </c>
      <c r="N53" s="19"/>
      <c r="O53" s="8"/>
      <c r="P53" s="52"/>
      <c r="Q53" s="52"/>
      <c r="R53" s="55" t="str">
        <f t="shared" si="3"/>
        <v/>
      </c>
      <c r="S53" s="55"/>
      <c r="T53" s="56" t="str">
        <f t="shared" si="4"/>
        <v/>
      </c>
      <c r="U53" s="56"/>
    </row>
    <row r="54" spans="2:21" x14ac:dyDescent="0.2">
      <c r="B54" s="19">
        <v>46</v>
      </c>
      <c r="C54" s="51" t="str">
        <f t="shared" si="1"/>
        <v/>
      </c>
      <c r="D54" s="51"/>
      <c r="E54" s="19"/>
      <c r="F54" s="8"/>
      <c r="G54" s="19" t="s">
        <v>4</v>
      </c>
      <c r="H54" s="52"/>
      <c r="I54" s="52"/>
      <c r="J54" s="19"/>
      <c r="K54" s="51" t="str">
        <f t="shared" si="0"/>
        <v/>
      </c>
      <c r="L54" s="51"/>
      <c r="M54" s="6" t="str">
        <f t="shared" si="2"/>
        <v/>
      </c>
      <c r="N54" s="19"/>
      <c r="O54" s="8"/>
      <c r="P54" s="52"/>
      <c r="Q54" s="52"/>
      <c r="R54" s="55" t="str">
        <f t="shared" si="3"/>
        <v/>
      </c>
      <c r="S54" s="55"/>
      <c r="T54" s="56" t="str">
        <f t="shared" si="4"/>
        <v/>
      </c>
      <c r="U54" s="56"/>
    </row>
    <row r="55" spans="2:21" x14ac:dyDescent="0.2">
      <c r="B55" s="19">
        <v>47</v>
      </c>
      <c r="C55" s="51" t="str">
        <f t="shared" si="1"/>
        <v/>
      </c>
      <c r="D55" s="51"/>
      <c r="E55" s="19"/>
      <c r="F55" s="8"/>
      <c r="G55" s="19" t="s">
        <v>3</v>
      </c>
      <c r="H55" s="52"/>
      <c r="I55" s="52"/>
      <c r="J55" s="19"/>
      <c r="K55" s="51" t="str">
        <f t="shared" si="0"/>
        <v/>
      </c>
      <c r="L55" s="51"/>
      <c r="M55" s="6" t="str">
        <f t="shared" si="2"/>
        <v/>
      </c>
      <c r="N55" s="19"/>
      <c r="O55" s="8"/>
      <c r="P55" s="52"/>
      <c r="Q55" s="52"/>
      <c r="R55" s="55" t="str">
        <f t="shared" si="3"/>
        <v/>
      </c>
      <c r="S55" s="55"/>
      <c r="T55" s="56" t="str">
        <f t="shared" si="4"/>
        <v/>
      </c>
      <c r="U55" s="56"/>
    </row>
    <row r="56" spans="2:21" x14ac:dyDescent="0.2">
      <c r="B56" s="19">
        <v>48</v>
      </c>
      <c r="C56" s="51" t="str">
        <f t="shared" si="1"/>
        <v/>
      </c>
      <c r="D56" s="51"/>
      <c r="E56" s="19"/>
      <c r="F56" s="8"/>
      <c r="G56" s="19" t="s">
        <v>3</v>
      </c>
      <c r="H56" s="52"/>
      <c r="I56" s="52"/>
      <c r="J56" s="19"/>
      <c r="K56" s="51" t="str">
        <f t="shared" si="0"/>
        <v/>
      </c>
      <c r="L56" s="51"/>
      <c r="M56" s="6" t="str">
        <f t="shared" si="2"/>
        <v/>
      </c>
      <c r="N56" s="19"/>
      <c r="O56" s="8"/>
      <c r="P56" s="52"/>
      <c r="Q56" s="52"/>
      <c r="R56" s="55" t="str">
        <f t="shared" si="3"/>
        <v/>
      </c>
      <c r="S56" s="55"/>
      <c r="T56" s="56" t="str">
        <f t="shared" si="4"/>
        <v/>
      </c>
      <c r="U56" s="56"/>
    </row>
    <row r="57" spans="2:21" x14ac:dyDescent="0.2">
      <c r="B57" s="19">
        <v>49</v>
      </c>
      <c r="C57" s="51" t="str">
        <f t="shared" si="1"/>
        <v/>
      </c>
      <c r="D57" s="51"/>
      <c r="E57" s="19"/>
      <c r="F57" s="8"/>
      <c r="G57" s="19" t="s">
        <v>3</v>
      </c>
      <c r="H57" s="52"/>
      <c r="I57" s="52"/>
      <c r="J57" s="19"/>
      <c r="K57" s="51" t="str">
        <f t="shared" si="0"/>
        <v/>
      </c>
      <c r="L57" s="51"/>
      <c r="M57" s="6" t="str">
        <f t="shared" si="2"/>
        <v/>
      </c>
      <c r="N57" s="19"/>
      <c r="O57" s="8"/>
      <c r="P57" s="52"/>
      <c r="Q57" s="52"/>
      <c r="R57" s="55" t="str">
        <f t="shared" si="3"/>
        <v/>
      </c>
      <c r="S57" s="55"/>
      <c r="T57" s="56" t="str">
        <f t="shared" si="4"/>
        <v/>
      </c>
      <c r="U57" s="56"/>
    </row>
    <row r="58" spans="2:21" x14ac:dyDescent="0.2">
      <c r="B58" s="19">
        <v>50</v>
      </c>
      <c r="C58" s="51" t="str">
        <f t="shared" si="1"/>
        <v/>
      </c>
      <c r="D58" s="51"/>
      <c r="E58" s="19"/>
      <c r="F58" s="8"/>
      <c r="G58" s="19" t="s">
        <v>3</v>
      </c>
      <c r="H58" s="52"/>
      <c r="I58" s="52"/>
      <c r="J58" s="19"/>
      <c r="K58" s="51" t="str">
        <f t="shared" si="0"/>
        <v/>
      </c>
      <c r="L58" s="51"/>
      <c r="M58" s="6" t="str">
        <f t="shared" si="2"/>
        <v/>
      </c>
      <c r="N58" s="19"/>
      <c r="O58" s="8"/>
      <c r="P58" s="52"/>
      <c r="Q58" s="52"/>
      <c r="R58" s="55" t="str">
        <f t="shared" si="3"/>
        <v/>
      </c>
      <c r="S58" s="55"/>
      <c r="T58" s="56" t="str">
        <f t="shared" si="4"/>
        <v/>
      </c>
      <c r="U58" s="56"/>
    </row>
    <row r="59" spans="2:21" x14ac:dyDescent="0.2">
      <c r="B59" s="19">
        <v>51</v>
      </c>
      <c r="C59" s="51" t="str">
        <f t="shared" si="1"/>
        <v/>
      </c>
      <c r="D59" s="51"/>
      <c r="E59" s="19"/>
      <c r="F59" s="8"/>
      <c r="G59" s="19" t="s">
        <v>3</v>
      </c>
      <c r="H59" s="52"/>
      <c r="I59" s="52"/>
      <c r="J59" s="19"/>
      <c r="K59" s="51" t="str">
        <f t="shared" si="0"/>
        <v/>
      </c>
      <c r="L59" s="51"/>
      <c r="M59" s="6" t="str">
        <f t="shared" si="2"/>
        <v/>
      </c>
      <c r="N59" s="19"/>
      <c r="O59" s="8"/>
      <c r="P59" s="52"/>
      <c r="Q59" s="52"/>
      <c r="R59" s="55" t="str">
        <f t="shared" si="3"/>
        <v/>
      </c>
      <c r="S59" s="55"/>
      <c r="T59" s="56" t="str">
        <f t="shared" si="4"/>
        <v/>
      </c>
      <c r="U59" s="56"/>
    </row>
    <row r="60" spans="2:21" x14ac:dyDescent="0.2">
      <c r="B60" s="19">
        <v>52</v>
      </c>
      <c r="C60" s="51" t="str">
        <f t="shared" si="1"/>
        <v/>
      </c>
      <c r="D60" s="51"/>
      <c r="E60" s="19"/>
      <c r="F60" s="8"/>
      <c r="G60" s="19" t="s">
        <v>3</v>
      </c>
      <c r="H60" s="52"/>
      <c r="I60" s="52"/>
      <c r="J60" s="19"/>
      <c r="K60" s="51" t="str">
        <f t="shared" si="0"/>
        <v/>
      </c>
      <c r="L60" s="51"/>
      <c r="M60" s="6" t="str">
        <f t="shared" si="2"/>
        <v/>
      </c>
      <c r="N60" s="19"/>
      <c r="O60" s="8"/>
      <c r="P60" s="52"/>
      <c r="Q60" s="52"/>
      <c r="R60" s="55" t="str">
        <f t="shared" si="3"/>
        <v/>
      </c>
      <c r="S60" s="55"/>
      <c r="T60" s="56" t="str">
        <f t="shared" si="4"/>
        <v/>
      </c>
      <c r="U60" s="56"/>
    </row>
    <row r="61" spans="2:21" x14ac:dyDescent="0.2">
      <c r="B61" s="19">
        <v>53</v>
      </c>
      <c r="C61" s="51" t="str">
        <f t="shared" si="1"/>
        <v/>
      </c>
      <c r="D61" s="51"/>
      <c r="E61" s="19"/>
      <c r="F61" s="8"/>
      <c r="G61" s="19" t="s">
        <v>3</v>
      </c>
      <c r="H61" s="52"/>
      <c r="I61" s="52"/>
      <c r="J61" s="19"/>
      <c r="K61" s="51" t="str">
        <f t="shared" si="0"/>
        <v/>
      </c>
      <c r="L61" s="51"/>
      <c r="M61" s="6" t="str">
        <f t="shared" si="2"/>
        <v/>
      </c>
      <c r="N61" s="19"/>
      <c r="O61" s="8"/>
      <c r="P61" s="52"/>
      <c r="Q61" s="52"/>
      <c r="R61" s="55" t="str">
        <f t="shared" si="3"/>
        <v/>
      </c>
      <c r="S61" s="55"/>
      <c r="T61" s="56" t="str">
        <f t="shared" si="4"/>
        <v/>
      </c>
      <c r="U61" s="56"/>
    </row>
    <row r="62" spans="2:21" x14ac:dyDescent="0.2">
      <c r="B62" s="19">
        <v>54</v>
      </c>
      <c r="C62" s="51" t="str">
        <f t="shared" si="1"/>
        <v/>
      </c>
      <c r="D62" s="51"/>
      <c r="E62" s="19"/>
      <c r="F62" s="8"/>
      <c r="G62" s="19" t="s">
        <v>3</v>
      </c>
      <c r="H62" s="52"/>
      <c r="I62" s="52"/>
      <c r="J62" s="19"/>
      <c r="K62" s="51" t="str">
        <f t="shared" si="0"/>
        <v/>
      </c>
      <c r="L62" s="51"/>
      <c r="M62" s="6" t="str">
        <f t="shared" si="2"/>
        <v/>
      </c>
      <c r="N62" s="19"/>
      <c r="O62" s="8"/>
      <c r="P62" s="52"/>
      <c r="Q62" s="52"/>
      <c r="R62" s="55" t="str">
        <f t="shared" si="3"/>
        <v/>
      </c>
      <c r="S62" s="55"/>
      <c r="T62" s="56" t="str">
        <f t="shared" si="4"/>
        <v/>
      </c>
      <c r="U62" s="56"/>
    </row>
    <row r="63" spans="2:21" x14ac:dyDescent="0.2">
      <c r="B63" s="19">
        <v>55</v>
      </c>
      <c r="C63" s="51" t="str">
        <f t="shared" si="1"/>
        <v/>
      </c>
      <c r="D63" s="51"/>
      <c r="E63" s="19"/>
      <c r="F63" s="8"/>
      <c r="G63" s="19" t="s">
        <v>4</v>
      </c>
      <c r="H63" s="52"/>
      <c r="I63" s="52"/>
      <c r="J63" s="19"/>
      <c r="K63" s="51" t="str">
        <f t="shared" si="0"/>
        <v/>
      </c>
      <c r="L63" s="51"/>
      <c r="M63" s="6" t="str">
        <f t="shared" si="2"/>
        <v/>
      </c>
      <c r="N63" s="19"/>
      <c r="O63" s="8"/>
      <c r="P63" s="52"/>
      <c r="Q63" s="52"/>
      <c r="R63" s="55" t="str">
        <f t="shared" si="3"/>
        <v/>
      </c>
      <c r="S63" s="55"/>
      <c r="T63" s="56" t="str">
        <f t="shared" si="4"/>
        <v/>
      </c>
      <c r="U63" s="56"/>
    </row>
    <row r="64" spans="2:21" x14ac:dyDescent="0.2">
      <c r="B64" s="19">
        <v>56</v>
      </c>
      <c r="C64" s="51" t="str">
        <f t="shared" si="1"/>
        <v/>
      </c>
      <c r="D64" s="51"/>
      <c r="E64" s="19"/>
      <c r="F64" s="8"/>
      <c r="G64" s="19" t="s">
        <v>3</v>
      </c>
      <c r="H64" s="52"/>
      <c r="I64" s="52"/>
      <c r="J64" s="19"/>
      <c r="K64" s="51" t="str">
        <f t="shared" si="0"/>
        <v/>
      </c>
      <c r="L64" s="51"/>
      <c r="M64" s="6" t="str">
        <f t="shared" si="2"/>
        <v/>
      </c>
      <c r="N64" s="19"/>
      <c r="O64" s="8"/>
      <c r="P64" s="52"/>
      <c r="Q64" s="52"/>
      <c r="R64" s="55" t="str">
        <f t="shared" si="3"/>
        <v/>
      </c>
      <c r="S64" s="55"/>
      <c r="T64" s="56" t="str">
        <f t="shared" si="4"/>
        <v/>
      </c>
      <c r="U64" s="56"/>
    </row>
    <row r="65" spans="2:21" x14ac:dyDescent="0.2">
      <c r="B65" s="19">
        <v>57</v>
      </c>
      <c r="C65" s="51" t="str">
        <f t="shared" si="1"/>
        <v/>
      </c>
      <c r="D65" s="51"/>
      <c r="E65" s="19"/>
      <c r="F65" s="8"/>
      <c r="G65" s="19" t="s">
        <v>3</v>
      </c>
      <c r="H65" s="52"/>
      <c r="I65" s="52"/>
      <c r="J65" s="19"/>
      <c r="K65" s="51" t="str">
        <f t="shared" si="0"/>
        <v/>
      </c>
      <c r="L65" s="51"/>
      <c r="M65" s="6" t="str">
        <f t="shared" si="2"/>
        <v/>
      </c>
      <c r="N65" s="19"/>
      <c r="O65" s="8"/>
      <c r="P65" s="52"/>
      <c r="Q65" s="52"/>
      <c r="R65" s="55" t="str">
        <f t="shared" si="3"/>
        <v/>
      </c>
      <c r="S65" s="55"/>
      <c r="T65" s="56" t="str">
        <f t="shared" si="4"/>
        <v/>
      </c>
      <c r="U65" s="56"/>
    </row>
    <row r="66" spans="2:21" x14ac:dyDescent="0.2">
      <c r="B66" s="19">
        <v>58</v>
      </c>
      <c r="C66" s="51" t="str">
        <f t="shared" si="1"/>
        <v/>
      </c>
      <c r="D66" s="51"/>
      <c r="E66" s="19"/>
      <c r="F66" s="8"/>
      <c r="G66" s="19" t="s">
        <v>3</v>
      </c>
      <c r="H66" s="52"/>
      <c r="I66" s="52"/>
      <c r="J66" s="19"/>
      <c r="K66" s="51" t="str">
        <f t="shared" si="0"/>
        <v/>
      </c>
      <c r="L66" s="51"/>
      <c r="M66" s="6" t="str">
        <f t="shared" si="2"/>
        <v/>
      </c>
      <c r="N66" s="19"/>
      <c r="O66" s="8"/>
      <c r="P66" s="52"/>
      <c r="Q66" s="52"/>
      <c r="R66" s="55" t="str">
        <f t="shared" si="3"/>
        <v/>
      </c>
      <c r="S66" s="55"/>
      <c r="T66" s="56" t="str">
        <f t="shared" si="4"/>
        <v/>
      </c>
      <c r="U66" s="56"/>
    </row>
    <row r="67" spans="2:21" x14ac:dyDescent="0.2">
      <c r="B67" s="19">
        <v>59</v>
      </c>
      <c r="C67" s="51" t="str">
        <f t="shared" si="1"/>
        <v/>
      </c>
      <c r="D67" s="51"/>
      <c r="E67" s="19"/>
      <c r="F67" s="8"/>
      <c r="G67" s="19" t="s">
        <v>3</v>
      </c>
      <c r="H67" s="52"/>
      <c r="I67" s="52"/>
      <c r="J67" s="19"/>
      <c r="K67" s="51" t="str">
        <f t="shared" si="0"/>
        <v/>
      </c>
      <c r="L67" s="51"/>
      <c r="M67" s="6" t="str">
        <f t="shared" si="2"/>
        <v/>
      </c>
      <c r="N67" s="19"/>
      <c r="O67" s="8"/>
      <c r="P67" s="52"/>
      <c r="Q67" s="52"/>
      <c r="R67" s="55" t="str">
        <f t="shared" si="3"/>
        <v/>
      </c>
      <c r="S67" s="55"/>
      <c r="T67" s="56" t="str">
        <f t="shared" si="4"/>
        <v/>
      </c>
      <c r="U67" s="56"/>
    </row>
    <row r="68" spans="2:21" x14ac:dyDescent="0.2">
      <c r="B68" s="19">
        <v>60</v>
      </c>
      <c r="C68" s="51" t="str">
        <f t="shared" si="1"/>
        <v/>
      </c>
      <c r="D68" s="51"/>
      <c r="E68" s="19"/>
      <c r="F68" s="8"/>
      <c r="G68" s="19" t="s">
        <v>4</v>
      </c>
      <c r="H68" s="52"/>
      <c r="I68" s="52"/>
      <c r="J68" s="19"/>
      <c r="K68" s="51" t="str">
        <f t="shared" si="0"/>
        <v/>
      </c>
      <c r="L68" s="51"/>
      <c r="M68" s="6" t="str">
        <f t="shared" si="2"/>
        <v/>
      </c>
      <c r="N68" s="19"/>
      <c r="O68" s="8"/>
      <c r="P68" s="52"/>
      <c r="Q68" s="52"/>
      <c r="R68" s="55" t="str">
        <f t="shared" si="3"/>
        <v/>
      </c>
      <c r="S68" s="55"/>
      <c r="T68" s="56" t="str">
        <f t="shared" si="4"/>
        <v/>
      </c>
      <c r="U68" s="56"/>
    </row>
    <row r="69" spans="2:21" x14ac:dyDescent="0.2">
      <c r="B69" s="19">
        <v>61</v>
      </c>
      <c r="C69" s="51" t="str">
        <f t="shared" si="1"/>
        <v/>
      </c>
      <c r="D69" s="51"/>
      <c r="E69" s="19"/>
      <c r="F69" s="8"/>
      <c r="G69" s="19" t="s">
        <v>4</v>
      </c>
      <c r="H69" s="52"/>
      <c r="I69" s="52"/>
      <c r="J69" s="19"/>
      <c r="K69" s="51" t="str">
        <f t="shared" si="0"/>
        <v/>
      </c>
      <c r="L69" s="51"/>
      <c r="M69" s="6" t="str">
        <f t="shared" si="2"/>
        <v/>
      </c>
      <c r="N69" s="19"/>
      <c r="O69" s="8"/>
      <c r="P69" s="52"/>
      <c r="Q69" s="52"/>
      <c r="R69" s="55" t="str">
        <f t="shared" si="3"/>
        <v/>
      </c>
      <c r="S69" s="55"/>
      <c r="T69" s="56" t="str">
        <f t="shared" si="4"/>
        <v/>
      </c>
      <c r="U69" s="56"/>
    </row>
    <row r="70" spans="2:21" x14ac:dyDescent="0.2">
      <c r="B70" s="19">
        <v>62</v>
      </c>
      <c r="C70" s="51" t="str">
        <f t="shared" si="1"/>
        <v/>
      </c>
      <c r="D70" s="51"/>
      <c r="E70" s="19"/>
      <c r="F70" s="8"/>
      <c r="G70" s="19" t="s">
        <v>3</v>
      </c>
      <c r="H70" s="52"/>
      <c r="I70" s="52"/>
      <c r="J70" s="19"/>
      <c r="K70" s="51" t="str">
        <f t="shared" si="0"/>
        <v/>
      </c>
      <c r="L70" s="51"/>
      <c r="M70" s="6" t="str">
        <f t="shared" si="2"/>
        <v/>
      </c>
      <c r="N70" s="19"/>
      <c r="O70" s="8"/>
      <c r="P70" s="52"/>
      <c r="Q70" s="52"/>
      <c r="R70" s="55" t="str">
        <f t="shared" si="3"/>
        <v/>
      </c>
      <c r="S70" s="55"/>
      <c r="T70" s="56" t="str">
        <f t="shared" si="4"/>
        <v/>
      </c>
      <c r="U70" s="56"/>
    </row>
    <row r="71" spans="2:21" x14ac:dyDescent="0.2">
      <c r="B71" s="19">
        <v>63</v>
      </c>
      <c r="C71" s="51" t="str">
        <f t="shared" si="1"/>
        <v/>
      </c>
      <c r="D71" s="51"/>
      <c r="E71" s="19"/>
      <c r="F71" s="8"/>
      <c r="G71" s="19" t="s">
        <v>4</v>
      </c>
      <c r="H71" s="52"/>
      <c r="I71" s="52"/>
      <c r="J71" s="19"/>
      <c r="K71" s="51" t="str">
        <f t="shared" si="0"/>
        <v/>
      </c>
      <c r="L71" s="51"/>
      <c r="M71" s="6" t="str">
        <f t="shared" si="2"/>
        <v/>
      </c>
      <c r="N71" s="19"/>
      <c r="O71" s="8"/>
      <c r="P71" s="52"/>
      <c r="Q71" s="52"/>
      <c r="R71" s="55" t="str">
        <f t="shared" si="3"/>
        <v/>
      </c>
      <c r="S71" s="55"/>
      <c r="T71" s="56" t="str">
        <f t="shared" si="4"/>
        <v/>
      </c>
      <c r="U71" s="56"/>
    </row>
    <row r="72" spans="2:21" x14ac:dyDescent="0.2">
      <c r="B72" s="19">
        <v>64</v>
      </c>
      <c r="C72" s="51" t="str">
        <f t="shared" si="1"/>
        <v/>
      </c>
      <c r="D72" s="51"/>
      <c r="E72" s="19"/>
      <c r="F72" s="8"/>
      <c r="G72" s="19" t="s">
        <v>3</v>
      </c>
      <c r="H72" s="52"/>
      <c r="I72" s="52"/>
      <c r="J72" s="19"/>
      <c r="K72" s="51" t="str">
        <f t="shared" si="0"/>
        <v/>
      </c>
      <c r="L72" s="51"/>
      <c r="M72" s="6" t="str">
        <f t="shared" si="2"/>
        <v/>
      </c>
      <c r="N72" s="19"/>
      <c r="O72" s="8"/>
      <c r="P72" s="52"/>
      <c r="Q72" s="52"/>
      <c r="R72" s="55" t="str">
        <f t="shared" si="3"/>
        <v/>
      </c>
      <c r="S72" s="55"/>
      <c r="T72" s="56" t="str">
        <f t="shared" si="4"/>
        <v/>
      </c>
      <c r="U72" s="56"/>
    </row>
    <row r="73" spans="2:21" x14ac:dyDescent="0.2">
      <c r="B73" s="19">
        <v>65</v>
      </c>
      <c r="C73" s="51" t="str">
        <f t="shared" si="1"/>
        <v/>
      </c>
      <c r="D73" s="51"/>
      <c r="E73" s="19"/>
      <c r="F73" s="8"/>
      <c r="G73" s="19" t="s">
        <v>4</v>
      </c>
      <c r="H73" s="52"/>
      <c r="I73" s="52"/>
      <c r="J73" s="19"/>
      <c r="K73" s="51" t="str">
        <f t="shared" ref="K73:K108" si="5">IF(F73="","",C73*0.03)</f>
        <v/>
      </c>
      <c r="L73" s="51"/>
      <c r="M73" s="6" t="str">
        <f t="shared" si="2"/>
        <v/>
      </c>
      <c r="N73" s="19"/>
      <c r="O73" s="8"/>
      <c r="P73" s="52"/>
      <c r="Q73" s="52"/>
      <c r="R73" s="55" t="str">
        <f t="shared" si="3"/>
        <v/>
      </c>
      <c r="S73" s="55"/>
      <c r="T73" s="56" t="str">
        <f t="shared" si="4"/>
        <v/>
      </c>
      <c r="U73" s="56"/>
    </row>
    <row r="74" spans="2:21" x14ac:dyDescent="0.2">
      <c r="B74" s="19">
        <v>66</v>
      </c>
      <c r="C74" s="51" t="str">
        <f t="shared" ref="C74:C108" si="6">IF(R73="","",C73+R73)</f>
        <v/>
      </c>
      <c r="D74" s="51"/>
      <c r="E74" s="19"/>
      <c r="F74" s="8"/>
      <c r="G74" s="19" t="s">
        <v>4</v>
      </c>
      <c r="H74" s="52"/>
      <c r="I74" s="52"/>
      <c r="J74" s="19"/>
      <c r="K74" s="51" t="str">
        <f t="shared" si="5"/>
        <v/>
      </c>
      <c r="L74" s="51"/>
      <c r="M74" s="6" t="str">
        <f t="shared" ref="M74:M108" si="7">IF(J74="","",(K74/J74)/1000)</f>
        <v/>
      </c>
      <c r="N74" s="19"/>
      <c r="O74" s="8"/>
      <c r="P74" s="52"/>
      <c r="Q74" s="52"/>
      <c r="R74" s="55" t="str">
        <f t="shared" ref="R74:R108" si="8">IF(O74="","",(IF(G74="売",H74-P74,P74-H74))*M74*100000)</f>
        <v/>
      </c>
      <c r="S74" s="55"/>
      <c r="T74" s="56" t="str">
        <f t="shared" ref="T74:T108" si="9">IF(O74="","",IF(R74&lt;0,J74*(-1),IF(G74="買",(P74-H74)*100,(H74-P74)*100)))</f>
        <v/>
      </c>
      <c r="U74" s="56"/>
    </row>
    <row r="75" spans="2:21" x14ac:dyDescent="0.2">
      <c r="B75" s="19">
        <v>67</v>
      </c>
      <c r="C75" s="51" t="str">
        <f t="shared" si="6"/>
        <v/>
      </c>
      <c r="D75" s="51"/>
      <c r="E75" s="19"/>
      <c r="F75" s="8"/>
      <c r="G75" s="19" t="s">
        <v>3</v>
      </c>
      <c r="H75" s="52"/>
      <c r="I75" s="52"/>
      <c r="J75" s="19"/>
      <c r="K75" s="51" t="str">
        <f t="shared" si="5"/>
        <v/>
      </c>
      <c r="L75" s="51"/>
      <c r="M75" s="6" t="str">
        <f t="shared" si="7"/>
        <v/>
      </c>
      <c r="N75" s="19"/>
      <c r="O75" s="8"/>
      <c r="P75" s="52"/>
      <c r="Q75" s="52"/>
      <c r="R75" s="55" t="str">
        <f t="shared" si="8"/>
        <v/>
      </c>
      <c r="S75" s="55"/>
      <c r="T75" s="56" t="str">
        <f t="shared" si="9"/>
        <v/>
      </c>
      <c r="U75" s="56"/>
    </row>
    <row r="76" spans="2:21" x14ac:dyDescent="0.2">
      <c r="B76" s="19">
        <v>68</v>
      </c>
      <c r="C76" s="51" t="str">
        <f t="shared" si="6"/>
        <v/>
      </c>
      <c r="D76" s="51"/>
      <c r="E76" s="19"/>
      <c r="F76" s="8"/>
      <c r="G76" s="19" t="s">
        <v>3</v>
      </c>
      <c r="H76" s="52"/>
      <c r="I76" s="52"/>
      <c r="J76" s="19"/>
      <c r="K76" s="51" t="str">
        <f t="shared" si="5"/>
        <v/>
      </c>
      <c r="L76" s="51"/>
      <c r="M76" s="6" t="str">
        <f t="shared" si="7"/>
        <v/>
      </c>
      <c r="N76" s="19"/>
      <c r="O76" s="8"/>
      <c r="P76" s="52"/>
      <c r="Q76" s="52"/>
      <c r="R76" s="55" t="str">
        <f t="shared" si="8"/>
        <v/>
      </c>
      <c r="S76" s="55"/>
      <c r="T76" s="56" t="str">
        <f t="shared" si="9"/>
        <v/>
      </c>
      <c r="U76" s="56"/>
    </row>
    <row r="77" spans="2:21" x14ac:dyDescent="0.2">
      <c r="B77" s="19">
        <v>69</v>
      </c>
      <c r="C77" s="51" t="str">
        <f t="shared" si="6"/>
        <v/>
      </c>
      <c r="D77" s="51"/>
      <c r="E77" s="19"/>
      <c r="F77" s="8"/>
      <c r="G77" s="19" t="s">
        <v>3</v>
      </c>
      <c r="H77" s="52"/>
      <c r="I77" s="52"/>
      <c r="J77" s="19"/>
      <c r="K77" s="51" t="str">
        <f t="shared" si="5"/>
        <v/>
      </c>
      <c r="L77" s="51"/>
      <c r="M77" s="6" t="str">
        <f t="shared" si="7"/>
        <v/>
      </c>
      <c r="N77" s="19"/>
      <c r="O77" s="8"/>
      <c r="P77" s="52"/>
      <c r="Q77" s="52"/>
      <c r="R77" s="55" t="str">
        <f t="shared" si="8"/>
        <v/>
      </c>
      <c r="S77" s="55"/>
      <c r="T77" s="56" t="str">
        <f t="shared" si="9"/>
        <v/>
      </c>
      <c r="U77" s="56"/>
    </row>
    <row r="78" spans="2:21" x14ac:dyDescent="0.2">
      <c r="B78" s="19">
        <v>70</v>
      </c>
      <c r="C78" s="51" t="str">
        <f t="shared" si="6"/>
        <v/>
      </c>
      <c r="D78" s="51"/>
      <c r="E78" s="19"/>
      <c r="F78" s="8"/>
      <c r="G78" s="19" t="s">
        <v>4</v>
      </c>
      <c r="H78" s="52"/>
      <c r="I78" s="52"/>
      <c r="J78" s="19"/>
      <c r="K78" s="51" t="str">
        <f t="shared" si="5"/>
        <v/>
      </c>
      <c r="L78" s="51"/>
      <c r="M78" s="6" t="str">
        <f t="shared" si="7"/>
        <v/>
      </c>
      <c r="N78" s="19"/>
      <c r="O78" s="8"/>
      <c r="P78" s="52"/>
      <c r="Q78" s="52"/>
      <c r="R78" s="55" t="str">
        <f t="shared" si="8"/>
        <v/>
      </c>
      <c r="S78" s="55"/>
      <c r="T78" s="56" t="str">
        <f t="shared" si="9"/>
        <v/>
      </c>
      <c r="U78" s="56"/>
    </row>
    <row r="79" spans="2:21" x14ac:dyDescent="0.2">
      <c r="B79" s="19">
        <v>71</v>
      </c>
      <c r="C79" s="51" t="str">
        <f t="shared" si="6"/>
        <v/>
      </c>
      <c r="D79" s="51"/>
      <c r="E79" s="19"/>
      <c r="F79" s="8"/>
      <c r="G79" s="19" t="s">
        <v>3</v>
      </c>
      <c r="H79" s="52"/>
      <c r="I79" s="52"/>
      <c r="J79" s="19"/>
      <c r="K79" s="51" t="str">
        <f t="shared" si="5"/>
        <v/>
      </c>
      <c r="L79" s="51"/>
      <c r="M79" s="6" t="str">
        <f t="shared" si="7"/>
        <v/>
      </c>
      <c r="N79" s="19"/>
      <c r="O79" s="8"/>
      <c r="P79" s="52"/>
      <c r="Q79" s="52"/>
      <c r="R79" s="55" t="str">
        <f t="shared" si="8"/>
        <v/>
      </c>
      <c r="S79" s="55"/>
      <c r="T79" s="56" t="str">
        <f t="shared" si="9"/>
        <v/>
      </c>
      <c r="U79" s="56"/>
    </row>
    <row r="80" spans="2:21" x14ac:dyDescent="0.2">
      <c r="B80" s="19">
        <v>72</v>
      </c>
      <c r="C80" s="51" t="str">
        <f t="shared" si="6"/>
        <v/>
      </c>
      <c r="D80" s="51"/>
      <c r="E80" s="19"/>
      <c r="F80" s="8"/>
      <c r="G80" s="19" t="s">
        <v>4</v>
      </c>
      <c r="H80" s="52"/>
      <c r="I80" s="52"/>
      <c r="J80" s="19"/>
      <c r="K80" s="51" t="str">
        <f t="shared" si="5"/>
        <v/>
      </c>
      <c r="L80" s="51"/>
      <c r="M80" s="6" t="str">
        <f t="shared" si="7"/>
        <v/>
      </c>
      <c r="N80" s="19"/>
      <c r="O80" s="8"/>
      <c r="P80" s="52"/>
      <c r="Q80" s="52"/>
      <c r="R80" s="55" t="str">
        <f t="shared" si="8"/>
        <v/>
      </c>
      <c r="S80" s="55"/>
      <c r="T80" s="56" t="str">
        <f t="shared" si="9"/>
        <v/>
      </c>
      <c r="U80" s="56"/>
    </row>
    <row r="81" spans="2:21" x14ac:dyDescent="0.2">
      <c r="B81" s="19">
        <v>73</v>
      </c>
      <c r="C81" s="51" t="str">
        <f t="shared" si="6"/>
        <v/>
      </c>
      <c r="D81" s="51"/>
      <c r="E81" s="19"/>
      <c r="F81" s="8"/>
      <c r="G81" s="19" t="s">
        <v>3</v>
      </c>
      <c r="H81" s="52"/>
      <c r="I81" s="52"/>
      <c r="J81" s="19"/>
      <c r="K81" s="51" t="str">
        <f t="shared" si="5"/>
        <v/>
      </c>
      <c r="L81" s="51"/>
      <c r="M81" s="6" t="str">
        <f t="shared" si="7"/>
        <v/>
      </c>
      <c r="N81" s="19"/>
      <c r="O81" s="8"/>
      <c r="P81" s="52"/>
      <c r="Q81" s="52"/>
      <c r="R81" s="55" t="str">
        <f t="shared" si="8"/>
        <v/>
      </c>
      <c r="S81" s="55"/>
      <c r="T81" s="56" t="str">
        <f t="shared" si="9"/>
        <v/>
      </c>
      <c r="U81" s="56"/>
    </row>
    <row r="82" spans="2:21" x14ac:dyDescent="0.2">
      <c r="B82" s="19">
        <v>74</v>
      </c>
      <c r="C82" s="51" t="str">
        <f t="shared" si="6"/>
        <v/>
      </c>
      <c r="D82" s="51"/>
      <c r="E82" s="19"/>
      <c r="F82" s="8"/>
      <c r="G82" s="19" t="s">
        <v>3</v>
      </c>
      <c r="H82" s="52"/>
      <c r="I82" s="52"/>
      <c r="J82" s="19"/>
      <c r="K82" s="51" t="str">
        <f t="shared" si="5"/>
        <v/>
      </c>
      <c r="L82" s="51"/>
      <c r="M82" s="6" t="str">
        <f t="shared" si="7"/>
        <v/>
      </c>
      <c r="N82" s="19"/>
      <c r="O82" s="8"/>
      <c r="P82" s="52"/>
      <c r="Q82" s="52"/>
      <c r="R82" s="55" t="str">
        <f t="shared" si="8"/>
        <v/>
      </c>
      <c r="S82" s="55"/>
      <c r="T82" s="56" t="str">
        <f t="shared" si="9"/>
        <v/>
      </c>
      <c r="U82" s="56"/>
    </row>
    <row r="83" spans="2:21" x14ac:dyDescent="0.2">
      <c r="B83" s="19">
        <v>75</v>
      </c>
      <c r="C83" s="51" t="str">
        <f t="shared" si="6"/>
        <v/>
      </c>
      <c r="D83" s="51"/>
      <c r="E83" s="19"/>
      <c r="F83" s="8"/>
      <c r="G83" s="19" t="s">
        <v>3</v>
      </c>
      <c r="H83" s="52"/>
      <c r="I83" s="52"/>
      <c r="J83" s="19"/>
      <c r="K83" s="51" t="str">
        <f t="shared" si="5"/>
        <v/>
      </c>
      <c r="L83" s="51"/>
      <c r="M83" s="6" t="str">
        <f t="shared" si="7"/>
        <v/>
      </c>
      <c r="N83" s="19"/>
      <c r="O83" s="8"/>
      <c r="P83" s="52"/>
      <c r="Q83" s="52"/>
      <c r="R83" s="55" t="str">
        <f t="shared" si="8"/>
        <v/>
      </c>
      <c r="S83" s="55"/>
      <c r="T83" s="56" t="str">
        <f t="shared" si="9"/>
        <v/>
      </c>
      <c r="U83" s="56"/>
    </row>
    <row r="84" spans="2:21" x14ac:dyDescent="0.2">
      <c r="B84" s="19">
        <v>76</v>
      </c>
      <c r="C84" s="51" t="str">
        <f t="shared" si="6"/>
        <v/>
      </c>
      <c r="D84" s="51"/>
      <c r="E84" s="19"/>
      <c r="F84" s="8"/>
      <c r="G84" s="19" t="s">
        <v>3</v>
      </c>
      <c r="H84" s="52"/>
      <c r="I84" s="52"/>
      <c r="J84" s="19"/>
      <c r="K84" s="51" t="str">
        <f t="shared" si="5"/>
        <v/>
      </c>
      <c r="L84" s="51"/>
      <c r="M84" s="6" t="str">
        <f t="shared" si="7"/>
        <v/>
      </c>
      <c r="N84" s="19"/>
      <c r="O84" s="8"/>
      <c r="P84" s="52"/>
      <c r="Q84" s="52"/>
      <c r="R84" s="55" t="str">
        <f t="shared" si="8"/>
        <v/>
      </c>
      <c r="S84" s="55"/>
      <c r="T84" s="56" t="str">
        <f t="shared" si="9"/>
        <v/>
      </c>
      <c r="U84" s="56"/>
    </row>
    <row r="85" spans="2:21" x14ac:dyDescent="0.2">
      <c r="B85" s="19">
        <v>77</v>
      </c>
      <c r="C85" s="51" t="str">
        <f t="shared" si="6"/>
        <v/>
      </c>
      <c r="D85" s="51"/>
      <c r="E85" s="19"/>
      <c r="F85" s="8"/>
      <c r="G85" s="19" t="s">
        <v>4</v>
      </c>
      <c r="H85" s="52"/>
      <c r="I85" s="52"/>
      <c r="J85" s="19"/>
      <c r="K85" s="51" t="str">
        <f t="shared" si="5"/>
        <v/>
      </c>
      <c r="L85" s="51"/>
      <c r="M85" s="6" t="str">
        <f t="shared" si="7"/>
        <v/>
      </c>
      <c r="N85" s="19"/>
      <c r="O85" s="8"/>
      <c r="P85" s="52"/>
      <c r="Q85" s="52"/>
      <c r="R85" s="55" t="str">
        <f t="shared" si="8"/>
        <v/>
      </c>
      <c r="S85" s="55"/>
      <c r="T85" s="56" t="str">
        <f t="shared" si="9"/>
        <v/>
      </c>
      <c r="U85" s="56"/>
    </row>
    <row r="86" spans="2:21" x14ac:dyDescent="0.2">
      <c r="B86" s="19">
        <v>78</v>
      </c>
      <c r="C86" s="51" t="str">
        <f t="shared" si="6"/>
        <v/>
      </c>
      <c r="D86" s="51"/>
      <c r="E86" s="19"/>
      <c r="F86" s="8"/>
      <c r="G86" s="19" t="s">
        <v>3</v>
      </c>
      <c r="H86" s="52"/>
      <c r="I86" s="52"/>
      <c r="J86" s="19"/>
      <c r="K86" s="51" t="str">
        <f t="shared" si="5"/>
        <v/>
      </c>
      <c r="L86" s="51"/>
      <c r="M86" s="6" t="str">
        <f t="shared" si="7"/>
        <v/>
      </c>
      <c r="N86" s="19"/>
      <c r="O86" s="8"/>
      <c r="P86" s="52"/>
      <c r="Q86" s="52"/>
      <c r="R86" s="55" t="str">
        <f t="shared" si="8"/>
        <v/>
      </c>
      <c r="S86" s="55"/>
      <c r="T86" s="56" t="str">
        <f t="shared" si="9"/>
        <v/>
      </c>
      <c r="U86" s="56"/>
    </row>
    <row r="87" spans="2:21" x14ac:dyDescent="0.2">
      <c r="B87" s="19">
        <v>79</v>
      </c>
      <c r="C87" s="51" t="str">
        <f t="shared" si="6"/>
        <v/>
      </c>
      <c r="D87" s="51"/>
      <c r="E87" s="19"/>
      <c r="F87" s="8"/>
      <c r="G87" s="19" t="s">
        <v>4</v>
      </c>
      <c r="H87" s="52"/>
      <c r="I87" s="52"/>
      <c r="J87" s="19"/>
      <c r="K87" s="51" t="str">
        <f t="shared" si="5"/>
        <v/>
      </c>
      <c r="L87" s="51"/>
      <c r="M87" s="6" t="str">
        <f t="shared" si="7"/>
        <v/>
      </c>
      <c r="N87" s="19"/>
      <c r="O87" s="8"/>
      <c r="P87" s="52"/>
      <c r="Q87" s="52"/>
      <c r="R87" s="55" t="str">
        <f t="shared" si="8"/>
        <v/>
      </c>
      <c r="S87" s="55"/>
      <c r="T87" s="56" t="str">
        <f t="shared" si="9"/>
        <v/>
      </c>
      <c r="U87" s="56"/>
    </row>
    <row r="88" spans="2:21" x14ac:dyDescent="0.2">
      <c r="B88" s="19">
        <v>80</v>
      </c>
      <c r="C88" s="51" t="str">
        <f t="shared" si="6"/>
        <v/>
      </c>
      <c r="D88" s="51"/>
      <c r="E88" s="19"/>
      <c r="F88" s="8"/>
      <c r="G88" s="19" t="s">
        <v>4</v>
      </c>
      <c r="H88" s="52"/>
      <c r="I88" s="52"/>
      <c r="J88" s="19"/>
      <c r="K88" s="51" t="str">
        <f t="shared" si="5"/>
        <v/>
      </c>
      <c r="L88" s="51"/>
      <c r="M88" s="6" t="str">
        <f t="shared" si="7"/>
        <v/>
      </c>
      <c r="N88" s="19"/>
      <c r="O88" s="8"/>
      <c r="P88" s="52"/>
      <c r="Q88" s="52"/>
      <c r="R88" s="55" t="str">
        <f t="shared" si="8"/>
        <v/>
      </c>
      <c r="S88" s="55"/>
      <c r="T88" s="56" t="str">
        <f t="shared" si="9"/>
        <v/>
      </c>
      <c r="U88" s="56"/>
    </row>
    <row r="89" spans="2:21" x14ac:dyDescent="0.2">
      <c r="B89" s="19">
        <v>81</v>
      </c>
      <c r="C89" s="51" t="str">
        <f t="shared" si="6"/>
        <v/>
      </c>
      <c r="D89" s="51"/>
      <c r="E89" s="19"/>
      <c r="F89" s="8"/>
      <c r="G89" s="19" t="s">
        <v>4</v>
      </c>
      <c r="H89" s="52"/>
      <c r="I89" s="52"/>
      <c r="J89" s="19"/>
      <c r="K89" s="51" t="str">
        <f t="shared" si="5"/>
        <v/>
      </c>
      <c r="L89" s="51"/>
      <c r="M89" s="6" t="str">
        <f t="shared" si="7"/>
        <v/>
      </c>
      <c r="N89" s="19"/>
      <c r="O89" s="8"/>
      <c r="P89" s="52"/>
      <c r="Q89" s="52"/>
      <c r="R89" s="55" t="str">
        <f t="shared" si="8"/>
        <v/>
      </c>
      <c r="S89" s="55"/>
      <c r="T89" s="56" t="str">
        <f t="shared" si="9"/>
        <v/>
      </c>
      <c r="U89" s="56"/>
    </row>
    <row r="90" spans="2:21" x14ac:dyDescent="0.2">
      <c r="B90" s="19">
        <v>82</v>
      </c>
      <c r="C90" s="51" t="str">
        <f t="shared" si="6"/>
        <v/>
      </c>
      <c r="D90" s="51"/>
      <c r="E90" s="19"/>
      <c r="F90" s="8"/>
      <c r="G90" s="19" t="s">
        <v>4</v>
      </c>
      <c r="H90" s="52"/>
      <c r="I90" s="52"/>
      <c r="J90" s="19"/>
      <c r="K90" s="51" t="str">
        <f t="shared" si="5"/>
        <v/>
      </c>
      <c r="L90" s="51"/>
      <c r="M90" s="6" t="str">
        <f t="shared" si="7"/>
        <v/>
      </c>
      <c r="N90" s="19"/>
      <c r="O90" s="8"/>
      <c r="P90" s="52"/>
      <c r="Q90" s="52"/>
      <c r="R90" s="55" t="str">
        <f t="shared" si="8"/>
        <v/>
      </c>
      <c r="S90" s="55"/>
      <c r="T90" s="56" t="str">
        <f t="shared" si="9"/>
        <v/>
      </c>
      <c r="U90" s="56"/>
    </row>
    <row r="91" spans="2:21" x14ac:dyDescent="0.2">
      <c r="B91" s="19">
        <v>83</v>
      </c>
      <c r="C91" s="51" t="str">
        <f t="shared" si="6"/>
        <v/>
      </c>
      <c r="D91" s="51"/>
      <c r="E91" s="19"/>
      <c r="F91" s="8"/>
      <c r="G91" s="19" t="s">
        <v>4</v>
      </c>
      <c r="H91" s="52"/>
      <c r="I91" s="52"/>
      <c r="J91" s="19"/>
      <c r="K91" s="51" t="str">
        <f t="shared" si="5"/>
        <v/>
      </c>
      <c r="L91" s="51"/>
      <c r="M91" s="6" t="str">
        <f t="shared" si="7"/>
        <v/>
      </c>
      <c r="N91" s="19"/>
      <c r="O91" s="8"/>
      <c r="P91" s="52"/>
      <c r="Q91" s="52"/>
      <c r="R91" s="55" t="str">
        <f t="shared" si="8"/>
        <v/>
      </c>
      <c r="S91" s="55"/>
      <c r="T91" s="56" t="str">
        <f t="shared" si="9"/>
        <v/>
      </c>
      <c r="U91" s="56"/>
    </row>
    <row r="92" spans="2:21" x14ac:dyDescent="0.2">
      <c r="B92" s="19">
        <v>84</v>
      </c>
      <c r="C92" s="51" t="str">
        <f t="shared" si="6"/>
        <v/>
      </c>
      <c r="D92" s="51"/>
      <c r="E92" s="19"/>
      <c r="F92" s="8"/>
      <c r="G92" s="19" t="s">
        <v>3</v>
      </c>
      <c r="H92" s="52"/>
      <c r="I92" s="52"/>
      <c r="J92" s="19"/>
      <c r="K92" s="51" t="str">
        <f t="shared" si="5"/>
        <v/>
      </c>
      <c r="L92" s="51"/>
      <c r="M92" s="6" t="str">
        <f t="shared" si="7"/>
        <v/>
      </c>
      <c r="N92" s="19"/>
      <c r="O92" s="8"/>
      <c r="P92" s="52"/>
      <c r="Q92" s="52"/>
      <c r="R92" s="55" t="str">
        <f t="shared" si="8"/>
        <v/>
      </c>
      <c r="S92" s="55"/>
      <c r="T92" s="56" t="str">
        <f t="shared" si="9"/>
        <v/>
      </c>
      <c r="U92" s="56"/>
    </row>
    <row r="93" spans="2:21" x14ac:dyDescent="0.2">
      <c r="B93" s="19">
        <v>85</v>
      </c>
      <c r="C93" s="51" t="str">
        <f t="shared" si="6"/>
        <v/>
      </c>
      <c r="D93" s="51"/>
      <c r="E93" s="19"/>
      <c r="F93" s="8"/>
      <c r="G93" s="19" t="s">
        <v>4</v>
      </c>
      <c r="H93" s="52"/>
      <c r="I93" s="52"/>
      <c r="J93" s="19"/>
      <c r="K93" s="51" t="str">
        <f t="shared" si="5"/>
        <v/>
      </c>
      <c r="L93" s="51"/>
      <c r="M93" s="6" t="str">
        <f t="shared" si="7"/>
        <v/>
      </c>
      <c r="N93" s="19"/>
      <c r="O93" s="8"/>
      <c r="P93" s="52"/>
      <c r="Q93" s="52"/>
      <c r="R93" s="55" t="str">
        <f t="shared" si="8"/>
        <v/>
      </c>
      <c r="S93" s="55"/>
      <c r="T93" s="56" t="str">
        <f t="shared" si="9"/>
        <v/>
      </c>
      <c r="U93" s="56"/>
    </row>
    <row r="94" spans="2:21" x14ac:dyDescent="0.2">
      <c r="B94" s="19">
        <v>86</v>
      </c>
      <c r="C94" s="51" t="str">
        <f t="shared" si="6"/>
        <v/>
      </c>
      <c r="D94" s="51"/>
      <c r="E94" s="19"/>
      <c r="F94" s="8"/>
      <c r="G94" s="19" t="s">
        <v>3</v>
      </c>
      <c r="H94" s="52"/>
      <c r="I94" s="52"/>
      <c r="J94" s="19"/>
      <c r="K94" s="51" t="str">
        <f t="shared" si="5"/>
        <v/>
      </c>
      <c r="L94" s="51"/>
      <c r="M94" s="6" t="str">
        <f t="shared" si="7"/>
        <v/>
      </c>
      <c r="N94" s="19"/>
      <c r="O94" s="8"/>
      <c r="P94" s="52"/>
      <c r="Q94" s="52"/>
      <c r="R94" s="55" t="str">
        <f t="shared" si="8"/>
        <v/>
      </c>
      <c r="S94" s="55"/>
      <c r="T94" s="56" t="str">
        <f t="shared" si="9"/>
        <v/>
      </c>
      <c r="U94" s="56"/>
    </row>
    <row r="95" spans="2:21" x14ac:dyDescent="0.2">
      <c r="B95" s="19">
        <v>87</v>
      </c>
      <c r="C95" s="51" t="str">
        <f t="shared" si="6"/>
        <v/>
      </c>
      <c r="D95" s="51"/>
      <c r="E95" s="19"/>
      <c r="F95" s="8"/>
      <c r="G95" s="19" t="s">
        <v>4</v>
      </c>
      <c r="H95" s="52"/>
      <c r="I95" s="52"/>
      <c r="J95" s="19"/>
      <c r="K95" s="51" t="str">
        <f t="shared" si="5"/>
        <v/>
      </c>
      <c r="L95" s="51"/>
      <c r="M95" s="6" t="str">
        <f t="shared" si="7"/>
        <v/>
      </c>
      <c r="N95" s="19"/>
      <c r="O95" s="8"/>
      <c r="P95" s="52"/>
      <c r="Q95" s="52"/>
      <c r="R95" s="55" t="str">
        <f t="shared" si="8"/>
        <v/>
      </c>
      <c r="S95" s="55"/>
      <c r="T95" s="56" t="str">
        <f t="shared" si="9"/>
        <v/>
      </c>
      <c r="U95" s="56"/>
    </row>
    <row r="96" spans="2:21" x14ac:dyDescent="0.2">
      <c r="B96" s="19">
        <v>88</v>
      </c>
      <c r="C96" s="51" t="str">
        <f t="shared" si="6"/>
        <v/>
      </c>
      <c r="D96" s="51"/>
      <c r="E96" s="19"/>
      <c r="F96" s="8"/>
      <c r="G96" s="19" t="s">
        <v>3</v>
      </c>
      <c r="H96" s="52"/>
      <c r="I96" s="52"/>
      <c r="J96" s="19"/>
      <c r="K96" s="51" t="str">
        <f t="shared" si="5"/>
        <v/>
      </c>
      <c r="L96" s="51"/>
      <c r="M96" s="6" t="str">
        <f t="shared" si="7"/>
        <v/>
      </c>
      <c r="N96" s="19"/>
      <c r="O96" s="8"/>
      <c r="P96" s="52"/>
      <c r="Q96" s="52"/>
      <c r="R96" s="55" t="str">
        <f t="shared" si="8"/>
        <v/>
      </c>
      <c r="S96" s="55"/>
      <c r="T96" s="56" t="str">
        <f t="shared" si="9"/>
        <v/>
      </c>
      <c r="U96" s="56"/>
    </row>
    <row r="97" spans="2:21" x14ac:dyDescent="0.2">
      <c r="B97" s="19">
        <v>89</v>
      </c>
      <c r="C97" s="51" t="str">
        <f t="shared" si="6"/>
        <v/>
      </c>
      <c r="D97" s="51"/>
      <c r="E97" s="19"/>
      <c r="F97" s="8"/>
      <c r="G97" s="19" t="s">
        <v>4</v>
      </c>
      <c r="H97" s="52"/>
      <c r="I97" s="52"/>
      <c r="J97" s="19"/>
      <c r="K97" s="51" t="str">
        <f t="shared" si="5"/>
        <v/>
      </c>
      <c r="L97" s="51"/>
      <c r="M97" s="6" t="str">
        <f t="shared" si="7"/>
        <v/>
      </c>
      <c r="N97" s="19"/>
      <c r="O97" s="8"/>
      <c r="P97" s="52"/>
      <c r="Q97" s="52"/>
      <c r="R97" s="55" t="str">
        <f t="shared" si="8"/>
        <v/>
      </c>
      <c r="S97" s="55"/>
      <c r="T97" s="56" t="str">
        <f t="shared" si="9"/>
        <v/>
      </c>
      <c r="U97" s="56"/>
    </row>
    <row r="98" spans="2:21" x14ac:dyDescent="0.2">
      <c r="B98" s="19">
        <v>90</v>
      </c>
      <c r="C98" s="51" t="str">
        <f t="shared" si="6"/>
        <v/>
      </c>
      <c r="D98" s="51"/>
      <c r="E98" s="19"/>
      <c r="F98" s="8"/>
      <c r="G98" s="19" t="s">
        <v>3</v>
      </c>
      <c r="H98" s="52"/>
      <c r="I98" s="52"/>
      <c r="J98" s="19"/>
      <c r="K98" s="51" t="str">
        <f t="shared" si="5"/>
        <v/>
      </c>
      <c r="L98" s="51"/>
      <c r="M98" s="6" t="str">
        <f t="shared" si="7"/>
        <v/>
      </c>
      <c r="N98" s="19"/>
      <c r="O98" s="8"/>
      <c r="P98" s="52"/>
      <c r="Q98" s="52"/>
      <c r="R98" s="55" t="str">
        <f t="shared" si="8"/>
        <v/>
      </c>
      <c r="S98" s="55"/>
      <c r="T98" s="56" t="str">
        <f t="shared" si="9"/>
        <v/>
      </c>
      <c r="U98" s="56"/>
    </row>
    <row r="99" spans="2:21" x14ac:dyDescent="0.2">
      <c r="B99" s="19">
        <v>91</v>
      </c>
      <c r="C99" s="51" t="str">
        <f t="shared" si="6"/>
        <v/>
      </c>
      <c r="D99" s="51"/>
      <c r="E99" s="19"/>
      <c r="F99" s="8"/>
      <c r="G99" s="19" t="s">
        <v>4</v>
      </c>
      <c r="H99" s="52"/>
      <c r="I99" s="52"/>
      <c r="J99" s="19"/>
      <c r="K99" s="51" t="str">
        <f t="shared" si="5"/>
        <v/>
      </c>
      <c r="L99" s="51"/>
      <c r="M99" s="6" t="str">
        <f t="shared" si="7"/>
        <v/>
      </c>
      <c r="N99" s="19"/>
      <c r="O99" s="8"/>
      <c r="P99" s="52"/>
      <c r="Q99" s="52"/>
      <c r="R99" s="55" t="str">
        <f t="shared" si="8"/>
        <v/>
      </c>
      <c r="S99" s="55"/>
      <c r="T99" s="56" t="str">
        <f t="shared" si="9"/>
        <v/>
      </c>
      <c r="U99" s="56"/>
    </row>
    <row r="100" spans="2:21" x14ac:dyDescent="0.2">
      <c r="B100" s="19">
        <v>92</v>
      </c>
      <c r="C100" s="51" t="str">
        <f t="shared" si="6"/>
        <v/>
      </c>
      <c r="D100" s="51"/>
      <c r="E100" s="19"/>
      <c r="F100" s="8"/>
      <c r="G100" s="19" t="s">
        <v>4</v>
      </c>
      <c r="H100" s="52"/>
      <c r="I100" s="52"/>
      <c r="J100" s="19"/>
      <c r="K100" s="51" t="str">
        <f t="shared" si="5"/>
        <v/>
      </c>
      <c r="L100" s="51"/>
      <c r="M100" s="6" t="str">
        <f t="shared" si="7"/>
        <v/>
      </c>
      <c r="N100" s="19"/>
      <c r="O100" s="8"/>
      <c r="P100" s="52"/>
      <c r="Q100" s="52"/>
      <c r="R100" s="55" t="str">
        <f t="shared" si="8"/>
        <v/>
      </c>
      <c r="S100" s="55"/>
      <c r="T100" s="56" t="str">
        <f t="shared" si="9"/>
        <v/>
      </c>
      <c r="U100" s="56"/>
    </row>
    <row r="101" spans="2:21" x14ac:dyDescent="0.2">
      <c r="B101" s="19">
        <v>93</v>
      </c>
      <c r="C101" s="51" t="str">
        <f t="shared" si="6"/>
        <v/>
      </c>
      <c r="D101" s="51"/>
      <c r="E101" s="19"/>
      <c r="F101" s="8"/>
      <c r="G101" s="19" t="s">
        <v>3</v>
      </c>
      <c r="H101" s="52"/>
      <c r="I101" s="52"/>
      <c r="J101" s="19"/>
      <c r="K101" s="51" t="str">
        <f t="shared" si="5"/>
        <v/>
      </c>
      <c r="L101" s="51"/>
      <c r="M101" s="6" t="str">
        <f t="shared" si="7"/>
        <v/>
      </c>
      <c r="N101" s="19"/>
      <c r="O101" s="8"/>
      <c r="P101" s="52"/>
      <c r="Q101" s="52"/>
      <c r="R101" s="55" t="str">
        <f t="shared" si="8"/>
        <v/>
      </c>
      <c r="S101" s="55"/>
      <c r="T101" s="56" t="str">
        <f t="shared" si="9"/>
        <v/>
      </c>
      <c r="U101" s="56"/>
    </row>
    <row r="102" spans="2:21" x14ac:dyDescent="0.2">
      <c r="B102" s="19">
        <v>94</v>
      </c>
      <c r="C102" s="51" t="str">
        <f t="shared" si="6"/>
        <v/>
      </c>
      <c r="D102" s="51"/>
      <c r="E102" s="19"/>
      <c r="F102" s="8"/>
      <c r="G102" s="19" t="s">
        <v>3</v>
      </c>
      <c r="H102" s="52"/>
      <c r="I102" s="52"/>
      <c r="J102" s="19"/>
      <c r="K102" s="51" t="str">
        <f t="shared" si="5"/>
        <v/>
      </c>
      <c r="L102" s="51"/>
      <c r="M102" s="6" t="str">
        <f t="shared" si="7"/>
        <v/>
      </c>
      <c r="N102" s="19"/>
      <c r="O102" s="8"/>
      <c r="P102" s="52"/>
      <c r="Q102" s="52"/>
      <c r="R102" s="55" t="str">
        <f t="shared" si="8"/>
        <v/>
      </c>
      <c r="S102" s="55"/>
      <c r="T102" s="56" t="str">
        <f t="shared" si="9"/>
        <v/>
      </c>
      <c r="U102" s="56"/>
    </row>
    <row r="103" spans="2:21" x14ac:dyDescent="0.2">
      <c r="B103" s="19">
        <v>95</v>
      </c>
      <c r="C103" s="51" t="str">
        <f t="shared" si="6"/>
        <v/>
      </c>
      <c r="D103" s="51"/>
      <c r="E103" s="19"/>
      <c r="F103" s="8"/>
      <c r="G103" s="19" t="s">
        <v>3</v>
      </c>
      <c r="H103" s="52"/>
      <c r="I103" s="52"/>
      <c r="J103" s="19"/>
      <c r="K103" s="51" t="str">
        <f t="shared" si="5"/>
        <v/>
      </c>
      <c r="L103" s="51"/>
      <c r="M103" s="6" t="str">
        <f t="shared" si="7"/>
        <v/>
      </c>
      <c r="N103" s="19"/>
      <c r="O103" s="8"/>
      <c r="P103" s="52"/>
      <c r="Q103" s="52"/>
      <c r="R103" s="55" t="str">
        <f t="shared" si="8"/>
        <v/>
      </c>
      <c r="S103" s="55"/>
      <c r="T103" s="56" t="str">
        <f t="shared" si="9"/>
        <v/>
      </c>
      <c r="U103" s="56"/>
    </row>
    <row r="104" spans="2:21" x14ac:dyDescent="0.2">
      <c r="B104" s="19">
        <v>96</v>
      </c>
      <c r="C104" s="51" t="str">
        <f t="shared" si="6"/>
        <v/>
      </c>
      <c r="D104" s="51"/>
      <c r="E104" s="19"/>
      <c r="F104" s="8"/>
      <c r="G104" s="19" t="s">
        <v>4</v>
      </c>
      <c r="H104" s="52"/>
      <c r="I104" s="52"/>
      <c r="J104" s="19"/>
      <c r="K104" s="51" t="str">
        <f t="shared" si="5"/>
        <v/>
      </c>
      <c r="L104" s="51"/>
      <c r="M104" s="6" t="str">
        <f t="shared" si="7"/>
        <v/>
      </c>
      <c r="N104" s="19"/>
      <c r="O104" s="8"/>
      <c r="P104" s="52"/>
      <c r="Q104" s="52"/>
      <c r="R104" s="55" t="str">
        <f t="shared" si="8"/>
        <v/>
      </c>
      <c r="S104" s="55"/>
      <c r="T104" s="56" t="str">
        <f t="shared" si="9"/>
        <v/>
      </c>
      <c r="U104" s="56"/>
    </row>
    <row r="105" spans="2:21" x14ac:dyDescent="0.2">
      <c r="B105" s="19">
        <v>97</v>
      </c>
      <c r="C105" s="51" t="str">
        <f t="shared" si="6"/>
        <v/>
      </c>
      <c r="D105" s="51"/>
      <c r="E105" s="19"/>
      <c r="F105" s="8"/>
      <c r="G105" s="19" t="s">
        <v>3</v>
      </c>
      <c r="H105" s="52"/>
      <c r="I105" s="52"/>
      <c r="J105" s="19"/>
      <c r="K105" s="51" t="str">
        <f t="shared" si="5"/>
        <v/>
      </c>
      <c r="L105" s="51"/>
      <c r="M105" s="6" t="str">
        <f t="shared" si="7"/>
        <v/>
      </c>
      <c r="N105" s="19"/>
      <c r="O105" s="8"/>
      <c r="P105" s="52"/>
      <c r="Q105" s="52"/>
      <c r="R105" s="55" t="str">
        <f t="shared" si="8"/>
        <v/>
      </c>
      <c r="S105" s="55"/>
      <c r="T105" s="56" t="str">
        <f t="shared" si="9"/>
        <v/>
      </c>
      <c r="U105" s="56"/>
    </row>
    <row r="106" spans="2:21" x14ac:dyDescent="0.2">
      <c r="B106" s="19">
        <v>98</v>
      </c>
      <c r="C106" s="51" t="str">
        <f t="shared" si="6"/>
        <v/>
      </c>
      <c r="D106" s="51"/>
      <c r="E106" s="19"/>
      <c r="F106" s="8"/>
      <c r="G106" s="19" t="s">
        <v>4</v>
      </c>
      <c r="H106" s="52"/>
      <c r="I106" s="52"/>
      <c r="J106" s="19"/>
      <c r="K106" s="51" t="str">
        <f t="shared" si="5"/>
        <v/>
      </c>
      <c r="L106" s="51"/>
      <c r="M106" s="6" t="str">
        <f t="shared" si="7"/>
        <v/>
      </c>
      <c r="N106" s="19"/>
      <c r="O106" s="8"/>
      <c r="P106" s="52"/>
      <c r="Q106" s="52"/>
      <c r="R106" s="55" t="str">
        <f t="shared" si="8"/>
        <v/>
      </c>
      <c r="S106" s="55"/>
      <c r="T106" s="56" t="str">
        <f t="shared" si="9"/>
        <v/>
      </c>
      <c r="U106" s="56"/>
    </row>
    <row r="107" spans="2:21" x14ac:dyDescent="0.2">
      <c r="B107" s="19">
        <v>99</v>
      </c>
      <c r="C107" s="51" t="str">
        <f t="shared" si="6"/>
        <v/>
      </c>
      <c r="D107" s="51"/>
      <c r="E107" s="19"/>
      <c r="F107" s="8"/>
      <c r="G107" s="19" t="s">
        <v>4</v>
      </c>
      <c r="H107" s="52"/>
      <c r="I107" s="52"/>
      <c r="J107" s="19"/>
      <c r="K107" s="51" t="str">
        <f t="shared" si="5"/>
        <v/>
      </c>
      <c r="L107" s="51"/>
      <c r="M107" s="6" t="str">
        <f t="shared" si="7"/>
        <v/>
      </c>
      <c r="N107" s="19"/>
      <c r="O107" s="8"/>
      <c r="P107" s="52"/>
      <c r="Q107" s="52"/>
      <c r="R107" s="55" t="str">
        <f t="shared" si="8"/>
        <v/>
      </c>
      <c r="S107" s="55"/>
      <c r="T107" s="56" t="str">
        <f t="shared" si="9"/>
        <v/>
      </c>
      <c r="U107" s="56"/>
    </row>
    <row r="108" spans="2:21" x14ac:dyDescent="0.2">
      <c r="B108" s="19">
        <v>100</v>
      </c>
      <c r="C108" s="51" t="str">
        <f t="shared" si="6"/>
        <v/>
      </c>
      <c r="D108" s="51"/>
      <c r="E108" s="19"/>
      <c r="F108" s="8"/>
      <c r="G108" s="19" t="s">
        <v>3</v>
      </c>
      <c r="H108" s="52"/>
      <c r="I108" s="52"/>
      <c r="J108" s="19"/>
      <c r="K108" s="51" t="str">
        <f t="shared" si="5"/>
        <v/>
      </c>
      <c r="L108" s="51"/>
      <c r="M108" s="6" t="str">
        <f t="shared" si="7"/>
        <v/>
      </c>
      <c r="N108" s="19"/>
      <c r="O108" s="8"/>
      <c r="P108" s="52"/>
      <c r="Q108" s="52"/>
      <c r="R108" s="55" t="str">
        <f t="shared" si="8"/>
        <v/>
      </c>
      <c r="S108" s="55"/>
      <c r="T108" s="56" t="str">
        <f t="shared" si="9"/>
        <v/>
      </c>
      <c r="U108" s="56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2019-08-17T19:02:50Z</cp:lastPrinted>
  <dcterms:created xsi:type="dcterms:W3CDTF">2013-10-09T23:04:08Z</dcterms:created>
  <dcterms:modified xsi:type="dcterms:W3CDTF">2019-08-17T19:20:32Z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