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to-Pa-10\Documents\FX\CMA\PB検証\"/>
    </mc:Choice>
  </mc:AlternateContent>
  <xr:revisionPtr revIDLastSave="0" documentId="13_ncr:1_{9F91F59F-6BF8-4F39-853B-47E0BFDBF7D7}" xr6:coauthVersionLast="43" xr6:coauthVersionMax="43" xr10:uidLastSave="{00000000-0000-0000-0000-000000000000}"/>
  <bookViews>
    <workbookView xWindow="10380" yWindow="24" windowWidth="12012" windowHeight="11292" firstSheet="1" activeTab="1" xr2:uid="{00000000-000D-0000-FFFF-FFFF00000000}"/>
  </bookViews>
  <sheets>
    <sheet name="定数" sheetId="29" state="hidden" r:id="rId1"/>
    <sheet name="検証シート　FIB1.27" sheetId="33" r:id="rId2"/>
    <sheet name="検証シート　FIB1.5" sheetId="32" r:id="rId3"/>
    <sheet name="検証シート　FIB2.0" sheetId="31" r:id="rId4"/>
    <sheet name="画像" sheetId="26" r:id="rId5"/>
    <sheet name="気づき" sheetId="9" r:id="rId6"/>
    <sheet name="検証終了通貨" sheetId="10" r:id="rId7"/>
    <sheet name="テンプレ" sheetId="17" state="hidden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5" i="33" l="1"/>
  <c r="X56" i="33"/>
  <c r="Y56" i="33" s="1"/>
  <c r="X55" i="33"/>
  <c r="Y55" i="33" s="1"/>
  <c r="X54" i="33"/>
  <c r="Y54" i="33" s="1"/>
  <c r="X53" i="33"/>
  <c r="Y53" i="33" s="1"/>
  <c r="X52" i="33"/>
  <c r="Y52" i="33" s="1"/>
  <c r="X51" i="33"/>
  <c r="Y51" i="33" s="1"/>
  <c r="X50" i="33"/>
  <c r="Y50" i="33" s="1"/>
  <c r="X48" i="33"/>
  <c r="Y48" i="33" s="1"/>
  <c r="K48" i="31"/>
  <c r="M48" i="31" s="1"/>
  <c r="K48" i="32"/>
  <c r="M48" i="32" s="1"/>
  <c r="K47" i="31"/>
  <c r="M47" i="31" s="1"/>
  <c r="K47" i="32"/>
  <c r="M47" i="32" s="1"/>
  <c r="K46" i="31"/>
  <c r="M46" i="31" s="1"/>
  <c r="K46" i="32"/>
  <c r="M46" i="32" s="1"/>
  <c r="K45" i="31"/>
  <c r="M45" i="31" s="1"/>
  <c r="K45" i="32"/>
  <c r="M45" i="32" s="1"/>
  <c r="K45" i="33"/>
  <c r="M45" i="33" s="1"/>
  <c r="K44" i="31"/>
  <c r="M44" i="31" s="1"/>
  <c r="K44" i="32"/>
  <c r="M44" i="32" s="1"/>
  <c r="K44" i="33"/>
  <c r="K43" i="31"/>
  <c r="M43" i="31" s="1"/>
  <c r="K43" i="32"/>
  <c r="M43" i="32" s="1"/>
  <c r="K43" i="33"/>
  <c r="K42" i="31"/>
  <c r="M42" i="31" s="1"/>
  <c r="K42" i="32"/>
  <c r="M42" i="32" s="1"/>
  <c r="M50" i="33"/>
  <c r="M49" i="33"/>
  <c r="M46" i="33"/>
  <c r="M44" i="33"/>
  <c r="M43" i="33"/>
  <c r="M42" i="33"/>
  <c r="K42" i="33"/>
  <c r="M52" i="33"/>
  <c r="M51" i="33"/>
  <c r="M40" i="33"/>
  <c r="K40" i="33"/>
  <c r="K41" i="31"/>
  <c r="M41" i="31" s="1"/>
  <c r="K41" i="32"/>
  <c r="M41" i="32" s="1"/>
  <c r="K40" i="31"/>
  <c r="M40" i="31" s="1"/>
  <c r="K40" i="32"/>
  <c r="M40" i="32" s="1"/>
  <c r="K39" i="31"/>
  <c r="M39" i="31" s="1"/>
  <c r="K39" i="32"/>
  <c r="M39" i="32" s="1"/>
  <c r="K38" i="31"/>
  <c r="M38" i="31" s="1"/>
  <c r="K38" i="32"/>
  <c r="M38" i="32" s="1"/>
  <c r="K37" i="31"/>
  <c r="M37" i="31" s="1"/>
  <c r="K37" i="32"/>
  <c r="M37" i="32" s="1"/>
  <c r="K36" i="31"/>
  <c r="M36" i="31" s="1"/>
  <c r="K36" i="32"/>
  <c r="M36" i="32" s="1"/>
  <c r="K35" i="31"/>
  <c r="M35" i="31" s="1"/>
  <c r="K35" i="32"/>
  <c r="M35" i="32" s="1"/>
  <c r="K34" i="31"/>
  <c r="M34" i="31" s="1"/>
  <c r="K34" i="32"/>
  <c r="M34" i="32" s="1"/>
  <c r="K33" i="31"/>
  <c r="M33" i="31" s="1"/>
  <c r="M33" i="32"/>
  <c r="K33" i="32"/>
  <c r="K32" i="31"/>
  <c r="M32" i="31" s="1"/>
  <c r="K32" i="32"/>
  <c r="M32" i="32" s="1"/>
  <c r="K31" i="31"/>
  <c r="M31" i="31" s="1"/>
  <c r="M31" i="32"/>
  <c r="K31" i="32"/>
  <c r="K30" i="31"/>
  <c r="M30" i="31" s="1"/>
  <c r="K30" i="32"/>
  <c r="M30" i="32" s="1"/>
  <c r="K29" i="31"/>
  <c r="M29" i="31" s="1"/>
  <c r="K29" i="32"/>
  <c r="M29" i="32" s="1"/>
  <c r="K28" i="31"/>
  <c r="M28" i="31" s="1"/>
  <c r="K28" i="32"/>
  <c r="M28" i="32" s="1"/>
  <c r="R31" i="33"/>
  <c r="R26" i="33"/>
  <c r="T33" i="33"/>
  <c r="R33" i="33" s="1"/>
  <c r="T32" i="33"/>
  <c r="R32" i="33" s="1"/>
  <c r="T31" i="33"/>
  <c r="T30" i="33"/>
  <c r="R30" i="33" s="1"/>
  <c r="T29" i="33"/>
  <c r="R29" i="33" s="1"/>
  <c r="T28" i="33"/>
  <c r="R28" i="33" s="1"/>
  <c r="T27" i="33"/>
  <c r="K27" i="31"/>
  <c r="M27" i="31" s="1"/>
  <c r="M27" i="32"/>
  <c r="K27" i="32"/>
  <c r="T50" i="33"/>
  <c r="R50" i="33"/>
  <c r="C51" i="33" s="1"/>
  <c r="T49" i="33"/>
  <c r="R49" i="33"/>
  <c r="C50" i="33" s="1"/>
  <c r="T48" i="33"/>
  <c r="R48" i="33" s="1"/>
  <c r="C49" i="33" s="1"/>
  <c r="T47" i="33"/>
  <c r="R47" i="33" s="1"/>
  <c r="C48" i="33" s="1"/>
  <c r="T46" i="33"/>
  <c r="R46" i="33"/>
  <c r="C47" i="33" s="1"/>
  <c r="T45" i="33"/>
  <c r="R45" i="33" s="1"/>
  <c r="C46" i="33" s="1"/>
  <c r="T44" i="33"/>
  <c r="R44" i="33"/>
  <c r="C45" i="33" s="1"/>
  <c r="T43" i="33"/>
  <c r="T42" i="33"/>
  <c r="T41" i="33"/>
  <c r="T40" i="33"/>
  <c r="R40" i="33" s="1"/>
  <c r="C41" i="33" s="1"/>
  <c r="T39" i="33"/>
  <c r="R39" i="33" s="1"/>
  <c r="T38" i="33"/>
  <c r="R38" i="33" s="1"/>
  <c r="T37" i="33"/>
  <c r="R37" i="33"/>
  <c r="T36" i="33"/>
  <c r="R36" i="33" s="1"/>
  <c r="T35" i="33"/>
  <c r="R35" i="33" s="1"/>
  <c r="T34" i="33"/>
  <c r="R34" i="33" s="1"/>
  <c r="K26" i="31"/>
  <c r="M26" i="31" s="1"/>
  <c r="K26" i="32"/>
  <c r="M26" i="32" s="1"/>
  <c r="K25" i="31"/>
  <c r="M25" i="31" s="1"/>
  <c r="K25" i="32"/>
  <c r="M25" i="32" s="1"/>
  <c r="K24" i="31"/>
  <c r="M24" i="31" s="1"/>
  <c r="K24" i="32"/>
  <c r="M24" i="32" s="1"/>
  <c r="K23" i="31"/>
  <c r="M23" i="31" s="1"/>
  <c r="K23" i="32"/>
  <c r="M23" i="32" s="1"/>
  <c r="K22" i="31"/>
  <c r="M22" i="31" s="1"/>
  <c r="K22" i="32"/>
  <c r="M22" i="32" s="1"/>
  <c r="K21" i="31"/>
  <c r="M21" i="31" s="1"/>
  <c r="K21" i="32"/>
  <c r="M21" i="32" s="1"/>
  <c r="M53" i="33"/>
  <c r="K53" i="33"/>
  <c r="K52" i="33"/>
  <c r="K51" i="33"/>
  <c r="K50" i="33"/>
  <c r="K49" i="33"/>
  <c r="K48" i="33"/>
  <c r="M48" i="33" s="1"/>
  <c r="K47" i="33"/>
  <c r="M47" i="33" s="1"/>
  <c r="K46" i="33"/>
  <c r="K39" i="33"/>
  <c r="M39" i="33" s="1"/>
  <c r="M38" i="33"/>
  <c r="K38" i="33"/>
  <c r="K37" i="33"/>
  <c r="M37" i="33" s="1"/>
  <c r="K36" i="33"/>
  <c r="M36" i="33" s="1"/>
  <c r="K35" i="33"/>
  <c r="M35" i="33" s="1"/>
  <c r="K34" i="33"/>
  <c r="M34" i="33" s="1"/>
  <c r="K33" i="33"/>
  <c r="M33" i="33" s="1"/>
  <c r="K32" i="33"/>
  <c r="M32" i="33" s="1"/>
  <c r="M31" i="33"/>
  <c r="K31" i="33"/>
  <c r="M30" i="33"/>
  <c r="K30" i="33"/>
  <c r="M29" i="33"/>
  <c r="K29" i="33"/>
  <c r="M28" i="33"/>
  <c r="K28" i="33"/>
  <c r="M26" i="33"/>
  <c r="K26" i="33"/>
  <c r="M25" i="33"/>
  <c r="K25" i="33"/>
  <c r="M24" i="33"/>
  <c r="K24" i="33"/>
  <c r="K23" i="33"/>
  <c r="M23" i="33" s="1"/>
  <c r="M22" i="33"/>
  <c r="K22" i="33"/>
  <c r="M65" i="33"/>
  <c r="K65" i="33"/>
  <c r="K21" i="33"/>
  <c r="M21" i="33" s="1"/>
  <c r="K20" i="31"/>
  <c r="M20" i="31" s="1"/>
  <c r="K20" i="32"/>
  <c r="M20" i="32" s="1"/>
  <c r="K19" i="31"/>
  <c r="M19" i="31" s="1"/>
  <c r="K19" i="32"/>
  <c r="M19" i="32" s="1"/>
  <c r="K18" i="31" l="1"/>
  <c r="M18" i="31" s="1"/>
  <c r="K18" i="32"/>
  <c r="M18" i="32" s="1"/>
  <c r="K17" i="31"/>
  <c r="M17" i="31" s="1"/>
  <c r="K17" i="32"/>
  <c r="M17" i="32" s="1"/>
  <c r="K16" i="31"/>
  <c r="M16" i="31" s="1"/>
  <c r="K16" i="32"/>
  <c r="M16" i="32" s="1"/>
  <c r="K15" i="31"/>
  <c r="M15" i="31" s="1"/>
  <c r="K15" i="32"/>
  <c r="M15" i="32" s="1"/>
  <c r="K14" i="31"/>
  <c r="M14" i="31" s="1"/>
  <c r="K14" i="32"/>
  <c r="M14" i="32" s="1"/>
  <c r="K13" i="31"/>
  <c r="M13" i="31" s="1"/>
  <c r="K13" i="32"/>
  <c r="M13" i="32" s="1"/>
  <c r="K12" i="31"/>
  <c r="M12" i="31" s="1"/>
  <c r="K12" i="32"/>
  <c r="M12" i="32" s="1"/>
  <c r="K11" i="31"/>
  <c r="M11" i="31" s="1"/>
  <c r="K11" i="32"/>
  <c r="M11" i="32" s="1"/>
  <c r="K10" i="31"/>
  <c r="M10" i="31" s="1"/>
  <c r="K10" i="32"/>
  <c r="M10" i="32" s="1"/>
  <c r="M97" i="33"/>
  <c r="K97" i="33"/>
  <c r="M96" i="33"/>
  <c r="K96" i="33"/>
  <c r="M95" i="33"/>
  <c r="K95" i="33"/>
  <c r="M94" i="33"/>
  <c r="K94" i="33"/>
  <c r="M93" i="33"/>
  <c r="K93" i="33"/>
  <c r="M92" i="33"/>
  <c r="K92" i="33"/>
  <c r="M91" i="33"/>
  <c r="K91" i="33"/>
  <c r="M90" i="33"/>
  <c r="K90" i="33"/>
  <c r="M89" i="33"/>
  <c r="K89" i="33"/>
  <c r="M88" i="33"/>
  <c r="K88" i="33"/>
  <c r="M87" i="33"/>
  <c r="K87" i="33"/>
  <c r="M86" i="33"/>
  <c r="K86" i="33"/>
  <c r="M85" i="33"/>
  <c r="K85" i="33"/>
  <c r="M84" i="33"/>
  <c r="K84" i="33"/>
  <c r="M83" i="33"/>
  <c r="K83" i="33"/>
  <c r="M82" i="33"/>
  <c r="K82" i="33"/>
  <c r="M81" i="33"/>
  <c r="K81" i="33"/>
  <c r="M80" i="33"/>
  <c r="K80" i="33"/>
  <c r="M79" i="33"/>
  <c r="K79" i="33"/>
  <c r="M78" i="33"/>
  <c r="K78" i="33"/>
  <c r="M77" i="33"/>
  <c r="K77" i="33"/>
  <c r="M76" i="33"/>
  <c r="K76" i="33"/>
  <c r="M75" i="33"/>
  <c r="K75" i="33"/>
  <c r="M74" i="33"/>
  <c r="K74" i="33"/>
  <c r="M73" i="33"/>
  <c r="K73" i="33"/>
  <c r="M72" i="33"/>
  <c r="K72" i="33"/>
  <c r="M71" i="33"/>
  <c r="K71" i="33"/>
  <c r="M70" i="33"/>
  <c r="K70" i="33"/>
  <c r="M69" i="33"/>
  <c r="K69" i="33"/>
  <c r="M68" i="33"/>
  <c r="K68" i="33"/>
  <c r="M67" i="33"/>
  <c r="K67" i="33"/>
  <c r="M66" i="33"/>
  <c r="K66" i="33"/>
  <c r="K20" i="33"/>
  <c r="M20" i="33" s="1"/>
  <c r="K19" i="33"/>
  <c r="M19" i="33" s="1"/>
  <c r="M18" i="33"/>
  <c r="K18" i="33"/>
  <c r="M17" i="33"/>
  <c r="K17" i="33"/>
  <c r="K16" i="33"/>
  <c r="M16" i="33" s="1"/>
  <c r="K15" i="33"/>
  <c r="M15" i="33" s="1"/>
  <c r="M14" i="33"/>
  <c r="K14" i="33"/>
  <c r="K13" i="33"/>
  <c r="M13" i="33" s="1"/>
  <c r="M12" i="33"/>
  <c r="K12" i="33"/>
  <c r="K11" i="33"/>
  <c r="M11" i="33" s="1"/>
  <c r="K10" i="33"/>
  <c r="M10" i="33" s="1"/>
  <c r="K9" i="31"/>
  <c r="M9" i="31" s="1"/>
  <c r="K9" i="32"/>
  <c r="M9" i="32" s="1"/>
  <c r="M69" i="31" l="1"/>
  <c r="M68" i="31"/>
  <c r="M67" i="31"/>
  <c r="M66" i="31"/>
  <c r="M65" i="31"/>
  <c r="M64" i="31"/>
  <c r="M63" i="31"/>
  <c r="M62" i="31"/>
  <c r="M61" i="31"/>
  <c r="M60" i="31"/>
  <c r="M59" i="31"/>
  <c r="T75" i="33" l="1"/>
  <c r="R75" i="33"/>
  <c r="T74" i="33"/>
  <c r="R74" i="33"/>
  <c r="T73" i="33"/>
  <c r="R73" i="33"/>
  <c r="T72" i="33"/>
  <c r="R72" i="33"/>
  <c r="T71" i="33"/>
  <c r="R71" i="33"/>
  <c r="T70" i="33"/>
  <c r="R70" i="33"/>
  <c r="T69" i="33"/>
  <c r="R69" i="33"/>
  <c r="T68" i="33"/>
  <c r="R68" i="33"/>
  <c r="T67" i="33"/>
  <c r="R67" i="33"/>
  <c r="T66" i="33"/>
  <c r="R66" i="33"/>
  <c r="T65" i="33"/>
  <c r="R65" i="33"/>
  <c r="T64" i="33"/>
  <c r="R64" i="33"/>
  <c r="T63" i="33"/>
  <c r="R63" i="33"/>
  <c r="T62" i="33"/>
  <c r="R62" i="33"/>
  <c r="T61" i="33"/>
  <c r="R61" i="33"/>
  <c r="T60" i="33"/>
  <c r="R60" i="33"/>
  <c r="T59" i="33"/>
  <c r="R59" i="33"/>
  <c r="C60" i="33" s="1"/>
  <c r="T58" i="33"/>
  <c r="T57" i="33"/>
  <c r="T56" i="33"/>
  <c r="T55" i="33"/>
  <c r="T54" i="33"/>
  <c r="T53" i="33"/>
  <c r="T52" i="33"/>
  <c r="T51" i="33"/>
  <c r="T26" i="33"/>
  <c r="T25" i="33"/>
  <c r="T24" i="33"/>
  <c r="T23" i="33"/>
  <c r="T22" i="33"/>
  <c r="T21" i="33"/>
  <c r="T20" i="33"/>
  <c r="T19" i="33"/>
  <c r="T18" i="33"/>
  <c r="T17" i="33"/>
  <c r="T16" i="33"/>
  <c r="T15" i="33"/>
  <c r="T14" i="33"/>
  <c r="T13" i="33"/>
  <c r="T12" i="33"/>
  <c r="T11" i="33"/>
  <c r="T10" i="33"/>
  <c r="R61" i="32" l="1"/>
  <c r="C62" i="32" s="1"/>
  <c r="R60" i="32"/>
  <c r="C61" i="32" s="1"/>
  <c r="R59" i="32"/>
  <c r="C60" i="32" s="1"/>
  <c r="R64" i="32" l="1"/>
  <c r="R63" i="32"/>
  <c r="C64" i="32" s="1"/>
  <c r="R62" i="32"/>
  <c r="C63" i="32" s="1"/>
  <c r="T76" i="33" l="1"/>
  <c r="T80" i="32"/>
  <c r="T79" i="32"/>
  <c r="T78" i="32"/>
  <c r="T77" i="32"/>
  <c r="T76" i="32"/>
  <c r="T75" i="32"/>
  <c r="T74" i="32"/>
  <c r="T73" i="32"/>
  <c r="T72" i="32"/>
  <c r="T71" i="32"/>
  <c r="T70" i="32"/>
  <c r="T69" i="32"/>
  <c r="T68" i="32"/>
  <c r="T67" i="32"/>
  <c r="T66" i="32"/>
  <c r="T65" i="32"/>
  <c r="T64" i="32"/>
  <c r="T63" i="32"/>
  <c r="T62" i="32"/>
  <c r="T61" i="32"/>
  <c r="T60" i="32"/>
  <c r="T59" i="32"/>
  <c r="T58" i="32"/>
  <c r="T57" i="32"/>
  <c r="T56" i="32"/>
  <c r="T55" i="32"/>
  <c r="T54" i="32"/>
  <c r="T53" i="32"/>
  <c r="T52" i="32"/>
  <c r="T51" i="32"/>
  <c r="T50" i="32"/>
  <c r="T49" i="32"/>
  <c r="T48" i="32"/>
  <c r="T47" i="32"/>
  <c r="T46" i="32"/>
  <c r="T45" i="32"/>
  <c r="T44" i="32"/>
  <c r="T43" i="32"/>
  <c r="T42" i="32"/>
  <c r="T41" i="32"/>
  <c r="T40" i="32"/>
  <c r="T39" i="32"/>
  <c r="T58" i="31"/>
  <c r="T57" i="31"/>
  <c r="T56" i="31"/>
  <c r="T55" i="31"/>
  <c r="T54" i="31"/>
  <c r="T53" i="31"/>
  <c r="T52" i="31"/>
  <c r="T51" i="31"/>
  <c r="T50" i="31"/>
  <c r="T49" i="31"/>
  <c r="T48" i="31"/>
  <c r="T47" i="31"/>
  <c r="T46" i="31"/>
  <c r="T45" i="31"/>
  <c r="T44" i="31"/>
  <c r="T43" i="31"/>
  <c r="T42" i="31"/>
  <c r="T41" i="31"/>
  <c r="T40" i="31"/>
  <c r="T39" i="31"/>
  <c r="V107" i="33" l="1"/>
  <c r="T107" i="33"/>
  <c r="W107" i="33" s="1"/>
  <c r="R107" i="33"/>
  <c r="M107" i="33"/>
  <c r="K107" i="33"/>
  <c r="V106" i="33"/>
  <c r="T106" i="33"/>
  <c r="W106" i="33" s="1"/>
  <c r="R106" i="33"/>
  <c r="C107" i="33" s="1"/>
  <c r="X107" i="33" s="1"/>
  <c r="Y107" i="33" s="1"/>
  <c r="V105" i="33"/>
  <c r="T105" i="33"/>
  <c r="W105" i="33" s="1"/>
  <c r="R105" i="33"/>
  <c r="C106" i="33" s="1"/>
  <c r="X106" i="33" s="1"/>
  <c r="Y106" i="33" s="1"/>
  <c r="V104" i="33"/>
  <c r="T104" i="33"/>
  <c r="W104" i="33" s="1"/>
  <c r="R104" i="33"/>
  <c r="C105" i="33" s="1"/>
  <c r="X105" i="33" s="1"/>
  <c r="Y105" i="33" s="1"/>
  <c r="V103" i="33"/>
  <c r="T103" i="33"/>
  <c r="W103" i="33" s="1"/>
  <c r="R103" i="33"/>
  <c r="C104" i="33" s="1"/>
  <c r="X104" i="33" s="1"/>
  <c r="Y104" i="33" s="1"/>
  <c r="V102" i="33"/>
  <c r="T102" i="33"/>
  <c r="W102" i="33" s="1"/>
  <c r="R102" i="33"/>
  <c r="C103" i="33" s="1"/>
  <c r="X103" i="33" s="1"/>
  <c r="Y103" i="33" s="1"/>
  <c r="V101" i="33"/>
  <c r="T101" i="33"/>
  <c r="W101" i="33" s="1"/>
  <c r="R101" i="33"/>
  <c r="C102" i="33" s="1"/>
  <c r="X102" i="33" s="1"/>
  <c r="Y102" i="33" s="1"/>
  <c r="V100" i="33"/>
  <c r="T100" i="33"/>
  <c r="W100" i="33" s="1"/>
  <c r="R100" i="33"/>
  <c r="C101" i="33" s="1"/>
  <c r="X101" i="33" s="1"/>
  <c r="Y101" i="33" s="1"/>
  <c r="V99" i="33"/>
  <c r="T99" i="33"/>
  <c r="W99" i="33" s="1"/>
  <c r="R99" i="33"/>
  <c r="C100" i="33" s="1"/>
  <c r="X100" i="33" s="1"/>
  <c r="Y100" i="33" s="1"/>
  <c r="V98" i="33"/>
  <c r="T98" i="33"/>
  <c r="W98" i="33" s="1"/>
  <c r="R98" i="33"/>
  <c r="C99" i="33" s="1"/>
  <c r="X99" i="33" s="1"/>
  <c r="Y99" i="33" s="1"/>
  <c r="V97" i="33"/>
  <c r="T97" i="33"/>
  <c r="W97" i="33" s="1"/>
  <c r="R97" i="33"/>
  <c r="C98" i="33" s="1"/>
  <c r="X98" i="33" s="1"/>
  <c r="Y98" i="33" s="1"/>
  <c r="V96" i="33"/>
  <c r="T96" i="33"/>
  <c r="W96" i="33" s="1"/>
  <c r="R96" i="33"/>
  <c r="C97" i="33" s="1"/>
  <c r="X97" i="33" s="1"/>
  <c r="Y97" i="33" s="1"/>
  <c r="V95" i="33"/>
  <c r="T95" i="33"/>
  <c r="W95" i="33" s="1"/>
  <c r="R95" i="33"/>
  <c r="C96" i="33" s="1"/>
  <c r="X96" i="33" s="1"/>
  <c r="Y96" i="33" s="1"/>
  <c r="V94" i="33"/>
  <c r="T94" i="33"/>
  <c r="W94" i="33" s="1"/>
  <c r="R94" i="33"/>
  <c r="C95" i="33" s="1"/>
  <c r="X95" i="33" s="1"/>
  <c r="Y95" i="33" s="1"/>
  <c r="V93" i="33"/>
  <c r="T93" i="33"/>
  <c r="W93" i="33" s="1"/>
  <c r="R93" i="33"/>
  <c r="C94" i="33" s="1"/>
  <c r="X94" i="33" s="1"/>
  <c r="Y94" i="33" s="1"/>
  <c r="V92" i="33"/>
  <c r="T92" i="33"/>
  <c r="W92" i="33" s="1"/>
  <c r="R92" i="33"/>
  <c r="C93" i="33" s="1"/>
  <c r="X93" i="33" s="1"/>
  <c r="Y93" i="33" s="1"/>
  <c r="V91" i="33"/>
  <c r="T91" i="33"/>
  <c r="W91" i="33" s="1"/>
  <c r="R91" i="33"/>
  <c r="C92" i="33" s="1"/>
  <c r="X92" i="33" s="1"/>
  <c r="Y92" i="33" s="1"/>
  <c r="V90" i="33"/>
  <c r="T90" i="33"/>
  <c r="W90" i="33" s="1"/>
  <c r="R90" i="33"/>
  <c r="C91" i="33" s="1"/>
  <c r="X91" i="33" s="1"/>
  <c r="Y91" i="33" s="1"/>
  <c r="V89" i="33"/>
  <c r="T89" i="33"/>
  <c r="W89" i="33" s="1"/>
  <c r="R89" i="33"/>
  <c r="C90" i="33" s="1"/>
  <c r="X90" i="33" s="1"/>
  <c r="Y90" i="33" s="1"/>
  <c r="V88" i="33"/>
  <c r="T88" i="33"/>
  <c r="W88" i="33" s="1"/>
  <c r="R88" i="33"/>
  <c r="C89" i="33" s="1"/>
  <c r="X89" i="33" s="1"/>
  <c r="Y89" i="33" s="1"/>
  <c r="V87" i="33"/>
  <c r="T87" i="33"/>
  <c r="W87" i="33" s="1"/>
  <c r="R87" i="33"/>
  <c r="C88" i="33" s="1"/>
  <c r="X88" i="33" s="1"/>
  <c r="Y88" i="33" s="1"/>
  <c r="V86" i="33"/>
  <c r="T86" i="33"/>
  <c r="W86" i="33" s="1"/>
  <c r="R86" i="33"/>
  <c r="C87" i="33" s="1"/>
  <c r="X87" i="33" s="1"/>
  <c r="Y87" i="33" s="1"/>
  <c r="V85" i="33"/>
  <c r="T85" i="33"/>
  <c r="W85" i="33" s="1"/>
  <c r="R85" i="33"/>
  <c r="C86" i="33" s="1"/>
  <c r="X86" i="33" s="1"/>
  <c r="Y86" i="33" s="1"/>
  <c r="V84" i="33"/>
  <c r="T84" i="33"/>
  <c r="W84" i="33" s="1"/>
  <c r="R84" i="33"/>
  <c r="C85" i="33" s="1"/>
  <c r="X85" i="33" s="1"/>
  <c r="Y85" i="33" s="1"/>
  <c r="V83" i="33"/>
  <c r="T83" i="33"/>
  <c r="W83" i="33" s="1"/>
  <c r="R83" i="33"/>
  <c r="C84" i="33" s="1"/>
  <c r="X84" i="33" s="1"/>
  <c r="Y84" i="33" s="1"/>
  <c r="V82" i="33"/>
  <c r="T82" i="33"/>
  <c r="W82" i="33" s="1"/>
  <c r="R82" i="33"/>
  <c r="C83" i="33" s="1"/>
  <c r="X83" i="33" s="1"/>
  <c r="Y83" i="33" s="1"/>
  <c r="V81" i="33"/>
  <c r="T81" i="33"/>
  <c r="W81" i="33" s="1"/>
  <c r="R81" i="33"/>
  <c r="C82" i="33" s="1"/>
  <c r="X82" i="33" s="1"/>
  <c r="Y82" i="33" s="1"/>
  <c r="V80" i="33"/>
  <c r="T80" i="33"/>
  <c r="W80" i="33" s="1"/>
  <c r="R80" i="33"/>
  <c r="C81" i="33" s="1"/>
  <c r="X81" i="33" s="1"/>
  <c r="Y81" i="33" s="1"/>
  <c r="V79" i="33"/>
  <c r="T79" i="33"/>
  <c r="W79" i="33" s="1"/>
  <c r="R79" i="33"/>
  <c r="C80" i="33" s="1"/>
  <c r="X80" i="33" s="1"/>
  <c r="Y80" i="33" s="1"/>
  <c r="V78" i="33"/>
  <c r="T78" i="33"/>
  <c r="W78" i="33" s="1"/>
  <c r="R78" i="33"/>
  <c r="C79" i="33" s="1"/>
  <c r="X79" i="33" s="1"/>
  <c r="Y79" i="33" s="1"/>
  <c r="V77" i="33"/>
  <c r="T77" i="33"/>
  <c r="W77" i="33" s="1"/>
  <c r="R77" i="33"/>
  <c r="C78" i="33" s="1"/>
  <c r="X78" i="33" s="1"/>
  <c r="Y78" i="33" s="1"/>
  <c r="W76" i="33"/>
  <c r="V76" i="33"/>
  <c r="R76" i="33"/>
  <c r="C77" i="33" s="1"/>
  <c r="X77" i="33" s="1"/>
  <c r="Y77" i="33" s="1"/>
  <c r="W75" i="33"/>
  <c r="V75" i="33"/>
  <c r="C76" i="33"/>
  <c r="X76" i="33" s="1"/>
  <c r="Y76" i="33" s="1"/>
  <c r="V74" i="33"/>
  <c r="W74" i="33"/>
  <c r="C75" i="33"/>
  <c r="X75" i="33" s="1"/>
  <c r="Y75" i="33" s="1"/>
  <c r="V73" i="33"/>
  <c r="W73" i="33"/>
  <c r="C74" i="33"/>
  <c r="X74" i="33" s="1"/>
  <c r="Y74" i="33" s="1"/>
  <c r="V72" i="33"/>
  <c r="W72" i="33"/>
  <c r="C73" i="33"/>
  <c r="X73" i="33" s="1"/>
  <c r="Y73" i="33" s="1"/>
  <c r="V71" i="33"/>
  <c r="W71" i="33"/>
  <c r="C72" i="33"/>
  <c r="X72" i="33" s="1"/>
  <c r="Y72" i="33" s="1"/>
  <c r="V70" i="33"/>
  <c r="W70" i="33"/>
  <c r="C71" i="33"/>
  <c r="X71" i="33" s="1"/>
  <c r="Y71" i="33" s="1"/>
  <c r="V69" i="33"/>
  <c r="W69" i="33"/>
  <c r="C70" i="33"/>
  <c r="X70" i="33" s="1"/>
  <c r="Y70" i="33" s="1"/>
  <c r="V68" i="33"/>
  <c r="W68" i="33"/>
  <c r="C69" i="33"/>
  <c r="X69" i="33" s="1"/>
  <c r="Y69" i="33" s="1"/>
  <c r="V67" i="33"/>
  <c r="W67" i="33"/>
  <c r="C68" i="33"/>
  <c r="X68" i="33" s="1"/>
  <c r="Y68" i="33" s="1"/>
  <c r="V66" i="33"/>
  <c r="W66" i="33"/>
  <c r="C67" i="33"/>
  <c r="X67" i="33" s="1"/>
  <c r="Y67" i="33" s="1"/>
  <c r="V65" i="33"/>
  <c r="W65" i="33"/>
  <c r="C66" i="33"/>
  <c r="X66" i="33" s="1"/>
  <c r="Y66" i="33" s="1"/>
  <c r="V64" i="33"/>
  <c r="W64" i="33"/>
  <c r="X65" i="33"/>
  <c r="Y65" i="33" s="1"/>
  <c r="V63" i="33"/>
  <c r="W63" i="33"/>
  <c r="X64" i="33"/>
  <c r="Y64" i="33" s="1"/>
  <c r="V62" i="33"/>
  <c r="W62" i="33"/>
  <c r="X63" i="33"/>
  <c r="Y63" i="33" s="1"/>
  <c r="V61" i="33"/>
  <c r="W61" i="33"/>
  <c r="X62" i="33"/>
  <c r="Y62" i="33" s="1"/>
  <c r="V60" i="33"/>
  <c r="W60" i="33"/>
  <c r="X61" i="33"/>
  <c r="Y61" i="33" s="1"/>
  <c r="V59" i="33"/>
  <c r="W59" i="33"/>
  <c r="X60" i="33"/>
  <c r="Y60" i="33" s="1"/>
  <c r="V58" i="33"/>
  <c r="V57" i="33"/>
  <c r="V56" i="33"/>
  <c r="V55" i="33"/>
  <c r="V54" i="33"/>
  <c r="V53" i="33"/>
  <c r="V52" i="33"/>
  <c r="V51" i="33"/>
  <c r="V50" i="33"/>
  <c r="V49" i="33"/>
  <c r="V48" i="33"/>
  <c r="W48" i="33"/>
  <c r="W49" i="33" s="1"/>
  <c r="W50" i="33" s="1"/>
  <c r="W51" i="33" s="1"/>
  <c r="W52" i="33" s="1"/>
  <c r="W53" i="33" s="1"/>
  <c r="W54" i="33" s="1"/>
  <c r="W55" i="33" s="1"/>
  <c r="W56" i="33" s="1"/>
  <c r="W57" i="33" s="1"/>
  <c r="W58" i="33" s="1"/>
  <c r="V47" i="33"/>
  <c r="V46" i="33"/>
  <c r="V45" i="33"/>
  <c r="V44" i="33"/>
  <c r="V43" i="33"/>
  <c r="V42" i="33"/>
  <c r="V41" i="33"/>
  <c r="V40" i="33"/>
  <c r="V39" i="33"/>
  <c r="V38" i="33"/>
  <c r="V37" i="33"/>
  <c r="V36" i="33"/>
  <c r="V35" i="33"/>
  <c r="V34" i="33"/>
  <c r="V33" i="33"/>
  <c r="V32" i="33"/>
  <c r="V31" i="33"/>
  <c r="V30" i="33"/>
  <c r="V29" i="33"/>
  <c r="V28" i="33"/>
  <c r="V27" i="33"/>
  <c r="V26" i="33"/>
  <c r="V25" i="33"/>
  <c r="V24" i="33"/>
  <c r="V23" i="33"/>
  <c r="T9" i="33"/>
  <c r="W9" i="33" s="1"/>
  <c r="C9" i="33"/>
  <c r="K9" i="33" s="1"/>
  <c r="M9" i="33" s="1"/>
  <c r="V108" i="32"/>
  <c r="T108" i="32"/>
  <c r="W108" i="32" s="1"/>
  <c r="R108" i="32"/>
  <c r="M108" i="32"/>
  <c r="K108" i="32"/>
  <c r="V107" i="32"/>
  <c r="T107" i="32"/>
  <c r="W107" i="32" s="1"/>
  <c r="R107" i="32"/>
  <c r="C108" i="32" s="1"/>
  <c r="X108" i="32" s="1"/>
  <c r="Y108" i="32" s="1"/>
  <c r="M107" i="32"/>
  <c r="K107" i="32"/>
  <c r="V106" i="32"/>
  <c r="T106" i="32"/>
  <c r="W106" i="32" s="1"/>
  <c r="R106" i="32"/>
  <c r="C107" i="32" s="1"/>
  <c r="X107" i="32" s="1"/>
  <c r="Y107" i="32" s="1"/>
  <c r="M106" i="32"/>
  <c r="K106" i="32"/>
  <c r="V105" i="32"/>
  <c r="T105" i="32"/>
  <c r="W105" i="32" s="1"/>
  <c r="R105" i="32"/>
  <c r="C106" i="32" s="1"/>
  <c r="X106" i="32" s="1"/>
  <c r="Y106" i="32" s="1"/>
  <c r="M105" i="32"/>
  <c r="K105" i="32"/>
  <c r="V104" i="32"/>
  <c r="T104" i="32"/>
  <c r="W104" i="32" s="1"/>
  <c r="R104" i="32"/>
  <c r="C105" i="32" s="1"/>
  <c r="X105" i="32" s="1"/>
  <c r="Y105" i="32" s="1"/>
  <c r="M104" i="32"/>
  <c r="K104" i="32"/>
  <c r="V103" i="32"/>
  <c r="T103" i="32"/>
  <c r="W103" i="32" s="1"/>
  <c r="R103" i="32"/>
  <c r="C104" i="32" s="1"/>
  <c r="X104" i="32" s="1"/>
  <c r="Y104" i="32" s="1"/>
  <c r="M103" i="32"/>
  <c r="K103" i="32"/>
  <c r="V102" i="32"/>
  <c r="T102" i="32"/>
  <c r="W102" i="32" s="1"/>
  <c r="R102" i="32"/>
  <c r="C103" i="32" s="1"/>
  <c r="X103" i="32" s="1"/>
  <c r="Y103" i="32" s="1"/>
  <c r="M102" i="32"/>
  <c r="K102" i="32"/>
  <c r="V101" i="32"/>
  <c r="T101" i="32"/>
  <c r="W101" i="32" s="1"/>
  <c r="R101" i="32"/>
  <c r="C102" i="32" s="1"/>
  <c r="X102" i="32" s="1"/>
  <c r="Y102" i="32" s="1"/>
  <c r="M101" i="32"/>
  <c r="K101" i="32"/>
  <c r="V100" i="32"/>
  <c r="T100" i="32"/>
  <c r="W100" i="32" s="1"/>
  <c r="R100" i="32"/>
  <c r="C101" i="32" s="1"/>
  <c r="X101" i="32" s="1"/>
  <c r="Y101" i="32" s="1"/>
  <c r="M100" i="32"/>
  <c r="K100" i="32"/>
  <c r="V99" i="32"/>
  <c r="T99" i="32"/>
  <c r="W99" i="32" s="1"/>
  <c r="R99" i="32"/>
  <c r="C100" i="32" s="1"/>
  <c r="X100" i="32" s="1"/>
  <c r="Y100" i="32" s="1"/>
  <c r="M99" i="32"/>
  <c r="K99" i="32"/>
  <c r="V98" i="32"/>
  <c r="T98" i="32"/>
  <c r="W98" i="32" s="1"/>
  <c r="R98" i="32"/>
  <c r="C99" i="32" s="1"/>
  <c r="X99" i="32" s="1"/>
  <c r="Y99" i="32" s="1"/>
  <c r="M98" i="32"/>
  <c r="K98" i="32"/>
  <c r="V97" i="32"/>
  <c r="T97" i="32"/>
  <c r="W97" i="32" s="1"/>
  <c r="R97" i="32"/>
  <c r="C98" i="32" s="1"/>
  <c r="X98" i="32" s="1"/>
  <c r="Y98" i="32" s="1"/>
  <c r="M97" i="32"/>
  <c r="K97" i="32"/>
  <c r="V96" i="32"/>
  <c r="T96" i="32"/>
  <c r="W96" i="32" s="1"/>
  <c r="R96" i="32"/>
  <c r="C97" i="32" s="1"/>
  <c r="X97" i="32" s="1"/>
  <c r="Y97" i="32" s="1"/>
  <c r="M96" i="32"/>
  <c r="K96" i="32"/>
  <c r="V95" i="32"/>
  <c r="T95" i="32"/>
  <c r="W95" i="32" s="1"/>
  <c r="R95" i="32"/>
  <c r="C96" i="32" s="1"/>
  <c r="X96" i="32" s="1"/>
  <c r="Y96" i="32" s="1"/>
  <c r="M95" i="32"/>
  <c r="K95" i="32"/>
  <c r="V94" i="32"/>
  <c r="T94" i="32"/>
  <c r="W94" i="32" s="1"/>
  <c r="R94" i="32"/>
  <c r="C95" i="32" s="1"/>
  <c r="X95" i="32" s="1"/>
  <c r="Y95" i="32" s="1"/>
  <c r="M94" i="32"/>
  <c r="K94" i="32"/>
  <c r="V93" i="32"/>
  <c r="T93" i="32"/>
  <c r="W93" i="32" s="1"/>
  <c r="R93" i="32"/>
  <c r="C94" i="32" s="1"/>
  <c r="X94" i="32" s="1"/>
  <c r="Y94" i="32" s="1"/>
  <c r="M93" i="32"/>
  <c r="K93" i="32"/>
  <c r="V92" i="32"/>
  <c r="T92" i="32"/>
  <c r="W92" i="32" s="1"/>
  <c r="R92" i="32"/>
  <c r="C93" i="32" s="1"/>
  <c r="X93" i="32" s="1"/>
  <c r="Y93" i="32" s="1"/>
  <c r="M92" i="32"/>
  <c r="K92" i="32"/>
  <c r="V91" i="32"/>
  <c r="T91" i="32"/>
  <c r="W91" i="32" s="1"/>
  <c r="R91" i="32"/>
  <c r="C92" i="32" s="1"/>
  <c r="X92" i="32" s="1"/>
  <c r="Y92" i="32" s="1"/>
  <c r="M91" i="32"/>
  <c r="K91" i="32"/>
  <c r="V90" i="32"/>
  <c r="T90" i="32"/>
  <c r="W90" i="32"/>
  <c r="R90" i="32"/>
  <c r="C91" i="32" s="1"/>
  <c r="X91" i="32" s="1"/>
  <c r="Y91" i="32" s="1"/>
  <c r="M90" i="32"/>
  <c r="K90" i="32"/>
  <c r="V89" i="32"/>
  <c r="T89" i="32"/>
  <c r="W89" i="32" s="1"/>
  <c r="R89" i="32"/>
  <c r="C90" i="32" s="1"/>
  <c r="X90" i="32" s="1"/>
  <c r="Y90" i="32" s="1"/>
  <c r="M89" i="32"/>
  <c r="K89" i="32"/>
  <c r="V88" i="32"/>
  <c r="T88" i="32"/>
  <c r="W88" i="32" s="1"/>
  <c r="R88" i="32"/>
  <c r="C89" i="32" s="1"/>
  <c r="X89" i="32" s="1"/>
  <c r="Y89" i="32" s="1"/>
  <c r="M88" i="32"/>
  <c r="K88" i="32"/>
  <c r="V87" i="32"/>
  <c r="T87" i="32"/>
  <c r="W87" i="32" s="1"/>
  <c r="R87" i="32"/>
  <c r="C88" i="32" s="1"/>
  <c r="X88" i="32" s="1"/>
  <c r="Y88" i="32" s="1"/>
  <c r="M87" i="32"/>
  <c r="K87" i="32"/>
  <c r="V86" i="32"/>
  <c r="T86" i="32"/>
  <c r="W86" i="32" s="1"/>
  <c r="R86" i="32"/>
  <c r="C87" i="32" s="1"/>
  <c r="X87" i="32" s="1"/>
  <c r="Y87" i="32" s="1"/>
  <c r="M86" i="32"/>
  <c r="K86" i="32"/>
  <c r="V85" i="32"/>
  <c r="T85" i="32"/>
  <c r="W85" i="32" s="1"/>
  <c r="R85" i="32"/>
  <c r="C86" i="32" s="1"/>
  <c r="X86" i="32" s="1"/>
  <c r="Y86" i="32" s="1"/>
  <c r="M85" i="32"/>
  <c r="K85" i="32"/>
  <c r="V84" i="32"/>
  <c r="T84" i="32"/>
  <c r="W84" i="32" s="1"/>
  <c r="R84" i="32"/>
  <c r="C85" i="32" s="1"/>
  <c r="X85" i="32" s="1"/>
  <c r="Y85" i="32" s="1"/>
  <c r="M84" i="32"/>
  <c r="K84" i="32"/>
  <c r="V83" i="32"/>
  <c r="T83" i="32"/>
  <c r="W83" i="32" s="1"/>
  <c r="R83" i="32"/>
  <c r="C84" i="32" s="1"/>
  <c r="X84" i="32" s="1"/>
  <c r="Y84" i="32" s="1"/>
  <c r="M83" i="32"/>
  <c r="K83" i="32"/>
  <c r="V82" i="32"/>
  <c r="T82" i="32"/>
  <c r="W82" i="32" s="1"/>
  <c r="R82" i="32"/>
  <c r="C83" i="32" s="1"/>
  <c r="X83" i="32" s="1"/>
  <c r="Y83" i="32" s="1"/>
  <c r="M82" i="32"/>
  <c r="K82" i="32"/>
  <c r="V81" i="32"/>
  <c r="T81" i="32"/>
  <c r="W81" i="32" s="1"/>
  <c r="R81" i="32"/>
  <c r="C82" i="32" s="1"/>
  <c r="X82" i="32" s="1"/>
  <c r="Y82" i="32" s="1"/>
  <c r="M81" i="32"/>
  <c r="K81" i="32"/>
  <c r="W80" i="32"/>
  <c r="V80" i="32"/>
  <c r="R80" i="32"/>
  <c r="C81" i="32" s="1"/>
  <c r="X81" i="32" s="1"/>
  <c r="Y81" i="32" s="1"/>
  <c r="M80" i="32"/>
  <c r="K80" i="32"/>
  <c r="V79" i="32"/>
  <c r="W79" i="32"/>
  <c r="R79" i="32"/>
  <c r="C80" i="32" s="1"/>
  <c r="X80" i="32" s="1"/>
  <c r="Y80" i="32" s="1"/>
  <c r="M79" i="32"/>
  <c r="K79" i="32"/>
  <c r="V78" i="32"/>
  <c r="W78" i="32"/>
  <c r="R78" i="32"/>
  <c r="C79" i="32" s="1"/>
  <c r="X79" i="32" s="1"/>
  <c r="Y79" i="32" s="1"/>
  <c r="M78" i="32"/>
  <c r="K78" i="32"/>
  <c r="V77" i="32"/>
  <c r="W77" i="32"/>
  <c r="R77" i="32"/>
  <c r="C78" i="32" s="1"/>
  <c r="X78" i="32" s="1"/>
  <c r="Y78" i="32" s="1"/>
  <c r="M77" i="32"/>
  <c r="K77" i="32"/>
  <c r="V76" i="32"/>
  <c r="W76" i="32"/>
  <c r="R76" i="32"/>
  <c r="C77" i="32" s="1"/>
  <c r="X77" i="32" s="1"/>
  <c r="Y77" i="32" s="1"/>
  <c r="M76" i="32"/>
  <c r="K76" i="32"/>
  <c r="V75" i="32"/>
  <c r="W75" i="32"/>
  <c r="R75" i="32"/>
  <c r="C76" i="32" s="1"/>
  <c r="X76" i="32" s="1"/>
  <c r="Y76" i="32" s="1"/>
  <c r="M75" i="32"/>
  <c r="K75" i="32"/>
  <c r="V74" i="32"/>
  <c r="W74" i="32"/>
  <c r="R74" i="32"/>
  <c r="C75" i="32" s="1"/>
  <c r="X75" i="32" s="1"/>
  <c r="Y75" i="32" s="1"/>
  <c r="M74" i="32"/>
  <c r="K74" i="32"/>
  <c r="W73" i="32"/>
  <c r="V73" i="32"/>
  <c r="R73" i="32"/>
  <c r="C74" i="32" s="1"/>
  <c r="X74" i="32" s="1"/>
  <c r="Y74" i="32" s="1"/>
  <c r="M73" i="32"/>
  <c r="K73" i="32"/>
  <c r="W72" i="32"/>
  <c r="V72" i="32"/>
  <c r="R72" i="32"/>
  <c r="C73" i="32" s="1"/>
  <c r="X73" i="32" s="1"/>
  <c r="Y73" i="32" s="1"/>
  <c r="M72" i="32"/>
  <c r="K72" i="32"/>
  <c r="V71" i="32"/>
  <c r="W71" i="32"/>
  <c r="R71" i="32"/>
  <c r="C72" i="32" s="1"/>
  <c r="X72" i="32" s="1"/>
  <c r="Y72" i="32" s="1"/>
  <c r="M71" i="32"/>
  <c r="K71" i="32"/>
  <c r="V70" i="32"/>
  <c r="W70" i="32"/>
  <c r="R70" i="32"/>
  <c r="C71" i="32" s="1"/>
  <c r="X71" i="32" s="1"/>
  <c r="Y71" i="32" s="1"/>
  <c r="M70" i="32"/>
  <c r="K70" i="32"/>
  <c r="V69" i="32"/>
  <c r="W69" i="32"/>
  <c r="R69" i="32"/>
  <c r="C70" i="32" s="1"/>
  <c r="X70" i="32" s="1"/>
  <c r="Y70" i="32" s="1"/>
  <c r="M69" i="32"/>
  <c r="K69" i="32"/>
  <c r="V68" i="32"/>
  <c r="W68" i="32"/>
  <c r="R68" i="32"/>
  <c r="C69" i="32" s="1"/>
  <c r="X69" i="32" s="1"/>
  <c r="Y69" i="32" s="1"/>
  <c r="M68" i="32"/>
  <c r="K68" i="32"/>
  <c r="V67" i="32"/>
  <c r="W67" i="32"/>
  <c r="R67" i="32"/>
  <c r="C68" i="32" s="1"/>
  <c r="X68" i="32" s="1"/>
  <c r="Y68" i="32" s="1"/>
  <c r="M67" i="32"/>
  <c r="K67" i="32"/>
  <c r="V66" i="32"/>
  <c r="W66" i="32"/>
  <c r="R66" i="32"/>
  <c r="C67" i="32" s="1"/>
  <c r="X67" i="32" s="1"/>
  <c r="Y67" i="32" s="1"/>
  <c r="M66" i="32"/>
  <c r="K66" i="32"/>
  <c r="W65" i="32"/>
  <c r="V65" i="32"/>
  <c r="R65" i="32"/>
  <c r="C66" i="32" s="1"/>
  <c r="X66" i="32" s="1"/>
  <c r="Y66" i="32" s="1"/>
  <c r="M65" i="32"/>
  <c r="K65" i="32"/>
  <c r="V64" i="32"/>
  <c r="W64" i="32"/>
  <c r="C65" i="32"/>
  <c r="X65" i="32" s="1"/>
  <c r="Y65" i="32" s="1"/>
  <c r="V63" i="32"/>
  <c r="W63" i="32"/>
  <c r="X64" i="32"/>
  <c r="Y64" i="32" s="1"/>
  <c r="V62" i="32"/>
  <c r="W62" i="32"/>
  <c r="X63" i="32"/>
  <c r="Y63" i="32" s="1"/>
  <c r="V61" i="32"/>
  <c r="W61" i="32"/>
  <c r="X62" i="32"/>
  <c r="Y62" i="32" s="1"/>
  <c r="V60" i="32"/>
  <c r="W60" i="32"/>
  <c r="X61" i="32"/>
  <c r="Y61" i="32" s="1"/>
  <c r="V59" i="32"/>
  <c r="W59" i="32"/>
  <c r="X60" i="32"/>
  <c r="Y60" i="32" s="1"/>
  <c r="V58" i="32"/>
  <c r="V57" i="32"/>
  <c r="V56" i="32"/>
  <c r="V55" i="32"/>
  <c r="V54" i="32"/>
  <c r="V53" i="32"/>
  <c r="V52" i="32"/>
  <c r="V51" i="32"/>
  <c r="V50" i="32"/>
  <c r="W49" i="32"/>
  <c r="W50" i="32" s="1"/>
  <c r="W51" i="32" s="1"/>
  <c r="W52" i="32" s="1"/>
  <c r="W53" i="32" s="1"/>
  <c r="W54" i="32" s="1"/>
  <c r="W55" i="32" s="1"/>
  <c r="W56" i="32" s="1"/>
  <c r="W57" i="32" s="1"/>
  <c r="W58" i="32" s="1"/>
  <c r="V49" i="32"/>
  <c r="V48" i="32"/>
  <c r="V47" i="32"/>
  <c r="V46" i="32"/>
  <c r="V45" i="32"/>
  <c r="V44" i="32"/>
  <c r="V43" i="32"/>
  <c r="V42" i="32"/>
  <c r="W42" i="32"/>
  <c r="W43" i="32" s="1"/>
  <c r="W44" i="32" s="1"/>
  <c r="W45" i="32" s="1"/>
  <c r="W46" i="32" s="1"/>
  <c r="W47" i="32" s="1"/>
  <c r="W48" i="32" s="1"/>
  <c r="V41" i="32"/>
  <c r="W40" i="32"/>
  <c r="W41" i="32" s="1"/>
  <c r="V40" i="32"/>
  <c r="V39" i="32"/>
  <c r="V38" i="32"/>
  <c r="T38" i="32"/>
  <c r="V37" i="32"/>
  <c r="T37" i="32"/>
  <c r="V36" i="32"/>
  <c r="T36" i="32"/>
  <c r="W36" i="32" s="1"/>
  <c r="V35" i="32"/>
  <c r="T35" i="32"/>
  <c r="V34" i="32"/>
  <c r="T34" i="32"/>
  <c r="V33" i="32"/>
  <c r="T33" i="32"/>
  <c r="V32" i="32"/>
  <c r="T32" i="32"/>
  <c r="V31" i="32"/>
  <c r="T31" i="32"/>
  <c r="V30" i="32"/>
  <c r="T30" i="32"/>
  <c r="V29" i="32"/>
  <c r="T29" i="32"/>
  <c r="V28" i="32"/>
  <c r="T28" i="32"/>
  <c r="V27" i="32"/>
  <c r="T27" i="32"/>
  <c r="V26" i="32"/>
  <c r="T26" i="32"/>
  <c r="V25" i="32"/>
  <c r="T25" i="32"/>
  <c r="V24" i="32"/>
  <c r="T24" i="32"/>
  <c r="V23" i="32"/>
  <c r="T23" i="32"/>
  <c r="T22" i="32"/>
  <c r="T21" i="32"/>
  <c r="T20" i="32"/>
  <c r="T19" i="32"/>
  <c r="T18" i="32"/>
  <c r="T17" i="32"/>
  <c r="T16" i="32"/>
  <c r="T15" i="32"/>
  <c r="T14" i="32"/>
  <c r="T13" i="32"/>
  <c r="W13" i="32" s="1"/>
  <c r="T12" i="32"/>
  <c r="W12" i="32" s="1"/>
  <c r="T11" i="32"/>
  <c r="T10" i="32"/>
  <c r="T9" i="32"/>
  <c r="W9" i="32" s="1"/>
  <c r="C9" i="32"/>
  <c r="V108" i="31"/>
  <c r="T108" i="31"/>
  <c r="W108" i="31" s="1"/>
  <c r="R108" i="31"/>
  <c r="M108" i="31"/>
  <c r="K108" i="31"/>
  <c r="V107" i="31"/>
  <c r="T107" i="31"/>
  <c r="W107" i="31" s="1"/>
  <c r="R107" i="31"/>
  <c r="C108" i="31" s="1"/>
  <c r="X108" i="31" s="1"/>
  <c r="Y108" i="31" s="1"/>
  <c r="M107" i="31"/>
  <c r="K107" i="31"/>
  <c r="V106" i="31"/>
  <c r="T106" i="31"/>
  <c r="W106" i="31" s="1"/>
  <c r="R106" i="31"/>
  <c r="C107" i="31" s="1"/>
  <c r="X107" i="31" s="1"/>
  <c r="Y107" i="31" s="1"/>
  <c r="M106" i="31"/>
  <c r="K106" i="31"/>
  <c r="V105" i="31"/>
  <c r="T105" i="31"/>
  <c r="W105" i="31" s="1"/>
  <c r="R105" i="31"/>
  <c r="C106" i="31" s="1"/>
  <c r="X106" i="31" s="1"/>
  <c r="Y106" i="31" s="1"/>
  <c r="M105" i="31"/>
  <c r="K105" i="31"/>
  <c r="V104" i="31"/>
  <c r="T104" i="31"/>
  <c r="W104" i="31" s="1"/>
  <c r="R104" i="31"/>
  <c r="C105" i="31" s="1"/>
  <c r="X105" i="31" s="1"/>
  <c r="Y105" i="31" s="1"/>
  <c r="M104" i="31"/>
  <c r="K104" i="31"/>
  <c r="V103" i="31"/>
  <c r="T103" i="31"/>
  <c r="W103" i="31"/>
  <c r="R103" i="31"/>
  <c r="C104" i="31" s="1"/>
  <c r="X104" i="31" s="1"/>
  <c r="Y104" i="31" s="1"/>
  <c r="M103" i="31"/>
  <c r="K103" i="31"/>
  <c r="V102" i="31"/>
  <c r="T102" i="31"/>
  <c r="W102" i="31" s="1"/>
  <c r="R102" i="31"/>
  <c r="C103" i="31" s="1"/>
  <c r="X103" i="31" s="1"/>
  <c r="Y103" i="31" s="1"/>
  <c r="M102" i="31"/>
  <c r="K102" i="31"/>
  <c r="V101" i="31"/>
  <c r="T101" i="31"/>
  <c r="W101" i="31" s="1"/>
  <c r="R101" i="31"/>
  <c r="C102" i="31" s="1"/>
  <c r="X102" i="31" s="1"/>
  <c r="Y102" i="31" s="1"/>
  <c r="M101" i="31"/>
  <c r="K101" i="31"/>
  <c r="V100" i="31"/>
  <c r="T100" i="31"/>
  <c r="W100" i="31" s="1"/>
  <c r="R100" i="31"/>
  <c r="C101" i="31" s="1"/>
  <c r="X101" i="31" s="1"/>
  <c r="Y101" i="31" s="1"/>
  <c r="M100" i="31"/>
  <c r="K100" i="31"/>
  <c r="V99" i="31"/>
  <c r="T99" i="31"/>
  <c r="W99" i="31" s="1"/>
  <c r="R99" i="31"/>
  <c r="C100" i="31" s="1"/>
  <c r="X100" i="31" s="1"/>
  <c r="Y100" i="31" s="1"/>
  <c r="M99" i="31"/>
  <c r="K99" i="31"/>
  <c r="V98" i="31"/>
  <c r="T98" i="31"/>
  <c r="W98" i="31" s="1"/>
  <c r="R98" i="31"/>
  <c r="C99" i="31" s="1"/>
  <c r="X99" i="31" s="1"/>
  <c r="Y99" i="31" s="1"/>
  <c r="M98" i="31"/>
  <c r="K98" i="31"/>
  <c r="V97" i="31"/>
  <c r="T97" i="31"/>
  <c r="W97" i="31" s="1"/>
  <c r="R97" i="31"/>
  <c r="C98" i="31" s="1"/>
  <c r="X98" i="31" s="1"/>
  <c r="Y98" i="31" s="1"/>
  <c r="M97" i="31"/>
  <c r="K97" i="31"/>
  <c r="V96" i="31"/>
  <c r="T96" i="31"/>
  <c r="W96" i="31" s="1"/>
  <c r="R96" i="31"/>
  <c r="C97" i="31" s="1"/>
  <c r="X97" i="31" s="1"/>
  <c r="Y97" i="31" s="1"/>
  <c r="M96" i="31"/>
  <c r="K96" i="31"/>
  <c r="V95" i="31"/>
  <c r="T95" i="31"/>
  <c r="W95" i="31" s="1"/>
  <c r="R95" i="31"/>
  <c r="C96" i="31" s="1"/>
  <c r="X96" i="31" s="1"/>
  <c r="Y96" i="31" s="1"/>
  <c r="M95" i="31"/>
  <c r="K95" i="31"/>
  <c r="V94" i="31"/>
  <c r="T94" i="31"/>
  <c r="W94" i="31" s="1"/>
  <c r="R94" i="31"/>
  <c r="C95" i="31" s="1"/>
  <c r="X95" i="31" s="1"/>
  <c r="Y95" i="31" s="1"/>
  <c r="M94" i="31"/>
  <c r="K94" i="31"/>
  <c r="V93" i="31"/>
  <c r="T93" i="31"/>
  <c r="W93" i="31" s="1"/>
  <c r="R93" i="31"/>
  <c r="C94" i="31" s="1"/>
  <c r="X94" i="31" s="1"/>
  <c r="Y94" i="31" s="1"/>
  <c r="M93" i="31"/>
  <c r="K93" i="31"/>
  <c r="W92" i="31"/>
  <c r="V92" i="31"/>
  <c r="T92" i="31"/>
  <c r="R92" i="31"/>
  <c r="C93" i="31" s="1"/>
  <c r="X93" i="31" s="1"/>
  <c r="Y93" i="31" s="1"/>
  <c r="M92" i="31"/>
  <c r="K92" i="31"/>
  <c r="V91" i="31"/>
  <c r="T91" i="31"/>
  <c r="W91" i="31" s="1"/>
  <c r="R91" i="31"/>
  <c r="C92" i="31" s="1"/>
  <c r="X92" i="31" s="1"/>
  <c r="Y92" i="31" s="1"/>
  <c r="M91" i="31"/>
  <c r="K91" i="31"/>
  <c r="V90" i="31"/>
  <c r="T90" i="31"/>
  <c r="W90" i="31" s="1"/>
  <c r="R90" i="31"/>
  <c r="C91" i="31" s="1"/>
  <c r="X91" i="31" s="1"/>
  <c r="Y91" i="31" s="1"/>
  <c r="M90" i="31"/>
  <c r="K90" i="31"/>
  <c r="V89" i="31"/>
  <c r="T89" i="31"/>
  <c r="W89" i="31" s="1"/>
  <c r="R89" i="31"/>
  <c r="C90" i="31" s="1"/>
  <c r="X90" i="31" s="1"/>
  <c r="Y90" i="31" s="1"/>
  <c r="M89" i="31"/>
  <c r="K89" i="31"/>
  <c r="V88" i="31"/>
  <c r="T88" i="31"/>
  <c r="W88" i="31" s="1"/>
  <c r="R88" i="31"/>
  <c r="C89" i="31" s="1"/>
  <c r="X89" i="31" s="1"/>
  <c r="Y89" i="31" s="1"/>
  <c r="M88" i="31"/>
  <c r="K88" i="31"/>
  <c r="V87" i="31"/>
  <c r="T87" i="31"/>
  <c r="W87" i="31" s="1"/>
  <c r="R87" i="31"/>
  <c r="C88" i="31" s="1"/>
  <c r="X88" i="31" s="1"/>
  <c r="Y88" i="31" s="1"/>
  <c r="M87" i="31"/>
  <c r="K87" i="31"/>
  <c r="V86" i="31"/>
  <c r="T86" i="31"/>
  <c r="W86" i="31" s="1"/>
  <c r="R86" i="31"/>
  <c r="C87" i="31" s="1"/>
  <c r="X87" i="31" s="1"/>
  <c r="Y87" i="31" s="1"/>
  <c r="M86" i="31"/>
  <c r="K86" i="31"/>
  <c r="V85" i="31"/>
  <c r="T85" i="31"/>
  <c r="W85" i="31" s="1"/>
  <c r="R85" i="31"/>
  <c r="C86" i="31" s="1"/>
  <c r="X86" i="31" s="1"/>
  <c r="Y86" i="31" s="1"/>
  <c r="M85" i="31"/>
  <c r="K85" i="31"/>
  <c r="V84" i="31"/>
  <c r="T84" i="31"/>
  <c r="W84" i="31" s="1"/>
  <c r="R84" i="31"/>
  <c r="C85" i="31" s="1"/>
  <c r="X85" i="31" s="1"/>
  <c r="Y85" i="31" s="1"/>
  <c r="M84" i="31"/>
  <c r="K84" i="31"/>
  <c r="V83" i="31"/>
  <c r="T83" i="31"/>
  <c r="W83" i="31" s="1"/>
  <c r="R83" i="31"/>
  <c r="C84" i="31" s="1"/>
  <c r="X84" i="31" s="1"/>
  <c r="Y84" i="31" s="1"/>
  <c r="M83" i="31"/>
  <c r="K83" i="31"/>
  <c r="V82" i="31"/>
  <c r="T82" i="31"/>
  <c r="W82" i="31" s="1"/>
  <c r="R82" i="31"/>
  <c r="C83" i="31" s="1"/>
  <c r="X83" i="31" s="1"/>
  <c r="Y83" i="31" s="1"/>
  <c r="M82" i="31"/>
  <c r="K82" i="31"/>
  <c r="V81" i="31"/>
  <c r="T81" i="31"/>
  <c r="W81" i="31" s="1"/>
  <c r="R81" i="31"/>
  <c r="C82" i="31" s="1"/>
  <c r="X82" i="31" s="1"/>
  <c r="Y82" i="31" s="1"/>
  <c r="M81" i="31"/>
  <c r="K81" i="31"/>
  <c r="V80" i="31"/>
  <c r="T80" i="31"/>
  <c r="W80" i="31" s="1"/>
  <c r="R80" i="31"/>
  <c r="C81" i="31" s="1"/>
  <c r="X81" i="31" s="1"/>
  <c r="Y81" i="31" s="1"/>
  <c r="M80" i="31"/>
  <c r="K80" i="31"/>
  <c r="V79" i="31"/>
  <c r="T79" i="31"/>
  <c r="W79" i="31" s="1"/>
  <c r="R79" i="31"/>
  <c r="C80" i="31" s="1"/>
  <c r="X80" i="31" s="1"/>
  <c r="Y80" i="31" s="1"/>
  <c r="M79" i="31"/>
  <c r="K79" i="31"/>
  <c r="V78" i="31"/>
  <c r="T78" i="31"/>
  <c r="W78" i="31" s="1"/>
  <c r="R78" i="31"/>
  <c r="C79" i="31" s="1"/>
  <c r="X79" i="31" s="1"/>
  <c r="Y79" i="31" s="1"/>
  <c r="M78" i="31"/>
  <c r="K78" i="31"/>
  <c r="V77" i="31"/>
  <c r="T77" i="31"/>
  <c r="W77" i="31" s="1"/>
  <c r="R77" i="31"/>
  <c r="C78" i="31" s="1"/>
  <c r="X78" i="31" s="1"/>
  <c r="Y78" i="31" s="1"/>
  <c r="M77" i="31"/>
  <c r="K77" i="31"/>
  <c r="V76" i="31"/>
  <c r="T76" i="31"/>
  <c r="W76" i="31" s="1"/>
  <c r="R76" i="31"/>
  <c r="C77" i="31" s="1"/>
  <c r="X77" i="31" s="1"/>
  <c r="Y77" i="31" s="1"/>
  <c r="M76" i="31"/>
  <c r="K76" i="31"/>
  <c r="W75" i="31"/>
  <c r="V75" i="31"/>
  <c r="T75" i="31"/>
  <c r="R75" i="31"/>
  <c r="C76" i="31" s="1"/>
  <c r="X76" i="31" s="1"/>
  <c r="Y76" i="31" s="1"/>
  <c r="M75" i="31"/>
  <c r="K75" i="31"/>
  <c r="V74" i="31"/>
  <c r="T74" i="31"/>
  <c r="W74" i="31" s="1"/>
  <c r="R74" i="31"/>
  <c r="C75" i="31" s="1"/>
  <c r="X75" i="31" s="1"/>
  <c r="Y75" i="31" s="1"/>
  <c r="M74" i="31"/>
  <c r="K74" i="31"/>
  <c r="V73" i="31"/>
  <c r="T73" i="31"/>
  <c r="W73" i="31" s="1"/>
  <c r="R73" i="31"/>
  <c r="C74" i="31" s="1"/>
  <c r="X74" i="31" s="1"/>
  <c r="Y74" i="31" s="1"/>
  <c r="M73" i="31"/>
  <c r="K73" i="31"/>
  <c r="W72" i="31"/>
  <c r="V72" i="31"/>
  <c r="T72" i="31"/>
  <c r="R72" i="31"/>
  <c r="C73" i="31" s="1"/>
  <c r="X73" i="31" s="1"/>
  <c r="Y73" i="31" s="1"/>
  <c r="M72" i="31"/>
  <c r="K72" i="31"/>
  <c r="V71" i="31"/>
  <c r="T71" i="31"/>
  <c r="W71" i="31" s="1"/>
  <c r="R71" i="31"/>
  <c r="C72" i="31" s="1"/>
  <c r="X72" i="31" s="1"/>
  <c r="Y72" i="31" s="1"/>
  <c r="M71" i="31"/>
  <c r="K71" i="31"/>
  <c r="V70" i="31"/>
  <c r="T70" i="31"/>
  <c r="W70" i="31" s="1"/>
  <c r="R70" i="31"/>
  <c r="C71" i="31" s="1"/>
  <c r="X71" i="31" s="1"/>
  <c r="Y71" i="31" s="1"/>
  <c r="V69" i="31"/>
  <c r="T69" i="31"/>
  <c r="W69" i="31" s="1"/>
  <c r="R69" i="31"/>
  <c r="C70" i="31" s="1"/>
  <c r="X70" i="31" s="1"/>
  <c r="Y70" i="31" s="1"/>
  <c r="V68" i="31"/>
  <c r="T68" i="31"/>
  <c r="W68" i="31" s="1"/>
  <c r="R68" i="31"/>
  <c r="C69" i="31" s="1"/>
  <c r="X69" i="31" s="1"/>
  <c r="Y69" i="31" s="1"/>
  <c r="V67" i="31"/>
  <c r="T67" i="31"/>
  <c r="W67" i="31" s="1"/>
  <c r="R67" i="31"/>
  <c r="C68" i="31" s="1"/>
  <c r="X68" i="31" s="1"/>
  <c r="Y68" i="31" s="1"/>
  <c r="V66" i="31"/>
  <c r="T66" i="31"/>
  <c r="W66" i="31" s="1"/>
  <c r="R66" i="31"/>
  <c r="C67" i="31" s="1"/>
  <c r="X67" i="31" s="1"/>
  <c r="Y67" i="31" s="1"/>
  <c r="V65" i="31"/>
  <c r="T65" i="31"/>
  <c r="W65" i="31" s="1"/>
  <c r="R65" i="31"/>
  <c r="C66" i="31" s="1"/>
  <c r="X66" i="31" s="1"/>
  <c r="Y66" i="31" s="1"/>
  <c r="V64" i="31"/>
  <c r="T64" i="31"/>
  <c r="W64" i="31" s="1"/>
  <c r="R64" i="31"/>
  <c r="C65" i="31" s="1"/>
  <c r="X65" i="31" s="1"/>
  <c r="Y65" i="31" s="1"/>
  <c r="V63" i="31"/>
  <c r="T63" i="31"/>
  <c r="W63" i="31" s="1"/>
  <c r="R63" i="31"/>
  <c r="C64" i="31" s="1"/>
  <c r="X64" i="31" s="1"/>
  <c r="Y64" i="31" s="1"/>
  <c r="V62" i="31"/>
  <c r="T62" i="31"/>
  <c r="W62" i="31" s="1"/>
  <c r="R62" i="31"/>
  <c r="C63" i="31" s="1"/>
  <c r="X63" i="31" s="1"/>
  <c r="Y63" i="31" s="1"/>
  <c r="V61" i="31"/>
  <c r="T61" i="31"/>
  <c r="W61" i="31" s="1"/>
  <c r="R61" i="31"/>
  <c r="C62" i="31" s="1"/>
  <c r="X62" i="31" s="1"/>
  <c r="Y62" i="31" s="1"/>
  <c r="V60" i="31"/>
  <c r="T60" i="31"/>
  <c r="W60" i="31" s="1"/>
  <c r="R60" i="31"/>
  <c r="C61" i="31" s="1"/>
  <c r="X61" i="31" s="1"/>
  <c r="Y61" i="31" s="1"/>
  <c r="V59" i="31"/>
  <c r="T59" i="31"/>
  <c r="W59" i="31" s="1"/>
  <c r="R59" i="31"/>
  <c r="C60" i="31" s="1"/>
  <c r="X60" i="31" s="1"/>
  <c r="Y60" i="31" s="1"/>
  <c r="V58" i="31"/>
  <c r="V57" i="31"/>
  <c r="V56" i="31"/>
  <c r="V55" i="31"/>
  <c r="V54" i="31"/>
  <c r="V53" i="31"/>
  <c r="V52" i="31"/>
  <c r="V51" i="31"/>
  <c r="V50" i="31"/>
  <c r="V49" i="31"/>
  <c r="V48" i="31"/>
  <c r="V47" i="31"/>
  <c r="V46" i="31"/>
  <c r="V45" i="31"/>
  <c r="V44" i="31"/>
  <c r="V43" i="31"/>
  <c r="V42" i="31"/>
  <c r="V41" i="31"/>
  <c r="V40" i="31"/>
  <c r="V39" i="31"/>
  <c r="V38" i="31"/>
  <c r="T38" i="31"/>
  <c r="V37" i="31"/>
  <c r="T37" i="31"/>
  <c r="V36" i="31"/>
  <c r="T36" i="31"/>
  <c r="V35" i="31"/>
  <c r="T35" i="31"/>
  <c r="V34" i="31"/>
  <c r="T34" i="31"/>
  <c r="V33" i="31"/>
  <c r="T33" i="31"/>
  <c r="V32" i="31"/>
  <c r="T32" i="31"/>
  <c r="V31" i="31"/>
  <c r="T31" i="31"/>
  <c r="V30" i="31"/>
  <c r="T30" i="31"/>
  <c r="V29" i="31"/>
  <c r="T29" i="31"/>
  <c r="V28" i="31"/>
  <c r="T28" i="31"/>
  <c r="V27" i="31"/>
  <c r="T27" i="31"/>
  <c r="V26" i="31"/>
  <c r="T26" i="31"/>
  <c r="V25" i="31"/>
  <c r="T25" i="31"/>
  <c r="V24" i="31"/>
  <c r="T24" i="31"/>
  <c r="V23" i="31"/>
  <c r="T23" i="31"/>
  <c r="T22" i="31"/>
  <c r="T21" i="31"/>
  <c r="T20" i="31"/>
  <c r="T19" i="31"/>
  <c r="T18" i="31"/>
  <c r="V18" i="31" s="1"/>
  <c r="T17" i="31"/>
  <c r="T16" i="31"/>
  <c r="T15" i="31"/>
  <c r="T14" i="31"/>
  <c r="T13" i="31"/>
  <c r="T12" i="31"/>
  <c r="W12" i="31" s="1"/>
  <c r="T11" i="31"/>
  <c r="T10" i="31"/>
  <c r="T9" i="31"/>
  <c r="V9" i="31" s="1"/>
  <c r="C9" i="31"/>
  <c r="R10" i="17"/>
  <c r="C11" i="17" s="1"/>
  <c r="T10" i="17"/>
  <c r="R11" i="17"/>
  <c r="C12" i="17" s="1"/>
  <c r="T11" i="17"/>
  <c r="R12" i="17"/>
  <c r="C13" i="17"/>
  <c r="T12" i="17"/>
  <c r="R13" i="17"/>
  <c r="T13" i="17"/>
  <c r="R14" i="17"/>
  <c r="T14" i="17"/>
  <c r="R15" i="17"/>
  <c r="T15" i="17"/>
  <c r="R16" i="17"/>
  <c r="C17" i="17" s="1"/>
  <c r="T16" i="17"/>
  <c r="R17" i="17"/>
  <c r="T17" i="17"/>
  <c r="R18" i="17"/>
  <c r="T18" i="17"/>
  <c r="R19" i="17"/>
  <c r="T19" i="17"/>
  <c r="R20" i="17"/>
  <c r="C21" i="17" s="1"/>
  <c r="T20" i="17"/>
  <c r="R21" i="17"/>
  <c r="T21" i="17"/>
  <c r="R22" i="17"/>
  <c r="T22" i="17"/>
  <c r="R23" i="17"/>
  <c r="T23" i="17"/>
  <c r="R24" i="17"/>
  <c r="C25" i="17" s="1"/>
  <c r="T24" i="17"/>
  <c r="R25" i="17"/>
  <c r="T25" i="17"/>
  <c r="R26" i="17"/>
  <c r="T26" i="17"/>
  <c r="R27" i="17"/>
  <c r="T27" i="17"/>
  <c r="R28" i="17"/>
  <c r="C29" i="17" s="1"/>
  <c r="T28" i="17"/>
  <c r="R29" i="17"/>
  <c r="C30" i="17" s="1"/>
  <c r="T29" i="17"/>
  <c r="R30" i="17"/>
  <c r="T30" i="17"/>
  <c r="R31" i="17"/>
  <c r="C32" i="17" s="1"/>
  <c r="T31" i="17"/>
  <c r="R32" i="17"/>
  <c r="C33" i="17" s="1"/>
  <c r="T32" i="17"/>
  <c r="R33" i="17"/>
  <c r="C34" i="17" s="1"/>
  <c r="T33" i="17"/>
  <c r="R34" i="17"/>
  <c r="T34" i="17"/>
  <c r="R35" i="17"/>
  <c r="C36" i="17" s="1"/>
  <c r="T35" i="17"/>
  <c r="R36" i="17"/>
  <c r="C37" i="17" s="1"/>
  <c r="T36" i="17"/>
  <c r="R37" i="17"/>
  <c r="T37" i="17"/>
  <c r="R38" i="17"/>
  <c r="C39" i="17" s="1"/>
  <c r="T38" i="17"/>
  <c r="R39" i="17"/>
  <c r="T39" i="17"/>
  <c r="R40" i="17"/>
  <c r="C41" i="17" s="1"/>
  <c r="T40" i="17"/>
  <c r="R41" i="17"/>
  <c r="T41" i="17"/>
  <c r="R42" i="17"/>
  <c r="T42" i="17"/>
  <c r="R43" i="17"/>
  <c r="T43" i="17"/>
  <c r="R44" i="17"/>
  <c r="C45" i="17" s="1"/>
  <c r="T44" i="17"/>
  <c r="R45" i="17"/>
  <c r="T45" i="17"/>
  <c r="R46" i="17"/>
  <c r="T46" i="17"/>
  <c r="R47" i="17"/>
  <c r="T47" i="17"/>
  <c r="R48" i="17"/>
  <c r="C49" i="17" s="1"/>
  <c r="T48" i="17"/>
  <c r="R49" i="17"/>
  <c r="T49" i="17"/>
  <c r="R50" i="17"/>
  <c r="T50" i="17"/>
  <c r="R51" i="17"/>
  <c r="T51" i="17"/>
  <c r="R52" i="17"/>
  <c r="C53" i="17" s="1"/>
  <c r="T52" i="17"/>
  <c r="R53" i="17"/>
  <c r="T53" i="17"/>
  <c r="R54" i="17"/>
  <c r="T54" i="17"/>
  <c r="R55" i="17"/>
  <c r="T55" i="17"/>
  <c r="R56" i="17"/>
  <c r="C57" i="17" s="1"/>
  <c r="T56" i="17"/>
  <c r="R57" i="17"/>
  <c r="T57" i="17"/>
  <c r="R58" i="17"/>
  <c r="T58" i="17"/>
  <c r="R59" i="17"/>
  <c r="T59" i="17"/>
  <c r="R60" i="17"/>
  <c r="C61" i="17"/>
  <c r="T60" i="17"/>
  <c r="R61" i="17"/>
  <c r="C62" i="17" s="1"/>
  <c r="T61" i="17"/>
  <c r="R62" i="17"/>
  <c r="C63" i="17" s="1"/>
  <c r="T62" i="17"/>
  <c r="R63" i="17"/>
  <c r="C64" i="17" s="1"/>
  <c r="T63" i="17"/>
  <c r="R64" i="17"/>
  <c r="C65" i="17" s="1"/>
  <c r="T64" i="17"/>
  <c r="R65" i="17"/>
  <c r="C66" i="17" s="1"/>
  <c r="T65" i="17"/>
  <c r="R66" i="17"/>
  <c r="C67" i="17" s="1"/>
  <c r="T66" i="17"/>
  <c r="R67" i="17"/>
  <c r="C68" i="17" s="1"/>
  <c r="T67" i="17"/>
  <c r="R68" i="17"/>
  <c r="C69" i="17" s="1"/>
  <c r="T68" i="17"/>
  <c r="R69" i="17"/>
  <c r="T69" i="17"/>
  <c r="R70" i="17"/>
  <c r="C71" i="17" s="1"/>
  <c r="T70" i="17"/>
  <c r="R71" i="17"/>
  <c r="T71" i="17"/>
  <c r="R72" i="17"/>
  <c r="C73" i="17" s="1"/>
  <c r="T72" i="17"/>
  <c r="R73" i="17"/>
  <c r="T73" i="17"/>
  <c r="R74" i="17"/>
  <c r="T74" i="17"/>
  <c r="R75" i="17"/>
  <c r="C76" i="17"/>
  <c r="T75" i="17"/>
  <c r="R76" i="17"/>
  <c r="C77" i="17" s="1"/>
  <c r="T76" i="17"/>
  <c r="R77" i="17"/>
  <c r="C78" i="17" s="1"/>
  <c r="T77" i="17"/>
  <c r="R78" i="17"/>
  <c r="T78" i="17"/>
  <c r="R79" i="17"/>
  <c r="C80" i="17" s="1"/>
  <c r="T79" i="17"/>
  <c r="R80" i="17"/>
  <c r="C81" i="17" s="1"/>
  <c r="T80" i="17"/>
  <c r="R81" i="17"/>
  <c r="T81" i="17"/>
  <c r="R82" i="17"/>
  <c r="T82" i="17"/>
  <c r="R83" i="17"/>
  <c r="C84" i="17"/>
  <c r="T83" i="17"/>
  <c r="R84" i="17"/>
  <c r="C85" i="17" s="1"/>
  <c r="T84" i="17"/>
  <c r="R85" i="17"/>
  <c r="C86" i="17" s="1"/>
  <c r="T85" i="17"/>
  <c r="R86" i="17"/>
  <c r="T86" i="17"/>
  <c r="R87" i="17"/>
  <c r="C88" i="17" s="1"/>
  <c r="T87" i="17"/>
  <c r="R88" i="17"/>
  <c r="C89" i="17" s="1"/>
  <c r="T88" i="17"/>
  <c r="R89" i="17"/>
  <c r="T89" i="17"/>
  <c r="R90" i="17"/>
  <c r="C91" i="17" s="1"/>
  <c r="T90" i="17"/>
  <c r="R91" i="17"/>
  <c r="C92" i="17" s="1"/>
  <c r="T91" i="17"/>
  <c r="R92" i="17"/>
  <c r="C93" i="17" s="1"/>
  <c r="T92" i="17"/>
  <c r="R93" i="17"/>
  <c r="T93" i="17"/>
  <c r="R94" i="17"/>
  <c r="T94" i="17"/>
  <c r="R95" i="17"/>
  <c r="C96" i="17"/>
  <c r="T95" i="17"/>
  <c r="R96" i="17"/>
  <c r="C97" i="17" s="1"/>
  <c r="T96" i="17"/>
  <c r="R97" i="17"/>
  <c r="T97" i="17"/>
  <c r="R98" i="17"/>
  <c r="T98" i="17"/>
  <c r="R99" i="17"/>
  <c r="C100" i="17" s="1"/>
  <c r="T99" i="17"/>
  <c r="R100" i="17"/>
  <c r="C101" i="17" s="1"/>
  <c r="T100" i="17"/>
  <c r="R101" i="17"/>
  <c r="C102" i="17" s="1"/>
  <c r="T101" i="17"/>
  <c r="R102" i="17"/>
  <c r="T102" i="17"/>
  <c r="R103" i="17"/>
  <c r="C104" i="17" s="1"/>
  <c r="T103" i="17"/>
  <c r="R104" i="17"/>
  <c r="C105" i="17" s="1"/>
  <c r="T104" i="17"/>
  <c r="R105" i="17"/>
  <c r="T105" i="17"/>
  <c r="R106" i="17"/>
  <c r="T106" i="17"/>
  <c r="R107" i="17"/>
  <c r="C108" i="17"/>
  <c r="T107" i="17"/>
  <c r="R108" i="17"/>
  <c r="T10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M39" i="17"/>
  <c r="M40" i="17"/>
  <c r="M41" i="17"/>
  <c r="M42" i="17"/>
  <c r="M43" i="17"/>
  <c r="M44" i="17"/>
  <c r="M45" i="17"/>
  <c r="M46" i="17"/>
  <c r="M47" i="17"/>
  <c r="M48" i="17"/>
  <c r="M49" i="17"/>
  <c r="M50" i="17"/>
  <c r="M51" i="17"/>
  <c r="M52" i="17"/>
  <c r="M53" i="17"/>
  <c r="M54" i="17"/>
  <c r="M55" i="17"/>
  <c r="M56" i="17"/>
  <c r="M57" i="17"/>
  <c r="M58" i="17"/>
  <c r="M59" i="17"/>
  <c r="M60" i="17"/>
  <c r="M61" i="17"/>
  <c r="M62" i="17"/>
  <c r="M63" i="17"/>
  <c r="M64" i="17"/>
  <c r="M65" i="17"/>
  <c r="M66" i="17"/>
  <c r="M67" i="17"/>
  <c r="M68" i="17"/>
  <c r="M69" i="17"/>
  <c r="M70" i="17"/>
  <c r="M71" i="17"/>
  <c r="M72" i="17"/>
  <c r="M73" i="17"/>
  <c r="M74" i="17"/>
  <c r="M75" i="17"/>
  <c r="M76" i="17"/>
  <c r="M77" i="17"/>
  <c r="M78" i="17"/>
  <c r="M79" i="17"/>
  <c r="M80" i="17"/>
  <c r="M81" i="17"/>
  <c r="M82" i="17"/>
  <c r="M83" i="17"/>
  <c r="M84" i="17"/>
  <c r="M85" i="17"/>
  <c r="M86" i="17"/>
  <c r="M87" i="17"/>
  <c r="M88" i="17"/>
  <c r="M89" i="17"/>
  <c r="M90" i="17"/>
  <c r="M91" i="17"/>
  <c r="M92" i="17"/>
  <c r="M93" i="17"/>
  <c r="M94" i="17"/>
  <c r="M95" i="17"/>
  <c r="M96" i="17"/>
  <c r="M97" i="17"/>
  <c r="M98" i="17"/>
  <c r="M99" i="17"/>
  <c r="M100" i="17"/>
  <c r="M101" i="17"/>
  <c r="M102" i="17"/>
  <c r="M103" i="17"/>
  <c r="M104" i="17"/>
  <c r="M105" i="17"/>
  <c r="M106" i="17"/>
  <c r="M107" i="17"/>
  <c r="M108" i="17"/>
  <c r="K108" i="17"/>
  <c r="K107" i="17"/>
  <c r="C107" i="17"/>
  <c r="K106" i="17"/>
  <c r="C106" i="17"/>
  <c r="K105" i="17"/>
  <c r="K104" i="17"/>
  <c r="K103" i="17"/>
  <c r="C103" i="17"/>
  <c r="K102" i="17"/>
  <c r="K101" i="17"/>
  <c r="K100" i="17"/>
  <c r="K99" i="17"/>
  <c r="C99" i="17"/>
  <c r="K98" i="17"/>
  <c r="C98" i="17"/>
  <c r="K97" i="17"/>
  <c r="K96" i="17"/>
  <c r="K95" i="17"/>
  <c r="C95" i="17"/>
  <c r="K94" i="17"/>
  <c r="C94" i="17"/>
  <c r="K93" i="17"/>
  <c r="K92" i="17"/>
  <c r="K91" i="17"/>
  <c r="K90" i="17"/>
  <c r="C90" i="17"/>
  <c r="K89" i="17"/>
  <c r="K88" i="17"/>
  <c r="K87" i="17"/>
  <c r="C87" i="17"/>
  <c r="K86" i="17"/>
  <c r="K85" i="17"/>
  <c r="K84" i="17"/>
  <c r="K83" i="17"/>
  <c r="C83" i="17"/>
  <c r="K82" i="17"/>
  <c r="C82" i="17"/>
  <c r="K81" i="17"/>
  <c r="K80" i="17"/>
  <c r="K79" i="17"/>
  <c r="C79" i="17"/>
  <c r="K78" i="17"/>
  <c r="K77" i="17"/>
  <c r="K76" i="17"/>
  <c r="K75" i="17"/>
  <c r="C75" i="17"/>
  <c r="K74" i="17"/>
  <c r="C74" i="17"/>
  <c r="K73" i="17"/>
  <c r="K72" i="17"/>
  <c r="C72" i="17"/>
  <c r="K71" i="17"/>
  <c r="K70" i="17"/>
  <c r="C70" i="17"/>
  <c r="K69" i="17"/>
  <c r="K68" i="17"/>
  <c r="K67" i="17"/>
  <c r="K66" i="17"/>
  <c r="K65" i="17"/>
  <c r="K64" i="17"/>
  <c r="K63" i="17"/>
  <c r="K62" i="17"/>
  <c r="K61" i="17"/>
  <c r="K60" i="17"/>
  <c r="C60" i="17"/>
  <c r="K59" i="17"/>
  <c r="C59" i="17"/>
  <c r="K58" i="17"/>
  <c r="C58" i="17"/>
  <c r="K57" i="17"/>
  <c r="K56" i="17"/>
  <c r="C56" i="17"/>
  <c r="K55" i="17"/>
  <c r="C55" i="17"/>
  <c r="K54" i="17"/>
  <c r="C54" i="17"/>
  <c r="K53" i="17"/>
  <c r="K52" i="17"/>
  <c r="C52" i="17"/>
  <c r="K51" i="17"/>
  <c r="C51" i="17"/>
  <c r="K50" i="17"/>
  <c r="C50" i="17"/>
  <c r="K49" i="17"/>
  <c r="K48" i="17"/>
  <c r="C48" i="17"/>
  <c r="K47" i="17"/>
  <c r="C47" i="17"/>
  <c r="K46" i="17"/>
  <c r="C46" i="17"/>
  <c r="K45" i="17"/>
  <c r="K44" i="17"/>
  <c r="C44" i="17"/>
  <c r="K43" i="17"/>
  <c r="C43" i="17"/>
  <c r="K42" i="17"/>
  <c r="C42" i="17"/>
  <c r="K41" i="17"/>
  <c r="K40" i="17"/>
  <c r="C40" i="17"/>
  <c r="K39" i="17"/>
  <c r="K38" i="17"/>
  <c r="C38" i="17"/>
  <c r="K37" i="17"/>
  <c r="K36" i="17"/>
  <c r="K35" i="17"/>
  <c r="C35" i="17"/>
  <c r="K34" i="17"/>
  <c r="K33" i="17"/>
  <c r="K32" i="17"/>
  <c r="K31" i="17"/>
  <c r="C31" i="17"/>
  <c r="K30" i="17"/>
  <c r="K29" i="17"/>
  <c r="K28" i="17"/>
  <c r="C28" i="17"/>
  <c r="K27" i="17"/>
  <c r="C27" i="17"/>
  <c r="K26" i="17"/>
  <c r="C26" i="17"/>
  <c r="K25" i="17"/>
  <c r="K24" i="17"/>
  <c r="C24" i="17"/>
  <c r="K23" i="17"/>
  <c r="C23" i="17"/>
  <c r="K22" i="17"/>
  <c r="C22" i="17"/>
  <c r="K21" i="17"/>
  <c r="K20" i="17"/>
  <c r="C20" i="17"/>
  <c r="K19" i="17"/>
  <c r="C19" i="17"/>
  <c r="K18" i="17"/>
  <c r="C18" i="17"/>
  <c r="K17" i="17"/>
  <c r="K16" i="17"/>
  <c r="C16" i="17"/>
  <c r="K15" i="17"/>
  <c r="C15" i="17"/>
  <c r="K14" i="17"/>
  <c r="C14" i="17"/>
  <c r="K13" i="17"/>
  <c r="K12" i="17"/>
  <c r="K11" i="17"/>
  <c r="K10" i="17"/>
  <c r="K9" i="17"/>
  <c r="M9" i="17"/>
  <c r="R9" i="17" s="1"/>
  <c r="L2" i="17"/>
  <c r="V10" i="31" l="1"/>
  <c r="W14" i="32"/>
  <c r="V18" i="32"/>
  <c r="P2" i="17"/>
  <c r="W37" i="32"/>
  <c r="W30" i="32"/>
  <c r="W31" i="32" s="1"/>
  <c r="W32" i="32" s="1"/>
  <c r="W33" i="32" s="1"/>
  <c r="W34" i="32" s="1"/>
  <c r="W35" i="32" s="1"/>
  <c r="W26" i="32"/>
  <c r="W27" i="32" s="1"/>
  <c r="W28" i="32" s="1"/>
  <c r="W29" i="32" s="1"/>
  <c r="W15" i="32"/>
  <c r="W16" i="32" s="1"/>
  <c r="W9" i="31"/>
  <c r="W10" i="31" s="1"/>
  <c r="W11" i="31" s="1"/>
  <c r="W13" i="31"/>
  <c r="W14" i="31" s="1"/>
  <c r="W15" i="31" s="1"/>
  <c r="V9" i="32"/>
  <c r="V10" i="32" s="1"/>
  <c r="R9" i="32"/>
  <c r="C10" i="32" s="1"/>
  <c r="W38" i="32"/>
  <c r="W39" i="32" s="1"/>
  <c r="W10" i="32"/>
  <c r="W11" i="32" s="1"/>
  <c r="W10" i="33"/>
  <c r="W11" i="33" s="1"/>
  <c r="W12" i="33" s="1"/>
  <c r="W13" i="33" s="1"/>
  <c r="W14" i="33" s="1"/>
  <c r="W15" i="33" s="1"/>
  <c r="W16" i="33" s="1"/>
  <c r="W17" i="33" s="1"/>
  <c r="W18" i="33" s="1"/>
  <c r="W19" i="33" s="1"/>
  <c r="W20" i="33" s="1"/>
  <c r="W21" i="33" s="1"/>
  <c r="W22" i="33" s="1"/>
  <c r="W23" i="33" s="1"/>
  <c r="W24" i="33" s="1"/>
  <c r="W25" i="33" s="1"/>
  <c r="W26" i="33" s="1"/>
  <c r="W27" i="33" s="1"/>
  <c r="W28" i="33" s="1"/>
  <c r="W29" i="33" s="1"/>
  <c r="W30" i="33" s="1"/>
  <c r="W31" i="33" s="1"/>
  <c r="W32" i="33" s="1"/>
  <c r="W33" i="33" s="1"/>
  <c r="W34" i="33" s="1"/>
  <c r="W35" i="33" s="1"/>
  <c r="W36" i="33" s="1"/>
  <c r="W37" i="33" s="1"/>
  <c r="W38" i="33" s="1"/>
  <c r="W39" i="33" s="1"/>
  <c r="W40" i="33" s="1"/>
  <c r="W41" i="33" s="1"/>
  <c r="W42" i="33" s="1"/>
  <c r="W43" i="33" s="1"/>
  <c r="W44" i="33" s="1"/>
  <c r="W45" i="33" s="1"/>
  <c r="W46" i="33" s="1"/>
  <c r="W47" i="33" s="1"/>
  <c r="V11" i="31"/>
  <c r="V12" i="31" s="1"/>
  <c r="V19" i="31"/>
  <c r="V20" i="31" s="1"/>
  <c r="V21" i="31" s="1"/>
  <c r="V22" i="31" s="1"/>
  <c r="W30" i="31"/>
  <c r="W31" i="31" s="1"/>
  <c r="W32" i="31" s="1"/>
  <c r="W33" i="31" s="1"/>
  <c r="W34" i="31" s="1"/>
  <c r="W35" i="31" s="1"/>
  <c r="W36" i="31" s="1"/>
  <c r="W26" i="31"/>
  <c r="W27" i="31" s="1"/>
  <c r="W28" i="31" s="1"/>
  <c r="W29" i="31" s="1"/>
  <c r="R9" i="33"/>
  <c r="C10" i="33" s="1"/>
  <c r="R10" i="33" s="1"/>
  <c r="V9" i="33"/>
  <c r="V10" i="33" s="1"/>
  <c r="V11" i="33" s="1"/>
  <c r="V12" i="33" s="1"/>
  <c r="V13" i="33" s="1"/>
  <c r="V14" i="33" s="1"/>
  <c r="V15" i="33" s="1"/>
  <c r="V16" i="33" s="1"/>
  <c r="V17" i="33" s="1"/>
  <c r="W37" i="31"/>
  <c r="W38" i="31" s="1"/>
  <c r="W39" i="31" s="1"/>
  <c r="W40" i="31" s="1"/>
  <c r="W41" i="31" s="1"/>
  <c r="W42" i="31" s="1"/>
  <c r="W43" i="31" s="1"/>
  <c r="W44" i="31" s="1"/>
  <c r="W45" i="31" s="1"/>
  <c r="W46" i="31" s="1"/>
  <c r="W47" i="31" s="1"/>
  <c r="W48" i="31" s="1"/>
  <c r="W49" i="31" s="1"/>
  <c r="W50" i="31" s="1"/>
  <c r="W51" i="31" s="1"/>
  <c r="W52" i="31" s="1"/>
  <c r="W53" i="31" s="1"/>
  <c r="W54" i="31" s="1"/>
  <c r="W55" i="31" s="1"/>
  <c r="W56" i="31" s="1"/>
  <c r="W57" i="31" s="1"/>
  <c r="W58" i="31" s="1"/>
  <c r="H4" i="32"/>
  <c r="H4" i="33"/>
  <c r="H4" i="31"/>
  <c r="G5" i="17"/>
  <c r="E5" i="17"/>
  <c r="D4" i="17"/>
  <c r="C5" i="17"/>
  <c r="T9" i="17"/>
  <c r="H4" i="17" s="1"/>
  <c r="C10" i="17"/>
  <c r="R9" i="31"/>
  <c r="W16" i="31"/>
  <c r="W17" i="31" s="1"/>
  <c r="W18" i="31" s="1"/>
  <c r="W19" i="31" s="1"/>
  <c r="W20" i="31" s="1"/>
  <c r="W21" i="31"/>
  <c r="W22" i="31" s="1"/>
  <c r="W23" i="31" s="1"/>
  <c r="W24" i="31" s="1"/>
  <c r="W25" i="31" s="1"/>
  <c r="V19" i="32"/>
  <c r="V20" i="32" s="1"/>
  <c r="V21" i="32" s="1"/>
  <c r="V22" i="32" s="1"/>
  <c r="V18" i="33"/>
  <c r="V19" i="33" s="1"/>
  <c r="V20" i="33" s="1"/>
  <c r="V21" i="33" s="1"/>
  <c r="V22" i="33" s="1"/>
  <c r="V11" i="32"/>
  <c r="V12" i="32" s="1"/>
  <c r="V13" i="32" s="1"/>
  <c r="V14" i="32" s="1"/>
  <c r="V15" i="32" s="1"/>
  <c r="V16" i="32" s="1"/>
  <c r="V17" i="32" s="1"/>
  <c r="I5" i="17" l="1"/>
  <c r="X10" i="33"/>
  <c r="C11" i="33"/>
  <c r="R11" i="33" s="1"/>
  <c r="V13" i="31"/>
  <c r="R10" i="32"/>
  <c r="X10" i="32"/>
  <c r="C10" i="31"/>
  <c r="L5" i="33"/>
  <c r="P5" i="31"/>
  <c r="L5" i="32"/>
  <c r="W17" i="32"/>
  <c r="P4" i="17"/>
  <c r="L4" i="17"/>
  <c r="V14" i="31" l="1"/>
  <c r="V15" i="31" s="1"/>
  <c r="V16" i="31" s="1"/>
  <c r="V17" i="31" s="1"/>
  <c r="W18" i="32"/>
  <c r="X11" i="33"/>
  <c r="Y11" i="33" s="1"/>
  <c r="C11" i="32"/>
  <c r="R10" i="31"/>
  <c r="X10" i="31"/>
  <c r="R11" i="32" l="1"/>
  <c r="W19" i="32"/>
  <c r="W20" i="32" s="1"/>
  <c r="W21" i="32" s="1"/>
  <c r="W22" i="32" s="1"/>
  <c r="W23" i="32" s="1"/>
  <c r="W24" i="32" s="1"/>
  <c r="W25" i="32" s="1"/>
  <c r="L5" i="31"/>
  <c r="C11" i="31"/>
  <c r="X11" i="32"/>
  <c r="Y11" i="32" s="1"/>
  <c r="C12" i="33"/>
  <c r="R12" i="33" s="1"/>
  <c r="P5" i="32" l="1"/>
  <c r="X12" i="33"/>
  <c r="Y12" i="33" s="1"/>
  <c r="C12" i="32"/>
  <c r="R11" i="31"/>
  <c r="X11" i="31"/>
  <c r="Y11" i="31" s="1"/>
  <c r="C12" i="31" l="1"/>
  <c r="R12" i="32"/>
  <c r="X12" i="32"/>
  <c r="Y12" i="32" s="1"/>
  <c r="C13" i="33"/>
  <c r="R13" i="33" s="1"/>
  <c r="X13" i="33" l="1"/>
  <c r="Y13" i="33" s="1"/>
  <c r="C13" i="32"/>
  <c r="R12" i="31"/>
  <c r="X12" i="31"/>
  <c r="Y12" i="31" s="1"/>
  <c r="C14" i="33" l="1"/>
  <c r="R14" i="33" s="1"/>
  <c r="R13" i="32"/>
  <c r="X13" i="32"/>
  <c r="Y13" i="32" s="1"/>
  <c r="C13" i="31"/>
  <c r="R13" i="31" l="1"/>
  <c r="X13" i="31"/>
  <c r="Y13" i="31" s="1"/>
  <c r="C14" i="32"/>
  <c r="X14" i="33"/>
  <c r="Y14" i="33" s="1"/>
  <c r="C15" i="33" l="1"/>
  <c r="R15" i="33" s="1"/>
  <c r="R14" i="32"/>
  <c r="X14" i="32"/>
  <c r="Y14" i="32" s="1"/>
  <c r="C14" i="31"/>
  <c r="R14" i="31" l="1"/>
  <c r="C15" i="31" s="1"/>
  <c r="X14" i="31"/>
  <c r="Y14" i="31" s="1"/>
  <c r="C15" i="32"/>
  <c r="C16" i="33"/>
  <c r="R16" i="33" s="1"/>
  <c r="X15" i="33"/>
  <c r="Y15" i="33" s="1"/>
  <c r="R15" i="32" l="1"/>
  <c r="C16" i="32" s="1"/>
  <c r="X15" i="32"/>
  <c r="Y15" i="32" s="1"/>
  <c r="C17" i="33"/>
  <c r="R17" i="33" s="1"/>
  <c r="X16" i="33"/>
  <c r="Y16" i="33" s="1"/>
  <c r="R15" i="31"/>
  <c r="C16" i="31" s="1"/>
  <c r="X15" i="31"/>
  <c r="Y15" i="31" s="1"/>
  <c r="R16" i="31" l="1"/>
  <c r="C17" i="31" s="1"/>
  <c r="X16" i="31"/>
  <c r="Y16" i="31" s="1"/>
  <c r="C18" i="33"/>
  <c r="R18" i="33" s="1"/>
  <c r="X17" i="33"/>
  <c r="Y17" i="33" s="1"/>
  <c r="R16" i="32"/>
  <c r="C17" i="32" s="1"/>
  <c r="X16" i="32"/>
  <c r="Y16" i="32" s="1"/>
  <c r="R17" i="32" l="1"/>
  <c r="C18" i="32" s="1"/>
  <c r="X17" i="32"/>
  <c r="Y17" i="32" s="1"/>
  <c r="C19" i="33"/>
  <c r="R19" i="33" s="1"/>
  <c r="X18" i="33"/>
  <c r="Y18" i="33" s="1"/>
  <c r="R17" i="31"/>
  <c r="C18" i="31" s="1"/>
  <c r="X17" i="31"/>
  <c r="Y17" i="31" s="1"/>
  <c r="R18" i="32" l="1"/>
  <c r="C19" i="32" s="1"/>
  <c r="X18" i="32"/>
  <c r="Y18" i="32" s="1"/>
  <c r="R18" i="31"/>
  <c r="C19" i="31" s="1"/>
  <c r="X18" i="31"/>
  <c r="Y18" i="31" s="1"/>
  <c r="C20" i="33"/>
  <c r="R20" i="33" s="1"/>
  <c r="X19" i="33"/>
  <c r="Y19" i="33" s="1"/>
  <c r="R19" i="32" l="1"/>
  <c r="C20" i="32" s="1"/>
  <c r="X19" i="32"/>
  <c r="Y19" i="32" s="1"/>
  <c r="R19" i="31"/>
  <c r="C20" i="31" s="1"/>
  <c r="X19" i="31"/>
  <c r="Y19" i="31" s="1"/>
  <c r="C21" i="33"/>
  <c r="R21" i="33" s="1"/>
  <c r="X20" i="33"/>
  <c r="Y20" i="33" s="1"/>
  <c r="R20" i="32" l="1"/>
  <c r="C21" i="32" s="1"/>
  <c r="X20" i="32"/>
  <c r="Y20" i="32" s="1"/>
  <c r="R20" i="31"/>
  <c r="C21" i="31" s="1"/>
  <c r="X20" i="31"/>
  <c r="Y20" i="31" s="1"/>
  <c r="C22" i="33"/>
  <c r="X21" i="33"/>
  <c r="Y21" i="33" s="1"/>
  <c r="R22" i="33" l="1"/>
  <c r="C23" i="33" s="1"/>
  <c r="R21" i="32"/>
  <c r="C22" i="32" s="1"/>
  <c r="X21" i="32"/>
  <c r="Y21" i="32" s="1"/>
  <c r="R21" i="31"/>
  <c r="C22" i="31" s="1"/>
  <c r="X21" i="31"/>
  <c r="Y21" i="31" s="1"/>
  <c r="X22" i="33"/>
  <c r="Y22" i="33" s="1"/>
  <c r="R23" i="33" l="1"/>
  <c r="C24" i="33" s="1"/>
  <c r="R22" i="32"/>
  <c r="C23" i="32" s="1"/>
  <c r="X22" i="32"/>
  <c r="Y22" i="32" s="1"/>
  <c r="R22" i="31"/>
  <c r="C23" i="31" s="1"/>
  <c r="X22" i="31"/>
  <c r="Y22" i="31" s="1"/>
  <c r="X23" i="33"/>
  <c r="Y23" i="33" s="1"/>
  <c r="R24" i="33" l="1"/>
  <c r="C25" i="33" s="1"/>
  <c r="X24" i="33"/>
  <c r="Y24" i="33" s="1"/>
  <c r="R23" i="31"/>
  <c r="C24" i="31" s="1"/>
  <c r="X23" i="31"/>
  <c r="Y23" i="31" s="1"/>
  <c r="R23" i="32"/>
  <c r="C24" i="32" s="1"/>
  <c r="X23" i="32"/>
  <c r="Y23" i="32" s="1"/>
  <c r="R25" i="33" l="1"/>
  <c r="C26" i="33" s="1"/>
  <c r="R24" i="32"/>
  <c r="C25" i="32" s="1"/>
  <c r="X24" i="32"/>
  <c r="Y24" i="32" s="1"/>
  <c r="R24" i="31"/>
  <c r="C25" i="31" s="1"/>
  <c r="X24" i="31"/>
  <c r="Y24" i="31" s="1"/>
  <c r="X25" i="33"/>
  <c r="Y25" i="33" s="1"/>
  <c r="C27" i="33" l="1"/>
  <c r="K27" i="33" s="1"/>
  <c r="M27" i="33" s="1"/>
  <c r="R27" i="33" s="1"/>
  <c r="R25" i="31"/>
  <c r="C26" i="31" s="1"/>
  <c r="X25" i="31"/>
  <c r="Y25" i="31" s="1"/>
  <c r="X26" i="33"/>
  <c r="Y26" i="33" s="1"/>
  <c r="R25" i="32"/>
  <c r="C26" i="32" s="1"/>
  <c r="X25" i="32"/>
  <c r="Y25" i="32" s="1"/>
  <c r="C28" i="33" l="1"/>
  <c r="R26" i="31"/>
  <c r="X26" i="31"/>
  <c r="Y26" i="31" s="1"/>
  <c r="R26" i="32"/>
  <c r="X26" i="32"/>
  <c r="Y26" i="32" s="1"/>
  <c r="C29" i="33" l="1"/>
  <c r="C27" i="32"/>
  <c r="X27" i="33"/>
  <c r="Y27" i="33" s="1"/>
  <c r="C27" i="31"/>
  <c r="C30" i="33" l="1"/>
  <c r="R27" i="31"/>
  <c r="C28" i="31" s="1"/>
  <c r="R27" i="32"/>
  <c r="X27" i="31"/>
  <c r="Y27" i="31" s="1"/>
  <c r="X27" i="32"/>
  <c r="Y27" i="32" s="1"/>
  <c r="C31" i="33" l="1"/>
  <c r="C28" i="32"/>
  <c r="R28" i="31"/>
  <c r="C29" i="31" s="1"/>
  <c r="X28" i="31"/>
  <c r="Y28" i="31" s="1"/>
  <c r="X28" i="33"/>
  <c r="Y28" i="33" s="1"/>
  <c r="R29" i="31" l="1"/>
  <c r="C30" i="31" s="1"/>
  <c r="R30" i="31" s="1"/>
  <c r="C31" i="31" s="1"/>
  <c r="R28" i="32"/>
  <c r="C29" i="32" s="1"/>
  <c r="C32" i="33"/>
  <c r="X28" i="32"/>
  <c r="Y28" i="32" s="1"/>
  <c r="X29" i="31"/>
  <c r="Y29" i="31" s="1"/>
  <c r="R29" i="32" l="1"/>
  <c r="C30" i="32" s="1"/>
  <c r="X29" i="32"/>
  <c r="Y29" i="32" s="1"/>
  <c r="C33" i="33"/>
  <c r="R31" i="31"/>
  <c r="C32" i="31" s="1"/>
  <c r="X30" i="31"/>
  <c r="Y30" i="31" s="1"/>
  <c r="X29" i="33"/>
  <c r="Y29" i="33" s="1"/>
  <c r="R30" i="32" l="1"/>
  <c r="C31" i="32" s="1"/>
  <c r="C34" i="33"/>
  <c r="R32" i="31"/>
  <c r="C33" i="31" s="1"/>
  <c r="X31" i="31"/>
  <c r="Y31" i="31" s="1"/>
  <c r="X30" i="32"/>
  <c r="Y30" i="32" s="1"/>
  <c r="R31" i="32" l="1"/>
  <c r="C32" i="32" s="1"/>
  <c r="C35" i="33"/>
  <c r="R33" i="31"/>
  <c r="C34" i="31" s="1"/>
  <c r="X32" i="31"/>
  <c r="Y32" i="31" s="1"/>
  <c r="X30" i="33"/>
  <c r="Y30" i="33" s="1"/>
  <c r="R32" i="32" l="1"/>
  <c r="C33" i="32" s="1"/>
  <c r="C36" i="33"/>
  <c r="R34" i="31"/>
  <c r="C35" i="31" s="1"/>
  <c r="X33" i="31"/>
  <c r="Y33" i="31" s="1"/>
  <c r="X31" i="32"/>
  <c r="Y31" i="32" s="1"/>
  <c r="R33" i="32" l="1"/>
  <c r="C34" i="32" s="1"/>
  <c r="C37" i="33"/>
  <c r="R35" i="31"/>
  <c r="C36" i="31" s="1"/>
  <c r="X34" i="31"/>
  <c r="Y34" i="31" s="1"/>
  <c r="X31" i="33"/>
  <c r="Y31" i="33" s="1"/>
  <c r="R34" i="32" l="1"/>
  <c r="C35" i="32" s="1"/>
  <c r="C38" i="33"/>
  <c r="R36" i="31"/>
  <c r="C37" i="31" s="1"/>
  <c r="X35" i="31"/>
  <c r="Y35" i="31" s="1"/>
  <c r="X32" i="32"/>
  <c r="Y32" i="32" s="1"/>
  <c r="R35" i="32" l="1"/>
  <c r="C36" i="32" s="1"/>
  <c r="C39" i="33"/>
  <c r="R37" i="31"/>
  <c r="C38" i="31" s="1"/>
  <c r="X36" i="31"/>
  <c r="Y36" i="31" s="1"/>
  <c r="X32" i="33"/>
  <c r="Y32" i="33" s="1"/>
  <c r="R36" i="32" l="1"/>
  <c r="C37" i="32" s="1"/>
  <c r="C40" i="33"/>
  <c r="R38" i="31"/>
  <c r="X37" i="31"/>
  <c r="Y37" i="31" s="1"/>
  <c r="X33" i="32"/>
  <c r="Y33" i="32" s="1"/>
  <c r="X33" i="33"/>
  <c r="Y33" i="33" s="1"/>
  <c r="R37" i="32" l="1"/>
  <c r="C38" i="32" s="1"/>
  <c r="K41" i="33"/>
  <c r="C39" i="31"/>
  <c r="X38" i="31"/>
  <c r="Y38" i="31" s="1"/>
  <c r="X34" i="32"/>
  <c r="Y34" i="32" s="1"/>
  <c r="X34" i="33"/>
  <c r="Y34" i="33" s="1"/>
  <c r="M41" i="33" l="1"/>
  <c r="R41" i="33" s="1"/>
  <c r="C42" i="33" s="1"/>
  <c r="R38" i="32"/>
  <c r="C39" i="32" s="1"/>
  <c r="R39" i="31"/>
  <c r="C40" i="31" s="1"/>
  <c r="X39" i="31"/>
  <c r="Y39" i="31" s="1"/>
  <c r="X35" i="32"/>
  <c r="Y35" i="32" s="1"/>
  <c r="X35" i="33"/>
  <c r="Y35" i="33" s="1"/>
  <c r="R42" i="33" l="1"/>
  <c r="C43" i="33" s="1"/>
  <c r="R39" i="32"/>
  <c r="C40" i="32" s="1"/>
  <c r="R40" i="31"/>
  <c r="C41" i="31" s="1"/>
  <c r="R43" i="33"/>
  <c r="C44" i="33" s="1"/>
  <c r="X40" i="31"/>
  <c r="Y40" i="31" s="1"/>
  <c r="X36" i="32"/>
  <c r="Y36" i="32" s="1"/>
  <c r="X36" i="33"/>
  <c r="Y36" i="33" s="1"/>
  <c r="R40" i="32" l="1"/>
  <c r="C41" i="32" s="1"/>
  <c r="X41" i="31"/>
  <c r="Y41" i="31" s="1"/>
  <c r="R41" i="31"/>
  <c r="X37" i="32"/>
  <c r="Y37" i="32" s="1"/>
  <c r="X37" i="33"/>
  <c r="Y37" i="33" s="1"/>
  <c r="R41" i="32" l="1"/>
  <c r="C42" i="32" s="1"/>
  <c r="C42" i="31"/>
  <c r="X38" i="32"/>
  <c r="Y38" i="32" s="1"/>
  <c r="X38" i="33"/>
  <c r="Y38" i="33" s="1"/>
  <c r="R42" i="32" l="1"/>
  <c r="C43" i="32" s="1"/>
  <c r="X42" i="31"/>
  <c r="Y42" i="31" s="1"/>
  <c r="R42" i="31"/>
  <c r="R43" i="32" l="1"/>
  <c r="C44" i="32" s="1"/>
  <c r="C43" i="31"/>
  <c r="X39" i="33"/>
  <c r="Y39" i="33" s="1"/>
  <c r="X39" i="32"/>
  <c r="Y39" i="32" s="1"/>
  <c r="R44" i="32" l="1"/>
  <c r="C45" i="32" s="1"/>
  <c r="X43" i="31"/>
  <c r="Y43" i="31" s="1"/>
  <c r="R43" i="31"/>
  <c r="X40" i="32"/>
  <c r="Y40" i="32" s="1"/>
  <c r="R45" i="32" l="1"/>
  <c r="C46" i="32" s="1"/>
  <c r="C44" i="31"/>
  <c r="X41" i="32"/>
  <c r="Y41" i="32" s="1"/>
  <c r="X40" i="33"/>
  <c r="Y40" i="33" s="1"/>
  <c r="R46" i="32" l="1"/>
  <c r="C47" i="32" s="1"/>
  <c r="X44" i="31"/>
  <c r="Y44" i="31" s="1"/>
  <c r="R44" i="31"/>
  <c r="R47" i="32" l="1"/>
  <c r="C48" i="32" s="1"/>
  <c r="C45" i="31"/>
  <c r="X42" i="32"/>
  <c r="Y42" i="32" s="1"/>
  <c r="X41" i="33"/>
  <c r="Y41" i="33" s="1"/>
  <c r="R48" i="32" l="1"/>
  <c r="C49" i="32" s="1"/>
  <c r="R51" i="33"/>
  <c r="C52" i="33" s="1"/>
  <c r="X45" i="31"/>
  <c r="Y45" i="31" s="1"/>
  <c r="R45" i="31"/>
  <c r="C46" i="31" s="1"/>
  <c r="R49" i="32" l="1"/>
  <c r="C50" i="32" s="1"/>
  <c r="R52" i="33"/>
  <c r="C53" i="33" s="1"/>
  <c r="X46" i="31"/>
  <c r="Y46" i="31" s="1"/>
  <c r="R46" i="31"/>
  <c r="C47" i="31" s="1"/>
  <c r="X43" i="32"/>
  <c r="Y43" i="32" s="1"/>
  <c r="X42" i="33"/>
  <c r="Y42" i="33" s="1"/>
  <c r="R50" i="32" l="1"/>
  <c r="C51" i="32" s="1"/>
  <c r="R53" i="33"/>
  <c r="C54" i="33" s="1"/>
  <c r="X47" i="31"/>
  <c r="Y47" i="31" s="1"/>
  <c r="R47" i="31"/>
  <c r="C48" i="31" s="1"/>
  <c r="R51" i="32" l="1"/>
  <c r="C52" i="32" s="1"/>
  <c r="R54" i="33"/>
  <c r="C55" i="33" s="1"/>
  <c r="R55" i="33" s="1"/>
  <c r="C56" i="33" s="1"/>
  <c r="R56" i="33" s="1"/>
  <c r="C57" i="33" s="1"/>
  <c r="R57" i="33" s="1"/>
  <c r="C58" i="33" s="1"/>
  <c r="R58" i="33" s="1"/>
  <c r="C59" i="33" s="1"/>
  <c r="X48" i="31"/>
  <c r="Y48" i="31" s="1"/>
  <c r="R48" i="31"/>
  <c r="C49" i="31" s="1"/>
  <c r="X44" i="32"/>
  <c r="Y44" i="32" s="1"/>
  <c r="X43" i="33"/>
  <c r="Y43" i="33" s="1"/>
  <c r="R52" i="32" l="1"/>
  <c r="C53" i="32" s="1"/>
  <c r="X49" i="31"/>
  <c r="Y49" i="31" s="1"/>
  <c r="R49" i="31"/>
  <c r="C50" i="31" s="1"/>
  <c r="R53" i="32" l="1"/>
  <c r="C54" i="32" s="1"/>
  <c r="X50" i="31"/>
  <c r="Y50" i="31" s="1"/>
  <c r="R50" i="31"/>
  <c r="C51" i="31" s="1"/>
  <c r="X45" i="32"/>
  <c r="Y45" i="32" s="1"/>
  <c r="X44" i="33"/>
  <c r="Y44" i="33" s="1"/>
  <c r="R54" i="32" l="1"/>
  <c r="C55" i="32" s="1"/>
  <c r="X51" i="31"/>
  <c r="Y51" i="31" s="1"/>
  <c r="R51" i="31"/>
  <c r="C52" i="31" s="1"/>
  <c r="X46" i="32"/>
  <c r="Y46" i="32" s="1"/>
  <c r="X45" i="33"/>
  <c r="Y45" i="33" s="1"/>
  <c r="R55" i="32" l="1"/>
  <c r="C56" i="32" s="1"/>
  <c r="X52" i="31"/>
  <c r="Y52" i="31" s="1"/>
  <c r="R52" i="31"/>
  <c r="C53" i="31" s="1"/>
  <c r="X47" i="32"/>
  <c r="Y47" i="32" s="1"/>
  <c r="X46" i="33"/>
  <c r="Y46" i="33" s="1"/>
  <c r="R56" i="32" l="1"/>
  <c r="C57" i="32" s="1"/>
  <c r="X53" i="31"/>
  <c r="Y53" i="31" s="1"/>
  <c r="R53" i="31"/>
  <c r="C54" i="31" s="1"/>
  <c r="X48" i="32"/>
  <c r="Y48" i="32" s="1"/>
  <c r="X47" i="33"/>
  <c r="Y47" i="33" s="1"/>
  <c r="R57" i="32" l="1"/>
  <c r="C58" i="32" s="1"/>
  <c r="X54" i="31"/>
  <c r="Y54" i="31" s="1"/>
  <c r="R54" i="31"/>
  <c r="C55" i="31" s="1"/>
  <c r="X49" i="32"/>
  <c r="Y49" i="32" s="1"/>
  <c r="R58" i="32" l="1"/>
  <c r="C59" i="32" s="1"/>
  <c r="X55" i="31"/>
  <c r="Y55" i="31" s="1"/>
  <c r="R55" i="31"/>
  <c r="C56" i="31" s="1"/>
  <c r="X50" i="32"/>
  <c r="Y50" i="32" s="1"/>
  <c r="X56" i="31" l="1"/>
  <c r="Y56" i="31" s="1"/>
  <c r="R56" i="31"/>
  <c r="C57" i="31" s="1"/>
  <c r="X51" i="32"/>
  <c r="Y51" i="32" s="1"/>
  <c r="X57" i="31" l="1"/>
  <c r="Y57" i="31" s="1"/>
  <c r="R57" i="31"/>
  <c r="C58" i="31" s="1"/>
  <c r="X52" i="32"/>
  <c r="Y52" i="32" s="1"/>
  <c r="X58" i="31" l="1"/>
  <c r="Y58" i="31" s="1"/>
  <c r="R58" i="31"/>
  <c r="X53" i="32"/>
  <c r="Y53" i="32" s="1"/>
  <c r="C59" i="31" l="1"/>
  <c r="D4" i="31"/>
  <c r="P2" i="31" s="1"/>
  <c r="E5" i="31"/>
  <c r="G5" i="31"/>
  <c r="C5" i="31"/>
  <c r="X54" i="32"/>
  <c r="Y54" i="32" s="1"/>
  <c r="I5" i="31" l="1"/>
  <c r="X59" i="31"/>
  <c r="Y59" i="31" s="1"/>
  <c r="P4" i="31" s="1"/>
  <c r="L4" i="31"/>
  <c r="X55" i="32"/>
  <c r="Y55" i="32" s="1"/>
  <c r="X56" i="32" l="1"/>
  <c r="Y56" i="32" s="1"/>
  <c r="X57" i="32" l="1"/>
  <c r="Y57" i="32" s="1"/>
  <c r="X58" i="32" l="1"/>
  <c r="Y58" i="32" s="1"/>
  <c r="E5" i="32" l="1"/>
  <c r="C5" i="32"/>
  <c r="D4" i="32"/>
  <c r="P2" i="32" s="1"/>
  <c r="G5" i="32"/>
  <c r="I5" i="32" l="1"/>
  <c r="X59" i="32"/>
  <c r="Y59" i="32" s="1"/>
  <c r="P4" i="32" s="1"/>
  <c r="L4" i="32"/>
  <c r="C5" i="33"/>
  <c r="D4" i="33"/>
  <c r="P2" i="33" s="1"/>
  <c r="G5" i="33"/>
  <c r="E5" i="33"/>
  <c r="X57" i="33"/>
  <c r="Y57" i="33" s="1"/>
  <c r="I5" i="33" l="1"/>
  <c r="X58" i="33"/>
  <c r="Y58" i="33" l="1"/>
  <c r="X59" i="33"/>
  <c r="Y59" i="33" s="1"/>
  <c r="P4" i="33" l="1"/>
</calcChain>
</file>

<file path=xl/sharedStrings.xml><?xml version="1.0" encoding="utf-8"?>
<sst xmlns="http://schemas.openxmlformats.org/spreadsheetml/2006/main" count="420" uniqueCount="80">
  <si>
    <t>気付き　質問</t>
  </si>
  <si>
    <t>感想</t>
  </si>
  <si>
    <t>今後</t>
  </si>
  <si>
    <t>売</t>
  </si>
  <si>
    <t>買</t>
  </si>
  <si>
    <t>通貨ペア</t>
    <rPh sb="0" eb="2">
      <t>ツウカ</t>
    </rPh>
    <phoneticPr fontId="3"/>
  </si>
  <si>
    <t>時間足</t>
    <rPh sb="0" eb="2">
      <t>ジカン</t>
    </rPh>
    <rPh sb="2" eb="3">
      <t>アシ</t>
    </rPh>
    <phoneticPr fontId="3"/>
  </si>
  <si>
    <t>当初資金</t>
    <rPh sb="0" eb="2">
      <t>トウショ</t>
    </rPh>
    <rPh sb="2" eb="4">
      <t>シキン</t>
    </rPh>
    <phoneticPr fontId="3"/>
  </si>
  <si>
    <t>最終資金</t>
    <rPh sb="0" eb="2">
      <t>サイシュウ</t>
    </rPh>
    <rPh sb="2" eb="4">
      <t>シキン</t>
    </rPh>
    <phoneticPr fontId="3"/>
  </si>
  <si>
    <t>エントリー理由</t>
    <rPh sb="5" eb="7">
      <t>リユウ</t>
    </rPh>
    <phoneticPr fontId="3"/>
  </si>
  <si>
    <t>決済理由</t>
    <rPh sb="0" eb="2">
      <t>ケッサイ</t>
    </rPh>
    <rPh sb="2" eb="4">
      <t>リユウ</t>
    </rPh>
    <phoneticPr fontId="3"/>
  </si>
  <si>
    <t>損益金額</t>
    <rPh sb="0" eb="2">
      <t>ソンエキ</t>
    </rPh>
    <rPh sb="2" eb="4">
      <t>キンガク</t>
    </rPh>
    <phoneticPr fontId="3"/>
  </si>
  <si>
    <t>損益pips</t>
    <rPh sb="0" eb="2">
      <t>ソンエキ</t>
    </rPh>
    <phoneticPr fontId="3"/>
  </si>
  <si>
    <t>最大ドローアップ</t>
    <rPh sb="0" eb="2">
      <t>サイダイ</t>
    </rPh>
    <phoneticPr fontId="3"/>
  </si>
  <si>
    <t>最大ドローダウン</t>
    <rPh sb="0" eb="2">
      <t>サイダイ</t>
    </rPh>
    <phoneticPr fontId="3"/>
  </si>
  <si>
    <t>勝数</t>
    <rPh sb="0" eb="1">
      <t>カ</t>
    </rPh>
    <rPh sb="1" eb="2">
      <t>カズ</t>
    </rPh>
    <phoneticPr fontId="3"/>
  </si>
  <si>
    <t>負数</t>
    <rPh sb="0" eb="1">
      <t>マ</t>
    </rPh>
    <rPh sb="1" eb="2">
      <t>カズ</t>
    </rPh>
    <phoneticPr fontId="3"/>
  </si>
  <si>
    <t>引分</t>
    <rPh sb="0" eb="1">
      <t>ヒ</t>
    </rPh>
    <rPh sb="1" eb="2">
      <t>ワ</t>
    </rPh>
    <phoneticPr fontId="3"/>
  </si>
  <si>
    <t>勝率</t>
    <rPh sb="0" eb="2">
      <t>ショウリツ</t>
    </rPh>
    <phoneticPr fontId="3"/>
  </si>
  <si>
    <t>最大連勝</t>
    <rPh sb="0" eb="2">
      <t>サイダイ</t>
    </rPh>
    <rPh sb="2" eb="4">
      <t>レンショウ</t>
    </rPh>
    <phoneticPr fontId="3"/>
  </si>
  <si>
    <t>最大連敗</t>
    <rPh sb="0" eb="2">
      <t>サイダイ</t>
    </rPh>
    <rPh sb="2" eb="4">
      <t>レンパイ</t>
    </rPh>
    <phoneticPr fontId="3"/>
  </si>
  <si>
    <t>No.</t>
    <phoneticPr fontId="3"/>
  </si>
  <si>
    <t>資金</t>
    <rPh sb="0" eb="2">
      <t>シキン</t>
    </rPh>
    <phoneticPr fontId="3"/>
  </si>
  <si>
    <t>エントリー</t>
    <phoneticPr fontId="3"/>
  </si>
  <si>
    <t>リスク（3%）</t>
    <phoneticPr fontId="3"/>
  </si>
  <si>
    <t>ロット</t>
    <phoneticPr fontId="3"/>
  </si>
  <si>
    <t>決済</t>
    <rPh sb="0" eb="2">
      <t>ケッサイ</t>
    </rPh>
    <phoneticPr fontId="3"/>
  </si>
  <si>
    <t>損益</t>
    <rPh sb="0" eb="2">
      <t>ソンエキ</t>
    </rPh>
    <phoneticPr fontId="3"/>
  </si>
  <si>
    <t>西暦</t>
    <rPh sb="0" eb="2">
      <t>セイレキ</t>
    </rPh>
    <phoneticPr fontId="3"/>
  </si>
  <si>
    <t>日付</t>
    <rPh sb="0" eb="2">
      <t>ヒヅケ</t>
    </rPh>
    <phoneticPr fontId="3"/>
  </si>
  <si>
    <t>売買</t>
    <rPh sb="0" eb="2">
      <t>バイバイ</t>
    </rPh>
    <phoneticPr fontId="3"/>
  </si>
  <si>
    <t>レート</t>
    <phoneticPr fontId="3"/>
  </si>
  <si>
    <t>pips</t>
    <phoneticPr fontId="3"/>
  </si>
  <si>
    <t>損失上限</t>
    <rPh sb="0" eb="2">
      <t>ソンシツ</t>
    </rPh>
    <rPh sb="2" eb="4">
      <t>ジョウゲン</t>
    </rPh>
    <phoneticPr fontId="3"/>
  </si>
  <si>
    <t>金額</t>
    <rPh sb="0" eb="2">
      <t>キンガク</t>
    </rPh>
    <phoneticPr fontId="3"/>
  </si>
  <si>
    <t>・トレーリングストップ（ダウ理論）</t>
    <rPh sb="14" eb="16">
      <t>リロン</t>
    </rPh>
    <phoneticPr fontId="3"/>
  </si>
  <si>
    <t>日足</t>
    <rPh sb="0" eb="2">
      <t>ヒアシ</t>
    </rPh>
    <phoneticPr fontId="3"/>
  </si>
  <si>
    <t>売</t>
    <phoneticPr fontId="2"/>
  </si>
  <si>
    <t>10MA・20MAの両方の上側にキャンドルがあれば買い方向、下側なら売り方向。MAに触れてPB出現でエントリー待ち、PB高値or安値ブレイクでエントリー。</t>
    <phoneticPr fontId="3"/>
  </si>
  <si>
    <t>検証終了通貨</t>
    <rPh sb="0" eb="2">
      <t>ケンショウ</t>
    </rPh>
    <rPh sb="2" eb="4">
      <t>シュウリョウ</t>
    </rPh>
    <rPh sb="4" eb="6">
      <t>ツウカ</t>
    </rPh>
    <phoneticPr fontId="2"/>
  </si>
  <si>
    <t>通貨ペア</t>
    <rPh sb="0" eb="2">
      <t>ツウカ</t>
    </rPh>
    <phoneticPr fontId="2"/>
  </si>
  <si>
    <t>終了日</t>
    <rPh sb="0" eb="3">
      <t>シュウリョウビ</t>
    </rPh>
    <phoneticPr fontId="2"/>
  </si>
  <si>
    <t>ルール</t>
    <phoneticPr fontId="2"/>
  </si>
  <si>
    <t>PB</t>
    <phoneticPr fontId="2"/>
  </si>
  <si>
    <t>EUR/USD</t>
    <phoneticPr fontId="2"/>
  </si>
  <si>
    <t>日足</t>
    <rPh sb="0" eb="2">
      <t>ヒアシ</t>
    </rPh>
    <phoneticPr fontId="2"/>
  </si>
  <si>
    <t>4Ｈ足</t>
    <rPh sb="2" eb="3">
      <t>アシ</t>
    </rPh>
    <phoneticPr fontId="2"/>
  </si>
  <si>
    <t>１Ｈ足</t>
    <rPh sb="2" eb="3">
      <t>アシ</t>
    </rPh>
    <phoneticPr fontId="2"/>
  </si>
  <si>
    <t>取引通貨単位</t>
    <rPh sb="0" eb="2">
      <t>トリヒキ</t>
    </rPh>
    <rPh sb="2" eb="4">
      <t>ツウカ</t>
    </rPh>
    <rPh sb="4" eb="6">
      <t>タンイ</t>
    </rPh>
    <phoneticPr fontId="2"/>
  </si>
  <si>
    <t>通貨平均価格</t>
    <rPh sb="0" eb="2">
      <t>ツウカ</t>
    </rPh>
    <rPh sb="2" eb="4">
      <t>ヘイキン</t>
    </rPh>
    <rPh sb="4" eb="6">
      <t>カカク</t>
    </rPh>
    <phoneticPr fontId="2"/>
  </si>
  <si>
    <t>USD</t>
    <phoneticPr fontId="2"/>
  </si>
  <si>
    <t>EUR</t>
    <phoneticPr fontId="2"/>
  </si>
  <si>
    <t>GBP</t>
    <phoneticPr fontId="2"/>
  </si>
  <si>
    <t>CHF</t>
    <phoneticPr fontId="2"/>
  </si>
  <si>
    <t>NZD</t>
    <phoneticPr fontId="2"/>
  </si>
  <si>
    <t>CAD</t>
    <phoneticPr fontId="2"/>
  </si>
  <si>
    <t>AUD</t>
    <phoneticPr fontId="2"/>
  </si>
  <si>
    <t>JPY</t>
    <phoneticPr fontId="2"/>
  </si>
  <si>
    <t>ドローダウン％</t>
    <phoneticPr fontId="2"/>
  </si>
  <si>
    <t>最大ドローダウン%</t>
    <rPh sb="0" eb="2">
      <t>サイダイ</t>
    </rPh>
    <phoneticPr fontId="3"/>
  </si>
  <si>
    <t>最大ドローアップ金額</t>
    <rPh sb="0" eb="2">
      <t>サイダイ</t>
    </rPh>
    <rPh sb="8" eb="10">
      <t>キンガク</t>
    </rPh>
    <phoneticPr fontId="3"/>
  </si>
  <si>
    <t>・フィボナッチターゲット1.5で決済</t>
    <rPh sb="16" eb="18">
      <t>ケッサイ</t>
    </rPh>
    <phoneticPr fontId="3"/>
  </si>
  <si>
    <t>・フィボナッチターゲット1.27で決済</t>
    <rPh sb="17" eb="19">
      <t>ケッサイ</t>
    </rPh>
    <phoneticPr fontId="3"/>
  </si>
  <si>
    <t>・フィボナッチターゲット2.0で決済</t>
    <rPh sb="16" eb="18">
      <t>ケッサイ</t>
    </rPh>
    <phoneticPr fontId="3"/>
  </si>
  <si>
    <t>※ロットは1万通貨＝1.00で表記されます</t>
  </si>
  <si>
    <t>※ロットは1万通貨＝1.00で表記されます</t>
    <rPh sb="6" eb="7">
      <t>マン</t>
    </rPh>
    <rPh sb="7" eb="9">
      <t>ツウカ</t>
    </rPh>
    <rPh sb="15" eb="17">
      <t>ヒョウキ</t>
    </rPh>
    <phoneticPr fontId="2"/>
  </si>
  <si>
    <t>※ロットは1万通貨＝1.00で表記されます</t>
    <phoneticPr fontId="2"/>
  </si>
  <si>
    <t>USD/JPY</t>
    <phoneticPr fontId="2"/>
  </si>
  <si>
    <t>EURGBP</t>
    <phoneticPr fontId="2"/>
  </si>
  <si>
    <t>GBP/JPY</t>
    <phoneticPr fontId="2"/>
  </si>
  <si>
    <t>GBP/USD</t>
    <phoneticPr fontId="2"/>
  </si>
  <si>
    <t>EUR/JPY</t>
    <phoneticPr fontId="2"/>
  </si>
  <si>
    <t>CAD/JPY</t>
    <phoneticPr fontId="2"/>
  </si>
  <si>
    <t>EUR/GBP</t>
    <phoneticPr fontId="2"/>
  </si>
  <si>
    <t>30M足</t>
    <rPh sb="3" eb="4">
      <t>アシ</t>
    </rPh>
    <phoneticPr fontId="2"/>
  </si>
  <si>
    <t>EUR/CHF</t>
    <phoneticPr fontId="2"/>
  </si>
  <si>
    <t>USD/CHF</t>
    <phoneticPr fontId="2"/>
  </si>
  <si>
    <t>M30</t>
    <phoneticPr fontId="3"/>
  </si>
  <si>
    <t>2ヶ月で40回のエントリー。（1.5日に1回）勝率は、47.5％～62.5％。利益は2割～2.5割ほど。FIB2の勝率は少し低めだが、期間と利益率からすればなかなか良い。</t>
    <rPh sb="2" eb="3">
      <t>ゲツ</t>
    </rPh>
    <rPh sb="6" eb="7">
      <t>カイ</t>
    </rPh>
    <rPh sb="18" eb="19">
      <t>ニチ</t>
    </rPh>
    <rPh sb="21" eb="22">
      <t>カイ</t>
    </rPh>
    <rPh sb="23" eb="25">
      <t>ショウリツ</t>
    </rPh>
    <rPh sb="39" eb="41">
      <t>リエキ</t>
    </rPh>
    <rPh sb="43" eb="44">
      <t>ワリ</t>
    </rPh>
    <rPh sb="48" eb="49">
      <t>ワリ</t>
    </rPh>
    <rPh sb="57" eb="59">
      <t>ショウリツ</t>
    </rPh>
    <rPh sb="60" eb="61">
      <t>スコ</t>
    </rPh>
    <rPh sb="62" eb="63">
      <t>ヒク</t>
    </rPh>
    <rPh sb="67" eb="69">
      <t>キカン</t>
    </rPh>
    <rPh sb="70" eb="72">
      <t>リエキ</t>
    </rPh>
    <rPh sb="72" eb="73">
      <t>リツ</t>
    </rPh>
    <rPh sb="82" eb="83">
      <t>ヨ</t>
    </rPh>
    <phoneticPr fontId="2"/>
  </si>
  <si>
    <t>サポレジを引いてやってみよう。</t>
    <rPh sb="5" eb="6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</si>
</sst>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0.00_ "/>
    <numFmt numFmtId="177" formatCode="m/d;@"/>
    <numFmt numFmtId="178" formatCode="#,##0_ ;[Red]\-#,##0\ "/>
    <numFmt numFmtId="179" formatCode="0.0%"/>
    <numFmt numFmtId="180" formatCode="#,##0_ "/>
    <numFmt numFmtId="181" formatCode="0.0_ ;[Red]\-0.0\ "/>
    <numFmt numFmtId="182" formatCode="0.0000_ "/>
    <numFmt numFmtId="183" formatCode="0.0000_);[Red]\(0.0000\)"/>
  </numFmts>
  <fonts count="12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0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176" fontId="9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0" fontId="8" fillId="4" borderId="2" xfId="0" applyFont="1" applyFill="1" applyBorder="1">
      <alignment vertical="center"/>
    </xf>
    <xf numFmtId="0" fontId="0" fillId="0" borderId="3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9" fontId="0" fillId="0" borderId="3" xfId="1" applyNumberFormat="1" applyFont="1" applyBorder="1" applyAlignment="1">
      <alignment horizontal="center" vertical="center"/>
    </xf>
    <xf numFmtId="0" fontId="8" fillId="4" borderId="6" xfId="0" applyFont="1" applyFill="1" applyBorder="1">
      <alignment vertical="center"/>
    </xf>
    <xf numFmtId="0" fontId="8" fillId="5" borderId="1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0" fontId="0" fillId="0" borderId="0" xfId="0" applyNumberFormat="1">
      <alignment vertical="center"/>
    </xf>
    <xf numFmtId="179" fontId="0" fillId="0" borderId="0" xfId="1" applyNumberFormat="1" applyFont="1">
      <alignment vertical="center"/>
    </xf>
    <xf numFmtId="0" fontId="9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4" fontId="10" fillId="0" borderId="2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8" fillId="4" borderId="1" xfId="0" applyFont="1" applyFill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80" fontId="0" fillId="11" borderId="1" xfId="0" applyNumberFormat="1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8" fillId="4" borderId="1" xfId="0" applyFont="1" applyFill="1" applyBorder="1" applyAlignment="1">
      <alignment horizontal="center" vertical="center" shrinkToFit="1"/>
    </xf>
    <xf numFmtId="179" fontId="0" fillId="0" borderId="1" xfId="1" applyNumberFormat="1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 shrinkToFit="1"/>
    </xf>
    <xf numFmtId="0" fontId="8" fillId="5" borderId="7" xfId="0" applyFont="1" applyFill="1" applyBorder="1" applyAlignment="1">
      <alignment horizontal="center" vertical="center" shrinkToFit="1"/>
    </xf>
    <xf numFmtId="0" fontId="8" fillId="5" borderId="2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shrinkToFit="1"/>
    </xf>
    <xf numFmtId="178" fontId="9" fillId="0" borderId="1" xfId="0" applyNumberFormat="1" applyFont="1" applyBorder="1" applyAlignment="1">
      <alignment horizontal="center" vertical="center"/>
    </xf>
    <xf numFmtId="181" fontId="9" fillId="0" borderId="1" xfId="0" applyNumberFormat="1" applyFont="1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 shrinkToFit="1"/>
    </xf>
    <xf numFmtId="0" fontId="8" fillId="8" borderId="1" xfId="0" applyFont="1" applyFill="1" applyBorder="1" applyAlignment="1">
      <alignment horizontal="center" vertical="center" shrinkToFit="1"/>
    </xf>
    <xf numFmtId="0" fontId="8" fillId="9" borderId="6" xfId="0" applyFont="1" applyFill="1" applyBorder="1" applyAlignment="1">
      <alignment horizontal="center" vertical="center" shrinkToFit="1"/>
    </xf>
    <xf numFmtId="0" fontId="8" fillId="9" borderId="9" xfId="0" applyFont="1" applyFill="1" applyBorder="1" applyAlignment="1">
      <alignment horizontal="center" vertical="center" shrinkToFit="1"/>
    </xf>
    <xf numFmtId="0" fontId="8" fillId="9" borderId="10" xfId="0" applyFont="1" applyFill="1" applyBorder="1" applyAlignment="1">
      <alignment horizontal="center" vertical="center" shrinkToFit="1"/>
    </xf>
    <xf numFmtId="0" fontId="8" fillId="9" borderId="11" xfId="0" applyFont="1" applyFill="1" applyBorder="1" applyAlignment="1">
      <alignment horizontal="center" vertical="center" shrinkToFit="1"/>
    </xf>
    <xf numFmtId="0" fontId="8" fillId="5" borderId="10" xfId="0" applyFont="1" applyFill="1" applyBorder="1" applyAlignment="1">
      <alignment horizontal="center" vertical="center" shrinkToFit="1"/>
    </xf>
    <xf numFmtId="0" fontId="8" fillId="5" borderId="3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10" borderId="1" xfId="0" applyFont="1" applyFill="1" applyBorder="1" applyAlignment="1">
      <alignment horizontal="center" vertical="center" shrinkToFit="1"/>
    </xf>
    <xf numFmtId="0" fontId="8" fillId="3" borderId="10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shrinkToFit="1"/>
    </xf>
    <xf numFmtId="180" fontId="9" fillId="0" borderId="1" xfId="0" applyNumberFormat="1" applyFont="1" applyBorder="1" applyAlignment="1">
      <alignment horizontal="center" vertical="center"/>
    </xf>
    <xf numFmtId="182" fontId="9" fillId="0" borderId="1" xfId="0" applyNumberFormat="1" applyFont="1" applyBorder="1" applyAlignment="1">
      <alignment horizontal="center" vertical="center"/>
    </xf>
    <xf numFmtId="180" fontId="9" fillId="0" borderId="7" xfId="0" applyNumberFormat="1" applyFont="1" applyBorder="1" applyAlignment="1">
      <alignment horizontal="center" vertical="center"/>
    </xf>
    <xf numFmtId="180" fontId="9" fillId="0" borderId="2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3" fontId="9" fillId="0" borderId="1" xfId="0" applyNumberFormat="1" applyFont="1" applyBorder="1" applyAlignment="1">
      <alignment horizontal="center" vertical="center"/>
    </xf>
    <xf numFmtId="182" fontId="9" fillId="0" borderId="7" xfId="0" applyNumberFormat="1" applyFont="1" applyBorder="1" applyAlignment="1">
      <alignment horizontal="center" vertical="center"/>
    </xf>
    <xf numFmtId="182" fontId="9" fillId="0" borderId="2" xfId="0" applyNumberFormat="1" applyFont="1" applyBorder="1" applyAlignment="1">
      <alignment horizontal="center" vertical="center"/>
    </xf>
    <xf numFmtId="181" fontId="9" fillId="0" borderId="7" xfId="0" applyNumberFormat="1" applyFont="1" applyBorder="1" applyAlignment="1">
      <alignment horizontal="center" vertical="center"/>
    </xf>
    <xf numFmtId="181" fontId="9" fillId="0" borderId="2" xfId="0" applyNumberFormat="1" applyFont="1" applyBorder="1" applyAlignment="1">
      <alignment horizontal="center" vertical="center"/>
    </xf>
    <xf numFmtId="183" fontId="9" fillId="0" borderId="7" xfId="0" applyNumberFormat="1" applyFont="1" applyBorder="1" applyAlignment="1">
      <alignment horizontal="center" vertical="center"/>
    </xf>
    <xf numFmtId="183" fontId="9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</cellXfs>
  <cellStyles count="4">
    <cellStyle name="パーセント" xfId="1" builtinId="5"/>
    <cellStyle name="標準" xfId="0" builtinId="0"/>
    <cellStyle name="標準 2" xfId="2" xr:uid="{00000000-0005-0000-0000-000002000000}"/>
    <cellStyle name="標準 3" xfId="3" xr:uid="{00000000-0005-0000-0000-000003000000}"/>
  </cellStyles>
  <dxfs count="356"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24</xdr:col>
      <xdr:colOff>156766</xdr:colOff>
      <xdr:row>29</xdr:row>
      <xdr:rowOff>110183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BFF2FFE0-8EC1-4187-A80F-70C226B8CF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634766" cy="535845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24</xdr:col>
      <xdr:colOff>156766</xdr:colOff>
      <xdr:row>61</xdr:row>
      <xdr:rowOff>110183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519A7745-99F7-4EC1-8F97-FF828F2399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791200"/>
          <a:ext cx="14634766" cy="535845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24</xdr:col>
      <xdr:colOff>156766</xdr:colOff>
      <xdr:row>93</xdr:row>
      <xdr:rowOff>110183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3692E22D-3306-4FB0-A638-FCB6C0B834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582400"/>
          <a:ext cx="14634766" cy="535845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24</xdr:col>
      <xdr:colOff>156766</xdr:colOff>
      <xdr:row>125</xdr:row>
      <xdr:rowOff>110183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A5BA3C95-5538-440D-8940-8E2E1FADA3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7373600"/>
          <a:ext cx="14634766" cy="535845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128</xdr:row>
      <xdr:rowOff>0</xdr:rowOff>
    </xdr:from>
    <xdr:to>
      <xdr:col>24</xdr:col>
      <xdr:colOff>156766</xdr:colOff>
      <xdr:row>157</xdr:row>
      <xdr:rowOff>110183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A9344C9A-E2A4-447C-99AE-7EE7597C51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23164800"/>
          <a:ext cx="14634766" cy="535845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24</xdr:col>
      <xdr:colOff>156766</xdr:colOff>
      <xdr:row>189</xdr:row>
      <xdr:rowOff>110183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C04BD7F4-73A8-412D-A444-AFDB6B7960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28956000"/>
          <a:ext cx="14634766" cy="535845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24</xdr:col>
      <xdr:colOff>156766</xdr:colOff>
      <xdr:row>221</xdr:row>
      <xdr:rowOff>110183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A1DE55BA-888B-4832-99CB-EE52E6C30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34747200"/>
          <a:ext cx="14634766" cy="535845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224</xdr:row>
      <xdr:rowOff>0</xdr:rowOff>
    </xdr:from>
    <xdr:to>
      <xdr:col>24</xdr:col>
      <xdr:colOff>156766</xdr:colOff>
      <xdr:row>253</xdr:row>
      <xdr:rowOff>110183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393716F0-9FC4-4ADC-9FF4-80DDF15539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40538400"/>
          <a:ext cx="14634766" cy="53584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3"/>
  <sheetViews>
    <sheetView workbookViewId="0">
      <selection activeCell="A3" sqref="A3"/>
    </sheetView>
  </sheetViews>
  <sheetFormatPr defaultRowHeight="13.2" x14ac:dyDescent="0.2"/>
  <sheetData>
    <row r="2" spans="1:2" x14ac:dyDescent="0.2">
      <c r="A2" t="s">
        <v>48</v>
      </c>
    </row>
    <row r="3" spans="1:2" x14ac:dyDescent="0.2">
      <c r="A3">
        <v>100000</v>
      </c>
    </row>
    <row r="5" spans="1:2" x14ac:dyDescent="0.2">
      <c r="A5" t="s">
        <v>49</v>
      </c>
    </row>
    <row r="6" spans="1:2" x14ac:dyDescent="0.2">
      <c r="A6" t="s">
        <v>56</v>
      </c>
      <c r="B6">
        <v>90</v>
      </c>
    </row>
    <row r="7" spans="1:2" x14ac:dyDescent="0.2">
      <c r="A7" t="s">
        <v>55</v>
      </c>
      <c r="B7">
        <v>90</v>
      </c>
    </row>
    <row r="8" spans="1:2" x14ac:dyDescent="0.2">
      <c r="A8" t="s">
        <v>53</v>
      </c>
      <c r="B8">
        <v>110</v>
      </c>
    </row>
    <row r="9" spans="1:2" x14ac:dyDescent="0.2">
      <c r="A9" t="s">
        <v>51</v>
      </c>
      <c r="B9">
        <v>120</v>
      </c>
    </row>
    <row r="10" spans="1:2" x14ac:dyDescent="0.2">
      <c r="A10" t="s">
        <v>52</v>
      </c>
      <c r="B10">
        <v>150</v>
      </c>
    </row>
    <row r="11" spans="1:2" x14ac:dyDescent="0.2">
      <c r="A11" t="s">
        <v>57</v>
      </c>
      <c r="B11">
        <v>100</v>
      </c>
    </row>
    <row r="12" spans="1:2" x14ac:dyDescent="0.2">
      <c r="A12" t="s">
        <v>54</v>
      </c>
      <c r="B12">
        <v>80</v>
      </c>
    </row>
    <row r="13" spans="1:2" x14ac:dyDescent="0.2">
      <c r="A13" t="s">
        <v>50</v>
      </c>
      <c r="B13">
        <v>120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Y108"/>
  <sheetViews>
    <sheetView tabSelected="1" view="pageBreakPreview" zoomScale="80" zoomScaleNormal="90" zoomScaleSheetLayoutView="80" workbookViewId="0">
      <pane ySplit="8" topLeftCell="A9" activePane="bottomLeft" state="frozen"/>
      <selection pane="bottomLeft" activeCell="H50" sqref="H50:I50"/>
    </sheetView>
  </sheetViews>
  <sheetFormatPr defaultRowHeight="13.2" x14ac:dyDescent="0.2"/>
  <cols>
    <col min="1" max="1" width="2.88671875" customWidth="1"/>
    <col min="2" max="18" width="6.5546875" customWidth="1"/>
    <col min="22" max="22" width="10.88671875" style="22" hidden="1" customWidth="1"/>
    <col min="23" max="23" width="0" hidden="1" customWidth="1"/>
  </cols>
  <sheetData>
    <row r="2" spans="2:25" x14ac:dyDescent="0.2">
      <c r="B2" s="54" t="s">
        <v>5</v>
      </c>
      <c r="C2" s="54"/>
      <c r="D2" s="59" t="s">
        <v>68</v>
      </c>
      <c r="E2" s="59"/>
      <c r="F2" s="54" t="s">
        <v>6</v>
      </c>
      <c r="G2" s="54"/>
      <c r="H2" s="57" t="s">
        <v>77</v>
      </c>
      <c r="I2" s="57"/>
      <c r="J2" s="54" t="s">
        <v>7</v>
      </c>
      <c r="K2" s="54"/>
      <c r="L2" s="58">
        <v>100000</v>
      </c>
      <c r="M2" s="59"/>
      <c r="N2" s="54" t="s">
        <v>8</v>
      </c>
      <c r="O2" s="54"/>
      <c r="P2" s="60">
        <f>SUM(L2,D4)</f>
        <v>124906.79227025073</v>
      </c>
      <c r="Q2" s="57"/>
      <c r="R2" s="1"/>
      <c r="S2" s="1"/>
      <c r="T2" s="1"/>
    </row>
    <row r="3" spans="2:25" ht="57" customHeight="1" x14ac:dyDescent="0.2">
      <c r="B3" s="54" t="s">
        <v>9</v>
      </c>
      <c r="C3" s="54"/>
      <c r="D3" s="61" t="s">
        <v>38</v>
      </c>
      <c r="E3" s="61"/>
      <c r="F3" s="61"/>
      <c r="G3" s="61"/>
      <c r="H3" s="61"/>
      <c r="I3" s="61"/>
      <c r="J3" s="54" t="s">
        <v>10</v>
      </c>
      <c r="K3" s="54"/>
      <c r="L3" s="61" t="s">
        <v>62</v>
      </c>
      <c r="M3" s="62"/>
      <c r="N3" s="62"/>
      <c r="O3" s="62"/>
      <c r="P3" s="62"/>
      <c r="Q3" s="62"/>
      <c r="R3" s="1"/>
      <c r="S3" s="1"/>
    </row>
    <row r="4" spans="2:25" x14ac:dyDescent="0.2">
      <c r="B4" s="54" t="s">
        <v>11</v>
      </c>
      <c r="C4" s="54"/>
      <c r="D4" s="55">
        <f>SUM($R$9:$S$992)</f>
        <v>24906.792270250728</v>
      </c>
      <c r="E4" s="55"/>
      <c r="F4" s="54" t="s">
        <v>12</v>
      </c>
      <c r="G4" s="54"/>
      <c r="H4" s="56">
        <f>SUM($T$9:$U$107)</f>
        <v>121.09999999999729</v>
      </c>
      <c r="I4" s="57"/>
      <c r="J4" s="63"/>
      <c r="K4" s="63"/>
      <c r="L4" s="60"/>
      <c r="M4" s="60"/>
      <c r="N4" s="63" t="s">
        <v>59</v>
      </c>
      <c r="O4" s="63"/>
      <c r="P4" s="64">
        <f>MAX(Y:Y)</f>
        <v>0.12392911069964574</v>
      </c>
      <c r="Q4" s="64"/>
      <c r="R4" s="1"/>
      <c r="S4" s="1"/>
      <c r="T4" s="1"/>
    </row>
    <row r="5" spans="2:25" x14ac:dyDescent="0.2">
      <c r="B5" s="38" t="s">
        <v>15</v>
      </c>
      <c r="C5" s="2">
        <f>COUNTIF($R$9:$R$989,"&gt;0")</f>
        <v>25</v>
      </c>
      <c r="D5" s="37" t="s">
        <v>16</v>
      </c>
      <c r="E5" s="15">
        <f>COUNTIF($R$9:$R$989,"&lt;0")</f>
        <v>15</v>
      </c>
      <c r="F5" s="37" t="s">
        <v>17</v>
      </c>
      <c r="G5" s="2">
        <f>COUNTIF($R$9:$R$989,"=0")</f>
        <v>0</v>
      </c>
      <c r="H5" s="37" t="s">
        <v>18</v>
      </c>
      <c r="I5" s="3">
        <f>C5/SUM(C5,E5,G5)</f>
        <v>0.625</v>
      </c>
      <c r="J5" s="65" t="s">
        <v>19</v>
      </c>
      <c r="K5" s="54"/>
      <c r="L5" s="66">
        <f>MAX(V9:V992)</f>
        <v>5</v>
      </c>
      <c r="M5" s="67"/>
      <c r="N5" s="17" t="s">
        <v>20</v>
      </c>
      <c r="O5" s="9"/>
      <c r="P5" s="66" t="e">
        <f>MAX(W9:W992)</f>
        <v>#REF!</v>
      </c>
      <c r="Q5" s="67"/>
      <c r="R5" s="1"/>
      <c r="S5" s="1"/>
      <c r="T5" s="1"/>
    </row>
    <row r="6" spans="2:25" x14ac:dyDescent="0.2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43" t="s">
        <v>65</v>
      </c>
      <c r="N6" s="12"/>
      <c r="O6" s="12"/>
      <c r="P6" s="10"/>
      <c r="Q6" s="7"/>
      <c r="R6" s="1"/>
      <c r="S6" s="1"/>
      <c r="T6" s="1"/>
    </row>
    <row r="7" spans="2:25" x14ac:dyDescent="0.2">
      <c r="B7" s="77" t="s">
        <v>21</v>
      </c>
      <c r="C7" s="79" t="s">
        <v>22</v>
      </c>
      <c r="D7" s="80"/>
      <c r="E7" s="83" t="s">
        <v>23</v>
      </c>
      <c r="F7" s="84"/>
      <c r="G7" s="84"/>
      <c r="H7" s="84"/>
      <c r="I7" s="70"/>
      <c r="J7" s="85" t="s">
        <v>24</v>
      </c>
      <c r="K7" s="86"/>
      <c r="L7" s="72"/>
      <c r="M7" s="87" t="s">
        <v>25</v>
      </c>
      <c r="N7" s="88" t="s">
        <v>26</v>
      </c>
      <c r="O7" s="89"/>
      <c r="P7" s="89"/>
      <c r="Q7" s="74"/>
      <c r="R7" s="68" t="s">
        <v>27</v>
      </c>
      <c r="S7" s="68"/>
      <c r="T7" s="68"/>
      <c r="U7" s="68"/>
    </row>
    <row r="8" spans="2:25" x14ac:dyDescent="0.2">
      <c r="B8" s="78"/>
      <c r="C8" s="81"/>
      <c r="D8" s="82"/>
      <c r="E8" s="18" t="s">
        <v>28</v>
      </c>
      <c r="F8" s="18" t="s">
        <v>29</v>
      </c>
      <c r="G8" s="18" t="s">
        <v>30</v>
      </c>
      <c r="H8" s="69" t="s">
        <v>31</v>
      </c>
      <c r="I8" s="70"/>
      <c r="J8" s="4" t="s">
        <v>32</v>
      </c>
      <c r="K8" s="71" t="s">
        <v>33</v>
      </c>
      <c r="L8" s="72"/>
      <c r="M8" s="87"/>
      <c r="N8" s="5" t="s">
        <v>28</v>
      </c>
      <c r="O8" s="5" t="s">
        <v>29</v>
      </c>
      <c r="P8" s="73" t="s">
        <v>31</v>
      </c>
      <c r="Q8" s="74"/>
      <c r="R8" s="68" t="s">
        <v>34</v>
      </c>
      <c r="S8" s="68"/>
      <c r="T8" s="68" t="s">
        <v>32</v>
      </c>
      <c r="U8" s="68"/>
      <c r="Y8" t="s">
        <v>58</v>
      </c>
    </row>
    <row r="9" spans="2:25" x14ac:dyDescent="0.2">
      <c r="B9" s="39">
        <v>1</v>
      </c>
      <c r="C9" s="90">
        <f>L2</f>
        <v>100000</v>
      </c>
      <c r="D9" s="90"/>
      <c r="E9" s="44">
        <v>2019</v>
      </c>
      <c r="F9" s="8">
        <v>43530</v>
      </c>
      <c r="G9" s="39" t="s">
        <v>4</v>
      </c>
      <c r="H9" s="91">
        <v>0.85980000000000001</v>
      </c>
      <c r="I9" s="91"/>
      <c r="J9" s="39">
        <v>6</v>
      </c>
      <c r="K9" s="90">
        <f>IF(J9="","",C9*0.03)</f>
        <v>3000</v>
      </c>
      <c r="L9" s="90"/>
      <c r="M9" s="6">
        <f>IF(J9="","",(K9/J9)/LOOKUP(RIGHT($D$2,3),定数!$A$6:$A$13,定数!$B$6:$B$13))</f>
        <v>3.3333333333333335</v>
      </c>
      <c r="N9" s="39">
        <v>2019</v>
      </c>
      <c r="O9" s="8">
        <v>43530</v>
      </c>
      <c r="P9" s="91">
        <v>0.86011000000000004</v>
      </c>
      <c r="Q9" s="91"/>
      <c r="R9" s="75">
        <f>IF(P9="","",T9*M9*LOOKUP(RIGHT($D$2,3),定数!$A$6:$A$13,定数!$B$6:$B$13))</f>
        <v>1550.0000000001623</v>
      </c>
      <c r="S9" s="75"/>
      <c r="T9" s="76">
        <f>IF(P9="","",IF(G9="買",(P9-H9),(H9-P9))*IF(RIGHT($D$2,3)="JPY",100,10000))</f>
        <v>3.1000000000003247</v>
      </c>
      <c r="U9" s="76"/>
      <c r="V9" s="1">
        <f>IF(T9&lt;&gt;"",IF(T9&gt;0,1+V8,0),"")</f>
        <v>1</v>
      </c>
      <c r="W9">
        <f>IF(T9&lt;&gt;"",IF(T9&lt;0,1+W8,0),"")</f>
        <v>0</v>
      </c>
    </row>
    <row r="10" spans="2:25" x14ac:dyDescent="0.2">
      <c r="B10" s="39">
        <v>2</v>
      </c>
      <c r="C10" s="90">
        <f t="shared" ref="C10:C72" si="0">IF(R9="","",C9+R9)</f>
        <v>101550.00000000016</v>
      </c>
      <c r="D10" s="90"/>
      <c r="E10" s="39">
        <v>2019</v>
      </c>
      <c r="F10" s="8">
        <v>43531</v>
      </c>
      <c r="G10" s="39" t="s">
        <v>3</v>
      </c>
      <c r="H10" s="91">
        <v>0.85799999999999998</v>
      </c>
      <c r="I10" s="91"/>
      <c r="J10" s="39">
        <v>4</v>
      </c>
      <c r="K10" s="92">
        <f t="shared" ref="K10:K73" si="1">IF(J10="","",C10*0.03)</f>
        <v>3046.5000000000045</v>
      </c>
      <c r="L10" s="93"/>
      <c r="M10" s="6">
        <f>IF(J10="","",(K10/J10)/LOOKUP(RIGHT($D$2,3),定数!$A$6:$A$13,定数!$B$6:$B$13))</f>
        <v>5.0775000000000077</v>
      </c>
      <c r="N10" s="39">
        <v>2019</v>
      </c>
      <c r="O10" s="8">
        <v>43531</v>
      </c>
      <c r="P10" s="91">
        <v>0.85780000000000001</v>
      </c>
      <c r="Q10" s="91"/>
      <c r="R10" s="75">
        <f>IF(P10="","",T10*M10*LOOKUP(RIGHT($D$2,3),定数!$A$6:$A$13,定数!$B$6:$B$13))</f>
        <v>1523.2499999998345</v>
      </c>
      <c r="S10" s="75"/>
      <c r="T10" s="76">
        <f t="shared" ref="T10:T72" si="2">IF(P10="","",IF(G10="買",(P10-H10),(H10-P10))*IF(RIGHT($D$2,3)="JPY",100,10000))</f>
        <v>1.9999999999997797</v>
      </c>
      <c r="U10" s="76"/>
      <c r="V10" s="22">
        <f t="shared" ref="V10:V22" si="3">IF(T10&lt;&gt;"",IF(T10&gt;0,1+V9,0),"")</f>
        <v>2</v>
      </c>
      <c r="W10">
        <f t="shared" ref="W10:W72" si="4">IF(T10&lt;&gt;"",IF(T10&lt;0,1+W9,0),"")</f>
        <v>0</v>
      </c>
      <c r="X10" s="40">
        <f>IF(C10&lt;&gt;"",MAX(C10,C9),"")</f>
        <v>101550.00000000016</v>
      </c>
    </row>
    <row r="11" spans="2:25" x14ac:dyDescent="0.2">
      <c r="B11" s="39">
        <v>3</v>
      </c>
      <c r="C11" s="90">
        <f t="shared" si="0"/>
        <v>103073.25</v>
      </c>
      <c r="D11" s="90"/>
      <c r="E11" s="39">
        <v>2019</v>
      </c>
      <c r="F11" s="8">
        <v>43532</v>
      </c>
      <c r="G11" s="39" t="s">
        <v>4</v>
      </c>
      <c r="H11" s="91">
        <v>0.86409999999999998</v>
      </c>
      <c r="I11" s="91"/>
      <c r="J11" s="39">
        <v>58</v>
      </c>
      <c r="K11" s="92">
        <f t="shared" si="1"/>
        <v>3092.1974999999998</v>
      </c>
      <c r="L11" s="93"/>
      <c r="M11" s="6">
        <f>IF(J11="","",(K11/J11)/LOOKUP(RIGHT($D$2,3),定数!$A$6:$A$13,定数!$B$6:$B$13))</f>
        <v>0.35542499999999999</v>
      </c>
      <c r="N11" s="39">
        <v>2019</v>
      </c>
      <c r="O11" s="8">
        <v>43535</v>
      </c>
      <c r="P11" s="91">
        <v>0.85829999999999995</v>
      </c>
      <c r="Q11" s="91"/>
      <c r="R11" s="75">
        <f>IF(P11="","",T11*M11*LOOKUP(RIGHT($D$2,3),定数!$A$6:$A$13,定数!$B$6:$B$13))</f>
        <v>-3092.1975000000148</v>
      </c>
      <c r="S11" s="75"/>
      <c r="T11" s="76">
        <f t="shared" si="2"/>
        <v>-58.00000000000027</v>
      </c>
      <c r="U11" s="76"/>
      <c r="V11" s="22">
        <f t="shared" si="3"/>
        <v>0</v>
      </c>
      <c r="W11">
        <f t="shared" si="4"/>
        <v>1</v>
      </c>
      <c r="X11" s="40">
        <f>IF(C11&lt;&gt;"",MAX(X10,C11),"")</f>
        <v>103073.25</v>
      </c>
      <c r="Y11" s="41">
        <f>IF(X11&lt;&gt;"",1-(C11/X11),"")</f>
        <v>0</v>
      </c>
    </row>
    <row r="12" spans="2:25" x14ac:dyDescent="0.2">
      <c r="B12" s="39">
        <v>4</v>
      </c>
      <c r="C12" s="90">
        <f t="shared" si="0"/>
        <v>99981.052499999991</v>
      </c>
      <c r="D12" s="90"/>
      <c r="E12" s="39">
        <v>2019</v>
      </c>
      <c r="F12" s="8">
        <v>43535</v>
      </c>
      <c r="G12" s="39" t="s">
        <v>3</v>
      </c>
      <c r="H12" s="91">
        <v>0.86319999999999997</v>
      </c>
      <c r="I12" s="91"/>
      <c r="J12" s="39">
        <v>24</v>
      </c>
      <c r="K12" s="92">
        <f t="shared" si="1"/>
        <v>2999.4315749999996</v>
      </c>
      <c r="L12" s="93"/>
      <c r="M12" s="6">
        <f>IF(J12="","",(K12/J12)/LOOKUP(RIGHT($D$2,3),定数!$A$6:$A$13,定数!$B$6:$B$13))</f>
        <v>0.83317543749999989</v>
      </c>
      <c r="N12" s="39">
        <v>2019</v>
      </c>
      <c r="O12" s="8">
        <v>43535</v>
      </c>
      <c r="P12" s="91">
        <v>0.86055999999999999</v>
      </c>
      <c r="Q12" s="91"/>
      <c r="R12" s="75">
        <f>IF(P12="","",T12*M12*LOOKUP(RIGHT($D$2,3),定数!$A$6:$A$13,定数!$B$6:$B$13))</f>
        <v>3299.3747324999695</v>
      </c>
      <c r="S12" s="75"/>
      <c r="T12" s="76">
        <f t="shared" si="2"/>
        <v>26.399999999999757</v>
      </c>
      <c r="U12" s="76"/>
      <c r="V12" s="22">
        <f t="shared" si="3"/>
        <v>1</v>
      </c>
      <c r="W12">
        <f t="shared" si="4"/>
        <v>0</v>
      </c>
      <c r="X12" s="40">
        <f t="shared" ref="X12:X74" si="5">IF(C12&lt;&gt;"",MAX(X11,C12),"")</f>
        <v>103073.25</v>
      </c>
      <c r="Y12" s="41">
        <f t="shared" ref="Y12:Y74" si="6">IF(X12&lt;&gt;"",1-(C12/X12),"")</f>
        <v>3.0000000000000138E-2</v>
      </c>
    </row>
    <row r="13" spans="2:25" x14ac:dyDescent="0.2">
      <c r="B13" s="39">
        <v>5</v>
      </c>
      <c r="C13" s="90">
        <f t="shared" si="0"/>
        <v>103280.42723249996</v>
      </c>
      <c r="D13" s="90"/>
      <c r="E13" s="39">
        <v>2019</v>
      </c>
      <c r="F13" s="8">
        <v>43535</v>
      </c>
      <c r="G13" s="39" t="s">
        <v>3</v>
      </c>
      <c r="H13" s="91">
        <v>0.85399999999999998</v>
      </c>
      <c r="I13" s="91"/>
      <c r="J13" s="39">
        <v>13</v>
      </c>
      <c r="K13" s="92">
        <f t="shared" si="1"/>
        <v>3098.4128169749988</v>
      </c>
      <c r="L13" s="93"/>
      <c r="M13" s="6">
        <f>IF(J13="","",(K13/J13)/LOOKUP(RIGHT($D$2,3),定数!$A$6:$A$13,定数!$B$6:$B$13))</f>
        <v>1.5889296497307686</v>
      </c>
      <c r="N13" s="39">
        <v>2019</v>
      </c>
      <c r="O13" s="8">
        <v>43535</v>
      </c>
      <c r="P13" s="91">
        <v>0.85267000000000004</v>
      </c>
      <c r="Q13" s="91"/>
      <c r="R13" s="75">
        <f>IF(P13="","",T13*M13*LOOKUP(RIGHT($D$2,3),定数!$A$6:$A$13,定数!$B$6:$B$13))</f>
        <v>3169.9146512127459</v>
      </c>
      <c r="S13" s="75"/>
      <c r="T13" s="76">
        <f t="shared" si="2"/>
        <v>13.299999999999423</v>
      </c>
      <c r="U13" s="76"/>
      <c r="V13" s="22">
        <f t="shared" si="3"/>
        <v>2</v>
      </c>
      <c r="W13">
        <f t="shared" si="4"/>
        <v>0</v>
      </c>
      <c r="X13" s="40">
        <f t="shared" si="5"/>
        <v>103280.42723249996</v>
      </c>
      <c r="Y13" s="41">
        <f t="shared" si="6"/>
        <v>0</v>
      </c>
    </row>
    <row r="14" spans="2:25" x14ac:dyDescent="0.2">
      <c r="B14" s="39">
        <v>6</v>
      </c>
      <c r="C14" s="90">
        <f t="shared" si="0"/>
        <v>106450.34188371271</v>
      </c>
      <c r="D14" s="90"/>
      <c r="E14" s="42">
        <v>2019</v>
      </c>
      <c r="F14" s="8">
        <v>43536</v>
      </c>
      <c r="G14" s="42" t="s">
        <v>4</v>
      </c>
      <c r="H14" s="91">
        <v>0.86109999999999998</v>
      </c>
      <c r="I14" s="91"/>
      <c r="J14" s="42">
        <v>13</v>
      </c>
      <c r="K14" s="92">
        <f t="shared" si="1"/>
        <v>3193.5102565113812</v>
      </c>
      <c r="L14" s="93"/>
      <c r="M14" s="6">
        <f>IF(J14="","",(K14/J14)/LOOKUP(RIGHT($D$2,3),定数!$A$6:$A$13,定数!$B$6:$B$13))</f>
        <v>1.637697567441734</v>
      </c>
      <c r="N14" s="42">
        <v>2019</v>
      </c>
      <c r="O14" s="8">
        <v>43536</v>
      </c>
      <c r="P14" s="91">
        <v>0.86233000000000004</v>
      </c>
      <c r="Q14" s="91"/>
      <c r="R14" s="75">
        <f>IF(P14="","",T14*M14*LOOKUP(RIGHT($D$2,3),定数!$A$6:$A$13,定数!$B$6:$B$13))</f>
        <v>3021.5520119301577</v>
      </c>
      <c r="S14" s="75"/>
      <c r="T14" s="76">
        <f t="shared" si="2"/>
        <v>12.300000000000644</v>
      </c>
      <c r="U14" s="76"/>
      <c r="V14" s="22">
        <f t="shared" si="3"/>
        <v>3</v>
      </c>
      <c r="W14">
        <f t="shared" si="4"/>
        <v>0</v>
      </c>
      <c r="X14" s="40">
        <f t="shared" si="5"/>
        <v>106450.34188371271</v>
      </c>
      <c r="Y14" s="41">
        <f t="shared" si="6"/>
        <v>0</v>
      </c>
    </row>
    <row r="15" spans="2:25" x14ac:dyDescent="0.2">
      <c r="B15" s="39">
        <v>7</v>
      </c>
      <c r="C15" s="90">
        <f t="shared" si="0"/>
        <v>109471.89389564286</v>
      </c>
      <c r="D15" s="90"/>
      <c r="E15" s="39">
        <v>2019</v>
      </c>
      <c r="F15" s="8">
        <v>43537</v>
      </c>
      <c r="G15" s="39" t="s">
        <v>3</v>
      </c>
      <c r="H15" s="91">
        <v>0.85719999999999996</v>
      </c>
      <c r="I15" s="91"/>
      <c r="J15" s="39">
        <v>17</v>
      </c>
      <c r="K15" s="92">
        <f t="shared" si="1"/>
        <v>3284.1568168692856</v>
      </c>
      <c r="L15" s="93"/>
      <c r="M15" s="6">
        <f>IF(J15="","",(K15/J15)/LOOKUP(RIGHT($D$2,3),定数!$A$6:$A$13,定数!$B$6:$B$13))</f>
        <v>1.2879046340663864</v>
      </c>
      <c r="N15" s="39">
        <v>2019</v>
      </c>
      <c r="O15" s="8">
        <v>43537</v>
      </c>
      <c r="P15" s="91">
        <v>0.85548999999999997</v>
      </c>
      <c r="Q15" s="91"/>
      <c r="R15" s="75">
        <f>IF(P15="","",T15*M15*LOOKUP(RIGHT($D$2,3),定数!$A$6:$A$13,定数!$B$6:$B$13))</f>
        <v>3303.4753863802607</v>
      </c>
      <c r="S15" s="75"/>
      <c r="T15" s="76">
        <f t="shared" si="2"/>
        <v>17.099999999999895</v>
      </c>
      <c r="U15" s="76"/>
      <c r="V15" s="22">
        <f t="shared" si="3"/>
        <v>4</v>
      </c>
      <c r="W15">
        <f t="shared" si="4"/>
        <v>0</v>
      </c>
      <c r="X15" s="40">
        <f t="shared" si="5"/>
        <v>109471.89389564286</v>
      </c>
      <c r="Y15" s="41">
        <f t="shared" si="6"/>
        <v>0</v>
      </c>
    </row>
    <row r="16" spans="2:25" x14ac:dyDescent="0.2">
      <c r="B16" s="39">
        <v>8</v>
      </c>
      <c r="C16" s="90">
        <f t="shared" si="0"/>
        <v>112775.36928202312</v>
      </c>
      <c r="D16" s="90"/>
      <c r="E16" s="39">
        <v>2019</v>
      </c>
      <c r="F16" s="8">
        <v>43537</v>
      </c>
      <c r="G16" s="39" t="s">
        <v>3</v>
      </c>
      <c r="H16" s="91">
        <v>0.85329999999999995</v>
      </c>
      <c r="I16" s="91"/>
      <c r="J16" s="39">
        <v>37</v>
      </c>
      <c r="K16" s="92">
        <f t="shared" si="1"/>
        <v>3383.2610784606936</v>
      </c>
      <c r="L16" s="93"/>
      <c r="M16" s="6">
        <f>IF(J16="","",(K16/J16)/LOOKUP(RIGHT($D$2,3),定数!$A$6:$A$13,定数!$B$6:$B$13))</f>
        <v>0.60959659071363848</v>
      </c>
      <c r="N16" s="39">
        <v>2019</v>
      </c>
      <c r="O16" s="8">
        <v>43537</v>
      </c>
      <c r="P16" s="91">
        <v>0.84904999999999997</v>
      </c>
      <c r="Q16" s="91"/>
      <c r="R16" s="75">
        <f>IF(P16="","",T16*M16*LOOKUP(RIGHT($D$2,3),定数!$A$6:$A$13,定数!$B$6:$B$13))</f>
        <v>3886.1782657994231</v>
      </c>
      <c r="S16" s="75"/>
      <c r="T16" s="76">
        <f t="shared" si="2"/>
        <v>42.499999999999758</v>
      </c>
      <c r="U16" s="76"/>
      <c r="V16" s="22">
        <f t="shared" si="3"/>
        <v>5</v>
      </c>
      <c r="W16">
        <f t="shared" si="4"/>
        <v>0</v>
      </c>
      <c r="X16" s="40">
        <f t="shared" si="5"/>
        <v>112775.36928202312</v>
      </c>
      <c r="Y16" s="41">
        <f t="shared" si="6"/>
        <v>0</v>
      </c>
    </row>
    <row r="17" spans="2:25" x14ac:dyDescent="0.2">
      <c r="B17" s="39">
        <v>9</v>
      </c>
      <c r="C17" s="90">
        <f t="shared" si="0"/>
        <v>116661.54754782254</v>
      </c>
      <c r="D17" s="90"/>
      <c r="E17" s="39">
        <v>2019</v>
      </c>
      <c r="F17" s="8">
        <v>43539</v>
      </c>
      <c r="G17" s="39" t="s">
        <v>3</v>
      </c>
      <c r="H17" s="91">
        <v>0.85189999999999999</v>
      </c>
      <c r="I17" s="91"/>
      <c r="J17" s="39">
        <v>7</v>
      </c>
      <c r="K17" s="92">
        <f t="shared" si="1"/>
        <v>3499.8464264346762</v>
      </c>
      <c r="L17" s="93"/>
      <c r="M17" s="6">
        <f>IF(J17="","",(K17/J17)/LOOKUP(RIGHT($D$2,3),定数!$A$6:$A$13,定数!$B$6:$B$13))</f>
        <v>3.3331870727949298</v>
      </c>
      <c r="N17" s="39">
        <v>2019</v>
      </c>
      <c r="O17" s="8">
        <v>43539</v>
      </c>
      <c r="P17" s="91">
        <v>0.85260000000000002</v>
      </c>
      <c r="Q17" s="91"/>
      <c r="R17" s="75">
        <f>IF(P17="","",T17*M17*LOOKUP(RIGHT($D$2,3),定数!$A$6:$A$13,定数!$B$6:$B$13))</f>
        <v>-3499.8464264348459</v>
      </c>
      <c r="S17" s="75"/>
      <c r="T17" s="76">
        <f t="shared" si="2"/>
        <v>-7.0000000000003393</v>
      </c>
      <c r="U17" s="76"/>
      <c r="V17" s="22">
        <f t="shared" si="3"/>
        <v>0</v>
      </c>
      <c r="W17">
        <f t="shared" si="4"/>
        <v>1</v>
      </c>
      <c r="X17" s="40">
        <f t="shared" si="5"/>
        <v>116661.54754782254</v>
      </c>
      <c r="Y17" s="41">
        <f t="shared" si="6"/>
        <v>0</v>
      </c>
    </row>
    <row r="18" spans="2:25" x14ac:dyDescent="0.2">
      <c r="B18" s="39">
        <v>10</v>
      </c>
      <c r="C18" s="90">
        <f t="shared" si="0"/>
        <v>113161.7011213877</v>
      </c>
      <c r="D18" s="90"/>
      <c r="E18" s="39">
        <v>2019</v>
      </c>
      <c r="F18" s="8">
        <v>43542</v>
      </c>
      <c r="G18" s="39" t="s">
        <v>4</v>
      </c>
      <c r="H18" s="91">
        <v>0.85440000000000005</v>
      </c>
      <c r="I18" s="91"/>
      <c r="J18" s="39">
        <v>17</v>
      </c>
      <c r="K18" s="92">
        <f t="shared" si="1"/>
        <v>3394.8510336416307</v>
      </c>
      <c r="L18" s="93"/>
      <c r="M18" s="6">
        <f>IF(J18="","",(K18/J18)/LOOKUP(RIGHT($D$2,3),定数!$A$6:$A$13,定数!$B$6:$B$13))</f>
        <v>1.3313141308398551</v>
      </c>
      <c r="N18" s="39">
        <v>2019</v>
      </c>
      <c r="O18" s="8">
        <v>43542</v>
      </c>
      <c r="P18" s="91">
        <v>0.85616999999999999</v>
      </c>
      <c r="Q18" s="91"/>
      <c r="R18" s="75">
        <f>IF(P18="","",T18*M18*LOOKUP(RIGHT($D$2,3),定数!$A$6:$A$13,定数!$B$6:$B$13))</f>
        <v>3534.6390173796926</v>
      </c>
      <c r="S18" s="75"/>
      <c r="T18" s="76">
        <f t="shared" si="2"/>
        <v>17.699999999999385</v>
      </c>
      <c r="U18" s="76"/>
      <c r="V18" s="22">
        <f t="shared" si="3"/>
        <v>1</v>
      </c>
      <c r="W18">
        <f t="shared" si="4"/>
        <v>0</v>
      </c>
      <c r="X18" s="40">
        <f t="shared" si="5"/>
        <v>116661.54754782254</v>
      </c>
      <c r="Y18" s="41">
        <f t="shared" si="6"/>
        <v>3.000000000000147E-2</v>
      </c>
    </row>
    <row r="19" spans="2:25" x14ac:dyDescent="0.2">
      <c r="B19" s="39">
        <v>11</v>
      </c>
      <c r="C19" s="90">
        <f t="shared" si="0"/>
        <v>116696.34013876739</v>
      </c>
      <c r="D19" s="90"/>
      <c r="E19" s="46">
        <v>2019</v>
      </c>
      <c r="F19" s="8">
        <v>43542</v>
      </c>
      <c r="G19" s="39" t="s">
        <v>4</v>
      </c>
      <c r="H19" s="91">
        <v>0.85640000000000005</v>
      </c>
      <c r="I19" s="91"/>
      <c r="J19" s="39">
        <v>12</v>
      </c>
      <c r="K19" s="92">
        <f t="shared" si="1"/>
        <v>3500.8902041630217</v>
      </c>
      <c r="L19" s="93"/>
      <c r="M19" s="6">
        <f>IF(J19="","",(K19/J19)/LOOKUP(RIGHT($D$2,3),定数!$A$6:$A$13,定数!$B$6:$B$13))</f>
        <v>1.9449390023127899</v>
      </c>
      <c r="N19" s="39">
        <v>2019</v>
      </c>
      <c r="O19" s="8">
        <v>43695</v>
      </c>
      <c r="P19" s="91">
        <v>0.85746999999999995</v>
      </c>
      <c r="Q19" s="91"/>
      <c r="R19" s="75">
        <f>IF(P19="","",T19*M19*LOOKUP(RIGHT($D$2,3),定数!$A$6:$A$13,定数!$B$6:$B$13))</f>
        <v>3121.6270987117487</v>
      </c>
      <c r="S19" s="75"/>
      <c r="T19" s="76">
        <f t="shared" si="2"/>
        <v>10.699999999999044</v>
      </c>
      <c r="U19" s="76"/>
      <c r="V19" s="22">
        <f t="shared" si="3"/>
        <v>2</v>
      </c>
      <c r="W19">
        <f t="shared" si="4"/>
        <v>0</v>
      </c>
      <c r="X19" s="40">
        <f t="shared" si="5"/>
        <v>116696.34013876739</v>
      </c>
      <c r="Y19" s="41">
        <f t="shared" si="6"/>
        <v>0</v>
      </c>
    </row>
    <row r="20" spans="2:25" x14ac:dyDescent="0.2">
      <c r="B20" s="39">
        <v>12</v>
      </c>
      <c r="C20" s="90">
        <f t="shared" si="0"/>
        <v>119817.96723747914</v>
      </c>
      <c r="D20" s="90"/>
      <c r="E20" s="46">
        <v>2019</v>
      </c>
      <c r="F20" s="8">
        <v>43542</v>
      </c>
      <c r="G20" s="39" t="s">
        <v>4</v>
      </c>
      <c r="H20" s="91">
        <v>0.85660000000000003</v>
      </c>
      <c r="I20" s="91"/>
      <c r="J20" s="39">
        <v>11</v>
      </c>
      <c r="K20" s="92">
        <f t="shared" si="1"/>
        <v>3594.5390171243739</v>
      </c>
      <c r="L20" s="93"/>
      <c r="M20" s="6">
        <f>IF(J20="","",(K20/J20)/LOOKUP(RIGHT($D$2,3),定数!$A$6:$A$13,定数!$B$6:$B$13))</f>
        <v>2.1785084952268932</v>
      </c>
      <c r="N20" s="39">
        <v>2019</v>
      </c>
      <c r="O20" s="8">
        <v>43542</v>
      </c>
      <c r="P20" s="91">
        <v>0.85770000000000002</v>
      </c>
      <c r="Q20" s="91"/>
      <c r="R20" s="75">
        <f>IF(P20="","",T20*M20*LOOKUP(RIGHT($D$2,3),定数!$A$6:$A$13,定数!$B$6:$B$13))</f>
        <v>3594.5390171243407</v>
      </c>
      <c r="S20" s="75"/>
      <c r="T20" s="76">
        <f t="shared" si="2"/>
        <v>10.999999999999899</v>
      </c>
      <c r="U20" s="76"/>
      <c r="V20" s="22">
        <f t="shared" si="3"/>
        <v>3</v>
      </c>
      <c r="W20">
        <f t="shared" si="4"/>
        <v>0</v>
      </c>
      <c r="X20" s="40">
        <f t="shared" si="5"/>
        <v>119817.96723747914</v>
      </c>
      <c r="Y20" s="41">
        <f t="shared" si="6"/>
        <v>0</v>
      </c>
    </row>
    <row r="21" spans="2:25" x14ac:dyDescent="0.2">
      <c r="B21" s="39">
        <v>13</v>
      </c>
      <c r="C21" s="90">
        <f t="shared" si="0"/>
        <v>123412.50625460348</v>
      </c>
      <c r="D21" s="90"/>
      <c r="E21" s="46">
        <v>2019</v>
      </c>
      <c r="F21" s="8">
        <v>43542</v>
      </c>
      <c r="G21" s="39" t="s">
        <v>4</v>
      </c>
      <c r="H21" s="91">
        <v>0.85709999999999997</v>
      </c>
      <c r="I21" s="91"/>
      <c r="J21" s="39">
        <v>11</v>
      </c>
      <c r="K21" s="92">
        <f t="shared" ref="K21:K65" si="7">IF(J21="","",C21*0.03)</f>
        <v>3702.3751876381043</v>
      </c>
      <c r="L21" s="93"/>
      <c r="M21" s="6">
        <f>IF(J21="","",(K21/J21)/LOOKUP(RIGHT($D$2,3),定数!$A$6:$A$13,定数!$B$6:$B$13))</f>
        <v>2.2438637500836998</v>
      </c>
      <c r="N21" s="39">
        <v>2019</v>
      </c>
      <c r="O21" s="8">
        <v>43542</v>
      </c>
      <c r="P21" s="91">
        <v>0.85816999999999999</v>
      </c>
      <c r="Q21" s="91"/>
      <c r="R21" s="75">
        <f>IF(P21="","",T21*M21*LOOKUP(RIGHT($D$2,3),定数!$A$6:$A$13,定数!$B$6:$B$13))</f>
        <v>3601.4013188843901</v>
      </c>
      <c r="S21" s="75"/>
      <c r="T21" s="76">
        <f t="shared" si="2"/>
        <v>10.700000000000154</v>
      </c>
      <c r="U21" s="76"/>
      <c r="V21" s="22">
        <f t="shared" si="3"/>
        <v>4</v>
      </c>
      <c r="W21">
        <f t="shared" si="4"/>
        <v>0</v>
      </c>
      <c r="X21" s="40">
        <f t="shared" si="5"/>
        <v>123412.50625460348</v>
      </c>
      <c r="Y21" s="41">
        <f t="shared" si="6"/>
        <v>0</v>
      </c>
    </row>
    <row r="22" spans="2:25" x14ac:dyDescent="0.2">
      <c r="B22" s="39">
        <v>14</v>
      </c>
      <c r="C22" s="90">
        <f t="shared" si="0"/>
        <v>127013.90757348787</v>
      </c>
      <c r="D22" s="90"/>
      <c r="E22" s="46">
        <v>2019</v>
      </c>
      <c r="F22" s="8">
        <v>43544</v>
      </c>
      <c r="G22" s="39" t="s">
        <v>4</v>
      </c>
      <c r="H22" s="91">
        <v>0.85599999999999998</v>
      </c>
      <c r="I22" s="91"/>
      <c r="J22" s="39">
        <v>4</v>
      </c>
      <c r="K22" s="92">
        <f t="shared" ref="K22:K53" si="8">IF(J22="","",C22*0.03)</f>
        <v>3810.4172272046362</v>
      </c>
      <c r="L22" s="93"/>
      <c r="M22" s="6">
        <f>IF(J22="","",(K22/J22)/LOOKUP(RIGHT($D$2,3),定数!$A$6:$A$13,定数!$B$6:$B$13))</f>
        <v>6.350695378674394</v>
      </c>
      <c r="N22" s="39">
        <v>2019</v>
      </c>
      <c r="O22" s="8">
        <v>43544</v>
      </c>
      <c r="P22" s="91">
        <v>0.85560000000000003</v>
      </c>
      <c r="Q22" s="91"/>
      <c r="R22" s="75">
        <f>IF(P22="","",T22*M22*LOOKUP(RIGHT($D$2,3),定数!$A$6:$A$13,定数!$B$6:$B$13))</f>
        <v>-3810.4172272042169</v>
      </c>
      <c r="S22" s="75"/>
      <c r="T22" s="76">
        <f t="shared" si="2"/>
        <v>-3.9999999999995595</v>
      </c>
      <c r="U22" s="76"/>
      <c r="V22" s="22">
        <f t="shared" si="3"/>
        <v>0</v>
      </c>
      <c r="W22">
        <f t="shared" si="4"/>
        <v>1</v>
      </c>
      <c r="X22" s="40">
        <f t="shared" si="5"/>
        <v>127013.90757348787</v>
      </c>
      <c r="Y22" s="41">
        <f t="shared" si="6"/>
        <v>0</v>
      </c>
    </row>
    <row r="23" spans="2:25" x14ac:dyDescent="0.2">
      <c r="B23" s="39">
        <v>15</v>
      </c>
      <c r="C23" s="90">
        <f t="shared" si="0"/>
        <v>123203.49034628365</v>
      </c>
      <c r="D23" s="90"/>
      <c r="E23" s="46">
        <v>2019</v>
      </c>
      <c r="F23" s="8">
        <v>43544</v>
      </c>
      <c r="G23" s="42" t="s">
        <v>4</v>
      </c>
      <c r="H23" s="91">
        <v>0.85650000000000004</v>
      </c>
      <c r="I23" s="91"/>
      <c r="J23" s="42">
        <v>7</v>
      </c>
      <c r="K23" s="92">
        <f t="shared" si="8"/>
        <v>3696.1047103885094</v>
      </c>
      <c r="L23" s="93"/>
      <c r="M23" s="6">
        <f>IF(J23="","",(K23/J23)/LOOKUP(RIGHT($D$2,3),定数!$A$6:$A$13,定数!$B$6:$B$13))</f>
        <v>3.5200997241795329</v>
      </c>
      <c r="N23" s="42">
        <v>2019</v>
      </c>
      <c r="O23" s="8">
        <v>43544</v>
      </c>
      <c r="P23" s="91">
        <v>0.85719999999999996</v>
      </c>
      <c r="Q23" s="91"/>
      <c r="R23" s="75">
        <f>IF(P23="","",T23*M23*LOOKUP(RIGHT($D$2,3),定数!$A$6:$A$13,定数!$B$6:$B$13))</f>
        <v>3696.1047103881028</v>
      </c>
      <c r="S23" s="75"/>
      <c r="T23" s="76">
        <f t="shared" si="2"/>
        <v>6.9999999999992291</v>
      </c>
      <c r="U23" s="76"/>
      <c r="V23" t="str">
        <f t="shared" ref="V23:W73" si="9">IF(S23&lt;&gt;"",IF(S23&lt;0,1+V22,0),"")</f>
        <v/>
      </c>
      <c r="W23">
        <f t="shared" si="4"/>
        <v>0</v>
      </c>
      <c r="X23" s="40">
        <f t="shared" si="5"/>
        <v>127013.90757348787</v>
      </c>
      <c r="Y23" s="41">
        <f t="shared" si="6"/>
        <v>2.9999999999996696E-2</v>
      </c>
    </row>
    <row r="24" spans="2:25" x14ac:dyDescent="0.2">
      <c r="B24" s="39">
        <v>16</v>
      </c>
      <c r="C24" s="90">
        <f t="shared" si="0"/>
        <v>126899.59505667175</v>
      </c>
      <c r="D24" s="90"/>
      <c r="E24" s="46">
        <v>2019</v>
      </c>
      <c r="F24" s="8">
        <v>43544</v>
      </c>
      <c r="G24" s="39" t="s">
        <v>4</v>
      </c>
      <c r="H24" s="91">
        <v>0.85929999999999995</v>
      </c>
      <c r="I24" s="91"/>
      <c r="J24" s="39">
        <v>17</v>
      </c>
      <c r="K24" s="92">
        <f t="shared" si="8"/>
        <v>3806.9878517001525</v>
      </c>
      <c r="L24" s="93"/>
      <c r="M24" s="6">
        <f>IF(J24="","",(K24/J24)/LOOKUP(RIGHT($D$2,3),定数!$A$6:$A$13,定数!$B$6:$B$13))</f>
        <v>1.4929364124314324</v>
      </c>
      <c r="N24" s="39">
        <v>2019</v>
      </c>
      <c r="O24" s="8">
        <v>43544</v>
      </c>
      <c r="P24" s="91">
        <v>0.86101000000000005</v>
      </c>
      <c r="Q24" s="91"/>
      <c r="R24" s="75">
        <f>IF(P24="","",T24*M24*LOOKUP(RIGHT($D$2,3),定数!$A$6:$A$13,定数!$B$6:$B$13))</f>
        <v>3829.3818978868485</v>
      </c>
      <c r="S24" s="75"/>
      <c r="T24" s="76">
        <f t="shared" si="2"/>
        <v>17.100000000001003</v>
      </c>
      <c r="U24" s="76"/>
      <c r="V24" t="str">
        <f t="shared" si="9"/>
        <v/>
      </c>
      <c r="W24">
        <f t="shared" si="4"/>
        <v>0</v>
      </c>
      <c r="X24" s="40">
        <f t="shared" si="5"/>
        <v>127013.90757348787</v>
      </c>
      <c r="Y24" s="41">
        <f t="shared" si="6"/>
        <v>8.9999999999990088E-4</v>
      </c>
    </row>
    <row r="25" spans="2:25" x14ac:dyDescent="0.2">
      <c r="B25" s="39">
        <v>17</v>
      </c>
      <c r="C25" s="90">
        <f t="shared" ref="C25:C31" si="10">IF(R24="","",C24+R24)</f>
        <v>130728.9769545586</v>
      </c>
      <c r="D25" s="90"/>
      <c r="E25" s="46">
        <v>2019</v>
      </c>
      <c r="F25" s="8">
        <v>43544</v>
      </c>
      <c r="G25" s="39" t="s">
        <v>4</v>
      </c>
      <c r="H25" s="91">
        <v>0.86160000000000003</v>
      </c>
      <c r="I25" s="91"/>
      <c r="J25" s="39">
        <v>25</v>
      </c>
      <c r="K25" s="92">
        <f t="shared" si="8"/>
        <v>3921.869308636758</v>
      </c>
      <c r="L25" s="93"/>
      <c r="M25" s="6">
        <f>IF(J25="","",(K25/J25)/LOOKUP(RIGHT($D$2,3),定数!$A$6:$A$13,定数!$B$6:$B$13))</f>
        <v>1.0458318156364688</v>
      </c>
      <c r="N25" s="39">
        <v>2019</v>
      </c>
      <c r="O25" s="8">
        <v>43544</v>
      </c>
      <c r="P25" s="91">
        <v>0.85909999999999997</v>
      </c>
      <c r="Q25" s="91"/>
      <c r="R25" s="75">
        <f>IF(P25="","",T25*M25*LOOKUP(RIGHT($D$2,3),定数!$A$6:$A$13,定数!$B$6:$B$13))</f>
        <v>-3921.8693086368485</v>
      </c>
      <c r="S25" s="75"/>
      <c r="T25" s="76">
        <f t="shared" si="2"/>
        <v>-25.000000000000576</v>
      </c>
      <c r="U25" s="76"/>
      <c r="V25" t="str">
        <f t="shared" si="9"/>
        <v/>
      </c>
      <c r="W25">
        <f t="shared" si="4"/>
        <v>1</v>
      </c>
      <c r="X25" s="40">
        <f t="shared" si="5"/>
        <v>130728.9769545586</v>
      </c>
      <c r="Y25" s="41">
        <f t="shared" si="6"/>
        <v>0</v>
      </c>
    </row>
    <row r="26" spans="2:25" x14ac:dyDescent="0.2">
      <c r="B26" s="39">
        <v>18</v>
      </c>
      <c r="C26" s="90">
        <f t="shared" si="10"/>
        <v>126807.10764592176</v>
      </c>
      <c r="D26" s="90"/>
      <c r="E26" s="46">
        <v>2019</v>
      </c>
      <c r="F26" s="8">
        <v>43545</v>
      </c>
      <c r="G26" s="39" t="s">
        <v>4</v>
      </c>
      <c r="H26" s="91">
        <v>0.86629999999999996</v>
      </c>
      <c r="I26" s="91"/>
      <c r="J26" s="39">
        <v>16</v>
      </c>
      <c r="K26" s="92">
        <f t="shared" si="8"/>
        <v>3804.2132293776526</v>
      </c>
      <c r="L26" s="93"/>
      <c r="M26" s="6">
        <f>IF(J26="","",(K26/J26)/LOOKUP(RIGHT($D$2,3),定数!$A$6:$A$13,定数!$B$6:$B$13))</f>
        <v>1.585088845574022</v>
      </c>
      <c r="N26" s="39">
        <v>2019</v>
      </c>
      <c r="O26" s="8">
        <v>43545</v>
      </c>
      <c r="P26" s="91">
        <v>0.86795</v>
      </c>
      <c r="Q26" s="91"/>
      <c r="R26" s="75">
        <f>IF(P26="","",T26*M26*LOOKUP(RIGHT($D$2,3),定数!$A$6:$A$13,定数!$B$6:$B$13))</f>
        <v>3923.0948927958007</v>
      </c>
      <c r="S26" s="75"/>
      <c r="T26" s="76">
        <f t="shared" si="2"/>
        <v>16.500000000000405</v>
      </c>
      <c r="U26" s="76"/>
      <c r="V26" t="str">
        <f t="shared" si="9"/>
        <v/>
      </c>
      <c r="W26">
        <f t="shared" si="4"/>
        <v>0</v>
      </c>
      <c r="X26" s="40">
        <f t="shared" si="5"/>
        <v>130728.9769545586</v>
      </c>
      <c r="Y26" s="41">
        <f t="shared" si="6"/>
        <v>3.0000000000000693E-2</v>
      </c>
    </row>
    <row r="27" spans="2:25" x14ac:dyDescent="0.2">
      <c r="B27" s="39">
        <v>19</v>
      </c>
      <c r="C27" s="90">
        <f t="shared" si="10"/>
        <v>130730.20253871755</v>
      </c>
      <c r="D27" s="90"/>
      <c r="E27" s="46">
        <v>2019</v>
      </c>
      <c r="F27" s="8">
        <v>43552</v>
      </c>
      <c r="G27" s="39" t="s">
        <v>4</v>
      </c>
      <c r="H27" s="91">
        <v>0.86009999999999998</v>
      </c>
      <c r="I27" s="91"/>
      <c r="J27" s="39">
        <v>24</v>
      </c>
      <c r="K27" s="92">
        <f t="shared" si="8"/>
        <v>3921.9060761615265</v>
      </c>
      <c r="L27" s="93"/>
      <c r="M27" s="6">
        <f>IF(J27="","",(K27/J27)/LOOKUP(RIGHT($D$2,3),定数!$A$6:$A$13,定数!$B$6:$B$13))</f>
        <v>1.089418354489313</v>
      </c>
      <c r="N27" s="39">
        <v>2019</v>
      </c>
      <c r="O27" s="8">
        <v>43553</v>
      </c>
      <c r="P27" s="91">
        <v>0.86277999999999999</v>
      </c>
      <c r="Q27" s="91"/>
      <c r="R27" s="75">
        <f>IF(P27="","",T27*M27*LOOKUP(RIGHT($D$2,3),定数!$A$6:$A$13,定数!$B$6:$B$13))</f>
        <v>4379.461785047064</v>
      </c>
      <c r="S27" s="75"/>
      <c r="T27" s="76">
        <f t="shared" ref="T27:T33" si="11">IF(P27="","",IF(G27="買",(P27-H27),(H27-P27))*IF(RIGHT($D$2,3)="JPY",100,10000))</f>
        <v>26.800000000000157</v>
      </c>
      <c r="U27" s="76"/>
      <c r="V27" t="str">
        <f t="shared" si="9"/>
        <v/>
      </c>
      <c r="W27">
        <f t="shared" si="4"/>
        <v>0</v>
      </c>
      <c r="X27" s="40">
        <f t="shared" si="5"/>
        <v>130730.20253871755</v>
      </c>
      <c r="Y27" s="41">
        <f t="shared" si="6"/>
        <v>0</v>
      </c>
    </row>
    <row r="28" spans="2:25" x14ac:dyDescent="0.2">
      <c r="B28" s="39">
        <v>20</v>
      </c>
      <c r="C28" s="90">
        <f t="shared" si="10"/>
        <v>135109.66432376462</v>
      </c>
      <c r="D28" s="90"/>
      <c r="E28" s="39">
        <v>2019</v>
      </c>
      <c r="F28" s="8">
        <v>43552</v>
      </c>
      <c r="G28" s="39" t="s">
        <v>4</v>
      </c>
      <c r="H28" s="91">
        <v>0.86070000000000002</v>
      </c>
      <c r="I28" s="91"/>
      <c r="J28" s="39">
        <v>16</v>
      </c>
      <c r="K28" s="92">
        <f t="shared" si="8"/>
        <v>4053.2899297129384</v>
      </c>
      <c r="L28" s="93"/>
      <c r="M28" s="6">
        <f>IF(J28="","",(K28/J28)/LOOKUP(RIGHT($D$2,3),定数!$A$6:$A$13,定数!$B$6:$B$13))</f>
        <v>1.6888708040470577</v>
      </c>
      <c r="N28" s="39">
        <v>2019</v>
      </c>
      <c r="O28" s="8">
        <v>43552</v>
      </c>
      <c r="P28" s="91">
        <v>0.85909999999999997</v>
      </c>
      <c r="Q28" s="91"/>
      <c r="R28" s="75">
        <f>IF(P28="","",T28*M28*LOOKUP(RIGHT($D$2,3),定数!$A$6:$A$13,定数!$B$6:$B$13))</f>
        <v>-4053.2899297130548</v>
      </c>
      <c r="S28" s="75"/>
      <c r="T28" s="76">
        <f t="shared" si="11"/>
        <v>-16.000000000000458</v>
      </c>
      <c r="U28" s="76"/>
      <c r="V28" t="str">
        <f t="shared" si="9"/>
        <v/>
      </c>
      <c r="W28">
        <f t="shared" si="4"/>
        <v>1</v>
      </c>
      <c r="X28" s="40">
        <f t="shared" si="5"/>
        <v>135109.66432376462</v>
      </c>
      <c r="Y28" s="41">
        <f t="shared" si="6"/>
        <v>0</v>
      </c>
    </row>
    <row r="29" spans="2:25" x14ac:dyDescent="0.2">
      <c r="B29" s="39">
        <v>21</v>
      </c>
      <c r="C29" s="90">
        <f t="shared" si="10"/>
        <v>131056.37439405157</v>
      </c>
      <c r="D29" s="90"/>
      <c r="E29" s="39">
        <v>2019</v>
      </c>
      <c r="F29" s="8">
        <v>43556</v>
      </c>
      <c r="G29" s="39" t="s">
        <v>3</v>
      </c>
      <c r="H29" s="91">
        <v>0.85609999999999997</v>
      </c>
      <c r="I29" s="91"/>
      <c r="J29" s="39">
        <v>14</v>
      </c>
      <c r="K29" s="92">
        <f t="shared" si="8"/>
        <v>3931.6912318215468</v>
      </c>
      <c r="L29" s="93"/>
      <c r="M29" s="6">
        <f>IF(J29="","",(K29/J29)/LOOKUP(RIGHT($D$2,3),定数!$A$6:$A$13,定数!$B$6:$B$13))</f>
        <v>1.8722339199150224</v>
      </c>
      <c r="N29" s="39">
        <v>2019</v>
      </c>
      <c r="O29" s="8">
        <v>43556</v>
      </c>
      <c r="P29" s="91">
        <v>0.85448999999999997</v>
      </c>
      <c r="Q29" s="91"/>
      <c r="R29" s="75">
        <f>IF(P29="","",T29*M29*LOOKUP(RIGHT($D$2,3),定数!$A$6:$A$13,定数!$B$6:$B$13))</f>
        <v>4521.4449165947799</v>
      </c>
      <c r="S29" s="75"/>
      <c r="T29" s="76">
        <f t="shared" si="11"/>
        <v>16.100000000000001</v>
      </c>
      <c r="U29" s="76"/>
      <c r="V29" t="str">
        <f t="shared" si="9"/>
        <v/>
      </c>
      <c r="W29">
        <f t="shared" si="4"/>
        <v>0</v>
      </c>
      <c r="X29" s="40">
        <f t="shared" si="5"/>
        <v>135109.66432376462</v>
      </c>
      <c r="Y29" s="41">
        <f t="shared" si="6"/>
        <v>3.0000000000000804E-2</v>
      </c>
    </row>
    <row r="30" spans="2:25" x14ac:dyDescent="0.2">
      <c r="B30" s="39">
        <v>22</v>
      </c>
      <c r="C30" s="90">
        <f t="shared" si="10"/>
        <v>135577.81931064636</v>
      </c>
      <c r="D30" s="90"/>
      <c r="E30" s="39">
        <v>2019</v>
      </c>
      <c r="F30" s="8">
        <v>43556</v>
      </c>
      <c r="G30" s="39" t="s">
        <v>3</v>
      </c>
      <c r="H30" s="91">
        <v>0.85589999999999999</v>
      </c>
      <c r="I30" s="91"/>
      <c r="J30" s="39">
        <v>14</v>
      </c>
      <c r="K30" s="92">
        <f t="shared" si="8"/>
        <v>4067.3345793193907</v>
      </c>
      <c r="L30" s="93"/>
      <c r="M30" s="6">
        <f>IF(J30="","",(K30/J30)/LOOKUP(RIGHT($D$2,3),定数!$A$6:$A$13,定数!$B$6:$B$13))</f>
        <v>1.9368259901520908</v>
      </c>
      <c r="N30" s="39">
        <v>2019</v>
      </c>
      <c r="O30" s="8">
        <v>43556</v>
      </c>
      <c r="P30" s="91">
        <v>0.85443000000000002</v>
      </c>
      <c r="Q30" s="91"/>
      <c r="R30" s="75">
        <f>IF(P30="","",T30*M30*LOOKUP(RIGHT($D$2,3),定数!$A$6:$A$13,定数!$B$6:$B$13))</f>
        <v>4270.7013082852773</v>
      </c>
      <c r="S30" s="75"/>
      <c r="T30" s="76">
        <f t="shared" si="11"/>
        <v>14.699999999999713</v>
      </c>
      <c r="U30" s="76"/>
      <c r="V30" t="str">
        <f t="shared" si="9"/>
        <v/>
      </c>
      <c r="W30">
        <f t="shared" si="4"/>
        <v>0</v>
      </c>
      <c r="X30" s="40">
        <f t="shared" si="5"/>
        <v>135577.81931064636</v>
      </c>
      <c r="Y30" s="41">
        <f t="shared" si="6"/>
        <v>0</v>
      </c>
    </row>
    <row r="31" spans="2:25" x14ac:dyDescent="0.2">
      <c r="B31" s="39">
        <v>23</v>
      </c>
      <c r="C31" s="90">
        <f t="shared" si="10"/>
        <v>139848.52061893162</v>
      </c>
      <c r="D31" s="90"/>
      <c r="E31" s="39">
        <v>2019</v>
      </c>
      <c r="F31" s="8">
        <v>43559</v>
      </c>
      <c r="G31" s="39" t="s">
        <v>3</v>
      </c>
      <c r="H31" s="91">
        <v>0.85319999999999996</v>
      </c>
      <c r="I31" s="91"/>
      <c r="J31" s="39">
        <v>5</v>
      </c>
      <c r="K31" s="92">
        <f t="shared" si="8"/>
        <v>4195.4556185679485</v>
      </c>
      <c r="L31" s="93"/>
      <c r="M31" s="6">
        <f>IF(J31="","",(K31/J31)/LOOKUP(RIGHT($D$2,3),定数!$A$6:$A$13,定数!$B$6:$B$13))</f>
        <v>5.5939408247572651</v>
      </c>
      <c r="N31" s="39">
        <v>2019</v>
      </c>
      <c r="O31" s="8">
        <v>43559</v>
      </c>
      <c r="P31" s="91">
        <v>0.85277999999999998</v>
      </c>
      <c r="Q31" s="91"/>
      <c r="R31" s="75">
        <f>IF(P31="","",T31*M31*LOOKUP(RIGHT($D$2,3),定数!$A$6:$A$13,定数!$B$6:$B$13))</f>
        <v>3524.1827195968749</v>
      </c>
      <c r="S31" s="75"/>
      <c r="T31" s="76">
        <f t="shared" si="11"/>
        <v>4.1999999999997595</v>
      </c>
      <c r="U31" s="76"/>
      <c r="V31" t="str">
        <f t="shared" si="9"/>
        <v/>
      </c>
      <c r="W31">
        <f t="shared" si="4"/>
        <v>0</v>
      </c>
      <c r="X31" s="40">
        <f t="shared" si="5"/>
        <v>139848.52061893162</v>
      </c>
      <c r="Y31" s="41">
        <f t="shared" si="6"/>
        <v>0</v>
      </c>
    </row>
    <row r="32" spans="2:25" x14ac:dyDescent="0.2">
      <c r="B32" s="39">
        <v>24</v>
      </c>
      <c r="C32" s="90">
        <f t="shared" ref="C32:C47" si="12">IF(R31="","",C31+R31)</f>
        <v>143372.70333852849</v>
      </c>
      <c r="D32" s="90"/>
      <c r="E32" s="39">
        <v>2019</v>
      </c>
      <c r="F32" s="8">
        <v>43559</v>
      </c>
      <c r="G32" s="39" t="s">
        <v>3</v>
      </c>
      <c r="H32" s="91">
        <v>0.85299999999999998</v>
      </c>
      <c r="I32" s="91"/>
      <c r="J32" s="39">
        <v>5</v>
      </c>
      <c r="K32" s="92">
        <f t="shared" si="8"/>
        <v>4301.1811001558544</v>
      </c>
      <c r="L32" s="93"/>
      <c r="M32" s="6">
        <f>IF(J32="","",(K32/J32)/LOOKUP(RIGHT($D$2,3),定数!$A$6:$A$13,定数!$B$6:$B$13))</f>
        <v>5.7349081335411389</v>
      </c>
      <c r="N32" s="39">
        <v>2019</v>
      </c>
      <c r="O32" s="8">
        <v>43559</v>
      </c>
      <c r="P32" s="91">
        <v>0.85350000000000004</v>
      </c>
      <c r="Q32" s="91"/>
      <c r="R32" s="75">
        <f>IF(P32="","",T32*M32*LOOKUP(RIGHT($D$2,3),定数!$A$6:$A$13,定数!$B$6:$B$13))</f>
        <v>-4301.1811001563356</v>
      </c>
      <c r="S32" s="75"/>
      <c r="T32" s="76">
        <f t="shared" si="11"/>
        <v>-5.0000000000005596</v>
      </c>
      <c r="U32" s="76"/>
      <c r="V32" t="str">
        <f t="shared" si="9"/>
        <v/>
      </c>
      <c r="W32">
        <f t="shared" si="4"/>
        <v>1</v>
      </c>
      <c r="X32" s="40">
        <f t="shared" si="5"/>
        <v>143372.70333852849</v>
      </c>
      <c r="Y32" s="41">
        <f t="shared" si="6"/>
        <v>0</v>
      </c>
    </row>
    <row r="33" spans="2:25" x14ac:dyDescent="0.2">
      <c r="B33" s="39">
        <v>25</v>
      </c>
      <c r="C33" s="90">
        <f t="shared" si="12"/>
        <v>139071.52223837216</v>
      </c>
      <c r="D33" s="90"/>
      <c r="E33" s="39">
        <v>2019</v>
      </c>
      <c r="F33" s="8">
        <v>43559</v>
      </c>
      <c r="G33" s="39" t="s">
        <v>4</v>
      </c>
      <c r="H33" s="91">
        <v>0.85850000000000004</v>
      </c>
      <c r="I33" s="91"/>
      <c r="J33" s="39">
        <v>11</v>
      </c>
      <c r="K33" s="92">
        <f t="shared" si="8"/>
        <v>4172.1456671511642</v>
      </c>
      <c r="L33" s="93"/>
      <c r="M33" s="6">
        <f>IF(J33="","",(K33/J33)/LOOKUP(RIGHT($D$2,3),定数!$A$6:$A$13,定数!$B$6:$B$13))</f>
        <v>2.5285731316067661</v>
      </c>
      <c r="N33" s="39">
        <v>2019</v>
      </c>
      <c r="O33" s="8">
        <v>43560</v>
      </c>
      <c r="P33" s="91">
        <v>0.85740000000000005</v>
      </c>
      <c r="Q33" s="91"/>
      <c r="R33" s="75">
        <f>IF(P33="","",T33*M33*LOOKUP(RIGHT($D$2,3),定数!$A$6:$A$13,定数!$B$6:$B$13))</f>
        <v>-4172.145667151126</v>
      </c>
      <c r="S33" s="75"/>
      <c r="T33" s="76">
        <f t="shared" si="11"/>
        <v>-10.999999999999899</v>
      </c>
      <c r="U33" s="76"/>
      <c r="V33" t="str">
        <f t="shared" si="9"/>
        <v/>
      </c>
      <c r="W33">
        <f t="shared" si="4"/>
        <v>2</v>
      </c>
      <c r="X33" s="40">
        <f t="shared" si="5"/>
        <v>143372.70333852849</v>
      </c>
      <c r="Y33" s="41">
        <f t="shared" si="6"/>
        <v>3.0000000000003357E-2</v>
      </c>
    </row>
    <row r="34" spans="2:25" x14ac:dyDescent="0.2">
      <c r="B34" s="39">
        <v>26</v>
      </c>
      <c r="C34" s="90">
        <f t="shared" si="12"/>
        <v>134899.37657122104</v>
      </c>
      <c r="D34" s="90"/>
      <c r="E34" s="39">
        <v>2019</v>
      </c>
      <c r="F34" s="8">
        <v>43563</v>
      </c>
      <c r="G34" s="39" t="s">
        <v>4</v>
      </c>
      <c r="H34" s="91">
        <v>0.86129999999999995</v>
      </c>
      <c r="I34" s="91"/>
      <c r="J34" s="39">
        <v>16</v>
      </c>
      <c r="K34" s="92">
        <f t="shared" si="8"/>
        <v>4046.9812971366314</v>
      </c>
      <c r="L34" s="93"/>
      <c r="M34" s="6">
        <f>IF(J34="","",(K34/J34)/LOOKUP(RIGHT($D$2,3),定数!$A$6:$A$13,定数!$B$6:$B$13))</f>
        <v>1.6862422071402632</v>
      </c>
      <c r="N34" s="39">
        <v>2019</v>
      </c>
      <c r="O34" s="8">
        <v>43563</v>
      </c>
      <c r="P34" s="91">
        <v>0.86295999999999995</v>
      </c>
      <c r="Q34" s="91"/>
      <c r="R34" s="75">
        <f>IF(P34="","",T34*M34*LOOKUP(RIGHT($D$2,3),定数!$A$6:$A$13,定数!$B$6:$B$13))</f>
        <v>4198.7430957792421</v>
      </c>
      <c r="S34" s="75"/>
      <c r="T34" s="76">
        <f t="shared" ref="T27:T50" si="13">IF(P34="","",IF(G34="買",(P34-H34),(H34-P34))*IF(RIGHT($D$2,3)="JPY",100,10000))</f>
        <v>16.599999999999948</v>
      </c>
      <c r="U34" s="76"/>
      <c r="V34" t="str">
        <f t="shared" si="9"/>
        <v/>
      </c>
      <c r="W34">
        <f t="shared" si="4"/>
        <v>0</v>
      </c>
      <c r="X34" s="40">
        <f t="shared" si="5"/>
        <v>143372.70333852849</v>
      </c>
      <c r="Y34" s="41">
        <f t="shared" si="6"/>
        <v>5.9100000000002817E-2</v>
      </c>
    </row>
    <row r="35" spans="2:25" x14ac:dyDescent="0.2">
      <c r="B35" s="39">
        <v>27</v>
      </c>
      <c r="C35" s="90">
        <f t="shared" si="12"/>
        <v>139098.11966700028</v>
      </c>
      <c r="D35" s="90"/>
      <c r="E35" s="39">
        <v>2019</v>
      </c>
      <c r="F35" s="8">
        <v>43564</v>
      </c>
      <c r="G35" s="39" t="s">
        <v>4</v>
      </c>
      <c r="H35" s="91">
        <v>0.86209999999999998</v>
      </c>
      <c r="I35" s="91"/>
      <c r="J35" s="39">
        <v>8</v>
      </c>
      <c r="K35" s="92">
        <f t="shared" si="8"/>
        <v>4172.9435900100079</v>
      </c>
      <c r="L35" s="93"/>
      <c r="M35" s="6">
        <f>IF(J35="","",(K35/J35)/LOOKUP(RIGHT($D$2,3),定数!$A$6:$A$13,定数!$B$6:$B$13))</f>
        <v>3.4774529916750065</v>
      </c>
      <c r="N35" s="39">
        <v>2019</v>
      </c>
      <c r="O35" s="8">
        <v>43564</v>
      </c>
      <c r="P35" s="91">
        <v>0.86268</v>
      </c>
      <c r="Q35" s="91"/>
      <c r="R35" s="75">
        <f>IF(P35="","",T35*M35*LOOKUP(RIGHT($D$2,3),定数!$A$6:$A$13,定数!$B$6:$B$13))</f>
        <v>3025.3841027573853</v>
      </c>
      <c r="S35" s="75"/>
      <c r="T35" s="76">
        <f t="shared" si="13"/>
        <v>5.8000000000002494</v>
      </c>
      <c r="U35" s="76"/>
      <c r="V35" t="str">
        <f t="shared" si="9"/>
        <v/>
      </c>
      <c r="W35">
        <f t="shared" si="4"/>
        <v>0</v>
      </c>
      <c r="X35" s="40">
        <f t="shared" si="5"/>
        <v>143372.70333852849</v>
      </c>
      <c r="Y35" s="41">
        <f t="shared" si="6"/>
        <v>2.981448750000304E-2</v>
      </c>
    </row>
    <row r="36" spans="2:25" x14ac:dyDescent="0.2">
      <c r="B36" s="39">
        <v>28</v>
      </c>
      <c r="C36" s="90">
        <f t="shared" si="12"/>
        <v>142123.50376975766</v>
      </c>
      <c r="D36" s="90"/>
      <c r="E36" s="39">
        <v>2019</v>
      </c>
      <c r="F36" s="8">
        <v>43564</v>
      </c>
      <c r="G36" s="39" t="s">
        <v>4</v>
      </c>
      <c r="H36" s="91">
        <v>0.86409999999999998</v>
      </c>
      <c r="I36" s="91"/>
      <c r="J36" s="39">
        <v>12</v>
      </c>
      <c r="K36" s="92">
        <f t="shared" si="8"/>
        <v>4263.7051130927293</v>
      </c>
      <c r="L36" s="93"/>
      <c r="M36" s="6">
        <f>IF(J36="","",(K36/J36)/LOOKUP(RIGHT($D$2,3),定数!$A$6:$A$13,定数!$B$6:$B$13))</f>
        <v>2.3687250628292942</v>
      </c>
      <c r="N36" s="39">
        <v>2019</v>
      </c>
      <c r="O36" s="8">
        <v>43564</v>
      </c>
      <c r="P36" s="91">
        <v>0.8629</v>
      </c>
      <c r="Q36" s="91"/>
      <c r="R36" s="75">
        <f>IF(P36="","",T36*M36*LOOKUP(RIGHT($D$2,3),定数!$A$6:$A$13,定数!$B$6:$B$13))</f>
        <v>-4263.7051130926548</v>
      </c>
      <c r="S36" s="75"/>
      <c r="T36" s="76">
        <f t="shared" si="13"/>
        <v>-11.999999999999789</v>
      </c>
      <c r="U36" s="76"/>
      <c r="V36" t="str">
        <f t="shared" si="9"/>
        <v/>
      </c>
      <c r="W36">
        <f t="shared" si="4"/>
        <v>1</v>
      </c>
      <c r="X36" s="40">
        <f t="shared" si="5"/>
        <v>143372.70333852849</v>
      </c>
      <c r="Y36" s="41">
        <f t="shared" si="6"/>
        <v>8.7129526031273219E-3</v>
      </c>
    </row>
    <row r="37" spans="2:25" x14ac:dyDescent="0.2">
      <c r="B37" s="39">
        <v>29</v>
      </c>
      <c r="C37" s="90">
        <f t="shared" si="12"/>
        <v>137859.79865666502</v>
      </c>
      <c r="D37" s="90"/>
      <c r="E37" s="46">
        <v>2019</v>
      </c>
      <c r="F37" s="8">
        <v>43565</v>
      </c>
      <c r="G37" s="46" t="s">
        <v>3</v>
      </c>
      <c r="H37" s="91">
        <v>0.8599</v>
      </c>
      <c r="I37" s="91"/>
      <c r="J37" s="46">
        <v>11</v>
      </c>
      <c r="K37" s="92">
        <f t="shared" si="8"/>
        <v>4135.7939596999504</v>
      </c>
      <c r="L37" s="93"/>
      <c r="M37" s="6">
        <f>IF(J37="","",(K37/J37)/LOOKUP(RIGHT($D$2,3),定数!$A$6:$A$13,定数!$B$6:$B$13))</f>
        <v>2.5065417937575454</v>
      </c>
      <c r="N37" s="46">
        <v>2019</v>
      </c>
      <c r="O37" s="8">
        <v>43565</v>
      </c>
      <c r="P37" s="91">
        <v>0.86099999999999999</v>
      </c>
      <c r="Q37" s="91"/>
      <c r="R37" s="75">
        <f>IF(P37="","",T37*M37*LOOKUP(RIGHT($D$2,3),定数!$A$6:$A$13,定数!$B$6:$B$13))</f>
        <v>-4135.7939596999122</v>
      </c>
      <c r="S37" s="75"/>
      <c r="T37" s="76">
        <f t="shared" si="13"/>
        <v>-10.999999999999899</v>
      </c>
      <c r="U37" s="76"/>
      <c r="V37" t="str">
        <f t="shared" si="9"/>
        <v/>
      </c>
      <c r="W37">
        <f t="shared" si="4"/>
        <v>2</v>
      </c>
      <c r="X37" s="40">
        <f t="shared" si="5"/>
        <v>143372.70333852849</v>
      </c>
      <c r="Y37" s="41">
        <f t="shared" si="6"/>
        <v>3.8451564025032803E-2</v>
      </c>
    </row>
    <row r="38" spans="2:25" x14ac:dyDescent="0.2">
      <c r="B38" s="39">
        <v>30</v>
      </c>
      <c r="C38" s="90">
        <f t="shared" si="12"/>
        <v>133724.0046969651</v>
      </c>
      <c r="D38" s="90"/>
      <c r="E38" s="39">
        <v>2019</v>
      </c>
      <c r="F38" s="8">
        <v>43571</v>
      </c>
      <c r="G38" s="39" t="s">
        <v>4</v>
      </c>
      <c r="H38" s="91">
        <v>0.86399999999999999</v>
      </c>
      <c r="I38" s="91"/>
      <c r="J38" s="39">
        <v>9</v>
      </c>
      <c r="K38" s="92">
        <f t="shared" si="8"/>
        <v>4011.720140908953</v>
      </c>
      <c r="L38" s="93"/>
      <c r="M38" s="6">
        <f>IF(J38="","",(K38/J38)/LOOKUP(RIGHT($D$2,3),定数!$A$6:$A$13,定数!$B$6:$B$13))</f>
        <v>2.9716445488214465</v>
      </c>
      <c r="N38" s="39">
        <v>2019</v>
      </c>
      <c r="O38" s="8">
        <v>43571</v>
      </c>
      <c r="P38" s="91">
        <v>0.86477999999999999</v>
      </c>
      <c r="Q38" s="91"/>
      <c r="R38" s="75">
        <f>IF(P38="","",T38*M38*LOOKUP(RIGHT($D$2,3),定数!$A$6:$A$13,定数!$B$6:$B$13))</f>
        <v>3476.8241221211051</v>
      </c>
      <c r="S38" s="75"/>
      <c r="T38" s="76">
        <f t="shared" si="13"/>
        <v>7.8000000000000291</v>
      </c>
      <c r="U38" s="76"/>
      <c r="V38" t="str">
        <f t="shared" si="9"/>
        <v/>
      </c>
      <c r="W38">
        <f t="shared" si="4"/>
        <v>0</v>
      </c>
      <c r="X38" s="40">
        <f t="shared" si="5"/>
        <v>143372.70333852849</v>
      </c>
      <c r="Y38" s="41">
        <f t="shared" si="6"/>
        <v>6.7298017104281627E-2</v>
      </c>
    </row>
    <row r="39" spans="2:25" x14ac:dyDescent="0.2">
      <c r="B39" s="39">
        <v>31</v>
      </c>
      <c r="C39" s="90">
        <f t="shared" si="12"/>
        <v>137200.82881908619</v>
      </c>
      <c r="D39" s="90"/>
      <c r="E39" s="39">
        <v>2019</v>
      </c>
      <c r="F39" s="8">
        <v>43571</v>
      </c>
      <c r="G39" s="39" t="s">
        <v>4</v>
      </c>
      <c r="H39" s="95">
        <v>0.86399999999999999</v>
      </c>
      <c r="I39" s="95"/>
      <c r="J39" s="39">
        <v>9</v>
      </c>
      <c r="K39" s="92">
        <f t="shared" si="8"/>
        <v>4116.024864572586</v>
      </c>
      <c r="L39" s="93"/>
      <c r="M39" s="6">
        <f>IF(J39="","",(K39/J39)/LOOKUP(RIGHT($D$2,3),定数!$A$6:$A$13,定数!$B$6:$B$13))</f>
        <v>3.0489073070908046</v>
      </c>
      <c r="N39" s="39">
        <v>2019</v>
      </c>
      <c r="O39" s="8">
        <v>43571</v>
      </c>
      <c r="P39" s="95">
        <v>0.86309999999999998</v>
      </c>
      <c r="Q39" s="95"/>
      <c r="R39" s="75">
        <f>IF(P39="","",T39*M39*LOOKUP(RIGHT($D$2,3),定数!$A$6:$A$13,定数!$B$6:$B$13))</f>
        <v>-4116.0248645726406</v>
      </c>
      <c r="S39" s="75"/>
      <c r="T39" s="76">
        <f t="shared" si="13"/>
        <v>-9.000000000000119</v>
      </c>
      <c r="U39" s="76"/>
      <c r="V39" t="str">
        <f t="shared" si="9"/>
        <v/>
      </c>
      <c r="W39">
        <f t="shared" si="4"/>
        <v>1</v>
      </c>
      <c r="X39" s="40">
        <f t="shared" si="5"/>
        <v>143372.70333852849</v>
      </c>
      <c r="Y39" s="41">
        <f t="shared" si="6"/>
        <v>4.3047765548992922E-2</v>
      </c>
    </row>
    <row r="40" spans="2:25" x14ac:dyDescent="0.2">
      <c r="B40" s="39">
        <v>32</v>
      </c>
      <c r="C40" s="90">
        <f t="shared" si="12"/>
        <v>133084.80395451354</v>
      </c>
      <c r="D40" s="90"/>
      <c r="E40" s="39">
        <v>2019</v>
      </c>
      <c r="F40" s="8">
        <v>43572</v>
      </c>
      <c r="G40" s="39" t="s">
        <v>4</v>
      </c>
      <c r="H40" s="95">
        <v>0.86650000000000005</v>
      </c>
      <c r="I40" s="95"/>
      <c r="J40" s="39">
        <v>12</v>
      </c>
      <c r="K40" s="92">
        <f t="shared" ref="K40" si="14">IF(J40="","",C40*0.03)</f>
        <v>3992.544118635406</v>
      </c>
      <c r="L40" s="93"/>
      <c r="M40" s="6">
        <f>IF(J40="","",(K40/J40)/LOOKUP(RIGHT($D$2,3),定数!$A$6:$A$13,定数!$B$6:$B$13))</f>
        <v>2.2180800659085591</v>
      </c>
      <c r="N40" s="39">
        <v>2019</v>
      </c>
      <c r="O40" s="8">
        <v>43572</v>
      </c>
      <c r="P40" s="95">
        <v>0.86765000000000003</v>
      </c>
      <c r="Q40" s="95"/>
      <c r="R40" s="75">
        <f>IF(P40="","",T40*M40*LOOKUP(RIGHT($D$2,3),定数!$A$6:$A$13,定数!$B$6:$B$13))</f>
        <v>3826.188113692212</v>
      </c>
      <c r="S40" s="75"/>
      <c r="T40" s="76">
        <f t="shared" si="13"/>
        <v>11.499999999999844</v>
      </c>
      <c r="U40" s="76"/>
      <c r="V40" t="str">
        <f t="shared" si="9"/>
        <v/>
      </c>
      <c r="W40">
        <f t="shared" si="4"/>
        <v>0</v>
      </c>
      <c r="X40" s="40">
        <f t="shared" si="5"/>
        <v>143372.70333852849</v>
      </c>
      <c r="Y40" s="41">
        <f t="shared" si="6"/>
        <v>7.1756332582523674E-2</v>
      </c>
    </row>
    <row r="41" spans="2:25" x14ac:dyDescent="0.2">
      <c r="B41" s="39">
        <v>33</v>
      </c>
      <c r="C41" s="90">
        <f t="shared" ref="C41:C52" si="15">IF(R40="","",C40+R40)</f>
        <v>136910.99206820576</v>
      </c>
      <c r="D41" s="90"/>
      <c r="E41" s="39">
        <v>2019</v>
      </c>
      <c r="F41" s="8">
        <v>43577</v>
      </c>
      <c r="G41" s="39" t="s">
        <v>4</v>
      </c>
      <c r="H41" s="95">
        <v>0.86729999999999996</v>
      </c>
      <c r="I41" s="95"/>
      <c r="J41" s="39">
        <v>5</v>
      </c>
      <c r="K41" s="92">
        <f t="shared" ref="K41" si="16">IF(J41="","",C41*0.03)</f>
        <v>4107.3297620461726</v>
      </c>
      <c r="L41" s="93"/>
      <c r="M41" s="6">
        <f>IF(J41="","",(K41/J41)/LOOKUP(RIGHT($D$2,3),定数!$A$6:$A$13,定数!$B$6:$B$13))</f>
        <v>5.4764396827282305</v>
      </c>
      <c r="N41" s="39">
        <v>2019</v>
      </c>
      <c r="O41" s="8">
        <v>43577</v>
      </c>
      <c r="P41" s="95">
        <v>0.86680000000000001</v>
      </c>
      <c r="Q41" s="95"/>
      <c r="R41" s="75">
        <f>IF(P41="","",T41*M41*LOOKUP(RIGHT($D$2,3),定数!$A$6:$A$13,定数!$B$6:$B$13))</f>
        <v>-4107.3297620457206</v>
      </c>
      <c r="S41" s="75"/>
      <c r="T41" s="76">
        <f t="shared" si="13"/>
        <v>-4.9999999999994493</v>
      </c>
      <c r="U41" s="76"/>
      <c r="V41" t="str">
        <f t="shared" si="9"/>
        <v/>
      </c>
      <c r="W41">
        <f t="shared" si="4"/>
        <v>1</v>
      </c>
      <c r="X41" s="40">
        <f t="shared" si="5"/>
        <v>143372.70333852849</v>
      </c>
      <c r="Y41" s="41">
        <f t="shared" si="6"/>
        <v>4.5069327144271587E-2</v>
      </c>
    </row>
    <row r="42" spans="2:25" x14ac:dyDescent="0.2">
      <c r="B42" s="39">
        <v>34</v>
      </c>
      <c r="C42" s="90">
        <f t="shared" si="15"/>
        <v>132803.66230616003</v>
      </c>
      <c r="D42" s="90"/>
      <c r="E42" s="39">
        <v>2019</v>
      </c>
      <c r="F42" s="8">
        <v>43581</v>
      </c>
      <c r="G42" s="39" t="s">
        <v>3</v>
      </c>
      <c r="H42" s="95">
        <v>0.8629</v>
      </c>
      <c r="I42" s="95"/>
      <c r="J42" s="39">
        <v>4</v>
      </c>
      <c r="K42" s="92">
        <f t="shared" ref="K42" si="17">IF(J42="","",C42*0.03)</f>
        <v>3984.1098691848006</v>
      </c>
      <c r="L42" s="93"/>
      <c r="M42" s="6">
        <f>IF(J42="","",(K42/J42)/LOOKUP(RIGHT($D$2,3),定数!$A$6:$A$13,定数!$B$6:$B$13))</f>
        <v>6.6401831153080009</v>
      </c>
      <c r="N42" s="39">
        <v>2019</v>
      </c>
      <c r="O42" s="8">
        <v>43581</v>
      </c>
      <c r="P42" s="95">
        <v>0.86273999999999995</v>
      </c>
      <c r="Q42" s="95"/>
      <c r="R42" s="75">
        <f>IF(P42="","",T42*M42*LOOKUP(RIGHT($D$2,3),定数!$A$6:$A$13,定数!$B$6:$B$13))</f>
        <v>1593.6439476744083</v>
      </c>
      <c r="S42" s="75"/>
      <c r="T42" s="76">
        <f t="shared" si="13"/>
        <v>1.6000000000004899</v>
      </c>
      <c r="U42" s="76"/>
      <c r="V42" t="str">
        <f t="shared" si="9"/>
        <v/>
      </c>
      <c r="W42">
        <f t="shared" si="4"/>
        <v>0</v>
      </c>
      <c r="X42" s="40">
        <f t="shared" si="5"/>
        <v>143372.70333852849</v>
      </c>
      <c r="Y42" s="41">
        <f t="shared" si="6"/>
        <v>7.3717247329940339E-2</v>
      </c>
    </row>
    <row r="43" spans="2:25" x14ac:dyDescent="0.2">
      <c r="B43" s="39">
        <v>35</v>
      </c>
      <c r="C43" s="90">
        <f t="shared" si="15"/>
        <v>134397.30625383442</v>
      </c>
      <c r="D43" s="90"/>
      <c r="E43" s="39">
        <v>2019</v>
      </c>
      <c r="F43" s="8">
        <v>43581</v>
      </c>
      <c r="G43" s="39" t="s">
        <v>3</v>
      </c>
      <c r="H43" s="95">
        <v>0.86260000000000003</v>
      </c>
      <c r="I43" s="95"/>
      <c r="J43" s="39">
        <v>7</v>
      </c>
      <c r="K43" s="92">
        <f t="shared" ref="K43" si="18">IF(J43="","",C43*0.03)</f>
        <v>4031.9191876150326</v>
      </c>
      <c r="L43" s="93"/>
      <c r="M43" s="6">
        <f>IF(J43="","",(K43/J43)/LOOKUP(RIGHT($D$2,3),定数!$A$6:$A$13,定数!$B$6:$B$13))</f>
        <v>3.839923035823841</v>
      </c>
      <c r="N43" s="39">
        <v>2019</v>
      </c>
      <c r="O43" s="8">
        <v>43581</v>
      </c>
      <c r="P43" s="95">
        <v>0.86329999999999996</v>
      </c>
      <c r="Q43" s="95"/>
      <c r="R43" s="75">
        <f>IF(P43="","",T43*M43*LOOKUP(RIGHT($D$2,3),定数!$A$6:$A$13,定数!$B$6:$B$13))</f>
        <v>-4031.9191876145892</v>
      </c>
      <c r="S43" s="75"/>
      <c r="T43" s="76">
        <f t="shared" si="13"/>
        <v>-6.9999999999992291</v>
      </c>
      <c r="U43" s="76"/>
      <c r="V43" t="str">
        <f t="shared" si="9"/>
        <v/>
      </c>
      <c r="W43">
        <f t="shared" si="4"/>
        <v>1</v>
      </c>
      <c r="X43" s="40">
        <f t="shared" si="5"/>
        <v>143372.70333852849</v>
      </c>
      <c r="Y43" s="41">
        <f t="shared" si="6"/>
        <v>6.260185429789622E-2</v>
      </c>
    </row>
    <row r="44" spans="2:25" x14ac:dyDescent="0.2">
      <c r="B44" s="39">
        <v>36</v>
      </c>
      <c r="C44" s="90">
        <f t="shared" si="15"/>
        <v>130365.38706621983</v>
      </c>
      <c r="D44" s="90"/>
      <c r="E44" s="39">
        <v>2019</v>
      </c>
      <c r="F44" s="8">
        <v>43581</v>
      </c>
      <c r="G44" s="39" t="s">
        <v>3</v>
      </c>
      <c r="H44" s="95">
        <v>0.86270000000000002</v>
      </c>
      <c r="I44" s="95"/>
      <c r="J44" s="39">
        <v>4</v>
      </c>
      <c r="K44" s="92">
        <f t="shared" ref="K44" si="19">IF(J44="","",C44*0.03)</f>
        <v>3910.961611986595</v>
      </c>
      <c r="L44" s="93"/>
      <c r="M44" s="6">
        <f>IF(J44="","",(K44/J44)/LOOKUP(RIGHT($D$2,3),定数!$A$6:$A$13,定数!$B$6:$B$13))</f>
        <v>6.5182693533109921</v>
      </c>
      <c r="N44" s="39">
        <v>2019</v>
      </c>
      <c r="O44" s="8">
        <v>43581</v>
      </c>
      <c r="P44" s="95">
        <v>0.86238000000000004</v>
      </c>
      <c r="Q44" s="95"/>
      <c r="R44" s="75">
        <f>IF(P44="","",T44*M44*LOOKUP(RIGHT($D$2,3),定数!$A$6:$A$13,定数!$B$6:$B$13))</f>
        <v>3128.7692895891487</v>
      </c>
      <c r="S44" s="75"/>
      <c r="T44" s="76">
        <f t="shared" si="13"/>
        <v>3.1999999999998696</v>
      </c>
      <c r="U44" s="76"/>
      <c r="V44" t="str">
        <f t="shared" si="9"/>
        <v/>
      </c>
      <c r="W44">
        <f t="shared" si="4"/>
        <v>0</v>
      </c>
      <c r="X44" s="40">
        <f t="shared" si="5"/>
        <v>143372.70333852849</v>
      </c>
      <c r="Y44" s="41">
        <f t="shared" si="6"/>
        <v>9.0723798668956301E-2</v>
      </c>
    </row>
    <row r="45" spans="2:25" x14ac:dyDescent="0.2">
      <c r="B45" s="39">
        <v>37</v>
      </c>
      <c r="C45" s="90">
        <f t="shared" si="15"/>
        <v>133494.15635580898</v>
      </c>
      <c r="D45" s="90"/>
      <c r="E45" s="39">
        <v>2019</v>
      </c>
      <c r="F45" s="8">
        <v>43584</v>
      </c>
      <c r="G45" s="39" t="s">
        <v>4</v>
      </c>
      <c r="H45" s="95">
        <v>0.86480000000000001</v>
      </c>
      <c r="I45" s="95"/>
      <c r="J45" s="39">
        <v>11</v>
      </c>
      <c r="K45" s="92">
        <f t="shared" ref="K45" si="20">IF(J45="","",C45*0.03)</f>
        <v>4004.8246906742693</v>
      </c>
      <c r="L45" s="93"/>
      <c r="M45" s="6">
        <f>IF(J45="","",(K45/J45)/LOOKUP(RIGHT($D$2,3),定数!$A$6:$A$13,定数!$B$6:$B$13))</f>
        <v>2.4271664791965271</v>
      </c>
      <c r="N45" s="39">
        <v>2019</v>
      </c>
      <c r="O45" s="8">
        <v>43584</v>
      </c>
      <c r="P45" s="95">
        <v>0.86370000000000002</v>
      </c>
      <c r="Q45" s="95"/>
      <c r="R45" s="75">
        <f>IF(P45="","",T45*M45*LOOKUP(RIGHT($D$2,3),定数!$A$6:$A$13,定数!$B$6:$B$13))</f>
        <v>-4004.8246906742329</v>
      </c>
      <c r="S45" s="75"/>
      <c r="T45" s="76">
        <f t="shared" si="13"/>
        <v>-10.999999999999899</v>
      </c>
      <c r="U45" s="76"/>
      <c r="V45" t="str">
        <f t="shared" si="9"/>
        <v/>
      </c>
      <c r="W45">
        <f t="shared" si="4"/>
        <v>1</v>
      </c>
      <c r="X45" s="40">
        <f t="shared" si="5"/>
        <v>143372.70333852849</v>
      </c>
      <c r="Y45" s="41">
        <f t="shared" si="6"/>
        <v>6.8901169837012111E-2</v>
      </c>
    </row>
    <row r="46" spans="2:25" x14ac:dyDescent="0.2">
      <c r="B46" s="39">
        <v>38</v>
      </c>
      <c r="C46" s="90">
        <f t="shared" si="15"/>
        <v>129489.33166513476</v>
      </c>
      <c r="D46" s="90"/>
      <c r="E46" s="39">
        <v>2019</v>
      </c>
      <c r="F46" s="8">
        <v>43585</v>
      </c>
      <c r="G46" s="39" t="s">
        <v>4</v>
      </c>
      <c r="H46" s="95">
        <v>0.86480000000000001</v>
      </c>
      <c r="I46" s="95"/>
      <c r="J46" s="39">
        <v>14</v>
      </c>
      <c r="K46" s="92">
        <f t="shared" si="8"/>
        <v>3884.6799499540425</v>
      </c>
      <c r="L46" s="93"/>
      <c r="M46" s="6">
        <f>IF(J46="","",(K46/J46)/LOOKUP(RIGHT($D$2,3),定数!$A$6:$A$13,定数!$B$6:$B$13))</f>
        <v>1.8498475952162108</v>
      </c>
      <c r="N46" s="39">
        <v>2019</v>
      </c>
      <c r="O46" s="8">
        <v>43585</v>
      </c>
      <c r="P46" s="95">
        <v>0.86339999999999995</v>
      </c>
      <c r="Q46" s="95"/>
      <c r="R46" s="75">
        <f>IF(P46="","",T46*M46*LOOKUP(RIGHT($D$2,3),定数!$A$6:$A$13,定数!$B$6:$B$13))</f>
        <v>-3884.6799499542308</v>
      </c>
      <c r="S46" s="75"/>
      <c r="T46" s="76">
        <f t="shared" si="13"/>
        <v>-14.000000000000679</v>
      </c>
      <c r="U46" s="76"/>
      <c r="V46" t="str">
        <f t="shared" si="9"/>
        <v/>
      </c>
      <c r="W46">
        <f t="shared" si="4"/>
        <v>2</v>
      </c>
      <c r="X46" s="40">
        <f t="shared" si="5"/>
        <v>143372.70333852849</v>
      </c>
      <c r="Y46" s="41">
        <f t="shared" si="6"/>
        <v>9.6834134741901501E-2</v>
      </c>
    </row>
    <row r="47" spans="2:25" x14ac:dyDescent="0.2">
      <c r="B47" s="39">
        <v>39</v>
      </c>
      <c r="C47" s="90">
        <f t="shared" si="15"/>
        <v>125604.65171518053</v>
      </c>
      <c r="D47" s="90"/>
      <c r="E47" s="39">
        <v>2019</v>
      </c>
      <c r="F47" s="8">
        <v>43585</v>
      </c>
      <c r="G47" s="39" t="s">
        <v>3</v>
      </c>
      <c r="H47" s="95">
        <v>0.86299999999999999</v>
      </c>
      <c r="I47" s="95"/>
      <c r="J47" s="39">
        <v>10</v>
      </c>
      <c r="K47" s="92">
        <f t="shared" si="8"/>
        <v>3768.1395514554156</v>
      </c>
      <c r="L47" s="93"/>
      <c r="M47" s="6">
        <f>IF(J47="","",(K47/J47)/LOOKUP(RIGHT($D$2,3),定数!$A$6:$A$13,定数!$B$6:$B$13))</f>
        <v>2.5120930343036103</v>
      </c>
      <c r="N47" s="39">
        <v>2019</v>
      </c>
      <c r="O47" s="8">
        <v>43585</v>
      </c>
      <c r="P47" s="95">
        <v>0.86216000000000004</v>
      </c>
      <c r="Q47" s="95"/>
      <c r="R47" s="75">
        <f>IF(P47="","",T47*M47*LOOKUP(RIGHT($D$2,3),定数!$A$6:$A$13,定数!$B$6:$B$13))</f>
        <v>3165.2372232223679</v>
      </c>
      <c r="S47" s="75"/>
      <c r="T47" s="76">
        <f t="shared" si="13"/>
        <v>8.399999999999519</v>
      </c>
      <c r="U47" s="76"/>
      <c r="V47" t="str">
        <f t="shared" si="9"/>
        <v/>
      </c>
      <c r="W47">
        <f t="shared" si="4"/>
        <v>0</v>
      </c>
      <c r="X47" s="40">
        <f t="shared" si="5"/>
        <v>143372.70333852849</v>
      </c>
      <c r="Y47" s="41">
        <f t="shared" si="6"/>
        <v>0.12392911069964574</v>
      </c>
    </row>
    <row r="48" spans="2:25" x14ac:dyDescent="0.2">
      <c r="B48" s="48">
        <v>40</v>
      </c>
      <c r="C48" s="90">
        <f t="shared" si="15"/>
        <v>128769.8889384029</v>
      </c>
      <c r="D48" s="90"/>
      <c r="E48" s="39">
        <v>2019</v>
      </c>
      <c r="F48" s="8">
        <v>43586</v>
      </c>
      <c r="G48" s="39" t="s">
        <v>3</v>
      </c>
      <c r="H48" s="95">
        <v>0.85880000000000001</v>
      </c>
      <c r="I48" s="95"/>
      <c r="J48" s="39">
        <v>8</v>
      </c>
      <c r="K48" s="92">
        <f t="shared" si="8"/>
        <v>3863.0966681520867</v>
      </c>
      <c r="L48" s="93"/>
      <c r="M48" s="6">
        <f>IF(J48="","",(K48/J48)/LOOKUP(RIGHT($D$2,3),定数!$A$6:$A$13,定数!$B$6:$B$13))</f>
        <v>3.2192472234600724</v>
      </c>
      <c r="N48" s="39">
        <v>2019</v>
      </c>
      <c r="O48" s="8">
        <v>43586</v>
      </c>
      <c r="P48" s="95">
        <v>0.85960000000000003</v>
      </c>
      <c r="Q48" s="95"/>
      <c r="R48" s="75">
        <f>IF(P48="","",T48*M48*LOOKUP(RIGHT($D$2,3),定数!$A$6:$A$13,定数!$B$6:$B$13))</f>
        <v>-3863.0966681521977</v>
      </c>
      <c r="S48" s="75"/>
      <c r="T48" s="76">
        <f t="shared" si="13"/>
        <v>-8.0000000000002292</v>
      </c>
      <c r="U48" s="76"/>
      <c r="V48" t="str">
        <f>IF(S48&lt;&gt;"",IF(S48&lt;0,1+#REF!,0),"")</f>
        <v/>
      </c>
      <c r="W48" t="e">
        <f>IF(T48&lt;&gt;"",IF(T48&lt;0,1+#REF!,0),"")</f>
        <v>#REF!</v>
      </c>
      <c r="X48" s="40">
        <f t="shared" ref="X48:X56" si="21">IF(C48&lt;&gt;"",MAX(X47,C48),"")</f>
        <v>143372.70333852849</v>
      </c>
      <c r="Y48" s="41">
        <f t="shared" ref="Y48:Y56" si="22">IF(X48&lt;&gt;"",1-(C48/X48),"")</f>
        <v>0.10185212428927803</v>
      </c>
    </row>
    <row r="49" spans="2:25" x14ac:dyDescent="0.2">
      <c r="B49" s="48">
        <v>41</v>
      </c>
      <c r="C49" s="90">
        <f t="shared" si="15"/>
        <v>124906.79227025071</v>
      </c>
      <c r="D49" s="90"/>
      <c r="E49" s="39"/>
      <c r="F49" s="8"/>
      <c r="G49" s="39"/>
      <c r="H49" s="95"/>
      <c r="I49" s="95"/>
      <c r="J49" s="39"/>
      <c r="K49" s="92" t="str">
        <f t="shared" si="8"/>
        <v/>
      </c>
      <c r="L49" s="93"/>
      <c r="M49" s="6" t="str">
        <f>IF(J49="","",(K49/J49)/LOOKUP(RIGHT($D$2,3),定数!$A$6:$A$13,定数!$B$6:$B$13))</f>
        <v/>
      </c>
      <c r="N49" s="39"/>
      <c r="O49" s="8"/>
      <c r="P49" s="95"/>
      <c r="Q49" s="95"/>
      <c r="R49" s="75" t="str">
        <f>IF(P49="","",T49*M49*LOOKUP(RIGHT($D$2,3),定数!$A$6:$A$13,定数!$B$6:$B$13))</f>
        <v/>
      </c>
      <c r="S49" s="75"/>
      <c r="T49" s="76" t="str">
        <f t="shared" si="13"/>
        <v/>
      </c>
      <c r="U49" s="76"/>
      <c r="V49" t="str">
        <f t="shared" si="9"/>
        <v/>
      </c>
      <c r="W49" t="str">
        <f t="shared" si="4"/>
        <v/>
      </c>
      <c r="X49" s="40"/>
      <c r="Y49" s="41"/>
    </row>
    <row r="50" spans="2:25" x14ac:dyDescent="0.2">
      <c r="B50" s="48">
        <v>42</v>
      </c>
      <c r="C50" s="90" t="str">
        <f t="shared" si="15"/>
        <v/>
      </c>
      <c r="D50" s="90"/>
      <c r="E50" s="39"/>
      <c r="F50" s="8"/>
      <c r="G50" s="39"/>
      <c r="H50" s="95"/>
      <c r="I50" s="95"/>
      <c r="J50" s="39"/>
      <c r="K50" s="92" t="str">
        <f t="shared" si="8"/>
        <v/>
      </c>
      <c r="L50" s="93"/>
      <c r="M50" s="6" t="str">
        <f>IF(J50="","",(K50/J50)/LOOKUP(RIGHT($D$2,3),定数!$A$6:$A$13,定数!$B$6:$B$13))</f>
        <v/>
      </c>
      <c r="N50" s="39"/>
      <c r="O50" s="8"/>
      <c r="P50" s="95"/>
      <c r="Q50" s="95"/>
      <c r="R50" s="75" t="str">
        <f>IF(P50="","",T50*M50*LOOKUP(RIGHT($D$2,3),定数!$A$6:$A$13,定数!$B$6:$B$13))</f>
        <v/>
      </c>
      <c r="S50" s="75"/>
      <c r="T50" s="76" t="str">
        <f t="shared" si="13"/>
        <v/>
      </c>
      <c r="U50" s="76"/>
      <c r="V50" t="str">
        <f t="shared" si="9"/>
        <v/>
      </c>
      <c r="W50" t="str">
        <f t="shared" si="4"/>
        <v/>
      </c>
      <c r="X50" s="40" t="str">
        <f t="shared" si="21"/>
        <v/>
      </c>
      <c r="Y50" s="41" t="str">
        <f t="shared" si="22"/>
        <v/>
      </c>
    </row>
    <row r="51" spans="2:25" x14ac:dyDescent="0.2">
      <c r="B51" s="48">
        <v>43</v>
      </c>
      <c r="C51" s="90" t="str">
        <f t="shared" si="15"/>
        <v/>
      </c>
      <c r="D51" s="90"/>
      <c r="E51" s="39"/>
      <c r="F51" s="8"/>
      <c r="G51" s="39"/>
      <c r="H51" s="95"/>
      <c r="I51" s="95"/>
      <c r="J51" s="39"/>
      <c r="K51" s="92" t="str">
        <f t="shared" si="8"/>
        <v/>
      </c>
      <c r="L51" s="93"/>
      <c r="M51" s="6" t="str">
        <f>IF(J51="","",(K51/J51)/LOOKUP(RIGHT($D$2,3),定数!$A$6:$A$13,定数!$B$6:$B$13))</f>
        <v/>
      </c>
      <c r="N51" s="39"/>
      <c r="O51" s="8"/>
      <c r="P51" s="95"/>
      <c r="Q51" s="95"/>
      <c r="R51" s="75" t="str">
        <f>IF(P51="","",T51*M51*LOOKUP(RIGHT($D$2,3),定数!$A$6:$A$13,定数!$B$6:$B$13))</f>
        <v/>
      </c>
      <c r="S51" s="75"/>
      <c r="T51" s="76" t="str">
        <f t="shared" si="2"/>
        <v/>
      </c>
      <c r="U51" s="76"/>
      <c r="V51" t="str">
        <f t="shared" si="9"/>
        <v/>
      </c>
      <c r="W51" t="str">
        <f t="shared" si="4"/>
        <v/>
      </c>
      <c r="X51" s="40" t="str">
        <f t="shared" si="21"/>
        <v/>
      </c>
      <c r="Y51" s="41" t="str">
        <f t="shared" si="22"/>
        <v/>
      </c>
    </row>
    <row r="52" spans="2:25" x14ac:dyDescent="0.2">
      <c r="B52" s="48">
        <v>44</v>
      </c>
      <c r="C52" s="90" t="str">
        <f t="shared" si="15"/>
        <v/>
      </c>
      <c r="D52" s="90"/>
      <c r="E52" s="39"/>
      <c r="F52" s="8"/>
      <c r="G52" s="39"/>
      <c r="H52" s="95"/>
      <c r="I52" s="95"/>
      <c r="J52" s="39"/>
      <c r="K52" s="92" t="str">
        <f t="shared" si="8"/>
        <v/>
      </c>
      <c r="L52" s="93"/>
      <c r="M52" s="6" t="str">
        <f>IF(J52="","",(K52/J52)/LOOKUP(RIGHT($D$2,3),定数!$A$6:$A$13,定数!$B$6:$B$13))</f>
        <v/>
      </c>
      <c r="N52" s="39"/>
      <c r="O52" s="8"/>
      <c r="P52" s="95"/>
      <c r="Q52" s="95"/>
      <c r="R52" s="75" t="str">
        <f>IF(P52="","",T52*M52*LOOKUP(RIGHT($D$2,3),定数!$A$6:$A$13,定数!$B$6:$B$13))</f>
        <v/>
      </c>
      <c r="S52" s="75"/>
      <c r="T52" s="76" t="str">
        <f t="shared" si="2"/>
        <v/>
      </c>
      <c r="U52" s="76"/>
      <c r="V52" t="str">
        <f t="shared" si="9"/>
        <v/>
      </c>
      <c r="W52" t="str">
        <f t="shared" si="4"/>
        <v/>
      </c>
      <c r="X52" s="40" t="str">
        <f t="shared" si="21"/>
        <v/>
      </c>
      <c r="Y52" s="41" t="str">
        <f t="shared" si="22"/>
        <v/>
      </c>
    </row>
    <row r="53" spans="2:25" x14ac:dyDescent="0.2">
      <c r="B53" s="48">
        <v>45</v>
      </c>
      <c r="C53" s="90" t="str">
        <f t="shared" ref="C48:C60" si="23">IF(R52="","",C52+R52)</f>
        <v/>
      </c>
      <c r="D53" s="90"/>
      <c r="E53" s="39"/>
      <c r="F53" s="8"/>
      <c r="G53" s="39"/>
      <c r="H53" s="95"/>
      <c r="I53" s="95"/>
      <c r="J53" s="39"/>
      <c r="K53" s="92" t="str">
        <f t="shared" si="8"/>
        <v/>
      </c>
      <c r="L53" s="93"/>
      <c r="M53" s="6" t="str">
        <f>IF(J53="","",(K53/J53)/LOOKUP(RIGHT($D$2,3),定数!$A$6:$A$13,定数!$B$6:$B$13))</f>
        <v/>
      </c>
      <c r="N53" s="39"/>
      <c r="O53" s="8"/>
      <c r="P53" s="95"/>
      <c r="Q53" s="95"/>
      <c r="R53" s="75" t="str">
        <f>IF(P53="","",T53*M53*LOOKUP(RIGHT($D$2,3),定数!$A$6:$A$13,定数!$B$6:$B$13))</f>
        <v/>
      </c>
      <c r="S53" s="75"/>
      <c r="T53" s="76" t="str">
        <f t="shared" si="2"/>
        <v/>
      </c>
      <c r="U53" s="76"/>
      <c r="V53" t="str">
        <f t="shared" si="9"/>
        <v/>
      </c>
      <c r="W53" t="str">
        <f t="shared" si="4"/>
        <v/>
      </c>
      <c r="X53" s="40" t="str">
        <f t="shared" si="21"/>
        <v/>
      </c>
      <c r="Y53" s="41" t="str">
        <f t="shared" si="22"/>
        <v/>
      </c>
    </row>
    <row r="54" spans="2:25" x14ac:dyDescent="0.2">
      <c r="B54" s="48">
        <v>46</v>
      </c>
      <c r="C54" s="90" t="str">
        <f t="shared" si="23"/>
        <v/>
      </c>
      <c r="D54" s="90"/>
      <c r="E54" s="48"/>
      <c r="F54" s="8"/>
      <c r="G54" s="48"/>
      <c r="H54" s="91"/>
      <c r="I54" s="91"/>
      <c r="J54" s="48"/>
      <c r="K54" s="92"/>
      <c r="L54" s="93"/>
      <c r="M54" s="6"/>
      <c r="N54" s="48"/>
      <c r="O54" s="8"/>
      <c r="P54" s="91"/>
      <c r="Q54" s="91"/>
      <c r="R54" s="75" t="str">
        <f>IF(P54="","",T54*M54*LOOKUP(RIGHT($D$2,3),定数!$A$6:$A$13,定数!$B$6:$B$13))</f>
        <v/>
      </c>
      <c r="S54" s="75"/>
      <c r="T54" s="76" t="str">
        <f t="shared" si="2"/>
        <v/>
      </c>
      <c r="U54" s="76"/>
      <c r="V54" t="str">
        <f t="shared" si="9"/>
        <v/>
      </c>
      <c r="W54" t="str">
        <f t="shared" si="4"/>
        <v/>
      </c>
      <c r="X54" s="40" t="str">
        <f t="shared" si="21"/>
        <v/>
      </c>
      <c r="Y54" s="41" t="str">
        <f t="shared" si="22"/>
        <v/>
      </c>
    </row>
    <row r="55" spans="2:25" x14ac:dyDescent="0.2">
      <c r="B55" s="48">
        <v>47</v>
      </c>
      <c r="C55" s="90" t="str">
        <f t="shared" si="23"/>
        <v/>
      </c>
      <c r="D55" s="90"/>
      <c r="E55" s="39"/>
      <c r="F55" s="8"/>
      <c r="G55" s="39"/>
      <c r="H55" s="95"/>
      <c r="I55" s="95"/>
      <c r="J55" s="39"/>
      <c r="K55" s="92"/>
      <c r="L55" s="93"/>
      <c r="M55" s="6"/>
      <c r="N55" s="39"/>
      <c r="O55" s="8"/>
      <c r="P55" s="91"/>
      <c r="Q55" s="91"/>
      <c r="R55" s="75" t="str">
        <f>IF(P55="","",T55*M55*LOOKUP(RIGHT($D$2,3),定数!$A$6:$A$13,定数!$B$6:$B$13))</f>
        <v/>
      </c>
      <c r="S55" s="75"/>
      <c r="T55" s="76" t="str">
        <f t="shared" si="2"/>
        <v/>
      </c>
      <c r="U55" s="76"/>
      <c r="V55" t="str">
        <f t="shared" si="9"/>
        <v/>
      </c>
      <c r="W55" t="str">
        <f t="shared" si="4"/>
        <v/>
      </c>
      <c r="X55" s="40" t="str">
        <f t="shared" si="21"/>
        <v/>
      </c>
      <c r="Y55" s="41" t="str">
        <f t="shared" si="22"/>
        <v/>
      </c>
    </row>
    <row r="56" spans="2:25" x14ac:dyDescent="0.2">
      <c r="B56" s="48">
        <v>48</v>
      </c>
      <c r="C56" s="90" t="str">
        <f t="shared" si="23"/>
        <v/>
      </c>
      <c r="D56" s="90"/>
      <c r="E56" s="39"/>
      <c r="F56" s="8"/>
      <c r="G56" s="39"/>
      <c r="H56" s="95"/>
      <c r="I56" s="95"/>
      <c r="J56" s="39"/>
      <c r="K56" s="92"/>
      <c r="L56" s="93"/>
      <c r="M56" s="6"/>
      <c r="N56" s="39"/>
      <c r="O56" s="8"/>
      <c r="P56" s="91"/>
      <c r="Q56" s="91"/>
      <c r="R56" s="75" t="str">
        <f>IF(P56="","",T56*M56*LOOKUP(RIGHT($D$2,3),定数!$A$6:$A$13,定数!$B$6:$B$13))</f>
        <v/>
      </c>
      <c r="S56" s="75"/>
      <c r="T56" s="76" t="str">
        <f t="shared" si="2"/>
        <v/>
      </c>
      <c r="U56" s="76"/>
      <c r="V56" t="str">
        <f t="shared" si="9"/>
        <v/>
      </c>
      <c r="W56" t="str">
        <f t="shared" si="4"/>
        <v/>
      </c>
      <c r="X56" s="40" t="str">
        <f t="shared" si="21"/>
        <v/>
      </c>
      <c r="Y56" s="41" t="str">
        <f t="shared" si="22"/>
        <v/>
      </c>
    </row>
    <row r="57" spans="2:25" x14ac:dyDescent="0.2">
      <c r="B57" s="48">
        <v>49</v>
      </c>
      <c r="C57" s="90" t="str">
        <f t="shared" si="23"/>
        <v/>
      </c>
      <c r="D57" s="90"/>
      <c r="E57" s="39"/>
      <c r="F57" s="8"/>
      <c r="G57" s="39"/>
      <c r="H57" s="95"/>
      <c r="I57" s="95"/>
      <c r="J57" s="39"/>
      <c r="K57" s="92"/>
      <c r="L57" s="93"/>
      <c r="M57" s="6"/>
      <c r="N57" s="39"/>
      <c r="O57" s="8"/>
      <c r="P57" s="91"/>
      <c r="Q57" s="91"/>
      <c r="R57" s="75" t="str">
        <f>IF(P57="","",T57*M57*LOOKUP(RIGHT($D$2,3),定数!$A$6:$A$13,定数!$B$6:$B$13))</f>
        <v/>
      </c>
      <c r="S57" s="75"/>
      <c r="T57" s="76" t="str">
        <f t="shared" si="2"/>
        <v/>
      </c>
      <c r="U57" s="76"/>
      <c r="V57" t="str">
        <f t="shared" si="9"/>
        <v/>
      </c>
      <c r="W57" t="str">
        <f t="shared" si="4"/>
        <v/>
      </c>
      <c r="X57" s="40" t="str">
        <f t="shared" si="5"/>
        <v/>
      </c>
      <c r="Y57" s="41" t="str">
        <f t="shared" si="6"/>
        <v/>
      </c>
    </row>
    <row r="58" spans="2:25" x14ac:dyDescent="0.2">
      <c r="B58" s="48">
        <v>50</v>
      </c>
      <c r="C58" s="90" t="str">
        <f t="shared" si="23"/>
        <v/>
      </c>
      <c r="D58" s="90"/>
      <c r="E58" s="39"/>
      <c r="F58" s="8"/>
      <c r="G58" s="39"/>
      <c r="H58" s="95"/>
      <c r="I58" s="95"/>
      <c r="J58" s="39"/>
      <c r="K58" s="92"/>
      <c r="L58" s="93"/>
      <c r="M58" s="6"/>
      <c r="N58" s="39"/>
      <c r="O58" s="8"/>
      <c r="P58" s="91"/>
      <c r="Q58" s="91"/>
      <c r="R58" s="75" t="str">
        <f>IF(P58="","",T58*M58*LOOKUP(RIGHT($D$2,3),定数!$A$6:$A$13,定数!$B$6:$B$13))</f>
        <v/>
      </c>
      <c r="S58" s="75"/>
      <c r="T58" s="76" t="str">
        <f t="shared" si="2"/>
        <v/>
      </c>
      <c r="U58" s="76"/>
      <c r="V58" t="str">
        <f t="shared" si="9"/>
        <v/>
      </c>
      <c r="W58" t="str">
        <f t="shared" si="4"/>
        <v/>
      </c>
      <c r="X58" s="40" t="str">
        <f t="shared" si="5"/>
        <v/>
      </c>
      <c r="Y58" s="41" t="str">
        <f t="shared" si="6"/>
        <v/>
      </c>
    </row>
    <row r="59" spans="2:25" x14ac:dyDescent="0.2">
      <c r="B59" s="48">
        <v>51</v>
      </c>
      <c r="C59" s="90" t="str">
        <f t="shared" si="23"/>
        <v/>
      </c>
      <c r="D59" s="90"/>
      <c r="E59" s="39"/>
      <c r="F59" s="8"/>
      <c r="G59" s="39"/>
      <c r="H59" s="95"/>
      <c r="I59" s="95"/>
      <c r="J59" s="39"/>
      <c r="K59" s="92"/>
      <c r="L59" s="93"/>
      <c r="M59" s="6"/>
      <c r="N59" s="39"/>
      <c r="O59" s="8"/>
      <c r="P59" s="91"/>
      <c r="Q59" s="91"/>
      <c r="R59" s="75" t="str">
        <f>IF(P59="","",T59*M59*LOOKUP(RIGHT($D$2,3),定数!$A$6:$A$13,定数!$B$6:$B$13))</f>
        <v/>
      </c>
      <c r="S59" s="75"/>
      <c r="T59" s="76" t="str">
        <f t="shared" si="2"/>
        <v/>
      </c>
      <c r="U59" s="76"/>
      <c r="V59" t="str">
        <f t="shared" si="9"/>
        <v/>
      </c>
      <c r="W59" t="str">
        <f t="shared" si="4"/>
        <v/>
      </c>
      <c r="X59" s="40" t="str">
        <f t="shared" si="5"/>
        <v/>
      </c>
      <c r="Y59" s="41" t="str">
        <f t="shared" si="6"/>
        <v/>
      </c>
    </row>
    <row r="60" spans="2:25" x14ac:dyDescent="0.2">
      <c r="B60" s="48">
        <v>52</v>
      </c>
      <c r="C60" s="90" t="str">
        <f t="shared" si="23"/>
        <v/>
      </c>
      <c r="D60" s="90"/>
      <c r="E60" s="39"/>
      <c r="F60" s="8"/>
      <c r="G60" s="39"/>
      <c r="H60" s="95"/>
      <c r="I60" s="95"/>
      <c r="J60" s="39"/>
      <c r="K60" s="92"/>
      <c r="L60" s="93"/>
      <c r="M60" s="6"/>
      <c r="N60" s="39"/>
      <c r="O60" s="8"/>
      <c r="P60" s="91"/>
      <c r="Q60" s="91"/>
      <c r="R60" s="75" t="str">
        <f>IF(P60="","",T60*M60*LOOKUP(RIGHT($D$2,3),定数!$A$6:$A$13,定数!$B$6:$B$13))</f>
        <v/>
      </c>
      <c r="S60" s="75"/>
      <c r="T60" s="76" t="str">
        <f t="shared" si="2"/>
        <v/>
      </c>
      <c r="U60" s="76"/>
      <c r="V60" t="str">
        <f t="shared" si="9"/>
        <v/>
      </c>
      <c r="W60" t="str">
        <f t="shared" si="4"/>
        <v/>
      </c>
      <c r="X60" s="40" t="str">
        <f t="shared" si="5"/>
        <v/>
      </c>
      <c r="Y60" s="41" t="str">
        <f t="shared" si="6"/>
        <v/>
      </c>
    </row>
    <row r="61" spans="2:25" x14ac:dyDescent="0.2">
      <c r="B61" s="48">
        <v>53</v>
      </c>
      <c r="C61" s="90"/>
      <c r="D61" s="90"/>
      <c r="E61" s="39"/>
      <c r="F61" s="8"/>
      <c r="G61" s="39"/>
      <c r="H61" s="95"/>
      <c r="I61" s="95"/>
      <c r="J61" s="39"/>
      <c r="K61" s="92"/>
      <c r="L61" s="93"/>
      <c r="M61" s="6"/>
      <c r="N61" s="39"/>
      <c r="O61" s="8"/>
      <c r="P61" s="91"/>
      <c r="Q61" s="91"/>
      <c r="R61" s="75" t="str">
        <f>IF(P61="","",T61*M61*LOOKUP(RIGHT($D$2,3),定数!$A$6:$A$13,定数!$B$6:$B$13))</f>
        <v/>
      </c>
      <c r="S61" s="75"/>
      <c r="T61" s="76" t="str">
        <f t="shared" si="2"/>
        <v/>
      </c>
      <c r="U61" s="76"/>
      <c r="V61" t="str">
        <f t="shared" si="9"/>
        <v/>
      </c>
      <c r="W61" t="str">
        <f t="shared" si="4"/>
        <v/>
      </c>
      <c r="X61" s="40" t="str">
        <f t="shared" si="5"/>
        <v/>
      </c>
      <c r="Y61" s="41" t="str">
        <f t="shared" si="6"/>
        <v/>
      </c>
    </row>
    <row r="62" spans="2:25" x14ac:dyDescent="0.2">
      <c r="B62" s="48">
        <v>54</v>
      </c>
      <c r="C62" s="90"/>
      <c r="D62" s="90"/>
      <c r="E62" s="39"/>
      <c r="F62" s="8"/>
      <c r="G62" s="39"/>
      <c r="H62" s="95"/>
      <c r="I62" s="95"/>
      <c r="J62" s="39"/>
      <c r="K62" s="92"/>
      <c r="L62" s="93"/>
      <c r="M62" s="6"/>
      <c r="N62" s="39"/>
      <c r="O62" s="8"/>
      <c r="P62" s="91"/>
      <c r="Q62" s="91"/>
      <c r="R62" s="75" t="str">
        <f>IF(P62="","",T62*M62*LOOKUP(RIGHT($D$2,3),定数!$A$6:$A$13,定数!$B$6:$B$13))</f>
        <v/>
      </c>
      <c r="S62" s="75"/>
      <c r="T62" s="76" t="str">
        <f t="shared" si="2"/>
        <v/>
      </c>
      <c r="U62" s="76"/>
      <c r="V62" t="str">
        <f t="shared" si="9"/>
        <v/>
      </c>
      <c r="W62" t="str">
        <f t="shared" si="4"/>
        <v/>
      </c>
      <c r="X62" s="40" t="str">
        <f t="shared" si="5"/>
        <v/>
      </c>
      <c r="Y62" s="41" t="str">
        <f t="shared" si="6"/>
        <v/>
      </c>
    </row>
    <row r="63" spans="2:25" x14ac:dyDescent="0.2">
      <c r="B63" s="48">
        <v>55</v>
      </c>
      <c r="C63" s="90"/>
      <c r="D63" s="90"/>
      <c r="E63" s="39"/>
      <c r="F63" s="8"/>
      <c r="G63" s="39"/>
      <c r="H63" s="95"/>
      <c r="I63" s="95"/>
      <c r="J63" s="39"/>
      <c r="K63" s="92"/>
      <c r="L63" s="93"/>
      <c r="M63" s="6"/>
      <c r="N63" s="39"/>
      <c r="O63" s="8"/>
      <c r="P63" s="91"/>
      <c r="Q63" s="91"/>
      <c r="R63" s="75" t="str">
        <f>IF(P63="","",T63*M63*LOOKUP(RIGHT($D$2,3),定数!$A$6:$A$13,定数!$B$6:$B$13))</f>
        <v/>
      </c>
      <c r="S63" s="75"/>
      <c r="T63" s="76" t="str">
        <f t="shared" si="2"/>
        <v/>
      </c>
      <c r="U63" s="76"/>
      <c r="V63" t="str">
        <f t="shared" si="9"/>
        <v/>
      </c>
      <c r="W63" t="str">
        <f t="shared" si="4"/>
        <v/>
      </c>
      <c r="X63" s="40" t="str">
        <f t="shared" si="5"/>
        <v/>
      </c>
      <c r="Y63" s="41" t="str">
        <f t="shared" si="6"/>
        <v/>
      </c>
    </row>
    <row r="64" spans="2:25" x14ac:dyDescent="0.2">
      <c r="B64" s="48">
        <v>56</v>
      </c>
      <c r="C64" s="90"/>
      <c r="D64" s="90"/>
      <c r="E64" s="39"/>
      <c r="F64" s="8"/>
      <c r="G64" s="39"/>
      <c r="H64" s="95"/>
      <c r="I64" s="95"/>
      <c r="J64" s="39"/>
      <c r="K64" s="92"/>
      <c r="L64" s="93"/>
      <c r="M64" s="6"/>
      <c r="N64" s="39"/>
      <c r="O64" s="8"/>
      <c r="P64" s="91"/>
      <c r="Q64" s="91"/>
      <c r="R64" s="75" t="str">
        <f>IF(P64="","",T64*M64*LOOKUP(RIGHT($D$2,3),定数!$A$6:$A$13,定数!$B$6:$B$13))</f>
        <v/>
      </c>
      <c r="S64" s="75"/>
      <c r="T64" s="76" t="str">
        <f t="shared" si="2"/>
        <v/>
      </c>
      <c r="U64" s="76"/>
      <c r="V64" t="str">
        <f t="shared" si="9"/>
        <v/>
      </c>
      <c r="W64" t="str">
        <f t="shared" si="4"/>
        <v/>
      </c>
      <c r="X64" s="40" t="str">
        <f t="shared" si="5"/>
        <v/>
      </c>
      <c r="Y64" s="41" t="str">
        <f t="shared" si="6"/>
        <v/>
      </c>
    </row>
    <row r="65" spans="2:25" x14ac:dyDescent="0.2">
      <c r="B65" s="48">
        <v>57</v>
      </c>
      <c r="C65" s="90"/>
      <c r="D65" s="90"/>
      <c r="E65" s="39"/>
      <c r="F65" s="8"/>
      <c r="G65" s="39"/>
      <c r="H65" s="95"/>
      <c r="I65" s="95"/>
      <c r="J65" s="39"/>
      <c r="K65" s="92" t="str">
        <f t="shared" si="7"/>
        <v/>
      </c>
      <c r="L65" s="93"/>
      <c r="M65" s="6" t="str">
        <f>IF(J65="","",(K65/J65)/LOOKUP(RIGHT($D$2,3),定数!$A$6:$A$13,定数!$B$6:$B$13))</f>
        <v/>
      </c>
      <c r="N65" s="39"/>
      <c r="O65" s="8"/>
      <c r="P65" s="91"/>
      <c r="Q65" s="91"/>
      <c r="R65" s="75" t="str">
        <f>IF(P65="","",T65*M65*LOOKUP(RIGHT($D$2,3),定数!$A$6:$A$13,定数!$B$6:$B$13))</f>
        <v/>
      </c>
      <c r="S65" s="75"/>
      <c r="T65" s="76" t="str">
        <f t="shared" si="2"/>
        <v/>
      </c>
      <c r="U65" s="76"/>
      <c r="V65" t="str">
        <f t="shared" si="9"/>
        <v/>
      </c>
      <c r="W65" t="str">
        <f t="shared" si="4"/>
        <v/>
      </c>
      <c r="X65" s="40" t="str">
        <f t="shared" si="5"/>
        <v/>
      </c>
      <c r="Y65" s="41" t="str">
        <f t="shared" si="6"/>
        <v/>
      </c>
    </row>
    <row r="66" spans="2:25" x14ac:dyDescent="0.2">
      <c r="B66" s="48">
        <v>58</v>
      </c>
      <c r="C66" s="90" t="str">
        <f t="shared" si="0"/>
        <v/>
      </c>
      <c r="D66" s="90"/>
      <c r="E66" s="39"/>
      <c r="F66" s="8"/>
      <c r="G66" s="39"/>
      <c r="H66" s="95"/>
      <c r="I66" s="95"/>
      <c r="J66" s="39"/>
      <c r="K66" s="92" t="str">
        <f t="shared" si="1"/>
        <v/>
      </c>
      <c r="L66" s="93"/>
      <c r="M66" s="6" t="str">
        <f>IF(J66="","",(K66/J66)/LOOKUP(RIGHT($D$2,3),定数!$A$6:$A$13,定数!$B$6:$B$13))</f>
        <v/>
      </c>
      <c r="N66" s="39"/>
      <c r="O66" s="8"/>
      <c r="P66" s="91"/>
      <c r="Q66" s="91"/>
      <c r="R66" s="75" t="str">
        <f>IF(P66="","",T66*M66*LOOKUP(RIGHT($D$2,3),定数!$A$6:$A$13,定数!$B$6:$B$13))</f>
        <v/>
      </c>
      <c r="S66" s="75"/>
      <c r="T66" s="76" t="str">
        <f t="shared" si="2"/>
        <v/>
      </c>
      <c r="U66" s="76"/>
      <c r="V66" t="str">
        <f t="shared" si="9"/>
        <v/>
      </c>
      <c r="W66" t="str">
        <f t="shared" si="4"/>
        <v/>
      </c>
      <c r="X66" s="40" t="str">
        <f t="shared" si="5"/>
        <v/>
      </c>
      <c r="Y66" s="41" t="str">
        <f t="shared" si="6"/>
        <v/>
      </c>
    </row>
    <row r="67" spans="2:25" x14ac:dyDescent="0.2">
      <c r="B67" s="48">
        <v>59</v>
      </c>
      <c r="C67" s="90" t="str">
        <f t="shared" si="0"/>
        <v/>
      </c>
      <c r="D67" s="90"/>
      <c r="E67" s="39"/>
      <c r="F67" s="8"/>
      <c r="G67" s="39"/>
      <c r="H67" s="95"/>
      <c r="I67" s="95"/>
      <c r="J67" s="39"/>
      <c r="K67" s="92" t="str">
        <f t="shared" si="1"/>
        <v/>
      </c>
      <c r="L67" s="93"/>
      <c r="M67" s="6" t="str">
        <f>IF(J67="","",(K67/J67)/LOOKUP(RIGHT($D$2,3),定数!$A$6:$A$13,定数!$B$6:$B$13))</f>
        <v/>
      </c>
      <c r="N67" s="39"/>
      <c r="O67" s="8"/>
      <c r="P67" s="91"/>
      <c r="Q67" s="91"/>
      <c r="R67" s="75" t="str">
        <f>IF(P67="","",T67*M67*LOOKUP(RIGHT($D$2,3),定数!$A$6:$A$13,定数!$B$6:$B$13))</f>
        <v/>
      </c>
      <c r="S67" s="75"/>
      <c r="T67" s="76" t="str">
        <f t="shared" si="2"/>
        <v/>
      </c>
      <c r="U67" s="76"/>
      <c r="V67" t="str">
        <f t="shared" si="9"/>
        <v/>
      </c>
      <c r="W67" t="str">
        <f t="shared" si="4"/>
        <v/>
      </c>
      <c r="X67" s="40" t="str">
        <f t="shared" si="5"/>
        <v/>
      </c>
      <c r="Y67" s="41" t="str">
        <f t="shared" si="6"/>
        <v/>
      </c>
    </row>
    <row r="68" spans="2:25" x14ac:dyDescent="0.2">
      <c r="B68" s="48">
        <v>60</v>
      </c>
      <c r="C68" s="90" t="str">
        <f t="shared" si="0"/>
        <v/>
      </c>
      <c r="D68" s="90"/>
      <c r="E68" s="39"/>
      <c r="F68" s="8"/>
      <c r="G68" s="39"/>
      <c r="H68" s="95"/>
      <c r="I68" s="95"/>
      <c r="J68" s="39"/>
      <c r="K68" s="92" t="str">
        <f t="shared" si="1"/>
        <v/>
      </c>
      <c r="L68" s="93"/>
      <c r="M68" s="6" t="str">
        <f>IF(J68="","",(K68/J68)/LOOKUP(RIGHT($D$2,3),定数!$A$6:$A$13,定数!$B$6:$B$13))</f>
        <v/>
      </c>
      <c r="N68" s="39"/>
      <c r="O68" s="8"/>
      <c r="P68" s="91"/>
      <c r="Q68" s="91"/>
      <c r="R68" s="75" t="str">
        <f>IF(P68="","",T68*M68*LOOKUP(RIGHT($D$2,3),定数!$A$6:$A$13,定数!$B$6:$B$13))</f>
        <v/>
      </c>
      <c r="S68" s="75"/>
      <c r="T68" s="76" t="str">
        <f t="shared" si="2"/>
        <v/>
      </c>
      <c r="U68" s="76"/>
      <c r="V68" t="str">
        <f t="shared" si="9"/>
        <v/>
      </c>
      <c r="W68" t="str">
        <f t="shared" si="4"/>
        <v/>
      </c>
      <c r="X68" s="40" t="str">
        <f t="shared" si="5"/>
        <v/>
      </c>
      <c r="Y68" s="41" t="str">
        <f t="shared" si="6"/>
        <v/>
      </c>
    </row>
    <row r="69" spans="2:25" x14ac:dyDescent="0.2">
      <c r="B69" s="48">
        <v>61</v>
      </c>
      <c r="C69" s="90" t="str">
        <f t="shared" si="0"/>
        <v/>
      </c>
      <c r="D69" s="90"/>
      <c r="E69" s="39"/>
      <c r="F69" s="8"/>
      <c r="G69" s="39"/>
      <c r="H69" s="95"/>
      <c r="I69" s="95"/>
      <c r="J69" s="39"/>
      <c r="K69" s="92" t="str">
        <f t="shared" si="1"/>
        <v/>
      </c>
      <c r="L69" s="93"/>
      <c r="M69" s="6" t="str">
        <f>IF(J69="","",(K69/J69)/LOOKUP(RIGHT($D$2,3),定数!$A$6:$A$13,定数!$B$6:$B$13))</f>
        <v/>
      </c>
      <c r="N69" s="39"/>
      <c r="O69" s="8"/>
      <c r="P69" s="91"/>
      <c r="Q69" s="91"/>
      <c r="R69" s="75" t="str">
        <f>IF(P69="","",T69*M69*LOOKUP(RIGHT($D$2,3),定数!$A$6:$A$13,定数!$B$6:$B$13))</f>
        <v/>
      </c>
      <c r="S69" s="75"/>
      <c r="T69" s="76" t="str">
        <f t="shared" si="2"/>
        <v/>
      </c>
      <c r="U69" s="76"/>
      <c r="V69" t="str">
        <f t="shared" si="9"/>
        <v/>
      </c>
      <c r="W69" t="str">
        <f t="shared" si="4"/>
        <v/>
      </c>
      <c r="X69" s="40" t="str">
        <f t="shared" si="5"/>
        <v/>
      </c>
      <c r="Y69" s="41" t="str">
        <f t="shared" si="6"/>
        <v/>
      </c>
    </row>
    <row r="70" spans="2:25" x14ac:dyDescent="0.2">
      <c r="B70" s="48">
        <v>62</v>
      </c>
      <c r="C70" s="90" t="str">
        <f t="shared" si="0"/>
        <v/>
      </c>
      <c r="D70" s="90"/>
      <c r="E70" s="39"/>
      <c r="F70" s="8"/>
      <c r="G70" s="39"/>
      <c r="H70" s="95"/>
      <c r="I70" s="95"/>
      <c r="J70" s="39"/>
      <c r="K70" s="92" t="str">
        <f t="shared" si="1"/>
        <v/>
      </c>
      <c r="L70" s="93"/>
      <c r="M70" s="6" t="str">
        <f>IF(J70="","",(K70/J70)/LOOKUP(RIGHT($D$2,3),定数!$A$6:$A$13,定数!$B$6:$B$13))</f>
        <v/>
      </c>
      <c r="N70" s="39"/>
      <c r="O70" s="8"/>
      <c r="P70" s="91"/>
      <c r="Q70" s="91"/>
      <c r="R70" s="75" t="str">
        <f>IF(P70="","",T70*M70*LOOKUP(RIGHT($D$2,3),定数!$A$6:$A$13,定数!$B$6:$B$13))</f>
        <v/>
      </c>
      <c r="S70" s="75"/>
      <c r="T70" s="76" t="str">
        <f t="shared" si="2"/>
        <v/>
      </c>
      <c r="U70" s="76"/>
      <c r="V70" t="str">
        <f t="shared" si="9"/>
        <v/>
      </c>
      <c r="W70" t="str">
        <f t="shared" si="4"/>
        <v/>
      </c>
      <c r="X70" s="40" t="str">
        <f t="shared" si="5"/>
        <v/>
      </c>
      <c r="Y70" s="41" t="str">
        <f t="shared" si="6"/>
        <v/>
      </c>
    </row>
    <row r="71" spans="2:25" x14ac:dyDescent="0.2">
      <c r="B71" s="48">
        <v>63</v>
      </c>
      <c r="C71" s="90" t="str">
        <f t="shared" si="0"/>
        <v/>
      </c>
      <c r="D71" s="90"/>
      <c r="E71" s="39"/>
      <c r="F71" s="8"/>
      <c r="G71" s="39"/>
      <c r="H71" s="95"/>
      <c r="I71" s="95"/>
      <c r="J71" s="39"/>
      <c r="K71" s="92" t="str">
        <f t="shared" si="1"/>
        <v/>
      </c>
      <c r="L71" s="93"/>
      <c r="M71" s="6" t="str">
        <f>IF(J71="","",(K71/J71)/LOOKUP(RIGHT($D$2,3),定数!$A$6:$A$13,定数!$B$6:$B$13))</f>
        <v/>
      </c>
      <c r="N71" s="39"/>
      <c r="O71" s="8"/>
      <c r="P71" s="91"/>
      <c r="Q71" s="91"/>
      <c r="R71" s="75" t="str">
        <f>IF(P71="","",T71*M71*LOOKUP(RIGHT($D$2,3),定数!$A$6:$A$13,定数!$B$6:$B$13))</f>
        <v/>
      </c>
      <c r="S71" s="75"/>
      <c r="T71" s="76" t="str">
        <f t="shared" si="2"/>
        <v/>
      </c>
      <c r="U71" s="76"/>
      <c r="V71" t="str">
        <f t="shared" si="9"/>
        <v/>
      </c>
      <c r="W71" t="str">
        <f t="shared" si="4"/>
        <v/>
      </c>
      <c r="X71" s="40" t="str">
        <f t="shared" si="5"/>
        <v/>
      </c>
      <c r="Y71" s="41" t="str">
        <f t="shared" si="6"/>
        <v/>
      </c>
    </row>
    <row r="72" spans="2:25" x14ac:dyDescent="0.2">
      <c r="B72" s="48">
        <v>64</v>
      </c>
      <c r="C72" s="90" t="str">
        <f t="shared" si="0"/>
        <v/>
      </c>
      <c r="D72" s="90"/>
      <c r="E72" s="39"/>
      <c r="F72" s="8"/>
      <c r="G72" s="39"/>
      <c r="H72" s="95"/>
      <c r="I72" s="95"/>
      <c r="J72" s="39"/>
      <c r="K72" s="92" t="str">
        <f t="shared" si="1"/>
        <v/>
      </c>
      <c r="L72" s="93"/>
      <c r="M72" s="6" t="str">
        <f>IF(J72="","",(K72/J72)/LOOKUP(RIGHT($D$2,3),定数!$A$6:$A$13,定数!$B$6:$B$13))</f>
        <v/>
      </c>
      <c r="N72" s="39"/>
      <c r="O72" s="8"/>
      <c r="P72" s="91"/>
      <c r="Q72" s="91"/>
      <c r="R72" s="75" t="str">
        <f>IF(P72="","",T72*M72*LOOKUP(RIGHT($D$2,3),定数!$A$6:$A$13,定数!$B$6:$B$13))</f>
        <v/>
      </c>
      <c r="S72" s="75"/>
      <c r="T72" s="76" t="str">
        <f t="shared" si="2"/>
        <v/>
      </c>
      <c r="U72" s="76"/>
      <c r="V72" t="str">
        <f t="shared" si="9"/>
        <v/>
      </c>
      <c r="W72" t="str">
        <f t="shared" si="4"/>
        <v/>
      </c>
      <c r="X72" s="40" t="str">
        <f t="shared" si="5"/>
        <v/>
      </c>
      <c r="Y72" s="41" t="str">
        <f t="shared" si="6"/>
        <v/>
      </c>
    </row>
    <row r="73" spans="2:25" x14ac:dyDescent="0.2">
      <c r="B73" s="48">
        <v>65</v>
      </c>
      <c r="C73" s="90" t="str">
        <f t="shared" ref="C73:C107" si="24">IF(R72="","",C72+R72)</f>
        <v/>
      </c>
      <c r="D73" s="90"/>
      <c r="E73" s="39"/>
      <c r="F73" s="8"/>
      <c r="G73" s="39"/>
      <c r="H73" s="95"/>
      <c r="I73" s="95"/>
      <c r="J73" s="39"/>
      <c r="K73" s="92" t="str">
        <f t="shared" si="1"/>
        <v/>
      </c>
      <c r="L73" s="93"/>
      <c r="M73" s="6" t="str">
        <f>IF(J73="","",(K73/J73)/LOOKUP(RIGHT($D$2,3),定数!$A$6:$A$13,定数!$B$6:$B$13))</f>
        <v/>
      </c>
      <c r="N73" s="39"/>
      <c r="O73" s="8"/>
      <c r="P73" s="91"/>
      <c r="Q73" s="91"/>
      <c r="R73" s="75" t="str">
        <f>IF(P73="","",T73*M73*LOOKUP(RIGHT($D$2,3),定数!$A$6:$A$13,定数!$B$6:$B$13))</f>
        <v/>
      </c>
      <c r="S73" s="75"/>
      <c r="T73" s="76" t="str">
        <f t="shared" ref="T73:T75" si="25">IF(P73="","",IF(G73="買",(P73-H73),(H73-P73))*IF(RIGHT($D$2,3)="JPY",100,10000))</f>
        <v/>
      </c>
      <c r="U73" s="76"/>
      <c r="V73" t="str">
        <f t="shared" si="9"/>
        <v/>
      </c>
      <c r="W73" t="str">
        <f t="shared" si="9"/>
        <v/>
      </c>
      <c r="X73" s="40" t="str">
        <f t="shared" si="5"/>
        <v/>
      </c>
      <c r="Y73" s="41" t="str">
        <f t="shared" si="6"/>
        <v/>
      </c>
    </row>
    <row r="74" spans="2:25" x14ac:dyDescent="0.2">
      <c r="B74" s="48">
        <v>66</v>
      </c>
      <c r="C74" s="90" t="str">
        <f t="shared" si="24"/>
        <v/>
      </c>
      <c r="D74" s="90"/>
      <c r="E74" s="39"/>
      <c r="F74" s="8"/>
      <c r="G74" s="39"/>
      <c r="H74" s="95"/>
      <c r="I74" s="95"/>
      <c r="J74" s="39"/>
      <c r="K74" s="92" t="str">
        <f t="shared" ref="K74:K97" si="26">IF(J74="","",C74*0.03)</f>
        <v/>
      </c>
      <c r="L74" s="93"/>
      <c r="M74" s="6" t="str">
        <f>IF(J74="","",(K74/J74)/LOOKUP(RIGHT($D$2,3),定数!$A$6:$A$13,定数!$B$6:$B$13))</f>
        <v/>
      </c>
      <c r="N74" s="39"/>
      <c r="O74" s="8"/>
      <c r="P74" s="91"/>
      <c r="Q74" s="91"/>
      <c r="R74" s="75" t="str">
        <f>IF(P74="","",T74*M74*LOOKUP(RIGHT($D$2,3),定数!$A$6:$A$13,定数!$B$6:$B$13))</f>
        <v/>
      </c>
      <c r="S74" s="75"/>
      <c r="T74" s="76" t="str">
        <f t="shared" si="25"/>
        <v/>
      </c>
      <c r="U74" s="76"/>
      <c r="V74" t="str">
        <f t="shared" ref="V74:W89" si="27">IF(S74&lt;&gt;"",IF(S74&lt;0,1+V73,0),"")</f>
        <v/>
      </c>
      <c r="W74" t="str">
        <f t="shared" si="27"/>
        <v/>
      </c>
      <c r="X74" s="40" t="str">
        <f t="shared" si="5"/>
        <v/>
      </c>
      <c r="Y74" s="41" t="str">
        <f t="shared" si="6"/>
        <v/>
      </c>
    </row>
    <row r="75" spans="2:25" x14ac:dyDescent="0.2">
      <c r="B75" s="48">
        <v>67</v>
      </c>
      <c r="C75" s="90" t="str">
        <f t="shared" si="24"/>
        <v/>
      </c>
      <c r="D75" s="90"/>
      <c r="E75" s="39"/>
      <c r="F75" s="8"/>
      <c r="G75" s="39"/>
      <c r="H75" s="95"/>
      <c r="I75" s="95"/>
      <c r="J75" s="39"/>
      <c r="K75" s="92" t="str">
        <f t="shared" si="26"/>
        <v/>
      </c>
      <c r="L75" s="93"/>
      <c r="M75" s="6" t="str">
        <f>IF(J75="","",(K75/J75)/LOOKUP(RIGHT($D$2,3),定数!$A$6:$A$13,定数!$B$6:$B$13))</f>
        <v/>
      </c>
      <c r="N75" s="39"/>
      <c r="O75" s="8"/>
      <c r="P75" s="91"/>
      <c r="Q75" s="91"/>
      <c r="R75" s="75" t="str">
        <f>IF(P75="","",T75*M75*LOOKUP(RIGHT($D$2,3),定数!$A$6:$A$13,定数!$B$6:$B$13))</f>
        <v/>
      </c>
      <c r="S75" s="75"/>
      <c r="T75" s="76" t="str">
        <f t="shared" si="25"/>
        <v/>
      </c>
      <c r="U75" s="76"/>
      <c r="V75" t="str">
        <f t="shared" si="27"/>
        <v/>
      </c>
      <c r="W75" t="str">
        <f t="shared" si="27"/>
        <v/>
      </c>
      <c r="X75" s="40" t="str">
        <f t="shared" ref="X75:X107" si="28">IF(C75&lt;&gt;"",MAX(X74,C75),"")</f>
        <v/>
      </c>
      <c r="Y75" s="41" t="str">
        <f t="shared" ref="Y75:Y107" si="29">IF(X75&lt;&gt;"",1-(C75/X75),"")</f>
        <v/>
      </c>
    </row>
    <row r="76" spans="2:25" x14ac:dyDescent="0.2">
      <c r="B76" s="39">
        <v>69</v>
      </c>
      <c r="C76" s="90" t="str">
        <f t="shared" si="24"/>
        <v/>
      </c>
      <c r="D76" s="90"/>
      <c r="E76" s="39"/>
      <c r="F76" s="8"/>
      <c r="G76" s="39"/>
      <c r="H76" s="95"/>
      <c r="I76" s="95"/>
      <c r="J76" s="39"/>
      <c r="K76" s="92" t="str">
        <f t="shared" si="26"/>
        <v/>
      </c>
      <c r="L76" s="93"/>
      <c r="M76" s="6" t="str">
        <f>IF(J76="","",(K76/J76)/LOOKUP(RIGHT($D$2,3),定数!$A$6:$A$13,定数!$B$6:$B$13))</f>
        <v/>
      </c>
      <c r="N76" s="39"/>
      <c r="O76" s="8"/>
      <c r="P76" s="91"/>
      <c r="Q76" s="91"/>
      <c r="R76" s="75" t="str">
        <f>IF(P76="","",T76*M76*LOOKUP(RIGHT($D$2,3),定数!$A$6:$A$13,定数!$B$6:$B$13))</f>
        <v/>
      </c>
      <c r="S76" s="75"/>
      <c r="T76" s="76" t="str">
        <f t="shared" ref="T76" si="30">IF(P76="","",IF(G76="買",(P76-H76),(H76-P76))*IF(RIGHT($D$2,3)="JPY",100,10000))</f>
        <v/>
      </c>
      <c r="U76" s="76"/>
      <c r="V76" t="str">
        <f t="shared" si="27"/>
        <v/>
      </c>
      <c r="W76" t="str">
        <f t="shared" si="27"/>
        <v/>
      </c>
      <c r="X76" s="40" t="str">
        <f t="shared" si="28"/>
        <v/>
      </c>
      <c r="Y76" s="41" t="str">
        <f t="shared" si="29"/>
        <v/>
      </c>
    </row>
    <row r="77" spans="2:25" x14ac:dyDescent="0.2">
      <c r="B77" s="39">
        <v>70</v>
      </c>
      <c r="C77" s="90" t="str">
        <f t="shared" si="24"/>
        <v/>
      </c>
      <c r="D77" s="90"/>
      <c r="E77" s="39"/>
      <c r="F77" s="8"/>
      <c r="G77" s="39"/>
      <c r="H77" s="95"/>
      <c r="I77" s="95"/>
      <c r="J77" s="39"/>
      <c r="K77" s="92" t="str">
        <f t="shared" si="26"/>
        <v/>
      </c>
      <c r="L77" s="93"/>
      <c r="M77" s="6" t="str">
        <f>IF(J77="","",(K77/J77)/LOOKUP(RIGHT($D$2,3),定数!$A$6:$A$13,定数!$B$6:$B$13))</f>
        <v/>
      </c>
      <c r="N77" s="39"/>
      <c r="O77" s="8"/>
      <c r="P77" s="91"/>
      <c r="Q77" s="91"/>
      <c r="R77" s="75" t="str">
        <f>IF(P77="","",T77*M77*LOOKUP(RIGHT($D$2,3),定数!$A$6:$A$13,定数!$B$6:$B$13))</f>
        <v/>
      </c>
      <c r="S77" s="75"/>
      <c r="T77" s="76" t="str">
        <f t="shared" ref="T77:T107" si="31">IF(P77="","",IF(G77="買",(P77-H77),(H77-P77))*IF(RIGHT($D$2,3)="JPY",100,10000))</f>
        <v/>
      </c>
      <c r="U77" s="76"/>
      <c r="V77" t="str">
        <f t="shared" si="27"/>
        <v/>
      </c>
      <c r="W77" t="str">
        <f t="shared" si="27"/>
        <v/>
      </c>
      <c r="X77" s="40" t="str">
        <f t="shared" si="28"/>
        <v/>
      </c>
      <c r="Y77" s="41" t="str">
        <f t="shared" si="29"/>
        <v/>
      </c>
    </row>
    <row r="78" spans="2:25" x14ac:dyDescent="0.2">
      <c r="B78" s="39">
        <v>71</v>
      </c>
      <c r="C78" s="90" t="str">
        <f t="shared" si="24"/>
        <v/>
      </c>
      <c r="D78" s="90"/>
      <c r="E78" s="39"/>
      <c r="F78" s="8"/>
      <c r="G78" s="39"/>
      <c r="H78" s="91"/>
      <c r="I78" s="91"/>
      <c r="J78" s="39"/>
      <c r="K78" s="92" t="str">
        <f t="shared" si="26"/>
        <v/>
      </c>
      <c r="L78" s="93"/>
      <c r="M78" s="6" t="str">
        <f>IF(J78="","",(K78/J78)/LOOKUP(RIGHT($D$2,3),定数!$A$6:$A$13,定数!$B$6:$B$13))</f>
        <v/>
      </c>
      <c r="N78" s="39"/>
      <c r="O78" s="8"/>
      <c r="P78" s="94"/>
      <c r="Q78" s="94"/>
      <c r="R78" s="75" t="str">
        <f>IF(P78="","",T78*M78*LOOKUP(RIGHT($D$2,3),定数!$A$6:$A$13,定数!$B$6:$B$13))</f>
        <v/>
      </c>
      <c r="S78" s="75"/>
      <c r="T78" s="76" t="str">
        <f t="shared" si="31"/>
        <v/>
      </c>
      <c r="U78" s="76"/>
      <c r="V78" t="str">
        <f t="shared" si="27"/>
        <v/>
      </c>
      <c r="W78" t="str">
        <f t="shared" si="27"/>
        <v/>
      </c>
      <c r="X78" s="40" t="str">
        <f t="shared" si="28"/>
        <v/>
      </c>
      <c r="Y78" s="41" t="str">
        <f t="shared" si="29"/>
        <v/>
      </c>
    </row>
    <row r="79" spans="2:25" x14ac:dyDescent="0.2">
      <c r="B79" s="39">
        <v>72</v>
      </c>
      <c r="C79" s="90" t="str">
        <f t="shared" si="24"/>
        <v/>
      </c>
      <c r="D79" s="90"/>
      <c r="E79" s="39"/>
      <c r="F79" s="8"/>
      <c r="G79" s="39"/>
      <c r="H79" s="91"/>
      <c r="I79" s="91"/>
      <c r="J79" s="39"/>
      <c r="K79" s="92" t="str">
        <f t="shared" si="26"/>
        <v/>
      </c>
      <c r="L79" s="93"/>
      <c r="M79" s="6" t="str">
        <f>IF(J79="","",(K79/J79)/LOOKUP(RIGHT($D$2,3),定数!$A$6:$A$13,定数!$B$6:$B$13))</f>
        <v/>
      </c>
      <c r="N79" s="39"/>
      <c r="O79" s="8"/>
      <c r="P79" s="94"/>
      <c r="Q79" s="94"/>
      <c r="R79" s="75" t="str">
        <f>IF(P79="","",T79*M79*LOOKUP(RIGHT($D$2,3),定数!$A$6:$A$13,定数!$B$6:$B$13))</f>
        <v/>
      </c>
      <c r="S79" s="75"/>
      <c r="T79" s="76" t="str">
        <f t="shared" si="31"/>
        <v/>
      </c>
      <c r="U79" s="76"/>
      <c r="V79" t="str">
        <f t="shared" si="27"/>
        <v/>
      </c>
      <c r="W79" t="str">
        <f t="shared" si="27"/>
        <v/>
      </c>
      <c r="X79" s="40" t="str">
        <f t="shared" si="28"/>
        <v/>
      </c>
      <c r="Y79" s="41" t="str">
        <f t="shared" si="29"/>
        <v/>
      </c>
    </row>
    <row r="80" spans="2:25" x14ac:dyDescent="0.2">
      <c r="B80" s="39">
        <v>73</v>
      </c>
      <c r="C80" s="90" t="str">
        <f t="shared" si="24"/>
        <v/>
      </c>
      <c r="D80" s="90"/>
      <c r="E80" s="39"/>
      <c r="F80" s="8"/>
      <c r="G80" s="39"/>
      <c r="H80" s="91"/>
      <c r="I80" s="91"/>
      <c r="J80" s="39"/>
      <c r="K80" s="92" t="str">
        <f t="shared" si="26"/>
        <v/>
      </c>
      <c r="L80" s="93"/>
      <c r="M80" s="6" t="str">
        <f>IF(J80="","",(K80/J80)/LOOKUP(RIGHT($D$2,3),定数!$A$6:$A$13,定数!$B$6:$B$13))</f>
        <v/>
      </c>
      <c r="N80" s="39"/>
      <c r="O80" s="8"/>
      <c r="P80" s="94"/>
      <c r="Q80" s="94"/>
      <c r="R80" s="75" t="str">
        <f>IF(P80="","",T80*M80*LOOKUP(RIGHT($D$2,3),定数!$A$6:$A$13,定数!$B$6:$B$13))</f>
        <v/>
      </c>
      <c r="S80" s="75"/>
      <c r="T80" s="76" t="str">
        <f t="shared" si="31"/>
        <v/>
      </c>
      <c r="U80" s="76"/>
      <c r="V80" t="str">
        <f t="shared" si="27"/>
        <v/>
      </c>
      <c r="W80" t="str">
        <f t="shared" si="27"/>
        <v/>
      </c>
      <c r="X80" s="40" t="str">
        <f t="shared" si="28"/>
        <v/>
      </c>
      <c r="Y80" s="41" t="str">
        <f t="shared" si="29"/>
        <v/>
      </c>
    </row>
    <row r="81" spans="2:25" x14ac:dyDescent="0.2">
      <c r="B81" s="39">
        <v>74</v>
      </c>
      <c r="C81" s="90" t="str">
        <f t="shared" si="24"/>
        <v/>
      </c>
      <c r="D81" s="90"/>
      <c r="E81" s="39"/>
      <c r="F81" s="8"/>
      <c r="G81" s="39"/>
      <c r="H81" s="91"/>
      <c r="I81" s="91"/>
      <c r="J81" s="39"/>
      <c r="K81" s="92" t="str">
        <f t="shared" si="26"/>
        <v/>
      </c>
      <c r="L81" s="93"/>
      <c r="M81" s="6" t="str">
        <f>IF(J81="","",(K81/J81)/LOOKUP(RIGHT($D$2,3),定数!$A$6:$A$13,定数!$B$6:$B$13))</f>
        <v/>
      </c>
      <c r="N81" s="39"/>
      <c r="O81" s="8"/>
      <c r="P81" s="94"/>
      <c r="Q81" s="94"/>
      <c r="R81" s="75" t="str">
        <f>IF(P81="","",T81*M81*LOOKUP(RIGHT($D$2,3),定数!$A$6:$A$13,定数!$B$6:$B$13))</f>
        <v/>
      </c>
      <c r="S81" s="75"/>
      <c r="T81" s="76" t="str">
        <f t="shared" si="31"/>
        <v/>
      </c>
      <c r="U81" s="76"/>
      <c r="V81" t="str">
        <f t="shared" si="27"/>
        <v/>
      </c>
      <c r="W81" t="str">
        <f t="shared" si="27"/>
        <v/>
      </c>
      <c r="X81" s="40" t="str">
        <f t="shared" si="28"/>
        <v/>
      </c>
      <c r="Y81" s="41" t="str">
        <f t="shared" si="29"/>
        <v/>
      </c>
    </row>
    <row r="82" spans="2:25" x14ac:dyDescent="0.2">
      <c r="B82" s="39">
        <v>75</v>
      </c>
      <c r="C82" s="90" t="str">
        <f t="shared" si="24"/>
        <v/>
      </c>
      <c r="D82" s="90"/>
      <c r="E82" s="39"/>
      <c r="F82" s="8"/>
      <c r="G82" s="39"/>
      <c r="H82" s="94"/>
      <c r="I82" s="94"/>
      <c r="J82" s="39"/>
      <c r="K82" s="92" t="str">
        <f t="shared" si="26"/>
        <v/>
      </c>
      <c r="L82" s="93"/>
      <c r="M82" s="6" t="str">
        <f>IF(J82="","",(K82/J82)/LOOKUP(RIGHT($D$2,3),定数!$A$6:$A$13,定数!$B$6:$B$13))</f>
        <v/>
      </c>
      <c r="N82" s="39"/>
      <c r="O82" s="8"/>
      <c r="P82" s="94"/>
      <c r="Q82" s="94"/>
      <c r="R82" s="75" t="str">
        <f>IF(P82="","",T82*M82*LOOKUP(RIGHT($D$2,3),定数!$A$6:$A$13,定数!$B$6:$B$13))</f>
        <v/>
      </c>
      <c r="S82" s="75"/>
      <c r="T82" s="76" t="str">
        <f t="shared" si="31"/>
        <v/>
      </c>
      <c r="U82" s="76"/>
      <c r="V82" t="str">
        <f t="shared" si="27"/>
        <v/>
      </c>
      <c r="W82" t="str">
        <f t="shared" si="27"/>
        <v/>
      </c>
      <c r="X82" s="40" t="str">
        <f t="shared" si="28"/>
        <v/>
      </c>
      <c r="Y82" s="41" t="str">
        <f t="shared" si="29"/>
        <v/>
      </c>
    </row>
    <row r="83" spans="2:25" x14ac:dyDescent="0.2">
      <c r="B83" s="39">
        <v>76</v>
      </c>
      <c r="C83" s="90" t="str">
        <f t="shared" si="24"/>
        <v/>
      </c>
      <c r="D83" s="90"/>
      <c r="E83" s="39"/>
      <c r="F83" s="8"/>
      <c r="G83" s="39"/>
      <c r="H83" s="94"/>
      <c r="I83" s="94"/>
      <c r="J83" s="39"/>
      <c r="K83" s="92" t="str">
        <f t="shared" si="26"/>
        <v/>
      </c>
      <c r="L83" s="93"/>
      <c r="M83" s="6" t="str">
        <f>IF(J83="","",(K83/J83)/LOOKUP(RIGHT($D$2,3),定数!$A$6:$A$13,定数!$B$6:$B$13))</f>
        <v/>
      </c>
      <c r="N83" s="39"/>
      <c r="O83" s="8"/>
      <c r="P83" s="94"/>
      <c r="Q83" s="94"/>
      <c r="R83" s="75" t="str">
        <f>IF(P83="","",T83*M83*LOOKUP(RIGHT($D$2,3),定数!$A$6:$A$13,定数!$B$6:$B$13))</f>
        <v/>
      </c>
      <c r="S83" s="75"/>
      <c r="T83" s="76" t="str">
        <f t="shared" si="31"/>
        <v/>
      </c>
      <c r="U83" s="76"/>
      <c r="V83" t="str">
        <f t="shared" si="27"/>
        <v/>
      </c>
      <c r="W83" t="str">
        <f t="shared" si="27"/>
        <v/>
      </c>
      <c r="X83" s="40" t="str">
        <f t="shared" si="28"/>
        <v/>
      </c>
      <c r="Y83" s="41" t="str">
        <f t="shared" si="29"/>
        <v/>
      </c>
    </row>
    <row r="84" spans="2:25" x14ac:dyDescent="0.2">
      <c r="B84" s="39">
        <v>77</v>
      </c>
      <c r="C84" s="90" t="str">
        <f t="shared" si="24"/>
        <v/>
      </c>
      <c r="D84" s="90"/>
      <c r="E84" s="39"/>
      <c r="F84" s="8"/>
      <c r="G84" s="39"/>
      <c r="H84" s="94"/>
      <c r="I84" s="94"/>
      <c r="J84" s="39"/>
      <c r="K84" s="92" t="str">
        <f t="shared" si="26"/>
        <v/>
      </c>
      <c r="L84" s="93"/>
      <c r="M84" s="6" t="str">
        <f>IF(J84="","",(K84/J84)/LOOKUP(RIGHT($D$2,3),定数!$A$6:$A$13,定数!$B$6:$B$13))</f>
        <v/>
      </c>
      <c r="N84" s="39"/>
      <c r="O84" s="8"/>
      <c r="P84" s="94"/>
      <c r="Q84" s="94"/>
      <c r="R84" s="75" t="str">
        <f>IF(P84="","",T84*M84*LOOKUP(RIGHT($D$2,3),定数!$A$6:$A$13,定数!$B$6:$B$13))</f>
        <v/>
      </c>
      <c r="S84" s="75"/>
      <c r="T84" s="76" t="str">
        <f t="shared" si="31"/>
        <v/>
      </c>
      <c r="U84" s="76"/>
      <c r="V84" t="str">
        <f t="shared" si="27"/>
        <v/>
      </c>
      <c r="W84" t="str">
        <f t="shared" si="27"/>
        <v/>
      </c>
      <c r="X84" s="40" t="str">
        <f t="shared" si="28"/>
        <v/>
      </c>
      <c r="Y84" s="41" t="str">
        <f t="shared" si="29"/>
        <v/>
      </c>
    </row>
    <row r="85" spans="2:25" x14ac:dyDescent="0.2">
      <c r="B85" s="39">
        <v>78</v>
      </c>
      <c r="C85" s="90" t="str">
        <f t="shared" si="24"/>
        <v/>
      </c>
      <c r="D85" s="90"/>
      <c r="E85" s="39"/>
      <c r="F85" s="8"/>
      <c r="G85" s="39"/>
      <c r="H85" s="94"/>
      <c r="I85" s="94"/>
      <c r="J85" s="39"/>
      <c r="K85" s="92" t="str">
        <f t="shared" si="26"/>
        <v/>
      </c>
      <c r="L85" s="93"/>
      <c r="M85" s="6" t="str">
        <f>IF(J85="","",(K85/J85)/LOOKUP(RIGHT($D$2,3),定数!$A$6:$A$13,定数!$B$6:$B$13))</f>
        <v/>
      </c>
      <c r="N85" s="39"/>
      <c r="O85" s="8"/>
      <c r="P85" s="94"/>
      <c r="Q85" s="94"/>
      <c r="R85" s="75" t="str">
        <f>IF(P85="","",T85*M85*LOOKUP(RIGHT($D$2,3),定数!$A$6:$A$13,定数!$B$6:$B$13))</f>
        <v/>
      </c>
      <c r="S85" s="75"/>
      <c r="T85" s="76" t="str">
        <f t="shared" si="31"/>
        <v/>
      </c>
      <c r="U85" s="76"/>
      <c r="V85" t="str">
        <f t="shared" si="27"/>
        <v/>
      </c>
      <c r="W85" t="str">
        <f t="shared" si="27"/>
        <v/>
      </c>
      <c r="X85" s="40" t="str">
        <f t="shared" si="28"/>
        <v/>
      </c>
      <c r="Y85" s="41" t="str">
        <f t="shared" si="29"/>
        <v/>
      </c>
    </row>
    <row r="86" spans="2:25" x14ac:dyDescent="0.2">
      <c r="B86" s="39">
        <v>79</v>
      </c>
      <c r="C86" s="90" t="str">
        <f t="shared" si="24"/>
        <v/>
      </c>
      <c r="D86" s="90"/>
      <c r="E86" s="39"/>
      <c r="F86" s="8"/>
      <c r="G86" s="39"/>
      <c r="H86" s="94"/>
      <c r="I86" s="94"/>
      <c r="J86" s="39"/>
      <c r="K86" s="92" t="str">
        <f t="shared" si="26"/>
        <v/>
      </c>
      <c r="L86" s="93"/>
      <c r="M86" s="6" t="str">
        <f>IF(J86="","",(K86/J86)/LOOKUP(RIGHT($D$2,3),定数!$A$6:$A$13,定数!$B$6:$B$13))</f>
        <v/>
      </c>
      <c r="N86" s="39"/>
      <c r="O86" s="8"/>
      <c r="P86" s="94"/>
      <c r="Q86" s="94"/>
      <c r="R86" s="75" t="str">
        <f>IF(P86="","",T86*M86*LOOKUP(RIGHT($D$2,3),定数!$A$6:$A$13,定数!$B$6:$B$13))</f>
        <v/>
      </c>
      <c r="S86" s="75"/>
      <c r="T86" s="76" t="str">
        <f t="shared" si="31"/>
        <v/>
      </c>
      <c r="U86" s="76"/>
      <c r="V86" t="str">
        <f t="shared" si="27"/>
        <v/>
      </c>
      <c r="W86" t="str">
        <f t="shared" si="27"/>
        <v/>
      </c>
      <c r="X86" s="40" t="str">
        <f t="shared" si="28"/>
        <v/>
      </c>
      <c r="Y86" s="41" t="str">
        <f t="shared" si="29"/>
        <v/>
      </c>
    </row>
    <row r="87" spans="2:25" x14ac:dyDescent="0.2">
      <c r="B87" s="39">
        <v>80</v>
      </c>
      <c r="C87" s="90" t="str">
        <f t="shared" si="24"/>
        <v/>
      </c>
      <c r="D87" s="90"/>
      <c r="E87" s="39"/>
      <c r="F87" s="8"/>
      <c r="G87" s="39"/>
      <c r="H87" s="94"/>
      <c r="I87" s="94"/>
      <c r="J87" s="39"/>
      <c r="K87" s="92" t="str">
        <f t="shared" si="26"/>
        <v/>
      </c>
      <c r="L87" s="93"/>
      <c r="M87" s="6" t="str">
        <f>IF(J87="","",(K87/J87)/LOOKUP(RIGHT($D$2,3),定数!$A$6:$A$13,定数!$B$6:$B$13))</f>
        <v/>
      </c>
      <c r="N87" s="39"/>
      <c r="O87" s="8"/>
      <c r="P87" s="94"/>
      <c r="Q87" s="94"/>
      <c r="R87" s="75" t="str">
        <f>IF(P87="","",T87*M87*LOOKUP(RIGHT($D$2,3),定数!$A$6:$A$13,定数!$B$6:$B$13))</f>
        <v/>
      </c>
      <c r="S87" s="75"/>
      <c r="T87" s="76" t="str">
        <f t="shared" si="31"/>
        <v/>
      </c>
      <c r="U87" s="76"/>
      <c r="V87" t="str">
        <f t="shared" si="27"/>
        <v/>
      </c>
      <c r="W87" t="str">
        <f t="shared" si="27"/>
        <v/>
      </c>
      <c r="X87" s="40" t="str">
        <f t="shared" si="28"/>
        <v/>
      </c>
      <c r="Y87" s="41" t="str">
        <f t="shared" si="29"/>
        <v/>
      </c>
    </row>
    <row r="88" spans="2:25" x14ac:dyDescent="0.2">
      <c r="B88" s="39">
        <v>81</v>
      </c>
      <c r="C88" s="90" t="str">
        <f t="shared" si="24"/>
        <v/>
      </c>
      <c r="D88" s="90"/>
      <c r="E88" s="39"/>
      <c r="F88" s="8"/>
      <c r="G88" s="39"/>
      <c r="H88" s="94"/>
      <c r="I88" s="94"/>
      <c r="J88" s="39"/>
      <c r="K88" s="92" t="str">
        <f t="shared" si="26"/>
        <v/>
      </c>
      <c r="L88" s="93"/>
      <c r="M88" s="6" t="str">
        <f>IF(J88="","",(K88/J88)/LOOKUP(RIGHT($D$2,3),定数!$A$6:$A$13,定数!$B$6:$B$13))</f>
        <v/>
      </c>
      <c r="N88" s="39"/>
      <c r="O88" s="8"/>
      <c r="P88" s="94"/>
      <c r="Q88" s="94"/>
      <c r="R88" s="75" t="str">
        <f>IF(P88="","",T88*M88*LOOKUP(RIGHT($D$2,3),定数!$A$6:$A$13,定数!$B$6:$B$13))</f>
        <v/>
      </c>
      <c r="S88" s="75"/>
      <c r="T88" s="76" t="str">
        <f t="shared" si="31"/>
        <v/>
      </c>
      <c r="U88" s="76"/>
      <c r="V88" t="str">
        <f t="shared" si="27"/>
        <v/>
      </c>
      <c r="W88" t="str">
        <f t="shared" si="27"/>
        <v/>
      </c>
      <c r="X88" s="40" t="str">
        <f t="shared" si="28"/>
        <v/>
      </c>
      <c r="Y88" s="41" t="str">
        <f t="shared" si="29"/>
        <v/>
      </c>
    </row>
    <row r="89" spans="2:25" x14ac:dyDescent="0.2">
      <c r="B89" s="39">
        <v>82</v>
      </c>
      <c r="C89" s="90" t="str">
        <f t="shared" si="24"/>
        <v/>
      </c>
      <c r="D89" s="90"/>
      <c r="E89" s="39"/>
      <c r="F89" s="8"/>
      <c r="G89" s="39"/>
      <c r="H89" s="94"/>
      <c r="I89" s="94"/>
      <c r="J89" s="39"/>
      <c r="K89" s="92" t="str">
        <f t="shared" si="26"/>
        <v/>
      </c>
      <c r="L89" s="93"/>
      <c r="M89" s="6" t="str">
        <f>IF(J89="","",(K89/J89)/LOOKUP(RIGHT($D$2,3),定数!$A$6:$A$13,定数!$B$6:$B$13))</f>
        <v/>
      </c>
      <c r="N89" s="39"/>
      <c r="O89" s="8"/>
      <c r="P89" s="94"/>
      <c r="Q89" s="94"/>
      <c r="R89" s="75" t="str">
        <f>IF(P89="","",T89*M89*LOOKUP(RIGHT($D$2,3),定数!$A$6:$A$13,定数!$B$6:$B$13))</f>
        <v/>
      </c>
      <c r="S89" s="75"/>
      <c r="T89" s="76" t="str">
        <f t="shared" si="31"/>
        <v/>
      </c>
      <c r="U89" s="76"/>
      <c r="V89" t="str">
        <f t="shared" si="27"/>
        <v/>
      </c>
      <c r="W89" t="str">
        <f t="shared" si="27"/>
        <v/>
      </c>
      <c r="X89" s="40" t="str">
        <f t="shared" si="28"/>
        <v/>
      </c>
      <c r="Y89" s="41" t="str">
        <f t="shared" si="29"/>
        <v/>
      </c>
    </row>
    <row r="90" spans="2:25" x14ac:dyDescent="0.2">
      <c r="B90" s="39">
        <v>83</v>
      </c>
      <c r="C90" s="90" t="str">
        <f t="shared" si="24"/>
        <v/>
      </c>
      <c r="D90" s="90"/>
      <c r="E90" s="39"/>
      <c r="F90" s="8"/>
      <c r="G90" s="39"/>
      <c r="H90" s="94"/>
      <c r="I90" s="94"/>
      <c r="J90" s="39"/>
      <c r="K90" s="92" t="str">
        <f t="shared" si="26"/>
        <v/>
      </c>
      <c r="L90" s="93"/>
      <c r="M90" s="6" t="str">
        <f>IF(J90="","",(K90/J90)/LOOKUP(RIGHT($D$2,3),定数!$A$6:$A$13,定数!$B$6:$B$13))</f>
        <v/>
      </c>
      <c r="N90" s="39"/>
      <c r="O90" s="8"/>
      <c r="P90" s="94"/>
      <c r="Q90" s="94"/>
      <c r="R90" s="75" t="str">
        <f>IF(P90="","",T90*M90*LOOKUP(RIGHT($D$2,3),定数!$A$6:$A$13,定数!$B$6:$B$13))</f>
        <v/>
      </c>
      <c r="S90" s="75"/>
      <c r="T90" s="76" t="str">
        <f t="shared" si="31"/>
        <v/>
      </c>
      <c r="U90" s="76"/>
      <c r="V90" t="str">
        <f t="shared" ref="V90:W105" si="32">IF(S90&lt;&gt;"",IF(S90&lt;0,1+V89,0),"")</f>
        <v/>
      </c>
      <c r="W90" t="str">
        <f t="shared" si="32"/>
        <v/>
      </c>
      <c r="X90" s="40" t="str">
        <f t="shared" si="28"/>
        <v/>
      </c>
      <c r="Y90" s="41" t="str">
        <f t="shared" si="29"/>
        <v/>
      </c>
    </row>
    <row r="91" spans="2:25" x14ac:dyDescent="0.2">
      <c r="B91" s="39">
        <v>84</v>
      </c>
      <c r="C91" s="90" t="str">
        <f t="shared" si="24"/>
        <v/>
      </c>
      <c r="D91" s="90"/>
      <c r="E91" s="39"/>
      <c r="F91" s="8"/>
      <c r="G91" s="39"/>
      <c r="H91" s="94"/>
      <c r="I91" s="94"/>
      <c r="J91" s="39"/>
      <c r="K91" s="92" t="str">
        <f t="shared" si="26"/>
        <v/>
      </c>
      <c r="L91" s="93"/>
      <c r="M91" s="6" t="str">
        <f>IF(J91="","",(K91/J91)/LOOKUP(RIGHT($D$2,3),定数!$A$6:$A$13,定数!$B$6:$B$13))</f>
        <v/>
      </c>
      <c r="N91" s="39"/>
      <c r="O91" s="8"/>
      <c r="P91" s="94"/>
      <c r="Q91" s="94"/>
      <c r="R91" s="75" t="str">
        <f>IF(P91="","",T91*M91*LOOKUP(RIGHT($D$2,3),定数!$A$6:$A$13,定数!$B$6:$B$13))</f>
        <v/>
      </c>
      <c r="S91" s="75"/>
      <c r="T91" s="76" t="str">
        <f t="shared" si="31"/>
        <v/>
      </c>
      <c r="U91" s="76"/>
      <c r="V91" t="str">
        <f t="shared" si="32"/>
        <v/>
      </c>
      <c r="W91" t="str">
        <f t="shared" si="32"/>
        <v/>
      </c>
      <c r="X91" s="40" t="str">
        <f t="shared" si="28"/>
        <v/>
      </c>
      <c r="Y91" s="41" t="str">
        <f t="shared" si="29"/>
        <v/>
      </c>
    </row>
    <row r="92" spans="2:25" x14ac:dyDescent="0.2">
      <c r="B92" s="39">
        <v>85</v>
      </c>
      <c r="C92" s="90" t="str">
        <f t="shared" si="24"/>
        <v/>
      </c>
      <c r="D92" s="90"/>
      <c r="E92" s="39"/>
      <c r="F92" s="8"/>
      <c r="G92" s="39"/>
      <c r="H92" s="94"/>
      <c r="I92" s="94"/>
      <c r="J92" s="39"/>
      <c r="K92" s="92" t="str">
        <f t="shared" si="26"/>
        <v/>
      </c>
      <c r="L92" s="93"/>
      <c r="M92" s="6" t="str">
        <f>IF(J92="","",(K92/J92)/LOOKUP(RIGHT($D$2,3),定数!$A$6:$A$13,定数!$B$6:$B$13))</f>
        <v/>
      </c>
      <c r="N92" s="39"/>
      <c r="O92" s="8"/>
      <c r="P92" s="94"/>
      <c r="Q92" s="94"/>
      <c r="R92" s="75" t="str">
        <f>IF(P92="","",T92*M92*LOOKUP(RIGHT($D$2,3),定数!$A$6:$A$13,定数!$B$6:$B$13))</f>
        <v/>
      </c>
      <c r="S92" s="75"/>
      <c r="T92" s="76" t="str">
        <f t="shared" si="31"/>
        <v/>
      </c>
      <c r="U92" s="76"/>
      <c r="V92" t="str">
        <f t="shared" si="32"/>
        <v/>
      </c>
      <c r="W92" t="str">
        <f t="shared" si="32"/>
        <v/>
      </c>
      <c r="X92" s="40" t="str">
        <f t="shared" si="28"/>
        <v/>
      </c>
      <c r="Y92" s="41" t="str">
        <f t="shared" si="29"/>
        <v/>
      </c>
    </row>
    <row r="93" spans="2:25" x14ac:dyDescent="0.2">
      <c r="B93" s="39">
        <v>86</v>
      </c>
      <c r="C93" s="90" t="str">
        <f t="shared" si="24"/>
        <v/>
      </c>
      <c r="D93" s="90"/>
      <c r="E93" s="39"/>
      <c r="F93" s="8"/>
      <c r="G93" s="39"/>
      <c r="H93" s="94"/>
      <c r="I93" s="94"/>
      <c r="J93" s="39"/>
      <c r="K93" s="92" t="str">
        <f t="shared" si="26"/>
        <v/>
      </c>
      <c r="L93" s="93"/>
      <c r="M93" s="6" t="str">
        <f>IF(J93="","",(K93/J93)/LOOKUP(RIGHT($D$2,3),定数!$A$6:$A$13,定数!$B$6:$B$13))</f>
        <v/>
      </c>
      <c r="N93" s="39"/>
      <c r="O93" s="8"/>
      <c r="P93" s="94"/>
      <c r="Q93" s="94"/>
      <c r="R93" s="75" t="str">
        <f>IF(P93="","",T93*M93*LOOKUP(RIGHT($D$2,3),定数!$A$6:$A$13,定数!$B$6:$B$13))</f>
        <v/>
      </c>
      <c r="S93" s="75"/>
      <c r="T93" s="76" t="str">
        <f t="shared" si="31"/>
        <v/>
      </c>
      <c r="U93" s="76"/>
      <c r="V93" t="str">
        <f t="shared" si="32"/>
        <v/>
      </c>
      <c r="W93" t="str">
        <f t="shared" si="32"/>
        <v/>
      </c>
      <c r="X93" s="40" t="str">
        <f t="shared" si="28"/>
        <v/>
      </c>
      <c r="Y93" s="41" t="str">
        <f t="shared" si="29"/>
        <v/>
      </c>
    </row>
    <row r="94" spans="2:25" x14ac:dyDescent="0.2">
      <c r="B94" s="39">
        <v>87</v>
      </c>
      <c r="C94" s="90" t="str">
        <f t="shared" si="24"/>
        <v/>
      </c>
      <c r="D94" s="90"/>
      <c r="E94" s="39"/>
      <c r="F94" s="8"/>
      <c r="G94" s="39"/>
      <c r="H94" s="94"/>
      <c r="I94" s="94"/>
      <c r="J94" s="39"/>
      <c r="K94" s="92" t="str">
        <f t="shared" si="26"/>
        <v/>
      </c>
      <c r="L94" s="93"/>
      <c r="M94" s="6" t="str">
        <f>IF(J94="","",(K94/J94)/LOOKUP(RIGHT($D$2,3),定数!$A$6:$A$13,定数!$B$6:$B$13))</f>
        <v/>
      </c>
      <c r="N94" s="39"/>
      <c r="O94" s="8"/>
      <c r="P94" s="94"/>
      <c r="Q94" s="94"/>
      <c r="R94" s="75" t="str">
        <f>IF(P94="","",T94*M94*LOOKUP(RIGHT($D$2,3),定数!$A$6:$A$13,定数!$B$6:$B$13))</f>
        <v/>
      </c>
      <c r="S94" s="75"/>
      <c r="T94" s="76" t="str">
        <f t="shared" si="31"/>
        <v/>
      </c>
      <c r="U94" s="76"/>
      <c r="V94" t="str">
        <f t="shared" si="32"/>
        <v/>
      </c>
      <c r="W94" t="str">
        <f t="shared" si="32"/>
        <v/>
      </c>
      <c r="X94" s="40" t="str">
        <f t="shared" si="28"/>
        <v/>
      </c>
      <c r="Y94" s="41" t="str">
        <f t="shared" si="29"/>
        <v/>
      </c>
    </row>
    <row r="95" spans="2:25" x14ac:dyDescent="0.2">
      <c r="B95" s="39">
        <v>88</v>
      </c>
      <c r="C95" s="90" t="str">
        <f t="shared" si="24"/>
        <v/>
      </c>
      <c r="D95" s="90"/>
      <c r="E95" s="39"/>
      <c r="F95" s="8"/>
      <c r="G95" s="39"/>
      <c r="H95" s="94"/>
      <c r="I95" s="94"/>
      <c r="J95" s="39"/>
      <c r="K95" s="92" t="str">
        <f t="shared" si="26"/>
        <v/>
      </c>
      <c r="L95" s="93"/>
      <c r="M95" s="6" t="str">
        <f>IF(J95="","",(K95/J95)/LOOKUP(RIGHT($D$2,3),定数!$A$6:$A$13,定数!$B$6:$B$13))</f>
        <v/>
      </c>
      <c r="N95" s="39"/>
      <c r="O95" s="8"/>
      <c r="P95" s="94"/>
      <c r="Q95" s="94"/>
      <c r="R95" s="75" t="str">
        <f>IF(P95="","",T95*M95*LOOKUP(RIGHT($D$2,3),定数!$A$6:$A$13,定数!$B$6:$B$13))</f>
        <v/>
      </c>
      <c r="S95" s="75"/>
      <c r="T95" s="76" t="str">
        <f t="shared" si="31"/>
        <v/>
      </c>
      <c r="U95" s="76"/>
      <c r="V95" t="str">
        <f t="shared" si="32"/>
        <v/>
      </c>
      <c r="W95" t="str">
        <f t="shared" si="32"/>
        <v/>
      </c>
      <c r="X95" s="40" t="str">
        <f t="shared" si="28"/>
        <v/>
      </c>
      <c r="Y95" s="41" t="str">
        <f t="shared" si="29"/>
        <v/>
      </c>
    </row>
    <row r="96" spans="2:25" x14ac:dyDescent="0.2">
      <c r="B96" s="39">
        <v>89</v>
      </c>
      <c r="C96" s="90" t="str">
        <f t="shared" si="24"/>
        <v/>
      </c>
      <c r="D96" s="90"/>
      <c r="E96" s="39"/>
      <c r="F96" s="8"/>
      <c r="G96" s="39"/>
      <c r="H96" s="94"/>
      <c r="I96" s="94"/>
      <c r="J96" s="39"/>
      <c r="K96" s="92" t="str">
        <f t="shared" si="26"/>
        <v/>
      </c>
      <c r="L96" s="93"/>
      <c r="M96" s="6" t="str">
        <f>IF(J96="","",(K96/J96)/LOOKUP(RIGHT($D$2,3),定数!$A$6:$A$13,定数!$B$6:$B$13))</f>
        <v/>
      </c>
      <c r="N96" s="39"/>
      <c r="O96" s="8"/>
      <c r="P96" s="94"/>
      <c r="Q96" s="94"/>
      <c r="R96" s="75" t="str">
        <f>IF(P96="","",T96*M96*LOOKUP(RIGHT($D$2,3),定数!$A$6:$A$13,定数!$B$6:$B$13))</f>
        <v/>
      </c>
      <c r="S96" s="75"/>
      <c r="T96" s="76" t="str">
        <f t="shared" si="31"/>
        <v/>
      </c>
      <c r="U96" s="76"/>
      <c r="V96" t="str">
        <f t="shared" si="32"/>
        <v/>
      </c>
      <c r="W96" t="str">
        <f t="shared" si="32"/>
        <v/>
      </c>
      <c r="X96" s="40" t="str">
        <f t="shared" si="28"/>
        <v/>
      </c>
      <c r="Y96" s="41" t="str">
        <f t="shared" si="29"/>
        <v/>
      </c>
    </row>
    <row r="97" spans="2:25" x14ac:dyDescent="0.2">
      <c r="B97" s="39">
        <v>90</v>
      </c>
      <c r="C97" s="90" t="str">
        <f t="shared" si="24"/>
        <v/>
      </c>
      <c r="D97" s="90"/>
      <c r="E97" s="39"/>
      <c r="F97" s="8"/>
      <c r="G97" s="39"/>
      <c r="H97" s="94"/>
      <c r="I97" s="94"/>
      <c r="J97" s="39"/>
      <c r="K97" s="92" t="str">
        <f t="shared" si="26"/>
        <v/>
      </c>
      <c r="L97" s="93"/>
      <c r="M97" s="6" t="str">
        <f>IF(J97="","",(K97/J97)/LOOKUP(RIGHT($D$2,3),定数!$A$6:$A$13,定数!$B$6:$B$13))</f>
        <v/>
      </c>
      <c r="N97" s="39"/>
      <c r="O97" s="8"/>
      <c r="P97" s="94"/>
      <c r="Q97" s="94"/>
      <c r="R97" s="75" t="str">
        <f>IF(P97="","",T97*M97*LOOKUP(RIGHT($D$2,3),定数!$A$6:$A$13,定数!$B$6:$B$13))</f>
        <v/>
      </c>
      <c r="S97" s="75"/>
      <c r="T97" s="76" t="str">
        <f t="shared" si="31"/>
        <v/>
      </c>
      <c r="U97" s="76"/>
      <c r="V97" t="str">
        <f t="shared" si="32"/>
        <v/>
      </c>
      <c r="W97" t="str">
        <f t="shared" si="32"/>
        <v/>
      </c>
      <c r="X97" s="40" t="str">
        <f t="shared" si="28"/>
        <v/>
      </c>
      <c r="Y97" s="41" t="str">
        <f t="shared" si="29"/>
        <v/>
      </c>
    </row>
    <row r="98" spans="2:25" x14ac:dyDescent="0.2">
      <c r="B98" s="39">
        <v>91</v>
      </c>
      <c r="C98" s="90" t="str">
        <f t="shared" si="24"/>
        <v/>
      </c>
      <c r="D98" s="90"/>
      <c r="E98" s="39"/>
      <c r="F98" s="8"/>
      <c r="G98" s="39"/>
      <c r="H98" s="94"/>
      <c r="I98" s="94"/>
      <c r="J98" s="39"/>
      <c r="K98" s="92"/>
      <c r="L98" s="93"/>
      <c r="M98" s="6"/>
      <c r="N98" s="39"/>
      <c r="O98" s="8"/>
      <c r="P98" s="94"/>
      <c r="Q98" s="94"/>
      <c r="R98" s="75" t="str">
        <f>IF(P98="","",T98*M98*LOOKUP(RIGHT($D$2,3),定数!$A$6:$A$13,定数!$B$6:$B$13))</f>
        <v/>
      </c>
      <c r="S98" s="75"/>
      <c r="T98" s="76" t="str">
        <f t="shared" si="31"/>
        <v/>
      </c>
      <c r="U98" s="76"/>
      <c r="V98" t="str">
        <f t="shared" si="32"/>
        <v/>
      </c>
      <c r="W98" t="str">
        <f t="shared" si="32"/>
        <v/>
      </c>
      <c r="X98" s="40" t="str">
        <f t="shared" si="28"/>
        <v/>
      </c>
      <c r="Y98" s="41" t="str">
        <f t="shared" si="29"/>
        <v/>
      </c>
    </row>
    <row r="99" spans="2:25" x14ac:dyDescent="0.2">
      <c r="B99" s="39">
        <v>92</v>
      </c>
      <c r="C99" s="90" t="str">
        <f t="shared" si="24"/>
        <v/>
      </c>
      <c r="D99" s="90"/>
      <c r="E99" s="39"/>
      <c r="F99" s="8"/>
      <c r="G99" s="39"/>
      <c r="H99" s="94"/>
      <c r="I99" s="94"/>
      <c r="J99" s="39"/>
      <c r="K99" s="92"/>
      <c r="L99" s="93"/>
      <c r="M99" s="6"/>
      <c r="N99" s="39"/>
      <c r="O99" s="8"/>
      <c r="P99" s="94"/>
      <c r="Q99" s="94"/>
      <c r="R99" s="75" t="str">
        <f>IF(P99="","",T99*M99*LOOKUP(RIGHT($D$2,3),定数!$A$6:$A$13,定数!$B$6:$B$13))</f>
        <v/>
      </c>
      <c r="S99" s="75"/>
      <c r="T99" s="76" t="str">
        <f t="shared" si="31"/>
        <v/>
      </c>
      <c r="U99" s="76"/>
      <c r="V99" t="str">
        <f t="shared" si="32"/>
        <v/>
      </c>
      <c r="W99" t="str">
        <f t="shared" si="32"/>
        <v/>
      </c>
      <c r="X99" s="40" t="str">
        <f t="shared" si="28"/>
        <v/>
      </c>
      <c r="Y99" s="41" t="str">
        <f t="shared" si="29"/>
        <v/>
      </c>
    </row>
    <row r="100" spans="2:25" x14ac:dyDescent="0.2">
      <c r="B100" s="39">
        <v>93</v>
      </c>
      <c r="C100" s="90" t="str">
        <f t="shared" si="24"/>
        <v/>
      </c>
      <c r="D100" s="90"/>
      <c r="E100" s="39"/>
      <c r="F100" s="8"/>
      <c r="G100" s="39"/>
      <c r="H100" s="94"/>
      <c r="I100" s="94"/>
      <c r="J100" s="39"/>
      <c r="K100" s="92"/>
      <c r="L100" s="93"/>
      <c r="M100" s="6"/>
      <c r="N100" s="39"/>
      <c r="O100" s="8"/>
      <c r="P100" s="94"/>
      <c r="Q100" s="94"/>
      <c r="R100" s="75" t="str">
        <f>IF(P100="","",T100*M100*LOOKUP(RIGHT($D$2,3),定数!$A$6:$A$13,定数!$B$6:$B$13))</f>
        <v/>
      </c>
      <c r="S100" s="75"/>
      <c r="T100" s="76" t="str">
        <f t="shared" si="31"/>
        <v/>
      </c>
      <c r="U100" s="76"/>
      <c r="V100" t="str">
        <f t="shared" si="32"/>
        <v/>
      </c>
      <c r="W100" t="str">
        <f t="shared" si="32"/>
        <v/>
      </c>
      <c r="X100" s="40" t="str">
        <f t="shared" si="28"/>
        <v/>
      </c>
      <c r="Y100" s="41" t="str">
        <f t="shared" si="29"/>
        <v/>
      </c>
    </row>
    <row r="101" spans="2:25" x14ac:dyDescent="0.2">
      <c r="B101" s="39">
        <v>94</v>
      </c>
      <c r="C101" s="90" t="str">
        <f t="shared" si="24"/>
        <v/>
      </c>
      <c r="D101" s="90"/>
      <c r="E101" s="39"/>
      <c r="F101" s="8"/>
      <c r="G101" s="39"/>
      <c r="H101" s="94"/>
      <c r="I101" s="94"/>
      <c r="J101" s="39"/>
      <c r="K101" s="92"/>
      <c r="L101" s="93"/>
      <c r="M101" s="6"/>
      <c r="N101" s="39"/>
      <c r="O101" s="8"/>
      <c r="P101" s="94"/>
      <c r="Q101" s="94"/>
      <c r="R101" s="75" t="str">
        <f>IF(P101="","",T101*M101*LOOKUP(RIGHT($D$2,3),定数!$A$6:$A$13,定数!$B$6:$B$13))</f>
        <v/>
      </c>
      <c r="S101" s="75"/>
      <c r="T101" s="76" t="str">
        <f t="shared" si="31"/>
        <v/>
      </c>
      <c r="U101" s="76"/>
      <c r="V101" t="str">
        <f t="shared" si="32"/>
        <v/>
      </c>
      <c r="W101" t="str">
        <f t="shared" si="32"/>
        <v/>
      </c>
      <c r="X101" s="40" t="str">
        <f t="shared" si="28"/>
        <v/>
      </c>
      <c r="Y101" s="41" t="str">
        <f t="shared" si="29"/>
        <v/>
      </c>
    </row>
    <row r="102" spans="2:25" x14ac:dyDescent="0.2">
      <c r="B102" s="39">
        <v>95</v>
      </c>
      <c r="C102" s="90" t="str">
        <f t="shared" si="24"/>
        <v/>
      </c>
      <c r="D102" s="90"/>
      <c r="E102" s="39"/>
      <c r="F102" s="8"/>
      <c r="G102" s="39"/>
      <c r="H102" s="94"/>
      <c r="I102" s="94"/>
      <c r="J102" s="39"/>
      <c r="K102" s="92"/>
      <c r="L102" s="93"/>
      <c r="M102" s="6"/>
      <c r="N102" s="39"/>
      <c r="O102" s="8"/>
      <c r="P102" s="94"/>
      <c r="Q102" s="94"/>
      <c r="R102" s="75" t="str">
        <f>IF(P102="","",T102*M102*LOOKUP(RIGHT($D$2,3),定数!$A$6:$A$13,定数!$B$6:$B$13))</f>
        <v/>
      </c>
      <c r="S102" s="75"/>
      <c r="T102" s="76" t="str">
        <f t="shared" si="31"/>
        <v/>
      </c>
      <c r="U102" s="76"/>
      <c r="V102" t="str">
        <f t="shared" si="32"/>
        <v/>
      </c>
      <c r="W102" t="str">
        <f t="shared" si="32"/>
        <v/>
      </c>
      <c r="X102" s="40" t="str">
        <f t="shared" si="28"/>
        <v/>
      </c>
      <c r="Y102" s="41" t="str">
        <f t="shared" si="29"/>
        <v/>
      </c>
    </row>
    <row r="103" spans="2:25" x14ac:dyDescent="0.2">
      <c r="B103" s="39">
        <v>96</v>
      </c>
      <c r="C103" s="90" t="str">
        <f t="shared" si="24"/>
        <v/>
      </c>
      <c r="D103" s="90"/>
      <c r="E103" s="39"/>
      <c r="F103" s="8"/>
      <c r="G103" s="39"/>
      <c r="H103" s="94"/>
      <c r="I103" s="94"/>
      <c r="J103" s="39"/>
      <c r="K103" s="92"/>
      <c r="L103" s="93"/>
      <c r="M103" s="6"/>
      <c r="N103" s="39"/>
      <c r="O103" s="8"/>
      <c r="P103" s="94"/>
      <c r="Q103" s="94"/>
      <c r="R103" s="75" t="str">
        <f>IF(P103="","",T103*M103*LOOKUP(RIGHT($D$2,3),定数!$A$6:$A$13,定数!$B$6:$B$13))</f>
        <v/>
      </c>
      <c r="S103" s="75"/>
      <c r="T103" s="76" t="str">
        <f t="shared" si="31"/>
        <v/>
      </c>
      <c r="U103" s="76"/>
      <c r="V103" t="str">
        <f t="shared" si="32"/>
        <v/>
      </c>
      <c r="W103" t="str">
        <f t="shared" si="32"/>
        <v/>
      </c>
      <c r="X103" s="40" t="str">
        <f t="shared" si="28"/>
        <v/>
      </c>
      <c r="Y103" s="41" t="str">
        <f t="shared" si="29"/>
        <v/>
      </c>
    </row>
    <row r="104" spans="2:25" x14ac:dyDescent="0.2">
      <c r="B104" s="39">
        <v>97</v>
      </c>
      <c r="C104" s="90" t="str">
        <f t="shared" si="24"/>
        <v/>
      </c>
      <c r="D104" s="90"/>
      <c r="E104" s="39"/>
      <c r="F104" s="8"/>
      <c r="G104" s="39"/>
      <c r="H104" s="94"/>
      <c r="I104" s="94"/>
      <c r="J104" s="39"/>
      <c r="K104" s="92"/>
      <c r="L104" s="93"/>
      <c r="M104" s="6"/>
      <c r="N104" s="39"/>
      <c r="O104" s="8"/>
      <c r="P104" s="94"/>
      <c r="Q104" s="94"/>
      <c r="R104" s="75" t="str">
        <f>IF(P104="","",T104*M104*LOOKUP(RIGHT($D$2,3),定数!$A$6:$A$13,定数!$B$6:$B$13))</f>
        <v/>
      </c>
      <c r="S104" s="75"/>
      <c r="T104" s="76" t="str">
        <f t="shared" si="31"/>
        <v/>
      </c>
      <c r="U104" s="76"/>
      <c r="V104" t="str">
        <f t="shared" si="32"/>
        <v/>
      </c>
      <c r="W104" t="str">
        <f t="shared" si="32"/>
        <v/>
      </c>
      <c r="X104" s="40" t="str">
        <f t="shared" si="28"/>
        <v/>
      </c>
      <c r="Y104" s="41" t="str">
        <f t="shared" si="29"/>
        <v/>
      </c>
    </row>
    <row r="105" spans="2:25" x14ac:dyDescent="0.2">
      <c r="B105" s="39">
        <v>98</v>
      </c>
      <c r="C105" s="90" t="str">
        <f t="shared" si="24"/>
        <v/>
      </c>
      <c r="D105" s="90"/>
      <c r="E105" s="39"/>
      <c r="F105" s="8"/>
      <c r="G105" s="39"/>
      <c r="H105" s="94"/>
      <c r="I105" s="94"/>
      <c r="J105" s="39"/>
      <c r="K105" s="92"/>
      <c r="L105" s="93"/>
      <c r="M105" s="6"/>
      <c r="N105" s="39"/>
      <c r="O105" s="8"/>
      <c r="P105" s="94"/>
      <c r="Q105" s="94"/>
      <c r="R105" s="75" t="str">
        <f>IF(P105="","",T105*M105*LOOKUP(RIGHT($D$2,3),定数!$A$6:$A$13,定数!$B$6:$B$13))</f>
        <v/>
      </c>
      <c r="S105" s="75"/>
      <c r="T105" s="76" t="str">
        <f t="shared" si="31"/>
        <v/>
      </c>
      <c r="U105" s="76"/>
      <c r="V105" t="str">
        <f t="shared" si="32"/>
        <v/>
      </c>
      <c r="W105" t="str">
        <f t="shared" si="32"/>
        <v/>
      </c>
      <c r="X105" s="40" t="str">
        <f t="shared" si="28"/>
        <v/>
      </c>
      <c r="Y105" s="41" t="str">
        <f t="shared" si="29"/>
        <v/>
      </c>
    </row>
    <row r="106" spans="2:25" x14ac:dyDescent="0.2">
      <c r="B106" s="39">
        <v>99</v>
      </c>
      <c r="C106" s="90" t="str">
        <f t="shared" si="24"/>
        <v/>
      </c>
      <c r="D106" s="90"/>
      <c r="E106" s="39"/>
      <c r="F106" s="8"/>
      <c r="G106" s="39"/>
      <c r="H106" s="94"/>
      <c r="I106" s="94"/>
      <c r="J106" s="39"/>
      <c r="K106" s="92"/>
      <c r="L106" s="93"/>
      <c r="M106" s="6"/>
      <c r="N106" s="39"/>
      <c r="O106" s="8"/>
      <c r="P106" s="94"/>
      <c r="Q106" s="94"/>
      <c r="R106" s="75" t="str">
        <f>IF(P106="","",T106*M106*LOOKUP(RIGHT($D$2,3),定数!$A$6:$A$13,定数!$B$6:$B$13))</f>
        <v/>
      </c>
      <c r="S106" s="75"/>
      <c r="T106" s="76" t="str">
        <f t="shared" si="31"/>
        <v/>
      </c>
      <c r="U106" s="76"/>
      <c r="V106" t="str">
        <f>IF(S106&lt;&gt;"",IF(S106&lt;0,1+V105,0),"")</f>
        <v/>
      </c>
      <c r="W106" t="str">
        <f>IF(T106&lt;&gt;"",IF(T106&lt;0,1+W105,0),"")</f>
        <v/>
      </c>
      <c r="X106" s="40" t="str">
        <f t="shared" si="28"/>
        <v/>
      </c>
      <c r="Y106" s="41" t="str">
        <f t="shared" si="29"/>
        <v/>
      </c>
    </row>
    <row r="107" spans="2:25" x14ac:dyDescent="0.2">
      <c r="B107" s="39">
        <v>100</v>
      </c>
      <c r="C107" s="90" t="str">
        <f t="shared" si="24"/>
        <v/>
      </c>
      <c r="D107" s="90"/>
      <c r="E107" s="39"/>
      <c r="F107" s="8"/>
      <c r="G107" s="39"/>
      <c r="H107" s="94"/>
      <c r="I107" s="94"/>
      <c r="J107" s="39"/>
      <c r="K107" s="92" t="str">
        <f t="shared" ref="K107" si="33">IF(J107="","",C107*0.03)</f>
        <v/>
      </c>
      <c r="L107" s="93"/>
      <c r="M107" s="6" t="str">
        <f>IF(J107="","",(K107/J107)/LOOKUP(RIGHT($D$2,3),定数!$A$6:$A$13,定数!$B$6:$B$13))</f>
        <v/>
      </c>
      <c r="N107" s="39"/>
      <c r="O107" s="8"/>
      <c r="P107" s="94"/>
      <c r="Q107" s="94"/>
      <c r="R107" s="75" t="str">
        <f>IF(P107="","",T107*M107*LOOKUP(RIGHT($D$2,3),定数!$A$6:$A$13,定数!$B$6:$B$13))</f>
        <v/>
      </c>
      <c r="S107" s="75"/>
      <c r="T107" s="76" t="str">
        <f t="shared" si="31"/>
        <v/>
      </c>
      <c r="U107" s="76"/>
      <c r="V107" t="str">
        <f>IF(S107&lt;&gt;"",IF(S107&lt;0,1+V106,0),"")</f>
        <v/>
      </c>
      <c r="W107" t="str">
        <f>IF(T107&lt;&gt;"",IF(T107&lt;0,1+W106,0),"")</f>
        <v/>
      </c>
      <c r="X107" s="40" t="str">
        <f t="shared" si="28"/>
        <v/>
      </c>
      <c r="Y107" s="41" t="str">
        <f t="shared" si="29"/>
        <v/>
      </c>
    </row>
    <row r="108" spans="2:25" x14ac:dyDescent="0.2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</sheetData>
  <mergeCells count="629">
    <mergeCell ref="C107:D107"/>
    <mergeCell ref="H107:I107"/>
    <mergeCell ref="K107:L107"/>
    <mergeCell ref="P107:Q107"/>
    <mergeCell ref="R107:S107"/>
    <mergeCell ref="T107:U107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</mergeCells>
  <phoneticPr fontId="2"/>
  <conditionalFormatting sqref="G46:G53">
    <cfRule type="cellIs" dxfId="355" priority="13" stopIfTrue="1" operator="equal">
      <formula>"買"</formula>
    </cfRule>
    <cfRule type="cellIs" dxfId="354" priority="14" stopIfTrue="1" operator="equal">
      <formula>"売"</formula>
    </cfRule>
  </conditionalFormatting>
  <conditionalFormatting sqref="G9:G11 G15:G22 G24:G36 G38:G45 G55:G107">
    <cfRule type="cellIs" dxfId="353" priority="15" stopIfTrue="1" operator="equal">
      <formula>"買"</formula>
    </cfRule>
    <cfRule type="cellIs" dxfId="352" priority="16" stopIfTrue="1" operator="equal">
      <formula>"売"</formula>
    </cfRule>
  </conditionalFormatting>
  <conditionalFormatting sqref="G12">
    <cfRule type="cellIs" dxfId="351" priority="11" stopIfTrue="1" operator="equal">
      <formula>"買"</formula>
    </cfRule>
    <cfRule type="cellIs" dxfId="350" priority="12" stopIfTrue="1" operator="equal">
      <formula>"売"</formula>
    </cfRule>
  </conditionalFormatting>
  <conditionalFormatting sqref="G13">
    <cfRule type="cellIs" dxfId="349" priority="9" stopIfTrue="1" operator="equal">
      <formula>"買"</formula>
    </cfRule>
    <cfRule type="cellIs" dxfId="348" priority="10" stopIfTrue="1" operator="equal">
      <formula>"売"</formula>
    </cfRule>
  </conditionalFormatting>
  <conditionalFormatting sqref="G14">
    <cfRule type="cellIs" dxfId="347" priority="7" stopIfTrue="1" operator="equal">
      <formula>"買"</formula>
    </cfRule>
    <cfRule type="cellIs" dxfId="346" priority="8" stopIfTrue="1" operator="equal">
      <formula>"売"</formula>
    </cfRule>
  </conditionalFormatting>
  <conditionalFormatting sqref="G23">
    <cfRule type="cellIs" dxfId="345" priority="5" stopIfTrue="1" operator="equal">
      <formula>"買"</formula>
    </cfRule>
    <cfRule type="cellIs" dxfId="344" priority="6" stopIfTrue="1" operator="equal">
      <formula>"売"</formula>
    </cfRule>
  </conditionalFormatting>
  <conditionalFormatting sqref="G37">
    <cfRule type="cellIs" dxfId="343" priority="3" stopIfTrue="1" operator="equal">
      <formula>"買"</formula>
    </cfRule>
    <cfRule type="cellIs" dxfId="342" priority="4" stopIfTrue="1" operator="equal">
      <formula>"売"</formula>
    </cfRule>
  </conditionalFormatting>
  <conditionalFormatting sqref="G54">
    <cfRule type="cellIs" dxfId="341" priority="1" stopIfTrue="1" operator="equal">
      <formula>"買"</formula>
    </cfRule>
    <cfRule type="cellIs" dxfId="340" priority="2" stopIfTrue="1" operator="equal">
      <formula>"売"</formula>
    </cfRule>
  </conditionalFormatting>
  <dataValidations count="1">
    <dataValidation type="list" allowBlank="1" showInputMessage="1" showErrorMessage="1" sqref="G9:G107" xr:uid="{00000000-0002-0000-0100-000000000000}">
      <formula1>"買,売"</formula1>
    </dataValidation>
  </dataValidations>
  <pageMargins left="0.7" right="0.7" top="0.75" bottom="0.75" header="0.3" footer="0.3"/>
  <pageSetup paperSize="9" scale="5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Y109"/>
  <sheetViews>
    <sheetView view="pageBreakPreview" topLeftCell="F1" zoomScale="80" zoomScaleNormal="90" zoomScaleSheetLayoutView="80" workbookViewId="0">
      <pane ySplit="8" topLeftCell="A39" activePane="bottomLeft" state="frozen"/>
      <selection pane="bottomLeft" activeCell="P5" sqref="P5:Q5"/>
    </sheetView>
  </sheetViews>
  <sheetFormatPr defaultRowHeight="13.2" x14ac:dyDescent="0.2"/>
  <cols>
    <col min="1" max="1" width="2.88671875" customWidth="1"/>
    <col min="2" max="18" width="6.5546875" customWidth="1"/>
    <col min="22" max="22" width="10.88671875" style="22" hidden="1" customWidth="1"/>
    <col min="23" max="23" width="0" hidden="1" customWidth="1"/>
  </cols>
  <sheetData>
    <row r="2" spans="2:25" x14ac:dyDescent="0.2">
      <c r="B2" s="54" t="s">
        <v>5</v>
      </c>
      <c r="C2" s="54"/>
      <c r="D2" s="59" t="s">
        <v>68</v>
      </c>
      <c r="E2" s="59"/>
      <c r="F2" s="54" t="s">
        <v>6</v>
      </c>
      <c r="G2" s="54"/>
      <c r="H2" s="57" t="s">
        <v>77</v>
      </c>
      <c r="I2" s="57"/>
      <c r="J2" s="54" t="s">
        <v>7</v>
      </c>
      <c r="K2" s="54"/>
      <c r="L2" s="58">
        <v>100000</v>
      </c>
      <c r="M2" s="59"/>
      <c r="N2" s="54" t="s">
        <v>8</v>
      </c>
      <c r="O2" s="54"/>
      <c r="P2" s="60">
        <f>SUM(L2,D4)</f>
        <v>126274.20840589204</v>
      </c>
      <c r="Q2" s="57"/>
      <c r="R2" s="1"/>
      <c r="S2" s="1"/>
      <c r="T2" s="1"/>
    </row>
    <row r="3" spans="2:25" ht="57" customHeight="1" x14ac:dyDescent="0.2">
      <c r="B3" s="54" t="s">
        <v>9</v>
      </c>
      <c r="C3" s="54"/>
      <c r="D3" s="61" t="s">
        <v>38</v>
      </c>
      <c r="E3" s="61"/>
      <c r="F3" s="61"/>
      <c r="G3" s="61"/>
      <c r="H3" s="61"/>
      <c r="I3" s="61"/>
      <c r="J3" s="54" t="s">
        <v>10</v>
      </c>
      <c r="K3" s="54"/>
      <c r="L3" s="61" t="s">
        <v>61</v>
      </c>
      <c r="M3" s="62"/>
      <c r="N3" s="62"/>
      <c r="O3" s="62"/>
      <c r="P3" s="62"/>
      <c r="Q3" s="62"/>
      <c r="R3" s="1"/>
      <c r="S3" s="1"/>
    </row>
    <row r="4" spans="2:25" x14ac:dyDescent="0.2">
      <c r="B4" s="54" t="s">
        <v>11</v>
      </c>
      <c r="C4" s="54"/>
      <c r="D4" s="55">
        <f>SUM($R$9:$S$993)</f>
        <v>26274.208405892041</v>
      </c>
      <c r="E4" s="55"/>
      <c r="F4" s="54" t="s">
        <v>12</v>
      </c>
      <c r="G4" s="54"/>
      <c r="H4" s="56">
        <f>SUM($T$9:$U$108)</f>
        <v>114.49999999999852</v>
      </c>
      <c r="I4" s="57"/>
      <c r="J4" s="63" t="s">
        <v>60</v>
      </c>
      <c r="K4" s="63"/>
      <c r="L4" s="60">
        <f>MAX($C$9:$D$990)-C9</f>
        <v>44280.727070089051</v>
      </c>
      <c r="M4" s="60"/>
      <c r="N4" s="63" t="s">
        <v>59</v>
      </c>
      <c r="O4" s="63"/>
      <c r="P4" s="64">
        <f>MAX(Y:Y)</f>
        <v>0.12480196787093933</v>
      </c>
      <c r="Q4" s="64"/>
      <c r="R4" s="1"/>
      <c r="S4" s="1"/>
      <c r="T4" s="1"/>
    </row>
    <row r="5" spans="2:25" x14ac:dyDescent="0.2">
      <c r="B5" s="38" t="s">
        <v>15</v>
      </c>
      <c r="C5" s="2">
        <f>COUNTIF($R$9:$R$990,"&gt;0")</f>
        <v>23</v>
      </c>
      <c r="D5" s="37" t="s">
        <v>16</v>
      </c>
      <c r="E5" s="15">
        <f>COUNTIF($R$9:$R$990,"&lt;0")</f>
        <v>17</v>
      </c>
      <c r="F5" s="37" t="s">
        <v>17</v>
      </c>
      <c r="G5" s="2">
        <f>COUNTIF($R$9:$R$990,"=0")</f>
        <v>0</v>
      </c>
      <c r="H5" s="37" t="s">
        <v>18</v>
      </c>
      <c r="I5" s="3">
        <f>C5/SUM(C5,E5,G5)</f>
        <v>0.57499999999999996</v>
      </c>
      <c r="J5" s="65" t="s">
        <v>19</v>
      </c>
      <c r="K5" s="54"/>
      <c r="L5" s="66">
        <f>MAX(V9:V993)</f>
        <v>5</v>
      </c>
      <c r="M5" s="67"/>
      <c r="N5" s="17" t="s">
        <v>20</v>
      </c>
      <c r="O5" s="9"/>
      <c r="P5" s="66">
        <f>MAX(W9:W993)</f>
        <v>3</v>
      </c>
      <c r="Q5" s="67"/>
      <c r="R5" s="1"/>
      <c r="S5" s="1"/>
      <c r="T5" s="1"/>
    </row>
    <row r="6" spans="2:25" x14ac:dyDescent="0.2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43" t="s">
        <v>66</v>
      </c>
      <c r="N6" s="12"/>
      <c r="O6" s="12"/>
      <c r="P6" s="10"/>
      <c r="Q6" s="7"/>
      <c r="R6" s="1"/>
      <c r="S6" s="1"/>
      <c r="T6" s="1"/>
    </row>
    <row r="7" spans="2:25" x14ac:dyDescent="0.2">
      <c r="B7" s="77" t="s">
        <v>21</v>
      </c>
      <c r="C7" s="79" t="s">
        <v>22</v>
      </c>
      <c r="D7" s="80"/>
      <c r="E7" s="83" t="s">
        <v>23</v>
      </c>
      <c r="F7" s="84"/>
      <c r="G7" s="84"/>
      <c r="H7" s="84"/>
      <c r="I7" s="70"/>
      <c r="J7" s="85"/>
      <c r="K7" s="86"/>
      <c r="L7" s="72"/>
      <c r="M7" s="87" t="s">
        <v>25</v>
      </c>
      <c r="N7" s="88" t="s">
        <v>26</v>
      </c>
      <c r="O7" s="89"/>
      <c r="P7" s="89"/>
      <c r="Q7" s="74"/>
      <c r="R7" s="68" t="s">
        <v>27</v>
      </c>
      <c r="S7" s="68"/>
      <c r="T7" s="68"/>
      <c r="U7" s="68"/>
    </row>
    <row r="8" spans="2:25" x14ac:dyDescent="0.2">
      <c r="B8" s="78"/>
      <c r="C8" s="81"/>
      <c r="D8" s="82"/>
      <c r="E8" s="18" t="s">
        <v>28</v>
      </c>
      <c r="F8" s="18" t="s">
        <v>29</v>
      </c>
      <c r="G8" s="18" t="s">
        <v>30</v>
      </c>
      <c r="H8" s="69" t="s">
        <v>31</v>
      </c>
      <c r="I8" s="70"/>
      <c r="J8" s="4" t="s">
        <v>32</v>
      </c>
      <c r="K8" s="71" t="s">
        <v>33</v>
      </c>
      <c r="L8" s="72"/>
      <c r="M8" s="87"/>
      <c r="N8" s="5" t="s">
        <v>28</v>
      </c>
      <c r="O8" s="5" t="s">
        <v>29</v>
      </c>
      <c r="P8" s="73" t="s">
        <v>31</v>
      </c>
      <c r="Q8" s="74"/>
      <c r="R8" s="68" t="s">
        <v>34</v>
      </c>
      <c r="S8" s="68"/>
      <c r="T8" s="68" t="s">
        <v>32</v>
      </c>
      <c r="U8" s="68"/>
      <c r="Y8" t="s">
        <v>58</v>
      </c>
    </row>
    <row r="9" spans="2:25" x14ac:dyDescent="0.2">
      <c r="B9" s="39">
        <v>1</v>
      </c>
      <c r="C9" s="90">
        <f>L2</f>
        <v>100000</v>
      </c>
      <c r="D9" s="90"/>
      <c r="E9" s="44">
        <v>2019</v>
      </c>
      <c r="F9" s="8">
        <v>43530</v>
      </c>
      <c r="G9" s="49" t="s">
        <v>4</v>
      </c>
      <c r="H9" s="91">
        <v>0.85980000000000001</v>
      </c>
      <c r="I9" s="91"/>
      <c r="J9" s="49">
        <v>6</v>
      </c>
      <c r="K9" s="90">
        <f>IF(J9="","",C9*0.03)</f>
        <v>3000</v>
      </c>
      <c r="L9" s="90"/>
      <c r="M9" s="6">
        <f>IF(J9="","",(K9/J9)/LOOKUP(RIGHT($D$2,3),定数!$A$6:$A$13,定数!$B$6:$B$13))</f>
        <v>3.3333333333333335</v>
      </c>
      <c r="N9" s="49">
        <v>2019</v>
      </c>
      <c r="O9" s="8">
        <v>43530</v>
      </c>
      <c r="P9" s="91">
        <v>0.86019000000000001</v>
      </c>
      <c r="Q9" s="91"/>
      <c r="R9" s="75">
        <f>IF(P9="","",T9*M9*LOOKUP(RIGHT($D$2,3),定数!$A$6:$A$13,定数!$B$6:$B$13))</f>
        <v>1950.0000000000075</v>
      </c>
      <c r="S9" s="75"/>
      <c r="T9" s="76">
        <f>IF(P9="","",IF(G9="買",(P9-H9),(H9-P9))*IF(RIGHT($D$2,3)="JPY",100,10000))</f>
        <v>3.9000000000000146</v>
      </c>
      <c r="U9" s="76"/>
      <c r="V9" s="1">
        <f>IF(T9&lt;&gt;"",IF(T9&gt;0,1+V8,0),"")</f>
        <v>1</v>
      </c>
      <c r="W9">
        <f>IF(T9&lt;&gt;"",IF(T9&lt;0,1+W8,0),"")</f>
        <v>0</v>
      </c>
    </row>
    <row r="10" spans="2:25" x14ac:dyDescent="0.2">
      <c r="B10" s="39">
        <v>2</v>
      </c>
      <c r="C10" s="90">
        <f t="shared" ref="C10:C73" si="0">IF(R9="","",C9+R9)</f>
        <v>101950.00000000001</v>
      </c>
      <c r="D10" s="90"/>
      <c r="E10" s="49">
        <v>2019</v>
      </c>
      <c r="F10" s="8">
        <v>43531</v>
      </c>
      <c r="G10" s="49" t="s">
        <v>3</v>
      </c>
      <c r="H10" s="91">
        <v>0.85799999999999998</v>
      </c>
      <c r="I10" s="91"/>
      <c r="J10" s="49">
        <v>4</v>
      </c>
      <c r="K10" s="92">
        <f t="shared" ref="K10:K48" si="1">IF(J10="","",C10*0.03)</f>
        <v>3058.5000000000005</v>
      </c>
      <c r="L10" s="93"/>
      <c r="M10" s="6">
        <f>IF(J10="","",(K10/J10)/LOOKUP(RIGHT($D$2,3),定数!$A$6:$A$13,定数!$B$6:$B$13))</f>
        <v>5.097500000000001</v>
      </c>
      <c r="N10" s="49">
        <v>2019</v>
      </c>
      <c r="O10" s="8">
        <v>43531</v>
      </c>
      <c r="P10" s="91">
        <v>0.85773999999999995</v>
      </c>
      <c r="Q10" s="91"/>
      <c r="R10" s="75">
        <f>IF(P10="","",T10*M10*LOOKUP(RIGHT($D$2,3),定数!$A$6:$A$13,定数!$B$6:$B$13))</f>
        <v>1988.0250000002909</v>
      </c>
      <c r="S10" s="75"/>
      <c r="T10" s="76">
        <f>IF(P10="","",IF(G10="買",(P10-H10),(H10-P10))*IF(RIGHT($D$2,3)="JPY",100,10000))</f>
        <v>2.6000000000003798</v>
      </c>
      <c r="U10" s="76"/>
      <c r="V10" s="22">
        <f t="shared" ref="V10:V22" si="2">IF(T10&lt;&gt;"",IF(T10&gt;0,1+V9,0),"")</f>
        <v>2</v>
      </c>
      <c r="W10">
        <f t="shared" ref="W10:W73" si="3">IF(T10&lt;&gt;"",IF(T10&lt;0,1+W9,0),"")</f>
        <v>0</v>
      </c>
      <c r="X10" s="40">
        <f>IF(C10&lt;&gt;"",MAX(C10,C9),"")</f>
        <v>101950.00000000001</v>
      </c>
    </row>
    <row r="11" spans="2:25" x14ac:dyDescent="0.2">
      <c r="B11" s="39">
        <v>3</v>
      </c>
      <c r="C11" s="90">
        <f t="shared" si="0"/>
        <v>103938.0250000003</v>
      </c>
      <c r="D11" s="90"/>
      <c r="E11" s="49">
        <v>2019</v>
      </c>
      <c r="F11" s="8">
        <v>43532</v>
      </c>
      <c r="G11" s="49" t="s">
        <v>4</v>
      </c>
      <c r="H11" s="91">
        <v>0.86409999999999998</v>
      </c>
      <c r="I11" s="91"/>
      <c r="J11" s="49">
        <v>58</v>
      </c>
      <c r="K11" s="92">
        <f t="shared" si="1"/>
        <v>3118.1407500000087</v>
      </c>
      <c r="L11" s="93"/>
      <c r="M11" s="6">
        <f>IF(J11="","",(K11/J11)/LOOKUP(RIGHT($D$2,3),定数!$A$6:$A$13,定数!$B$6:$B$13))</f>
        <v>0.35840698275862165</v>
      </c>
      <c r="N11" s="49">
        <v>2019</v>
      </c>
      <c r="O11" s="8">
        <v>43535</v>
      </c>
      <c r="P11" s="91">
        <v>0.85829999999999995</v>
      </c>
      <c r="Q11" s="91"/>
      <c r="R11" s="75">
        <f>IF(P11="","",T11*M11*LOOKUP(RIGHT($D$2,3),定数!$A$6:$A$13,定数!$B$6:$B$13))</f>
        <v>-3118.1407500000228</v>
      </c>
      <c r="S11" s="75"/>
      <c r="T11" s="76">
        <f>IF(P11="","",IF(G11="買",(P11-H11),(H11-P11))*IF(RIGHT($D$2,3)="JPY",100,10000))</f>
        <v>-58.00000000000027</v>
      </c>
      <c r="U11" s="76"/>
      <c r="V11" s="22">
        <f t="shared" si="2"/>
        <v>0</v>
      </c>
      <c r="W11">
        <f t="shared" si="3"/>
        <v>1</v>
      </c>
      <c r="X11" s="40">
        <f>IF(C11&lt;&gt;"",MAX(X10,C11),"")</f>
        <v>103938.0250000003</v>
      </c>
      <c r="Y11" s="41">
        <f>IF(X11&lt;&gt;"",1-(C11/X11),"")</f>
        <v>0</v>
      </c>
    </row>
    <row r="12" spans="2:25" x14ac:dyDescent="0.2">
      <c r="B12" s="39">
        <v>4</v>
      </c>
      <c r="C12" s="90">
        <f t="shared" si="0"/>
        <v>100819.88425000028</v>
      </c>
      <c r="D12" s="90"/>
      <c r="E12" s="49">
        <v>2019</v>
      </c>
      <c r="F12" s="8">
        <v>43535</v>
      </c>
      <c r="G12" s="49" t="s">
        <v>3</v>
      </c>
      <c r="H12" s="91">
        <v>0.86319999999999997</v>
      </c>
      <c r="I12" s="91"/>
      <c r="J12" s="49">
        <v>24</v>
      </c>
      <c r="K12" s="92">
        <f t="shared" si="1"/>
        <v>3024.5965275000081</v>
      </c>
      <c r="L12" s="93"/>
      <c r="M12" s="6">
        <f>IF(J12="","",(K12/J12)/LOOKUP(RIGHT($D$2,3),定数!$A$6:$A$13,定数!$B$6:$B$13))</f>
        <v>0.84016570208333552</v>
      </c>
      <c r="N12" s="49">
        <v>2019</v>
      </c>
      <c r="O12" s="8">
        <v>43535</v>
      </c>
      <c r="P12" s="91">
        <v>0.86006000000000005</v>
      </c>
      <c r="Q12" s="91"/>
      <c r="R12" s="75">
        <f>IF(P12="","",T12*M12*LOOKUP(RIGHT($D$2,3),定数!$A$6:$A$13,定数!$B$6:$B$13))</f>
        <v>3957.1804568124103</v>
      </c>
      <c r="S12" s="75"/>
      <c r="T12" s="76">
        <f t="shared" ref="T12:T38" si="4">IF(P12="","",IF(G12="買",(P12-H12),(H12-P12))*IF(RIGHT($D$2,3)="JPY",100,10000))</f>
        <v>31.399999999999206</v>
      </c>
      <c r="U12" s="76"/>
      <c r="V12" s="22">
        <f t="shared" si="2"/>
        <v>1</v>
      </c>
      <c r="W12">
        <f t="shared" si="3"/>
        <v>0</v>
      </c>
      <c r="X12" s="40">
        <f t="shared" ref="X12:X75" si="5">IF(C12&lt;&gt;"",MAX(X11,C12),"")</f>
        <v>103938.0250000003</v>
      </c>
      <c r="Y12" s="41">
        <f t="shared" ref="Y12:Y75" si="6">IF(X12&lt;&gt;"",1-(C12/X12),"")</f>
        <v>3.0000000000000138E-2</v>
      </c>
    </row>
    <row r="13" spans="2:25" x14ac:dyDescent="0.2">
      <c r="B13" s="39">
        <v>5</v>
      </c>
      <c r="C13" s="90">
        <f t="shared" si="0"/>
        <v>104777.06470681269</v>
      </c>
      <c r="D13" s="90"/>
      <c r="E13" s="49">
        <v>2019</v>
      </c>
      <c r="F13" s="8">
        <v>43535</v>
      </c>
      <c r="G13" s="49" t="s">
        <v>3</v>
      </c>
      <c r="H13" s="91">
        <v>0.85399999999999998</v>
      </c>
      <c r="I13" s="91"/>
      <c r="J13" s="49">
        <v>13</v>
      </c>
      <c r="K13" s="92">
        <f t="shared" si="1"/>
        <v>3143.3119412043807</v>
      </c>
      <c r="L13" s="93"/>
      <c r="M13" s="6">
        <f>IF(J13="","",(K13/J13)/LOOKUP(RIGHT($D$2,3),定数!$A$6:$A$13,定数!$B$6:$B$13))</f>
        <v>1.6119548416432723</v>
      </c>
      <c r="N13" s="49">
        <v>2019</v>
      </c>
      <c r="O13" s="8">
        <v>43535</v>
      </c>
      <c r="P13" s="91">
        <v>0.85241</v>
      </c>
      <c r="Q13" s="91"/>
      <c r="R13" s="75">
        <f>IF(P13="","",T13*M13*LOOKUP(RIGHT($D$2,3),定数!$A$6:$A$13,定数!$B$6:$B$13))</f>
        <v>3844.5122973191569</v>
      </c>
      <c r="S13" s="75"/>
      <c r="T13" s="76">
        <f t="shared" si="4"/>
        <v>15.899999999999803</v>
      </c>
      <c r="U13" s="76"/>
      <c r="V13" s="22">
        <f t="shared" si="2"/>
        <v>2</v>
      </c>
      <c r="W13">
        <f t="shared" si="3"/>
        <v>0</v>
      </c>
      <c r="X13" s="40">
        <f t="shared" si="5"/>
        <v>104777.06470681269</v>
      </c>
      <c r="Y13" s="41">
        <f t="shared" si="6"/>
        <v>0</v>
      </c>
    </row>
    <row r="14" spans="2:25" x14ac:dyDescent="0.2">
      <c r="B14" s="39">
        <v>6</v>
      </c>
      <c r="C14" s="90">
        <f t="shared" si="0"/>
        <v>108621.57700413185</v>
      </c>
      <c r="D14" s="90"/>
      <c r="E14" s="49">
        <v>2019</v>
      </c>
      <c r="F14" s="8">
        <v>43536</v>
      </c>
      <c r="G14" s="49" t="s">
        <v>4</v>
      </c>
      <c r="H14" s="91">
        <v>0.86109999999999998</v>
      </c>
      <c r="I14" s="91"/>
      <c r="J14" s="49">
        <v>13</v>
      </c>
      <c r="K14" s="92">
        <f t="shared" si="1"/>
        <v>3258.6473101239553</v>
      </c>
      <c r="L14" s="93"/>
      <c r="M14" s="6">
        <f>IF(J14="","",(K14/J14)/LOOKUP(RIGHT($D$2,3),定数!$A$6:$A$13,定数!$B$6:$B$13))</f>
        <v>1.6711011846789514</v>
      </c>
      <c r="N14" s="49">
        <v>2019</v>
      </c>
      <c r="O14" s="8">
        <v>43536</v>
      </c>
      <c r="P14" s="91">
        <v>0.86270000000000002</v>
      </c>
      <c r="Q14" s="91"/>
      <c r="R14" s="75">
        <f>IF(P14="","",T14*M14*LOOKUP(RIGHT($D$2,3),定数!$A$6:$A$13,定数!$B$6:$B$13))</f>
        <v>4010.6428432295984</v>
      </c>
      <c r="S14" s="75"/>
      <c r="T14" s="76">
        <f t="shared" si="4"/>
        <v>16.000000000000458</v>
      </c>
      <c r="U14" s="76"/>
      <c r="V14" s="22">
        <f t="shared" si="2"/>
        <v>3</v>
      </c>
      <c r="W14">
        <f t="shared" si="3"/>
        <v>0</v>
      </c>
      <c r="X14" s="40">
        <f t="shared" si="5"/>
        <v>108621.57700413185</v>
      </c>
      <c r="Y14" s="41">
        <f t="shared" si="6"/>
        <v>0</v>
      </c>
    </row>
    <row r="15" spans="2:25" x14ac:dyDescent="0.2">
      <c r="B15" s="39">
        <v>7</v>
      </c>
      <c r="C15" s="90">
        <f t="shared" si="0"/>
        <v>112632.21984736144</v>
      </c>
      <c r="D15" s="90"/>
      <c r="E15" s="49">
        <v>2019</v>
      </c>
      <c r="F15" s="8">
        <v>43537</v>
      </c>
      <c r="G15" s="49" t="s">
        <v>3</v>
      </c>
      <c r="H15" s="91">
        <v>0.85719999999999996</v>
      </c>
      <c r="I15" s="91"/>
      <c r="J15" s="49">
        <v>17</v>
      </c>
      <c r="K15" s="92">
        <f t="shared" si="1"/>
        <v>3378.9665954208431</v>
      </c>
      <c r="L15" s="93"/>
      <c r="M15" s="6">
        <f>IF(J15="","",(K15/J15)/LOOKUP(RIGHT($D$2,3),定数!$A$6:$A$13,定数!$B$6:$B$13))</f>
        <v>1.3250849393807229</v>
      </c>
      <c r="N15" s="49">
        <v>2019</v>
      </c>
      <c r="O15" s="8">
        <v>43537</v>
      </c>
      <c r="P15" s="91">
        <v>0.85516000000000003</v>
      </c>
      <c r="Q15" s="91"/>
      <c r="R15" s="75">
        <f>IF(P15="","",T15*M15*LOOKUP(RIGHT($D$2,3),定数!$A$6:$A$13,定数!$B$6:$B$13))</f>
        <v>4054.7599145048748</v>
      </c>
      <c r="S15" s="75"/>
      <c r="T15" s="76">
        <f t="shared" si="4"/>
        <v>20.399999999999309</v>
      </c>
      <c r="U15" s="76"/>
      <c r="V15" s="22">
        <f t="shared" si="2"/>
        <v>4</v>
      </c>
      <c r="W15">
        <f t="shared" si="3"/>
        <v>0</v>
      </c>
      <c r="X15" s="40">
        <f t="shared" si="5"/>
        <v>112632.21984736144</v>
      </c>
      <c r="Y15" s="41">
        <f t="shared" si="6"/>
        <v>0</v>
      </c>
    </row>
    <row r="16" spans="2:25" x14ac:dyDescent="0.2">
      <c r="B16" s="39">
        <v>8</v>
      </c>
      <c r="C16" s="90">
        <f t="shared" si="0"/>
        <v>116686.97976186631</v>
      </c>
      <c r="D16" s="90"/>
      <c r="E16" s="49">
        <v>2019</v>
      </c>
      <c r="F16" s="8">
        <v>43537</v>
      </c>
      <c r="G16" s="49" t="s">
        <v>3</v>
      </c>
      <c r="H16" s="91">
        <v>0.85329999999999995</v>
      </c>
      <c r="I16" s="91"/>
      <c r="J16" s="49">
        <v>37</v>
      </c>
      <c r="K16" s="92">
        <f t="shared" si="1"/>
        <v>3500.6093928559894</v>
      </c>
      <c r="L16" s="93"/>
      <c r="M16" s="6">
        <f>IF(J16="","",(K16/J16)/LOOKUP(RIGHT($D$2,3),定数!$A$6:$A$13,定数!$B$6:$B$13))</f>
        <v>0.63074043114522327</v>
      </c>
      <c r="N16" s="49">
        <v>2019</v>
      </c>
      <c r="O16" s="8">
        <v>43537</v>
      </c>
      <c r="P16" s="91">
        <v>0.84826000000000001</v>
      </c>
      <c r="Q16" s="91"/>
      <c r="R16" s="75">
        <f>IF(P16="","",T16*M16*LOOKUP(RIGHT($D$2,3),定数!$A$6:$A$13,定数!$B$6:$B$13))</f>
        <v>4768.3976594578253</v>
      </c>
      <c r="S16" s="75"/>
      <c r="T16" s="76">
        <f t="shared" si="4"/>
        <v>50.399999999999338</v>
      </c>
      <c r="U16" s="76"/>
      <c r="V16" s="22">
        <f t="shared" si="2"/>
        <v>5</v>
      </c>
      <c r="W16">
        <f t="shared" si="3"/>
        <v>0</v>
      </c>
      <c r="X16" s="40">
        <f t="shared" si="5"/>
        <v>116686.97976186631</v>
      </c>
      <c r="Y16" s="41">
        <f t="shared" si="6"/>
        <v>0</v>
      </c>
    </row>
    <row r="17" spans="2:25" x14ac:dyDescent="0.2">
      <c r="B17" s="39">
        <v>9</v>
      </c>
      <c r="C17" s="90">
        <f t="shared" si="0"/>
        <v>121455.37742132414</v>
      </c>
      <c r="D17" s="90"/>
      <c r="E17" s="49">
        <v>2019</v>
      </c>
      <c r="F17" s="8">
        <v>43539</v>
      </c>
      <c r="G17" s="49" t="s">
        <v>3</v>
      </c>
      <c r="H17" s="91">
        <v>0.85189999999999999</v>
      </c>
      <c r="I17" s="91"/>
      <c r="J17" s="49">
        <v>7</v>
      </c>
      <c r="K17" s="92">
        <f t="shared" si="1"/>
        <v>3643.6613226397239</v>
      </c>
      <c r="L17" s="93"/>
      <c r="M17" s="6">
        <f>IF(J17="","",(K17/J17)/LOOKUP(RIGHT($D$2,3),定数!$A$6:$A$13,定数!$B$6:$B$13))</f>
        <v>3.470153640609261</v>
      </c>
      <c r="N17" s="49">
        <v>2019</v>
      </c>
      <c r="O17" s="8">
        <v>43539</v>
      </c>
      <c r="P17" s="91">
        <v>0.85260000000000002</v>
      </c>
      <c r="Q17" s="91"/>
      <c r="R17" s="75">
        <f>IF(P17="","",T17*M17*LOOKUP(RIGHT($D$2,3),定数!$A$6:$A$13,定数!$B$6:$B$13))</f>
        <v>-3643.6613226399008</v>
      </c>
      <c r="S17" s="75"/>
      <c r="T17" s="76">
        <f t="shared" si="4"/>
        <v>-7.0000000000003393</v>
      </c>
      <c r="U17" s="76"/>
      <c r="V17" s="22">
        <f t="shared" si="2"/>
        <v>0</v>
      </c>
      <c r="W17">
        <f t="shared" si="3"/>
        <v>1</v>
      </c>
      <c r="X17" s="40">
        <f t="shared" si="5"/>
        <v>121455.37742132414</v>
      </c>
      <c r="Y17" s="41">
        <f t="shared" si="6"/>
        <v>0</v>
      </c>
    </row>
    <row r="18" spans="2:25" x14ac:dyDescent="0.2">
      <c r="B18" s="39">
        <v>10</v>
      </c>
      <c r="C18" s="90">
        <f t="shared" si="0"/>
        <v>117811.71609868424</v>
      </c>
      <c r="D18" s="90"/>
      <c r="E18" s="49">
        <v>2019</v>
      </c>
      <c r="F18" s="8">
        <v>43542</v>
      </c>
      <c r="G18" s="49" t="s">
        <v>4</v>
      </c>
      <c r="H18" s="91">
        <v>0.85440000000000005</v>
      </c>
      <c r="I18" s="91"/>
      <c r="J18" s="49">
        <v>17</v>
      </c>
      <c r="K18" s="92">
        <f t="shared" si="1"/>
        <v>3534.3514829605269</v>
      </c>
      <c r="L18" s="93"/>
      <c r="M18" s="6">
        <f>IF(J18="","",(K18/J18)/LOOKUP(RIGHT($D$2,3),定数!$A$6:$A$13,定数!$B$6:$B$13))</f>
        <v>1.3860201893962851</v>
      </c>
      <c r="N18" s="49">
        <v>2019</v>
      </c>
      <c r="O18" s="8">
        <v>43542</v>
      </c>
      <c r="P18" s="91">
        <v>0.85650999999999999</v>
      </c>
      <c r="Q18" s="91"/>
      <c r="R18" s="75">
        <f>IF(P18="","",T18*M18*LOOKUP(RIGHT($D$2,3),定数!$A$6:$A$13,定数!$B$6:$B$13))</f>
        <v>4386.7538994391289</v>
      </c>
      <c r="S18" s="75"/>
      <c r="T18" s="76">
        <f t="shared" si="4"/>
        <v>21.099999999999454</v>
      </c>
      <c r="U18" s="76"/>
      <c r="V18" s="22">
        <f t="shared" si="2"/>
        <v>1</v>
      </c>
      <c r="W18">
        <f t="shared" si="3"/>
        <v>0</v>
      </c>
      <c r="X18" s="40">
        <f t="shared" si="5"/>
        <v>121455.37742132414</v>
      </c>
      <c r="Y18" s="41">
        <f t="shared" si="6"/>
        <v>3.000000000000147E-2</v>
      </c>
    </row>
    <row r="19" spans="2:25" x14ac:dyDescent="0.2">
      <c r="B19" s="39">
        <v>11</v>
      </c>
      <c r="C19" s="90">
        <f t="shared" si="0"/>
        <v>122198.46999812336</v>
      </c>
      <c r="D19" s="90"/>
      <c r="E19" s="50">
        <v>2019</v>
      </c>
      <c r="F19" s="8">
        <v>43542</v>
      </c>
      <c r="G19" s="50" t="s">
        <v>4</v>
      </c>
      <c r="H19" s="91">
        <v>0.85640000000000005</v>
      </c>
      <c r="I19" s="91"/>
      <c r="J19" s="50">
        <v>12</v>
      </c>
      <c r="K19" s="92">
        <f t="shared" si="1"/>
        <v>3665.9540999437004</v>
      </c>
      <c r="L19" s="93"/>
      <c r="M19" s="6">
        <f>IF(J19="","",(K19/J19)/LOOKUP(RIGHT($D$2,3),定数!$A$6:$A$13,定数!$B$6:$B$13))</f>
        <v>2.036641166635389</v>
      </c>
      <c r="N19" s="50">
        <v>2019</v>
      </c>
      <c r="O19" s="8">
        <v>43695</v>
      </c>
      <c r="P19" s="91">
        <v>0.85768999999999995</v>
      </c>
      <c r="Q19" s="91"/>
      <c r="R19" s="75">
        <f>IF(P19="","",T19*M19*LOOKUP(RIGHT($D$2,3),定数!$A$6:$A$13,定数!$B$6:$B$13))</f>
        <v>3940.9006574391792</v>
      </c>
      <c r="S19" s="75"/>
      <c r="T19" s="76">
        <f t="shared" si="4"/>
        <v>12.899999999999023</v>
      </c>
      <c r="U19" s="76"/>
      <c r="V19" s="22">
        <f t="shared" si="2"/>
        <v>2</v>
      </c>
      <c r="W19">
        <f t="shared" si="3"/>
        <v>0</v>
      </c>
      <c r="X19" s="40">
        <f t="shared" si="5"/>
        <v>122198.46999812336</v>
      </c>
      <c r="Y19" s="41">
        <f t="shared" si="6"/>
        <v>0</v>
      </c>
    </row>
    <row r="20" spans="2:25" x14ac:dyDescent="0.2">
      <c r="B20" s="39">
        <v>12</v>
      </c>
      <c r="C20" s="90">
        <f t="shared" si="0"/>
        <v>126139.37065556254</v>
      </c>
      <c r="D20" s="90"/>
      <c r="E20" s="50">
        <v>2019</v>
      </c>
      <c r="F20" s="8">
        <v>43542</v>
      </c>
      <c r="G20" s="50" t="s">
        <v>4</v>
      </c>
      <c r="H20" s="91">
        <v>0.85660000000000003</v>
      </c>
      <c r="I20" s="91"/>
      <c r="J20" s="50">
        <v>11</v>
      </c>
      <c r="K20" s="92">
        <f t="shared" si="1"/>
        <v>3784.1811196668759</v>
      </c>
      <c r="L20" s="93"/>
      <c r="M20" s="6">
        <f>IF(J20="","",(K20/J20)/LOOKUP(RIGHT($D$2,3),定数!$A$6:$A$13,定数!$B$6:$B$13))</f>
        <v>2.2934431028284097</v>
      </c>
      <c r="N20" s="50">
        <v>2019</v>
      </c>
      <c r="O20" s="8">
        <v>43542</v>
      </c>
      <c r="P20" s="91">
        <v>0.8579</v>
      </c>
      <c r="Q20" s="91"/>
      <c r="R20" s="75">
        <f>IF(P20="","",T20*M20*LOOKUP(RIGHT($D$2,3),定数!$A$6:$A$13,定数!$B$6:$B$13))</f>
        <v>4472.2140505152884</v>
      </c>
      <c r="S20" s="75"/>
      <c r="T20" s="76">
        <f t="shared" si="4"/>
        <v>12.999999999999678</v>
      </c>
      <c r="U20" s="76"/>
      <c r="V20" s="22">
        <f t="shared" si="2"/>
        <v>3</v>
      </c>
      <c r="W20">
        <f t="shared" si="3"/>
        <v>0</v>
      </c>
      <c r="X20" s="40">
        <f t="shared" si="5"/>
        <v>126139.37065556254</v>
      </c>
      <c r="Y20" s="41">
        <f t="shared" si="6"/>
        <v>0</v>
      </c>
    </row>
    <row r="21" spans="2:25" x14ac:dyDescent="0.2">
      <c r="B21" s="39">
        <v>13</v>
      </c>
      <c r="C21" s="90">
        <f t="shared" si="0"/>
        <v>130611.58470607783</v>
      </c>
      <c r="D21" s="90"/>
      <c r="E21" s="50">
        <v>2019</v>
      </c>
      <c r="F21" s="8">
        <v>43542</v>
      </c>
      <c r="G21" s="50" t="s">
        <v>4</v>
      </c>
      <c r="H21" s="91">
        <v>0.85709999999999997</v>
      </c>
      <c r="I21" s="91"/>
      <c r="J21" s="50">
        <v>11</v>
      </c>
      <c r="K21" s="92">
        <f t="shared" si="1"/>
        <v>3918.3475411823347</v>
      </c>
      <c r="L21" s="93"/>
      <c r="M21" s="6">
        <f>IF(J21="","",(K21/J21)/LOOKUP(RIGHT($D$2,3),定数!$A$6:$A$13,定数!$B$6:$B$13))</f>
        <v>2.3747560855650516</v>
      </c>
      <c r="N21" s="50">
        <v>2019</v>
      </c>
      <c r="O21" s="8">
        <v>43542</v>
      </c>
      <c r="P21" s="91">
        <v>0.85838000000000003</v>
      </c>
      <c r="Q21" s="91"/>
      <c r="R21" s="75">
        <f>IF(P21="","",T21*M21*LOOKUP(RIGHT($D$2,3),定数!$A$6:$A$13,定数!$B$6:$B$13))</f>
        <v>4559.5316842851089</v>
      </c>
      <c r="S21" s="75"/>
      <c r="T21" s="76">
        <f t="shared" si="4"/>
        <v>12.800000000000589</v>
      </c>
      <c r="U21" s="76"/>
      <c r="V21" s="22">
        <f t="shared" si="2"/>
        <v>4</v>
      </c>
      <c r="W21">
        <f t="shared" si="3"/>
        <v>0</v>
      </c>
      <c r="X21" s="40">
        <f t="shared" si="5"/>
        <v>130611.58470607783</v>
      </c>
      <c r="Y21" s="41">
        <f t="shared" si="6"/>
        <v>0</v>
      </c>
    </row>
    <row r="22" spans="2:25" x14ac:dyDescent="0.2">
      <c r="B22" s="39">
        <v>14</v>
      </c>
      <c r="C22" s="90">
        <f t="shared" si="0"/>
        <v>135171.11639036293</v>
      </c>
      <c r="D22" s="90"/>
      <c r="E22" s="50">
        <v>2019</v>
      </c>
      <c r="F22" s="8">
        <v>43544</v>
      </c>
      <c r="G22" s="50" t="s">
        <v>4</v>
      </c>
      <c r="H22" s="91">
        <v>0.85599999999999998</v>
      </c>
      <c r="I22" s="91"/>
      <c r="J22" s="50">
        <v>4</v>
      </c>
      <c r="K22" s="92">
        <f t="shared" si="1"/>
        <v>4055.1334917108879</v>
      </c>
      <c r="L22" s="93"/>
      <c r="M22" s="6">
        <f>IF(J22="","",(K22/J22)/LOOKUP(RIGHT($D$2,3),定数!$A$6:$A$13,定数!$B$6:$B$13))</f>
        <v>6.758555819518147</v>
      </c>
      <c r="N22" s="50">
        <v>2019</v>
      </c>
      <c r="O22" s="8">
        <v>43544</v>
      </c>
      <c r="P22" s="91">
        <v>0.85560000000000003</v>
      </c>
      <c r="Q22" s="91"/>
      <c r="R22" s="75">
        <f>IF(P22="","",T22*M22*LOOKUP(RIGHT($D$2,3),定数!$A$6:$A$13,定数!$B$6:$B$13))</f>
        <v>-4055.1334917104418</v>
      </c>
      <c r="S22" s="75"/>
      <c r="T22" s="76">
        <f t="shared" si="4"/>
        <v>-3.9999999999995595</v>
      </c>
      <c r="U22" s="76"/>
      <c r="V22" s="22">
        <f t="shared" si="2"/>
        <v>0</v>
      </c>
      <c r="W22">
        <f t="shared" si="3"/>
        <v>1</v>
      </c>
      <c r="X22" s="40">
        <f t="shared" si="5"/>
        <v>135171.11639036293</v>
      </c>
      <c r="Y22" s="41">
        <f t="shared" si="6"/>
        <v>0</v>
      </c>
    </row>
    <row r="23" spans="2:25" x14ac:dyDescent="0.2">
      <c r="B23" s="39">
        <v>15</v>
      </c>
      <c r="C23" s="90">
        <f t="shared" si="0"/>
        <v>131115.9828986525</v>
      </c>
      <c r="D23" s="90"/>
      <c r="E23" s="50">
        <v>2019</v>
      </c>
      <c r="F23" s="8">
        <v>43544</v>
      </c>
      <c r="G23" s="50" t="s">
        <v>4</v>
      </c>
      <c r="H23" s="91">
        <v>0.85650000000000004</v>
      </c>
      <c r="I23" s="91"/>
      <c r="J23" s="50">
        <v>7</v>
      </c>
      <c r="K23" s="92">
        <f t="shared" si="1"/>
        <v>3933.4794869595748</v>
      </c>
      <c r="L23" s="93"/>
      <c r="M23" s="6">
        <f>IF(J23="","",(K23/J23)/LOOKUP(RIGHT($D$2,3),定数!$A$6:$A$13,定数!$B$6:$B$13))</f>
        <v>3.7461709399615</v>
      </c>
      <c r="N23" s="50">
        <v>2019</v>
      </c>
      <c r="O23" s="8">
        <v>43544</v>
      </c>
      <c r="P23" s="91">
        <v>0.85741999999999996</v>
      </c>
      <c r="Q23" s="91"/>
      <c r="R23" s="75">
        <f>IF(P23="","",T23*M23*LOOKUP(RIGHT($D$2,3),定数!$A$6:$A$13,定数!$B$6:$B$13))</f>
        <v>5169.715897146426</v>
      </c>
      <c r="S23" s="75"/>
      <c r="T23" s="76">
        <f t="shared" si="4"/>
        <v>9.1999999999992088</v>
      </c>
      <c r="U23" s="76"/>
      <c r="V23" t="str">
        <f t="shared" ref="V23:W74" si="7">IF(S23&lt;&gt;"",IF(S23&lt;0,1+V22,0),"")</f>
        <v/>
      </c>
      <c r="W23">
        <f t="shared" si="3"/>
        <v>0</v>
      </c>
      <c r="X23" s="40">
        <f t="shared" si="5"/>
        <v>135171.11639036293</v>
      </c>
      <c r="Y23" s="41">
        <f t="shared" si="6"/>
        <v>2.9999999999996696E-2</v>
      </c>
    </row>
    <row r="24" spans="2:25" x14ac:dyDescent="0.2">
      <c r="B24" s="39">
        <v>16</v>
      </c>
      <c r="C24" s="90">
        <f t="shared" si="0"/>
        <v>136285.69879579893</v>
      </c>
      <c r="D24" s="90"/>
      <c r="E24" s="50">
        <v>2019</v>
      </c>
      <c r="F24" s="8">
        <v>43544</v>
      </c>
      <c r="G24" s="50" t="s">
        <v>4</v>
      </c>
      <c r="H24" s="91">
        <v>0.85929999999999995</v>
      </c>
      <c r="I24" s="91"/>
      <c r="J24" s="50">
        <v>17</v>
      </c>
      <c r="K24" s="92">
        <f t="shared" si="1"/>
        <v>4088.5709638739677</v>
      </c>
      <c r="L24" s="93"/>
      <c r="M24" s="6">
        <f>IF(J24="","",(K24/J24)/LOOKUP(RIGHT($D$2,3),定数!$A$6:$A$13,定数!$B$6:$B$13))</f>
        <v>1.6033611623035167</v>
      </c>
      <c r="N24" s="50">
        <v>2019</v>
      </c>
      <c r="O24" s="8">
        <v>43544</v>
      </c>
      <c r="P24" s="91">
        <v>0.86133999999999999</v>
      </c>
      <c r="Q24" s="91"/>
      <c r="R24" s="75">
        <f>IF(P24="","",T24*M24*LOOKUP(RIGHT($D$2,3),定数!$A$6:$A$13,定数!$B$6:$B$13))</f>
        <v>4906.2851566488616</v>
      </c>
      <c r="S24" s="75"/>
      <c r="T24" s="76">
        <f t="shared" si="4"/>
        <v>20.400000000000418</v>
      </c>
      <c r="U24" s="76"/>
      <c r="V24" t="str">
        <f t="shared" si="7"/>
        <v/>
      </c>
      <c r="W24">
        <f t="shared" si="3"/>
        <v>0</v>
      </c>
      <c r="X24" s="40">
        <f t="shared" si="5"/>
        <v>136285.69879579893</v>
      </c>
      <c r="Y24" s="41">
        <f t="shared" si="6"/>
        <v>0</v>
      </c>
    </row>
    <row r="25" spans="2:25" x14ac:dyDescent="0.2">
      <c r="B25" s="39">
        <v>17</v>
      </c>
      <c r="C25" s="90">
        <f t="shared" si="0"/>
        <v>141191.9839524478</v>
      </c>
      <c r="D25" s="90"/>
      <c r="E25" s="50">
        <v>2019</v>
      </c>
      <c r="F25" s="8">
        <v>43544</v>
      </c>
      <c r="G25" s="50" t="s">
        <v>4</v>
      </c>
      <c r="H25" s="91">
        <v>0.86160000000000003</v>
      </c>
      <c r="I25" s="91"/>
      <c r="J25" s="50">
        <v>25</v>
      </c>
      <c r="K25" s="92">
        <f t="shared" si="1"/>
        <v>4235.7595185734335</v>
      </c>
      <c r="L25" s="93"/>
      <c r="M25" s="6">
        <f>IF(J25="","",(K25/J25)/LOOKUP(RIGHT($D$2,3),定数!$A$6:$A$13,定数!$B$6:$B$13))</f>
        <v>1.1295358716195822</v>
      </c>
      <c r="N25" s="50">
        <v>2019</v>
      </c>
      <c r="O25" s="8">
        <v>43544</v>
      </c>
      <c r="P25" s="91">
        <v>0.85909999999999997</v>
      </c>
      <c r="Q25" s="91"/>
      <c r="R25" s="75">
        <f>IF(P25="","",T25*M25*LOOKUP(RIGHT($D$2,3),定数!$A$6:$A$13,定数!$B$6:$B$13))</f>
        <v>-4235.7595185735308</v>
      </c>
      <c r="S25" s="75"/>
      <c r="T25" s="76">
        <f t="shared" si="4"/>
        <v>-25.000000000000576</v>
      </c>
      <c r="U25" s="76"/>
      <c r="V25" t="str">
        <f t="shared" si="7"/>
        <v/>
      </c>
      <c r="W25">
        <f t="shared" si="3"/>
        <v>1</v>
      </c>
      <c r="X25" s="40">
        <f t="shared" si="5"/>
        <v>141191.9839524478</v>
      </c>
      <c r="Y25" s="41">
        <f t="shared" si="6"/>
        <v>0</v>
      </c>
    </row>
    <row r="26" spans="2:25" x14ac:dyDescent="0.2">
      <c r="B26" s="39">
        <v>18</v>
      </c>
      <c r="C26" s="90">
        <f t="shared" si="0"/>
        <v>136956.22443387427</v>
      </c>
      <c r="D26" s="90"/>
      <c r="E26" s="50">
        <v>2019</v>
      </c>
      <c r="F26" s="8">
        <v>43545</v>
      </c>
      <c r="G26" s="50" t="s">
        <v>4</v>
      </c>
      <c r="H26" s="91">
        <v>0.86629999999999996</v>
      </c>
      <c r="I26" s="91"/>
      <c r="J26" s="50">
        <v>16</v>
      </c>
      <c r="K26" s="92">
        <f t="shared" si="1"/>
        <v>4108.6867330162277</v>
      </c>
      <c r="L26" s="93"/>
      <c r="M26" s="6">
        <f>IF(J26="","",(K26/J26)/LOOKUP(RIGHT($D$2,3),定数!$A$6:$A$13,定数!$B$6:$B$13))</f>
        <v>1.7119528054234281</v>
      </c>
      <c r="N26" s="50">
        <v>2019</v>
      </c>
      <c r="O26" s="8">
        <v>43545</v>
      </c>
      <c r="P26" s="91">
        <v>0.86826000000000003</v>
      </c>
      <c r="Q26" s="91"/>
      <c r="R26" s="75">
        <f>IF(P26="","",T26*M26*LOOKUP(RIGHT($D$2,3),定数!$A$6:$A$13,定数!$B$6:$B$13))</f>
        <v>5033.1412479450655</v>
      </c>
      <c r="S26" s="75"/>
      <c r="T26" s="76">
        <f t="shared" si="4"/>
        <v>19.600000000000726</v>
      </c>
      <c r="U26" s="76"/>
      <c r="V26" t="str">
        <f t="shared" si="7"/>
        <v/>
      </c>
      <c r="W26">
        <f t="shared" si="3"/>
        <v>0</v>
      </c>
      <c r="X26" s="40">
        <f t="shared" si="5"/>
        <v>141191.9839524478</v>
      </c>
      <c r="Y26" s="41">
        <f t="shared" si="6"/>
        <v>3.0000000000000693E-2</v>
      </c>
    </row>
    <row r="27" spans="2:25" x14ac:dyDescent="0.2">
      <c r="B27" s="39">
        <v>19</v>
      </c>
      <c r="C27" s="90">
        <f t="shared" si="0"/>
        <v>141989.36568181933</v>
      </c>
      <c r="D27" s="90"/>
      <c r="E27" s="50">
        <v>2019</v>
      </c>
      <c r="F27" s="8">
        <v>43552</v>
      </c>
      <c r="G27" s="50" t="s">
        <v>4</v>
      </c>
      <c r="H27" s="91">
        <v>0.86009999999999998</v>
      </c>
      <c r="I27" s="91"/>
      <c r="J27" s="50">
        <v>24</v>
      </c>
      <c r="K27" s="92">
        <f t="shared" si="1"/>
        <v>4259.6809704545794</v>
      </c>
      <c r="L27" s="93"/>
      <c r="M27" s="6">
        <f>IF(J27="","",(K27/J27)/LOOKUP(RIGHT($D$2,3),定数!$A$6:$A$13,定数!$B$6:$B$13))</f>
        <v>1.183244714015161</v>
      </c>
      <c r="N27" s="50">
        <v>2019</v>
      </c>
      <c r="O27" s="8">
        <v>43553</v>
      </c>
      <c r="P27" s="91">
        <v>0.85770000000000002</v>
      </c>
      <c r="Q27" s="91"/>
      <c r="R27" s="75">
        <f>IF(P27="","",T27*M27*LOOKUP(RIGHT($D$2,3),定数!$A$6:$A$13,定数!$B$6:$B$13))</f>
        <v>-4259.6809704545039</v>
      </c>
      <c r="S27" s="75"/>
      <c r="T27" s="76">
        <f t="shared" si="4"/>
        <v>-23.999999999999577</v>
      </c>
      <c r="U27" s="76"/>
      <c r="V27" t="str">
        <f t="shared" si="7"/>
        <v/>
      </c>
      <c r="W27">
        <f t="shared" si="3"/>
        <v>1</v>
      </c>
      <c r="X27" s="40">
        <f t="shared" si="5"/>
        <v>141989.36568181933</v>
      </c>
      <c r="Y27" s="41">
        <f t="shared" si="6"/>
        <v>0</v>
      </c>
    </row>
    <row r="28" spans="2:25" x14ac:dyDescent="0.2">
      <c r="B28" s="39">
        <v>20</v>
      </c>
      <c r="C28" s="90">
        <f t="shared" si="0"/>
        <v>137729.68471136483</v>
      </c>
      <c r="D28" s="90"/>
      <c r="E28" s="50">
        <v>2019</v>
      </c>
      <c r="F28" s="8">
        <v>43552</v>
      </c>
      <c r="G28" s="50" t="s">
        <v>4</v>
      </c>
      <c r="H28" s="91">
        <v>0.86070000000000002</v>
      </c>
      <c r="I28" s="91"/>
      <c r="J28" s="50">
        <v>16</v>
      </c>
      <c r="K28" s="92">
        <f t="shared" si="1"/>
        <v>4131.8905413409448</v>
      </c>
      <c r="L28" s="93"/>
      <c r="M28" s="6">
        <f>IF(J28="","",(K28/J28)/LOOKUP(RIGHT($D$2,3),定数!$A$6:$A$13,定数!$B$6:$B$13))</f>
        <v>1.7216210588920604</v>
      </c>
      <c r="N28" s="50">
        <v>2019</v>
      </c>
      <c r="O28" s="8">
        <v>43552</v>
      </c>
      <c r="P28" s="91">
        <v>0.85909999999999997</v>
      </c>
      <c r="Q28" s="91"/>
      <c r="R28" s="75">
        <f>IF(P28="","",T28*M28*LOOKUP(RIGHT($D$2,3),定数!$A$6:$A$13,定数!$B$6:$B$13))</f>
        <v>-4131.890541341063</v>
      </c>
      <c r="S28" s="75"/>
      <c r="T28" s="76">
        <f t="shared" si="4"/>
        <v>-16.000000000000458</v>
      </c>
      <c r="U28" s="76"/>
      <c r="V28" t="str">
        <f t="shared" si="7"/>
        <v/>
      </c>
      <c r="W28">
        <f t="shared" si="3"/>
        <v>2</v>
      </c>
      <c r="X28" s="40">
        <f t="shared" si="5"/>
        <v>141989.36568181933</v>
      </c>
      <c r="Y28" s="41">
        <f t="shared" si="6"/>
        <v>2.9999999999999472E-2</v>
      </c>
    </row>
    <row r="29" spans="2:25" x14ac:dyDescent="0.2">
      <c r="B29" s="39">
        <v>21</v>
      </c>
      <c r="C29" s="90">
        <f t="shared" ref="C29:C53" si="8">IF(R28="","",C28+R28)</f>
        <v>133597.79417002376</v>
      </c>
      <c r="D29" s="90"/>
      <c r="E29" s="50">
        <v>2019</v>
      </c>
      <c r="F29" s="8">
        <v>43556</v>
      </c>
      <c r="G29" s="50" t="s">
        <v>3</v>
      </c>
      <c r="H29" s="91">
        <v>0.85609999999999997</v>
      </c>
      <c r="I29" s="91"/>
      <c r="J29" s="50">
        <v>14</v>
      </c>
      <c r="K29" s="92">
        <f t="shared" si="1"/>
        <v>4007.9338251007125</v>
      </c>
      <c r="L29" s="93"/>
      <c r="M29" s="6">
        <f>IF(J29="","",(K29/J29)/LOOKUP(RIGHT($D$2,3),定数!$A$6:$A$13,定数!$B$6:$B$13))</f>
        <v>1.9085399167146249</v>
      </c>
      <c r="N29" s="50">
        <v>2019</v>
      </c>
      <c r="O29" s="8">
        <v>43556</v>
      </c>
      <c r="P29" s="91">
        <v>0.85419</v>
      </c>
      <c r="Q29" s="91"/>
      <c r="R29" s="75">
        <f>IF(P29="","",T29*M29*LOOKUP(RIGHT($D$2,3),定数!$A$6:$A$13,定数!$B$6:$B$13))</f>
        <v>5467.9668613873064</v>
      </c>
      <c r="S29" s="75"/>
      <c r="T29" s="76">
        <f t="shared" si="4"/>
        <v>19.099999999999675</v>
      </c>
      <c r="U29" s="76"/>
      <c r="V29" t="str">
        <f t="shared" si="7"/>
        <v/>
      </c>
      <c r="W29">
        <f t="shared" si="3"/>
        <v>0</v>
      </c>
      <c r="X29" s="40">
        <f t="shared" si="5"/>
        <v>141989.36568181933</v>
      </c>
      <c r="Y29" s="41">
        <f t="shared" si="6"/>
        <v>5.9100000000000374E-2</v>
      </c>
    </row>
    <row r="30" spans="2:25" x14ac:dyDescent="0.2">
      <c r="B30" s="39">
        <v>22</v>
      </c>
      <c r="C30" s="90">
        <f t="shared" si="8"/>
        <v>139065.76103141106</v>
      </c>
      <c r="D30" s="90"/>
      <c r="E30" s="50">
        <v>2019</v>
      </c>
      <c r="F30" s="8">
        <v>43556</v>
      </c>
      <c r="G30" s="50" t="s">
        <v>3</v>
      </c>
      <c r="H30" s="91">
        <v>0.85589999999999999</v>
      </c>
      <c r="I30" s="91"/>
      <c r="J30" s="50">
        <v>14</v>
      </c>
      <c r="K30" s="92">
        <f t="shared" si="1"/>
        <v>4171.9728309423317</v>
      </c>
      <c r="L30" s="93"/>
      <c r="M30" s="6">
        <f>IF(J30="","",(K30/J30)/LOOKUP(RIGHT($D$2,3),定数!$A$6:$A$13,定数!$B$6:$B$13))</f>
        <v>1.9866537290201578</v>
      </c>
      <c r="N30" s="50">
        <v>2019</v>
      </c>
      <c r="O30" s="8">
        <v>43556</v>
      </c>
      <c r="P30" s="91">
        <v>0.85414999999999996</v>
      </c>
      <c r="Q30" s="91"/>
      <c r="R30" s="75">
        <f>IF(P30="","",T30*M30*LOOKUP(RIGHT($D$2,3),定数!$A$6:$A$13,定数!$B$6:$B$13))</f>
        <v>5214.9660386780006</v>
      </c>
      <c r="S30" s="75"/>
      <c r="T30" s="76">
        <f t="shared" si="4"/>
        <v>17.500000000000291</v>
      </c>
      <c r="U30" s="76"/>
      <c r="V30" t="str">
        <f t="shared" si="7"/>
        <v/>
      </c>
      <c r="W30">
        <f t="shared" si="3"/>
        <v>0</v>
      </c>
      <c r="X30" s="40">
        <f t="shared" si="5"/>
        <v>141989.36568181933</v>
      </c>
      <c r="Y30" s="41">
        <f t="shared" si="6"/>
        <v>2.0590307142858144E-2</v>
      </c>
    </row>
    <row r="31" spans="2:25" x14ac:dyDescent="0.2">
      <c r="B31" s="39">
        <v>23</v>
      </c>
      <c r="C31" s="90">
        <f t="shared" si="8"/>
        <v>144280.72707008905</v>
      </c>
      <c r="D31" s="90"/>
      <c r="E31" s="50">
        <v>2019</v>
      </c>
      <c r="F31" s="8">
        <v>43559</v>
      </c>
      <c r="G31" s="50" t="s">
        <v>3</v>
      </c>
      <c r="H31" s="91">
        <v>0.85299999999999998</v>
      </c>
      <c r="I31" s="91"/>
      <c r="J31" s="50">
        <v>5</v>
      </c>
      <c r="K31" s="92">
        <f t="shared" si="1"/>
        <v>4328.4218121026715</v>
      </c>
      <c r="L31" s="93"/>
      <c r="M31" s="6">
        <f>IF(J31="","",(K31/J31)/LOOKUP(RIGHT($D$2,3),定数!$A$6:$A$13,定数!$B$6:$B$13))</f>
        <v>5.7712290828035622</v>
      </c>
      <c r="N31" s="50">
        <v>2019</v>
      </c>
      <c r="O31" s="8">
        <v>43559</v>
      </c>
      <c r="P31" s="91">
        <v>0.85350000000000004</v>
      </c>
      <c r="Q31" s="91"/>
      <c r="R31" s="75">
        <f>IF(P31="","",T31*M31*LOOKUP(RIGHT($D$2,3),定数!$A$6:$A$13,定数!$B$6:$B$13))</f>
        <v>-4328.4218121031563</v>
      </c>
      <c r="S31" s="75"/>
      <c r="T31" s="76">
        <f t="shared" si="4"/>
        <v>-5.0000000000005596</v>
      </c>
      <c r="U31" s="76"/>
      <c r="V31" t="str">
        <f t="shared" si="7"/>
        <v/>
      </c>
      <c r="W31">
        <f t="shared" si="3"/>
        <v>1</v>
      </c>
      <c r="X31" s="40">
        <f t="shared" si="5"/>
        <v>144280.72707008905</v>
      </c>
      <c r="Y31" s="41">
        <f t="shared" si="6"/>
        <v>0</v>
      </c>
    </row>
    <row r="32" spans="2:25" x14ac:dyDescent="0.2">
      <c r="B32" s="39">
        <v>24</v>
      </c>
      <c r="C32" s="90">
        <f t="shared" si="8"/>
        <v>139952.30525798589</v>
      </c>
      <c r="D32" s="90"/>
      <c r="E32" s="50">
        <v>2019</v>
      </c>
      <c r="F32" s="8">
        <v>43559</v>
      </c>
      <c r="G32" s="50" t="s">
        <v>4</v>
      </c>
      <c r="H32" s="91">
        <v>0.85850000000000004</v>
      </c>
      <c r="I32" s="91"/>
      <c r="J32" s="50">
        <v>11</v>
      </c>
      <c r="K32" s="92">
        <f t="shared" si="1"/>
        <v>4198.5691577395764</v>
      </c>
      <c r="L32" s="93"/>
      <c r="M32" s="6">
        <f>IF(J32="","",(K32/J32)/LOOKUP(RIGHT($D$2,3),定数!$A$6:$A$13,定数!$B$6:$B$13))</f>
        <v>2.5445873683270159</v>
      </c>
      <c r="N32" s="50">
        <v>2019</v>
      </c>
      <c r="O32" s="8">
        <v>43560</v>
      </c>
      <c r="P32" s="91">
        <v>0.85740000000000005</v>
      </c>
      <c r="Q32" s="91"/>
      <c r="R32" s="75">
        <f>IF(P32="","",T32*M32*LOOKUP(RIGHT($D$2,3),定数!$A$6:$A$13,定数!$B$6:$B$13))</f>
        <v>-4198.5691577395373</v>
      </c>
      <c r="S32" s="75"/>
      <c r="T32" s="76">
        <f t="shared" si="4"/>
        <v>-10.999999999999899</v>
      </c>
      <c r="U32" s="76"/>
      <c r="V32" t="str">
        <f t="shared" si="7"/>
        <v/>
      </c>
      <c r="W32">
        <f t="shared" si="3"/>
        <v>2</v>
      </c>
      <c r="X32" s="40">
        <f t="shared" si="5"/>
        <v>144280.72707008905</v>
      </c>
      <c r="Y32" s="41">
        <f t="shared" si="6"/>
        <v>3.0000000000003357E-2</v>
      </c>
    </row>
    <row r="33" spans="2:25" x14ac:dyDescent="0.2">
      <c r="B33" s="39">
        <v>25</v>
      </c>
      <c r="C33" s="90">
        <f t="shared" si="8"/>
        <v>135753.73610024634</v>
      </c>
      <c r="D33" s="90"/>
      <c r="E33" s="50">
        <v>2019</v>
      </c>
      <c r="F33" s="8">
        <v>43559</v>
      </c>
      <c r="G33" s="50" t="s">
        <v>4</v>
      </c>
      <c r="H33" s="91">
        <v>0.85850000000000004</v>
      </c>
      <c r="I33" s="91"/>
      <c r="J33" s="50">
        <v>11</v>
      </c>
      <c r="K33" s="92">
        <f t="shared" si="1"/>
        <v>4072.6120830073901</v>
      </c>
      <c r="L33" s="93"/>
      <c r="M33" s="6">
        <f>IF(J33="","",(K33/J33)/LOOKUP(RIGHT($D$2,3),定数!$A$6:$A$13,定数!$B$6:$B$13))</f>
        <v>2.468249747277206</v>
      </c>
      <c r="N33" s="50">
        <v>2019</v>
      </c>
      <c r="O33" s="8">
        <v>43560</v>
      </c>
      <c r="P33" s="91">
        <v>0.85740000000000005</v>
      </c>
      <c r="Q33" s="91"/>
      <c r="R33" s="75">
        <f>IF(P33="","",T33*M33*LOOKUP(RIGHT($D$2,3),定数!$A$6:$A$13,定数!$B$6:$B$13))</f>
        <v>-4072.6120830073523</v>
      </c>
      <c r="S33" s="75"/>
      <c r="T33" s="76">
        <f t="shared" si="4"/>
        <v>-10.999999999999899</v>
      </c>
      <c r="U33" s="76"/>
      <c r="V33" t="str">
        <f t="shared" si="7"/>
        <v/>
      </c>
      <c r="W33">
        <f t="shared" si="3"/>
        <v>3</v>
      </c>
      <c r="X33" s="40">
        <f t="shared" si="5"/>
        <v>144280.72707008905</v>
      </c>
      <c r="Y33" s="41">
        <f t="shared" si="6"/>
        <v>5.9100000000003039E-2</v>
      </c>
    </row>
    <row r="34" spans="2:25" x14ac:dyDescent="0.2">
      <c r="B34" s="39">
        <v>26</v>
      </c>
      <c r="C34" s="90">
        <f t="shared" si="8"/>
        <v>131681.124017239</v>
      </c>
      <c r="D34" s="90"/>
      <c r="E34" s="50">
        <v>2019</v>
      </c>
      <c r="F34" s="8">
        <v>43563</v>
      </c>
      <c r="G34" s="50" t="s">
        <v>4</v>
      </c>
      <c r="H34" s="91">
        <v>0.86129999999999995</v>
      </c>
      <c r="I34" s="91"/>
      <c r="J34" s="50">
        <v>16</v>
      </c>
      <c r="K34" s="92">
        <f t="shared" si="1"/>
        <v>3950.4337205171696</v>
      </c>
      <c r="L34" s="93"/>
      <c r="M34" s="6">
        <f>IF(J34="","",(K34/J34)/LOOKUP(RIGHT($D$2,3),定数!$A$6:$A$13,定数!$B$6:$B$13))</f>
        <v>1.6460140502154874</v>
      </c>
      <c r="N34" s="50">
        <v>2019</v>
      </c>
      <c r="O34" s="8">
        <v>43563</v>
      </c>
      <c r="P34" s="91">
        <v>0.86326999999999998</v>
      </c>
      <c r="Q34" s="91"/>
      <c r="R34" s="75">
        <f>IF(P34="","",T34*M34*LOOKUP(RIGHT($D$2,3),定数!$A$6:$A$13,定数!$B$6:$B$13))</f>
        <v>4863.971518386832</v>
      </c>
      <c r="S34" s="75"/>
      <c r="T34" s="76">
        <f t="shared" si="4"/>
        <v>19.700000000000273</v>
      </c>
      <c r="U34" s="76"/>
      <c r="V34" t="str">
        <f t="shared" si="7"/>
        <v/>
      </c>
      <c r="W34">
        <f t="shared" si="3"/>
        <v>0</v>
      </c>
      <c r="X34" s="40">
        <f t="shared" si="5"/>
        <v>144280.72707008905</v>
      </c>
      <c r="Y34" s="41">
        <f t="shared" si="6"/>
        <v>8.7327000000002708E-2</v>
      </c>
    </row>
    <row r="35" spans="2:25" x14ac:dyDescent="0.2">
      <c r="B35" s="39">
        <v>27</v>
      </c>
      <c r="C35" s="90">
        <f t="shared" si="8"/>
        <v>136545.09553562582</v>
      </c>
      <c r="D35" s="90"/>
      <c r="E35" s="50">
        <v>2019</v>
      </c>
      <c r="F35" s="8">
        <v>43564</v>
      </c>
      <c r="G35" s="50" t="s">
        <v>4</v>
      </c>
      <c r="H35" s="91">
        <v>0.86209999999999998</v>
      </c>
      <c r="I35" s="91"/>
      <c r="J35" s="50">
        <v>8</v>
      </c>
      <c r="K35" s="92">
        <f t="shared" si="1"/>
        <v>4096.3528660687743</v>
      </c>
      <c r="L35" s="93"/>
      <c r="M35" s="6">
        <f>IF(J35="","",(K35/J35)/LOOKUP(RIGHT($D$2,3),定数!$A$6:$A$13,定数!$B$6:$B$13))</f>
        <v>3.4136273883906454</v>
      </c>
      <c r="N35" s="50">
        <v>2019</v>
      </c>
      <c r="O35" s="8">
        <v>43564</v>
      </c>
      <c r="P35" s="91">
        <v>0.86282000000000003</v>
      </c>
      <c r="Q35" s="91"/>
      <c r="R35" s="75">
        <f>IF(P35="","",T35*M35*LOOKUP(RIGHT($D$2,3),定数!$A$6:$A$13,定数!$B$6:$B$13))</f>
        <v>3686.7175794621735</v>
      </c>
      <c r="S35" s="75"/>
      <c r="T35" s="76">
        <f t="shared" si="4"/>
        <v>7.2000000000005393</v>
      </c>
      <c r="U35" s="76"/>
      <c r="V35" t="str">
        <f t="shared" si="7"/>
        <v/>
      </c>
      <c r="W35">
        <f t="shared" si="3"/>
        <v>0</v>
      </c>
      <c r="X35" s="40">
        <f t="shared" si="5"/>
        <v>144280.72707008905</v>
      </c>
      <c r="Y35" s="41">
        <f t="shared" si="6"/>
        <v>5.3615141062502425E-2</v>
      </c>
    </row>
    <row r="36" spans="2:25" x14ac:dyDescent="0.2">
      <c r="B36" s="39">
        <v>28</v>
      </c>
      <c r="C36" s="90">
        <f t="shared" si="8"/>
        <v>140231.81311508801</v>
      </c>
      <c r="D36" s="90"/>
      <c r="E36" s="50">
        <v>2019</v>
      </c>
      <c r="F36" s="8">
        <v>43564</v>
      </c>
      <c r="G36" s="50" t="s">
        <v>4</v>
      </c>
      <c r="H36" s="91">
        <v>0.86409999999999998</v>
      </c>
      <c r="I36" s="91"/>
      <c r="J36" s="50">
        <v>12</v>
      </c>
      <c r="K36" s="92">
        <f t="shared" si="1"/>
        <v>4206.95439345264</v>
      </c>
      <c r="L36" s="93"/>
      <c r="M36" s="6">
        <f>IF(J36="","",(K36/J36)/LOOKUP(RIGHT($D$2,3),定数!$A$6:$A$13,定数!$B$6:$B$13))</f>
        <v>2.3371968852514664</v>
      </c>
      <c r="N36" s="50">
        <v>2019</v>
      </c>
      <c r="O36" s="8">
        <v>43564</v>
      </c>
      <c r="P36" s="91">
        <v>0.8629</v>
      </c>
      <c r="Q36" s="91"/>
      <c r="R36" s="75">
        <f>IF(P36="","",T36*M36*LOOKUP(RIGHT($D$2,3),定数!$A$6:$A$13,定数!$B$6:$B$13))</f>
        <v>-4206.9543934525655</v>
      </c>
      <c r="S36" s="75"/>
      <c r="T36" s="76">
        <f t="shared" si="4"/>
        <v>-11.999999999999789</v>
      </c>
      <c r="U36" s="76"/>
      <c r="V36" t="str">
        <f t="shared" si="7"/>
        <v/>
      </c>
      <c r="W36">
        <f t="shared" si="3"/>
        <v>1</v>
      </c>
      <c r="X36" s="40">
        <f t="shared" si="5"/>
        <v>144280.72707008905</v>
      </c>
      <c r="Y36" s="41">
        <f t="shared" si="6"/>
        <v>2.8062749871187953E-2</v>
      </c>
    </row>
    <row r="37" spans="2:25" x14ac:dyDescent="0.2">
      <c r="B37" s="39">
        <v>29</v>
      </c>
      <c r="C37" s="90">
        <f t="shared" si="8"/>
        <v>136024.85872163545</v>
      </c>
      <c r="D37" s="90"/>
      <c r="E37" s="50">
        <v>2019</v>
      </c>
      <c r="F37" s="8">
        <v>43565</v>
      </c>
      <c r="G37" s="50" t="s">
        <v>3</v>
      </c>
      <c r="H37" s="91">
        <v>0.8599</v>
      </c>
      <c r="I37" s="91"/>
      <c r="J37" s="50">
        <v>11</v>
      </c>
      <c r="K37" s="92">
        <f t="shared" si="1"/>
        <v>4080.7457616490633</v>
      </c>
      <c r="L37" s="93"/>
      <c r="M37" s="6">
        <f>IF(J37="","",(K37/J37)/LOOKUP(RIGHT($D$2,3),定数!$A$6:$A$13,定数!$B$6:$B$13))</f>
        <v>2.4731792494842808</v>
      </c>
      <c r="N37" s="50">
        <v>2019</v>
      </c>
      <c r="O37" s="8">
        <v>43565</v>
      </c>
      <c r="P37" s="91">
        <v>0.86099999999999999</v>
      </c>
      <c r="Q37" s="91"/>
      <c r="R37" s="75">
        <f>IF(P37="","",T37*M37*LOOKUP(RIGHT($D$2,3),定数!$A$6:$A$13,定数!$B$6:$B$13))</f>
        <v>-4080.7457616490256</v>
      </c>
      <c r="S37" s="75"/>
      <c r="T37" s="76">
        <f t="shared" si="4"/>
        <v>-10.999999999999899</v>
      </c>
      <c r="U37" s="76"/>
      <c r="V37" t="str">
        <f t="shared" si="7"/>
        <v/>
      </c>
      <c r="W37">
        <f t="shared" si="3"/>
        <v>2</v>
      </c>
      <c r="X37" s="40">
        <f t="shared" si="5"/>
        <v>144280.72707008905</v>
      </c>
      <c r="Y37" s="41">
        <f t="shared" si="6"/>
        <v>5.722086737505172E-2</v>
      </c>
    </row>
    <row r="38" spans="2:25" x14ac:dyDescent="0.2">
      <c r="B38" s="39">
        <v>30</v>
      </c>
      <c r="C38" s="90">
        <f t="shared" si="8"/>
        <v>131944.11295998644</v>
      </c>
      <c r="D38" s="90"/>
      <c r="E38" s="50">
        <v>2019</v>
      </c>
      <c r="F38" s="8">
        <v>43571</v>
      </c>
      <c r="G38" s="50" t="s">
        <v>4</v>
      </c>
      <c r="H38" s="91">
        <v>0.86399999999999999</v>
      </c>
      <c r="I38" s="91"/>
      <c r="J38" s="50">
        <v>9</v>
      </c>
      <c r="K38" s="92">
        <f t="shared" si="1"/>
        <v>3958.323388799593</v>
      </c>
      <c r="L38" s="93"/>
      <c r="M38" s="6">
        <f>IF(J38="","",(K38/J38)/LOOKUP(RIGHT($D$2,3),定数!$A$6:$A$13,定数!$B$6:$B$13))</f>
        <v>2.9320913991108095</v>
      </c>
      <c r="N38" s="50">
        <v>2019</v>
      </c>
      <c r="O38" s="8">
        <v>43571</v>
      </c>
      <c r="P38" s="91">
        <v>0.86494000000000004</v>
      </c>
      <c r="Q38" s="91"/>
      <c r="R38" s="75">
        <f>IF(P38="","",T38*M38*LOOKUP(RIGHT($D$2,3),定数!$A$6:$A$13,定数!$B$6:$B$13))</f>
        <v>4134.2488727464697</v>
      </c>
      <c r="S38" s="75"/>
      <c r="T38" s="76">
        <f t="shared" si="4"/>
        <v>9.4000000000005191</v>
      </c>
      <c r="U38" s="76"/>
      <c r="V38" t="str">
        <f t="shared" si="7"/>
        <v/>
      </c>
      <c r="W38">
        <f t="shared" si="3"/>
        <v>0</v>
      </c>
      <c r="X38" s="40">
        <f t="shared" si="5"/>
        <v>144280.72707008905</v>
      </c>
      <c r="Y38" s="41">
        <f t="shared" si="6"/>
        <v>8.5504241353799859E-2</v>
      </c>
    </row>
    <row r="39" spans="2:25" x14ac:dyDescent="0.2">
      <c r="B39" s="39">
        <v>31</v>
      </c>
      <c r="C39" s="90">
        <f t="shared" si="8"/>
        <v>136078.36183273292</v>
      </c>
      <c r="D39" s="90"/>
      <c r="E39" s="50">
        <v>2019</v>
      </c>
      <c r="F39" s="8">
        <v>43571</v>
      </c>
      <c r="G39" s="50" t="s">
        <v>4</v>
      </c>
      <c r="H39" s="94">
        <v>0.86399999999999999</v>
      </c>
      <c r="I39" s="94"/>
      <c r="J39" s="50">
        <v>9</v>
      </c>
      <c r="K39" s="92">
        <f t="shared" si="1"/>
        <v>4082.3508549819871</v>
      </c>
      <c r="L39" s="93"/>
      <c r="M39" s="6">
        <f>IF(J39="","",(K39/J39)/LOOKUP(RIGHT($D$2,3),定数!$A$6:$A$13,定数!$B$6:$B$13))</f>
        <v>3.0239635962829534</v>
      </c>
      <c r="N39" s="50">
        <v>2019</v>
      </c>
      <c r="O39" s="8">
        <v>43571</v>
      </c>
      <c r="P39" s="95">
        <v>0.86309999999999998</v>
      </c>
      <c r="Q39" s="95"/>
      <c r="R39" s="75">
        <f>IF(P39="","",T39*M39*LOOKUP(RIGHT($D$2,3),定数!$A$6:$A$13,定数!$B$6:$B$13))</f>
        <v>-4082.3508549820408</v>
      </c>
      <c r="S39" s="75"/>
      <c r="T39" s="98">
        <f t="shared" ref="T39:T80" si="9">IF(P39="","",IF(G39="買",(P39-H39),(H39-P39))*IF(RIGHT($D$2,3)="JPY",100,10000))</f>
        <v>-9.000000000000119</v>
      </c>
      <c r="U39" s="99"/>
      <c r="V39" t="str">
        <f t="shared" si="7"/>
        <v/>
      </c>
      <c r="W39">
        <f t="shared" si="3"/>
        <v>1</v>
      </c>
      <c r="X39" s="40">
        <f t="shared" si="5"/>
        <v>144280.72707008905</v>
      </c>
      <c r="Y39" s="41">
        <f t="shared" si="6"/>
        <v>5.6850040916217259E-2</v>
      </c>
    </row>
    <row r="40" spans="2:25" x14ac:dyDescent="0.2">
      <c r="B40" s="39">
        <v>32</v>
      </c>
      <c r="C40" s="90">
        <f t="shared" si="8"/>
        <v>131996.01097775088</v>
      </c>
      <c r="D40" s="90"/>
      <c r="E40" s="50">
        <v>2019</v>
      </c>
      <c r="F40" s="8">
        <v>43572</v>
      </c>
      <c r="G40" s="50" t="s">
        <v>4</v>
      </c>
      <c r="H40" s="95">
        <v>0.86650000000000005</v>
      </c>
      <c r="I40" s="95"/>
      <c r="J40" s="50">
        <v>12</v>
      </c>
      <c r="K40" s="92">
        <f t="shared" si="1"/>
        <v>3959.8803293325263</v>
      </c>
      <c r="L40" s="93"/>
      <c r="M40" s="6">
        <f>IF(J40="","",(K40/J40)/LOOKUP(RIGHT($D$2,3),定数!$A$6:$A$13,定数!$B$6:$B$13))</f>
        <v>2.199933516295848</v>
      </c>
      <c r="N40" s="50">
        <v>2019</v>
      </c>
      <c r="O40" s="8">
        <v>43572</v>
      </c>
      <c r="P40" s="95">
        <v>0.8679</v>
      </c>
      <c r="Q40" s="95"/>
      <c r="R40" s="75">
        <f>IF(P40="","",T40*M40*LOOKUP(RIGHT($D$2,3),定数!$A$6:$A$13,定数!$B$6:$B$13))</f>
        <v>4619.8603842211387</v>
      </c>
      <c r="S40" s="75"/>
      <c r="T40" s="98">
        <f t="shared" si="9"/>
        <v>13.999999999999568</v>
      </c>
      <c r="U40" s="99"/>
      <c r="V40" t="str">
        <f t="shared" si="7"/>
        <v/>
      </c>
      <c r="W40">
        <f t="shared" si="3"/>
        <v>0</v>
      </c>
      <c r="X40" s="40">
        <f t="shared" si="5"/>
        <v>144280.72707008905</v>
      </c>
      <c r="Y40" s="41">
        <f t="shared" si="6"/>
        <v>8.5144539688731036E-2</v>
      </c>
    </row>
    <row r="41" spans="2:25" x14ac:dyDescent="0.2">
      <c r="B41" s="39">
        <v>33</v>
      </c>
      <c r="C41" s="90">
        <f t="shared" si="8"/>
        <v>136615.87136197201</v>
      </c>
      <c r="D41" s="90"/>
      <c r="E41" s="50">
        <v>2019</v>
      </c>
      <c r="F41" s="8">
        <v>43577</v>
      </c>
      <c r="G41" s="50" t="s">
        <v>4</v>
      </c>
      <c r="H41" s="95">
        <v>0.86729999999999996</v>
      </c>
      <c r="I41" s="95"/>
      <c r="J41" s="50">
        <v>5</v>
      </c>
      <c r="K41" s="92">
        <f t="shared" si="1"/>
        <v>4098.4761408591603</v>
      </c>
      <c r="L41" s="93"/>
      <c r="M41" s="6">
        <f>IF(J41="","",(K41/J41)/LOOKUP(RIGHT($D$2,3),定数!$A$6:$A$13,定数!$B$6:$B$13))</f>
        <v>5.4646348544788799</v>
      </c>
      <c r="N41" s="50">
        <v>2019</v>
      </c>
      <c r="O41" s="8">
        <v>43577</v>
      </c>
      <c r="P41" s="95">
        <v>0.86680000000000001</v>
      </c>
      <c r="Q41" s="95"/>
      <c r="R41" s="75">
        <f>IF(P41="","",T41*M41*LOOKUP(RIGHT($D$2,3),定数!$A$6:$A$13,定数!$B$6:$B$13))</f>
        <v>-4098.4761408587083</v>
      </c>
      <c r="S41" s="75"/>
      <c r="T41" s="98">
        <f t="shared" si="9"/>
        <v>-4.9999999999994493</v>
      </c>
      <c r="U41" s="99"/>
      <c r="V41" t="str">
        <f t="shared" si="7"/>
        <v/>
      </c>
      <c r="W41">
        <f t="shared" si="3"/>
        <v>1</v>
      </c>
      <c r="X41" s="40">
        <f t="shared" si="5"/>
        <v>144280.72707008905</v>
      </c>
      <c r="Y41" s="41">
        <f t="shared" si="6"/>
        <v>5.3124598577837689E-2</v>
      </c>
    </row>
    <row r="42" spans="2:25" x14ac:dyDescent="0.2">
      <c r="B42" s="39">
        <v>34</v>
      </c>
      <c r="C42" s="90">
        <f t="shared" si="8"/>
        <v>132517.39522111329</v>
      </c>
      <c r="D42" s="90"/>
      <c r="E42" s="50">
        <v>2019</v>
      </c>
      <c r="F42" s="8">
        <v>43581</v>
      </c>
      <c r="G42" s="50" t="s">
        <v>3</v>
      </c>
      <c r="H42" s="95">
        <v>0.8629</v>
      </c>
      <c r="I42" s="95"/>
      <c r="J42" s="50">
        <v>4</v>
      </c>
      <c r="K42" s="92">
        <f t="shared" si="1"/>
        <v>3975.5218566333983</v>
      </c>
      <c r="L42" s="93"/>
      <c r="M42" s="6">
        <f>IF(J42="","",(K42/J42)/LOOKUP(RIGHT($D$2,3),定数!$A$6:$A$13,定数!$B$6:$B$13))</f>
        <v>6.6258697610556636</v>
      </c>
      <c r="N42" s="50">
        <v>2019</v>
      </c>
      <c r="O42" s="8">
        <v>43581</v>
      </c>
      <c r="P42" s="95">
        <v>0.86268999999999996</v>
      </c>
      <c r="Q42" s="95"/>
      <c r="R42" s="75">
        <f>IF(P42="","",T42*M42*LOOKUP(RIGHT($D$2,3),定数!$A$6:$A$13,定数!$B$6:$B$13))</f>
        <v>2087.1489747329665</v>
      </c>
      <c r="S42" s="75"/>
      <c r="T42" s="98">
        <f t="shared" si="9"/>
        <v>2.1000000000004349</v>
      </c>
      <c r="U42" s="99"/>
      <c r="V42" t="str">
        <f t="shared" si="7"/>
        <v/>
      </c>
      <c r="W42">
        <f t="shared" si="3"/>
        <v>0</v>
      </c>
      <c r="X42" s="40">
        <f t="shared" si="5"/>
        <v>144280.72707008905</v>
      </c>
      <c r="Y42" s="41">
        <f t="shared" si="6"/>
        <v>8.1530860620499523E-2</v>
      </c>
    </row>
    <row r="43" spans="2:25" x14ac:dyDescent="0.2">
      <c r="B43" s="39">
        <v>35</v>
      </c>
      <c r="C43" s="90">
        <f t="shared" si="8"/>
        <v>134604.54419584625</v>
      </c>
      <c r="D43" s="90"/>
      <c r="E43" s="50">
        <v>2019</v>
      </c>
      <c r="F43" s="8">
        <v>43581</v>
      </c>
      <c r="G43" s="50" t="s">
        <v>3</v>
      </c>
      <c r="H43" s="95">
        <v>0.86260000000000003</v>
      </c>
      <c r="I43" s="95"/>
      <c r="J43" s="50">
        <v>7</v>
      </c>
      <c r="K43" s="92">
        <f t="shared" si="1"/>
        <v>4038.1363258753872</v>
      </c>
      <c r="L43" s="93"/>
      <c r="M43" s="6">
        <f>IF(J43="","",(K43/J43)/LOOKUP(RIGHT($D$2,3),定数!$A$6:$A$13,定数!$B$6:$B$13))</f>
        <v>3.8458441198813209</v>
      </c>
      <c r="N43" s="50">
        <v>2019</v>
      </c>
      <c r="O43" s="8">
        <v>43581</v>
      </c>
      <c r="P43" s="95">
        <v>0.86329999999999996</v>
      </c>
      <c r="Q43" s="95"/>
      <c r="R43" s="75">
        <f>IF(P43="","",T43*M43*LOOKUP(RIGHT($D$2,3),定数!$A$6:$A$13,定数!$B$6:$B$13))</f>
        <v>-4038.136325874942</v>
      </c>
      <c r="S43" s="75"/>
      <c r="T43" s="98">
        <f t="shared" si="9"/>
        <v>-6.9999999999992291</v>
      </c>
      <c r="U43" s="99"/>
      <c r="V43" t="str">
        <f t="shared" si="7"/>
        <v/>
      </c>
      <c r="W43">
        <f t="shared" si="3"/>
        <v>1</v>
      </c>
      <c r="X43" s="40">
        <f t="shared" si="5"/>
        <v>144280.72707008905</v>
      </c>
      <c r="Y43" s="41">
        <f t="shared" si="6"/>
        <v>6.706497167526948E-2</v>
      </c>
    </row>
    <row r="44" spans="2:25" x14ac:dyDescent="0.2">
      <c r="B44" s="39">
        <v>36</v>
      </c>
      <c r="C44" s="90">
        <f t="shared" si="8"/>
        <v>130566.4078699713</v>
      </c>
      <c r="D44" s="90"/>
      <c r="E44" s="50">
        <v>2019</v>
      </c>
      <c r="F44" s="8">
        <v>43581</v>
      </c>
      <c r="G44" s="50" t="s">
        <v>3</v>
      </c>
      <c r="H44" s="95">
        <v>0.86270000000000002</v>
      </c>
      <c r="I44" s="95"/>
      <c r="J44" s="50">
        <v>4</v>
      </c>
      <c r="K44" s="92">
        <f t="shared" si="1"/>
        <v>3916.9922360991386</v>
      </c>
      <c r="L44" s="93"/>
      <c r="M44" s="6">
        <f>IF(J44="","",(K44/J44)/LOOKUP(RIGHT($D$2,3),定数!$A$6:$A$13,定数!$B$6:$B$13))</f>
        <v>6.5283203934985643</v>
      </c>
      <c r="N44" s="50">
        <v>2019</v>
      </c>
      <c r="O44" s="8">
        <v>43581</v>
      </c>
      <c r="P44" s="95">
        <v>0.86231999999999998</v>
      </c>
      <c r="Q44" s="95"/>
      <c r="R44" s="75">
        <f>IF(P44="","",T44*M44*LOOKUP(RIGHT($D$2,3),定数!$A$6:$A$13,定数!$B$6:$B$13))</f>
        <v>3721.1426242946413</v>
      </c>
      <c r="S44" s="75"/>
      <c r="T44" s="98">
        <f t="shared" si="9"/>
        <v>3.8000000000004697</v>
      </c>
      <c r="U44" s="99"/>
      <c r="V44" t="str">
        <f t="shared" si="7"/>
        <v/>
      </c>
      <c r="W44">
        <f t="shared" si="3"/>
        <v>0</v>
      </c>
      <c r="X44" s="40">
        <f t="shared" si="5"/>
        <v>144280.72707008905</v>
      </c>
      <c r="Y44" s="41">
        <f t="shared" si="6"/>
        <v>9.5053022525008357E-2</v>
      </c>
    </row>
    <row r="45" spans="2:25" x14ac:dyDescent="0.2">
      <c r="B45" s="39">
        <v>37</v>
      </c>
      <c r="C45" s="90">
        <f t="shared" si="8"/>
        <v>134287.55049426595</v>
      </c>
      <c r="D45" s="90"/>
      <c r="E45" s="50">
        <v>2019</v>
      </c>
      <c r="F45" s="8">
        <v>43584</v>
      </c>
      <c r="G45" s="50" t="s">
        <v>4</v>
      </c>
      <c r="H45" s="95">
        <v>0.86480000000000001</v>
      </c>
      <c r="I45" s="95"/>
      <c r="J45" s="50">
        <v>11</v>
      </c>
      <c r="K45" s="92">
        <f t="shared" si="1"/>
        <v>4028.6265148279781</v>
      </c>
      <c r="L45" s="93"/>
      <c r="M45" s="6">
        <f>IF(J45="","",(K45/J45)/LOOKUP(RIGHT($D$2,3),定数!$A$6:$A$13,定数!$B$6:$B$13))</f>
        <v>2.4415918271684713</v>
      </c>
      <c r="N45" s="50">
        <v>2019</v>
      </c>
      <c r="O45" s="8">
        <v>43584</v>
      </c>
      <c r="P45" s="95">
        <v>0.86370000000000002</v>
      </c>
      <c r="Q45" s="95"/>
      <c r="R45" s="75">
        <f>IF(P45="","",T45*M45*LOOKUP(RIGHT($D$2,3),定数!$A$6:$A$13,定数!$B$6:$B$13))</f>
        <v>-4028.6265148279408</v>
      </c>
      <c r="S45" s="75"/>
      <c r="T45" s="98">
        <f t="shared" si="9"/>
        <v>-10.999999999999899</v>
      </c>
      <c r="U45" s="99"/>
      <c r="V45" t="str">
        <f t="shared" si="7"/>
        <v/>
      </c>
      <c r="W45">
        <f t="shared" si="3"/>
        <v>1</v>
      </c>
      <c r="X45" s="40">
        <f t="shared" si="5"/>
        <v>144280.72707008905</v>
      </c>
      <c r="Y45" s="41">
        <f t="shared" si="6"/>
        <v>6.9262033666967815E-2</v>
      </c>
    </row>
    <row r="46" spans="2:25" x14ac:dyDescent="0.2">
      <c r="B46" s="39">
        <v>38</v>
      </c>
      <c r="C46" s="90">
        <f t="shared" si="8"/>
        <v>130258.92397943801</v>
      </c>
      <c r="D46" s="90"/>
      <c r="E46" s="50">
        <v>2019</v>
      </c>
      <c r="F46" s="8">
        <v>43585</v>
      </c>
      <c r="G46" s="50" t="s">
        <v>4</v>
      </c>
      <c r="H46" s="95">
        <v>0.86480000000000001</v>
      </c>
      <c r="I46" s="95"/>
      <c r="J46" s="50">
        <v>14</v>
      </c>
      <c r="K46" s="92">
        <f t="shared" si="1"/>
        <v>3907.76771938314</v>
      </c>
      <c r="L46" s="93"/>
      <c r="M46" s="6">
        <f>IF(J46="","",(K46/J46)/LOOKUP(RIGHT($D$2,3),定数!$A$6:$A$13,定数!$B$6:$B$13))</f>
        <v>1.8608417711348288</v>
      </c>
      <c r="N46" s="50">
        <v>2019</v>
      </c>
      <c r="O46" s="8">
        <v>43585</v>
      </c>
      <c r="P46" s="95">
        <v>0.86339999999999995</v>
      </c>
      <c r="Q46" s="95"/>
      <c r="R46" s="75">
        <f>IF(P46="","",T46*M46*LOOKUP(RIGHT($D$2,3),定数!$A$6:$A$13,定数!$B$6:$B$13))</f>
        <v>-3907.7677193833301</v>
      </c>
      <c r="S46" s="75"/>
      <c r="T46" s="98">
        <f t="shared" si="9"/>
        <v>-14.000000000000679</v>
      </c>
      <c r="U46" s="99"/>
      <c r="V46" t="str">
        <f t="shared" si="7"/>
        <v/>
      </c>
      <c r="W46">
        <f t="shared" si="3"/>
        <v>2</v>
      </c>
      <c r="X46" s="40">
        <f t="shared" si="5"/>
        <v>144280.72707008905</v>
      </c>
      <c r="Y46" s="41">
        <f t="shared" si="6"/>
        <v>9.7184172656958445E-2</v>
      </c>
    </row>
    <row r="47" spans="2:25" x14ac:dyDescent="0.2">
      <c r="B47" s="39">
        <v>39</v>
      </c>
      <c r="C47" s="90">
        <f t="shared" si="8"/>
        <v>126351.15626005467</v>
      </c>
      <c r="D47" s="90"/>
      <c r="E47" s="50">
        <v>2019</v>
      </c>
      <c r="F47" s="8">
        <v>43585</v>
      </c>
      <c r="G47" s="50" t="s">
        <v>3</v>
      </c>
      <c r="H47" s="95">
        <v>0.86299999999999999</v>
      </c>
      <c r="I47" s="95"/>
      <c r="J47" s="50">
        <v>10</v>
      </c>
      <c r="K47" s="92">
        <f t="shared" si="1"/>
        <v>3790.5346878016403</v>
      </c>
      <c r="L47" s="93"/>
      <c r="M47" s="6">
        <f>IF(J47="","",(K47/J47)/LOOKUP(RIGHT($D$2,3),定数!$A$6:$A$13,定数!$B$6:$B$13))</f>
        <v>2.5270231252010937</v>
      </c>
      <c r="N47" s="50">
        <v>2019</v>
      </c>
      <c r="O47" s="8">
        <v>43585</v>
      </c>
      <c r="P47" s="95">
        <v>0.86199000000000003</v>
      </c>
      <c r="Q47" s="95"/>
      <c r="R47" s="75">
        <f>IF(P47="","",T47*M47*LOOKUP(RIGHT($D$2,3),定数!$A$6:$A$13,定数!$B$6:$B$13))</f>
        <v>3828.4400346794878</v>
      </c>
      <c r="S47" s="75"/>
      <c r="T47" s="98">
        <f t="shared" si="9"/>
        <v>10.099999999999554</v>
      </c>
      <c r="U47" s="99"/>
      <c r="V47" t="str">
        <f t="shared" si="7"/>
        <v/>
      </c>
      <c r="W47">
        <f t="shared" si="3"/>
        <v>0</v>
      </c>
      <c r="X47" s="40">
        <f t="shared" si="5"/>
        <v>144280.72707008905</v>
      </c>
      <c r="Y47" s="41">
        <f t="shared" si="6"/>
        <v>0.12426864747725108</v>
      </c>
    </row>
    <row r="48" spans="2:25" x14ac:dyDescent="0.2">
      <c r="B48" s="39">
        <v>40</v>
      </c>
      <c r="C48" s="90">
        <f t="shared" si="8"/>
        <v>130179.59629473416</v>
      </c>
      <c r="D48" s="90"/>
      <c r="E48" s="50">
        <v>2019</v>
      </c>
      <c r="F48" s="8">
        <v>43586</v>
      </c>
      <c r="G48" s="50" t="s">
        <v>3</v>
      </c>
      <c r="H48" s="95">
        <v>0.85880000000000001</v>
      </c>
      <c r="I48" s="95"/>
      <c r="J48" s="50">
        <v>8</v>
      </c>
      <c r="K48" s="92">
        <f t="shared" si="1"/>
        <v>3905.3878888420245</v>
      </c>
      <c r="L48" s="93"/>
      <c r="M48" s="6">
        <f>IF(J48="","",(K48/J48)/LOOKUP(RIGHT($D$2,3),定数!$A$6:$A$13,定数!$B$6:$B$13))</f>
        <v>3.2544899073683538</v>
      </c>
      <c r="N48" s="50">
        <v>2019</v>
      </c>
      <c r="O48" s="8">
        <v>43586</v>
      </c>
      <c r="P48" s="95">
        <v>0.85960000000000003</v>
      </c>
      <c r="Q48" s="95"/>
      <c r="R48" s="75">
        <f>IF(P48="","",T48*M48*LOOKUP(RIGHT($D$2,3),定数!$A$6:$A$13,定数!$B$6:$B$13))</f>
        <v>-3905.3878888421364</v>
      </c>
      <c r="S48" s="75"/>
      <c r="T48" s="98">
        <f t="shared" si="9"/>
        <v>-8.0000000000002292</v>
      </c>
      <c r="U48" s="99"/>
      <c r="V48" t="str">
        <f t="shared" si="7"/>
        <v/>
      </c>
      <c r="W48">
        <f t="shared" si="3"/>
        <v>1</v>
      </c>
      <c r="X48" s="40">
        <f t="shared" si="5"/>
        <v>144280.72707008905</v>
      </c>
      <c r="Y48" s="41">
        <f t="shared" si="6"/>
        <v>9.7733987495812968E-2</v>
      </c>
    </row>
    <row r="49" spans="2:25" x14ac:dyDescent="0.2">
      <c r="B49" s="39">
        <v>41</v>
      </c>
      <c r="C49" s="90">
        <f t="shared" si="8"/>
        <v>126274.20840589203</v>
      </c>
      <c r="D49" s="90"/>
      <c r="E49" s="48"/>
      <c r="F49" s="8"/>
      <c r="G49" s="48"/>
      <c r="H49" s="95"/>
      <c r="I49" s="95"/>
      <c r="J49" s="48"/>
      <c r="K49" s="92"/>
      <c r="L49" s="93"/>
      <c r="M49" s="6"/>
      <c r="N49" s="48"/>
      <c r="O49" s="8"/>
      <c r="P49" s="95"/>
      <c r="Q49" s="95"/>
      <c r="R49" s="75" t="str">
        <f>IF(P49="","",T49*M49*LOOKUP(RIGHT($D$2,3),定数!$A$6:$A$13,定数!$B$6:$B$13))</f>
        <v/>
      </c>
      <c r="S49" s="75"/>
      <c r="T49" s="98" t="str">
        <f t="shared" si="9"/>
        <v/>
      </c>
      <c r="U49" s="99"/>
      <c r="V49" t="str">
        <f t="shared" si="7"/>
        <v/>
      </c>
      <c r="W49" t="str">
        <f t="shared" si="3"/>
        <v/>
      </c>
      <c r="X49" s="40">
        <f t="shared" si="5"/>
        <v>144280.72707008905</v>
      </c>
      <c r="Y49" s="41">
        <f t="shared" si="6"/>
        <v>0.12480196787093933</v>
      </c>
    </row>
    <row r="50" spans="2:25" x14ac:dyDescent="0.2">
      <c r="B50" s="39">
        <v>42</v>
      </c>
      <c r="C50" s="90" t="str">
        <f t="shared" si="8"/>
        <v/>
      </c>
      <c r="D50" s="90"/>
      <c r="E50" s="48"/>
      <c r="F50" s="8"/>
      <c r="G50" s="48"/>
      <c r="H50" s="95"/>
      <c r="I50" s="95"/>
      <c r="J50" s="48"/>
      <c r="K50" s="92"/>
      <c r="L50" s="93"/>
      <c r="M50" s="6"/>
      <c r="N50" s="48"/>
      <c r="O50" s="8"/>
      <c r="P50" s="95"/>
      <c r="Q50" s="95"/>
      <c r="R50" s="75" t="str">
        <f>IF(P50="","",T50*M50*LOOKUP(RIGHT($D$2,3),定数!$A$6:$A$13,定数!$B$6:$B$13))</f>
        <v/>
      </c>
      <c r="S50" s="75"/>
      <c r="T50" s="98" t="str">
        <f t="shared" si="9"/>
        <v/>
      </c>
      <c r="U50" s="99"/>
      <c r="V50" t="str">
        <f t="shared" si="7"/>
        <v/>
      </c>
      <c r="W50" t="str">
        <f t="shared" si="3"/>
        <v/>
      </c>
      <c r="X50" s="40" t="str">
        <f t="shared" si="5"/>
        <v/>
      </c>
      <c r="Y50" s="41" t="str">
        <f t="shared" si="6"/>
        <v/>
      </c>
    </row>
    <row r="51" spans="2:25" x14ac:dyDescent="0.2">
      <c r="B51" s="39">
        <v>43</v>
      </c>
      <c r="C51" s="90" t="str">
        <f t="shared" si="8"/>
        <v/>
      </c>
      <c r="D51" s="90"/>
      <c r="E51" s="48"/>
      <c r="F51" s="8"/>
      <c r="G51" s="48"/>
      <c r="H51" s="95"/>
      <c r="I51" s="95"/>
      <c r="J51" s="48"/>
      <c r="K51" s="92"/>
      <c r="L51" s="93"/>
      <c r="M51" s="6"/>
      <c r="N51" s="48"/>
      <c r="O51" s="8"/>
      <c r="P51" s="95"/>
      <c r="Q51" s="95"/>
      <c r="R51" s="75" t="str">
        <f>IF(P51="","",T51*M51*LOOKUP(RIGHT($D$2,3),定数!$A$6:$A$13,定数!$B$6:$B$13))</f>
        <v/>
      </c>
      <c r="S51" s="75"/>
      <c r="T51" s="98" t="str">
        <f t="shared" si="9"/>
        <v/>
      </c>
      <c r="U51" s="99"/>
      <c r="V51" t="str">
        <f t="shared" si="7"/>
        <v/>
      </c>
      <c r="W51" t="str">
        <f t="shared" si="3"/>
        <v/>
      </c>
      <c r="X51" s="40" t="str">
        <f t="shared" si="5"/>
        <v/>
      </c>
      <c r="Y51" s="41" t="str">
        <f t="shared" si="6"/>
        <v/>
      </c>
    </row>
    <row r="52" spans="2:25" x14ac:dyDescent="0.2">
      <c r="B52" s="39">
        <v>44</v>
      </c>
      <c r="C52" s="90" t="str">
        <f t="shared" si="8"/>
        <v/>
      </c>
      <c r="D52" s="90"/>
      <c r="E52" s="48"/>
      <c r="F52" s="8"/>
      <c r="G52" s="48"/>
      <c r="H52" s="95"/>
      <c r="I52" s="95"/>
      <c r="J52" s="48"/>
      <c r="K52" s="92"/>
      <c r="L52" s="93"/>
      <c r="M52" s="6"/>
      <c r="N52" s="48"/>
      <c r="O52" s="8"/>
      <c r="P52" s="95"/>
      <c r="Q52" s="95"/>
      <c r="R52" s="75" t="str">
        <f>IF(P52="","",T52*M52*LOOKUP(RIGHT($D$2,3),定数!$A$6:$A$13,定数!$B$6:$B$13))</f>
        <v/>
      </c>
      <c r="S52" s="75"/>
      <c r="T52" s="98" t="str">
        <f t="shared" si="9"/>
        <v/>
      </c>
      <c r="U52" s="99"/>
      <c r="V52" t="str">
        <f t="shared" si="7"/>
        <v/>
      </c>
      <c r="W52" t="str">
        <f t="shared" si="3"/>
        <v/>
      </c>
      <c r="X52" s="40" t="str">
        <f t="shared" si="5"/>
        <v/>
      </c>
      <c r="Y52" s="41" t="str">
        <f t="shared" si="6"/>
        <v/>
      </c>
    </row>
    <row r="53" spans="2:25" x14ac:dyDescent="0.2">
      <c r="B53" s="39">
        <v>45</v>
      </c>
      <c r="C53" s="90" t="str">
        <f t="shared" si="8"/>
        <v/>
      </c>
      <c r="D53" s="90"/>
      <c r="E53" s="48"/>
      <c r="F53" s="8"/>
      <c r="G53" s="48"/>
      <c r="H53" s="95"/>
      <c r="I53" s="95"/>
      <c r="J53" s="48"/>
      <c r="K53" s="92"/>
      <c r="L53" s="93"/>
      <c r="M53" s="6"/>
      <c r="N53" s="48"/>
      <c r="O53" s="8"/>
      <c r="P53" s="95"/>
      <c r="Q53" s="95"/>
      <c r="R53" s="75" t="str">
        <f>IF(P53="","",T53*M53*LOOKUP(RIGHT($D$2,3),定数!$A$6:$A$13,定数!$B$6:$B$13))</f>
        <v/>
      </c>
      <c r="S53" s="75"/>
      <c r="T53" s="98" t="str">
        <f t="shared" si="9"/>
        <v/>
      </c>
      <c r="U53" s="99"/>
      <c r="V53" t="str">
        <f t="shared" si="7"/>
        <v/>
      </c>
      <c r="W53" t="str">
        <f t="shared" si="3"/>
        <v/>
      </c>
      <c r="X53" s="40" t="str">
        <f t="shared" si="5"/>
        <v/>
      </c>
      <c r="Y53" s="41" t="str">
        <f t="shared" si="6"/>
        <v/>
      </c>
    </row>
    <row r="54" spans="2:25" x14ac:dyDescent="0.2">
      <c r="B54" s="39">
        <v>46</v>
      </c>
      <c r="C54" s="90" t="str">
        <f t="shared" ref="C54:C64" si="10">IF(R53="","",C53+R53)</f>
        <v/>
      </c>
      <c r="D54" s="90"/>
      <c r="E54" s="48"/>
      <c r="F54" s="8"/>
      <c r="G54" s="48"/>
      <c r="H54" s="91"/>
      <c r="I54" s="91"/>
      <c r="J54" s="48"/>
      <c r="K54" s="92"/>
      <c r="L54" s="93"/>
      <c r="M54" s="6"/>
      <c r="N54" s="48"/>
      <c r="O54" s="8"/>
      <c r="P54" s="95"/>
      <c r="Q54" s="95"/>
      <c r="R54" s="75" t="str">
        <f>IF(P54="","",T54*M54*LOOKUP(RIGHT($D$2,3),定数!$A$6:$A$13,定数!$B$6:$B$13))</f>
        <v/>
      </c>
      <c r="S54" s="75"/>
      <c r="T54" s="98" t="str">
        <f t="shared" si="9"/>
        <v/>
      </c>
      <c r="U54" s="99"/>
      <c r="V54" t="str">
        <f t="shared" si="7"/>
        <v/>
      </c>
      <c r="W54" t="str">
        <f t="shared" si="3"/>
        <v/>
      </c>
      <c r="X54" s="40" t="str">
        <f t="shared" si="5"/>
        <v/>
      </c>
      <c r="Y54" s="41" t="str">
        <f t="shared" si="6"/>
        <v/>
      </c>
    </row>
    <row r="55" spans="2:25" x14ac:dyDescent="0.2">
      <c r="B55" s="39">
        <v>47</v>
      </c>
      <c r="C55" s="90" t="str">
        <f t="shared" si="10"/>
        <v/>
      </c>
      <c r="D55" s="90"/>
      <c r="E55" s="48"/>
      <c r="F55" s="8"/>
      <c r="G55" s="48"/>
      <c r="H55" s="95"/>
      <c r="I55" s="95"/>
      <c r="J55" s="48"/>
      <c r="K55" s="92"/>
      <c r="L55" s="93"/>
      <c r="M55" s="6"/>
      <c r="N55" s="48"/>
      <c r="O55" s="8"/>
      <c r="P55" s="95"/>
      <c r="Q55" s="95"/>
      <c r="R55" s="75" t="str">
        <f>IF(P55="","",T55*M55*LOOKUP(RIGHT($D$2,3),定数!$A$6:$A$13,定数!$B$6:$B$13))</f>
        <v/>
      </c>
      <c r="S55" s="75"/>
      <c r="T55" s="98" t="str">
        <f t="shared" si="9"/>
        <v/>
      </c>
      <c r="U55" s="99"/>
      <c r="V55" t="str">
        <f t="shared" si="7"/>
        <v/>
      </c>
      <c r="W55" t="str">
        <f t="shared" si="3"/>
        <v/>
      </c>
      <c r="X55" s="40" t="str">
        <f t="shared" si="5"/>
        <v/>
      </c>
      <c r="Y55" s="41" t="str">
        <f t="shared" si="6"/>
        <v/>
      </c>
    </row>
    <row r="56" spans="2:25" x14ac:dyDescent="0.2">
      <c r="B56" s="39">
        <v>48</v>
      </c>
      <c r="C56" s="90" t="str">
        <f t="shared" si="10"/>
        <v/>
      </c>
      <c r="D56" s="90"/>
      <c r="E56" s="48"/>
      <c r="F56" s="8"/>
      <c r="G56" s="48"/>
      <c r="H56" s="95"/>
      <c r="I56" s="95"/>
      <c r="J56" s="48"/>
      <c r="K56" s="92"/>
      <c r="L56" s="93"/>
      <c r="M56" s="6"/>
      <c r="N56" s="48"/>
      <c r="O56" s="8"/>
      <c r="P56" s="95"/>
      <c r="Q56" s="95"/>
      <c r="R56" s="75" t="str">
        <f>IF(P56="","",T56*M56*LOOKUP(RIGHT($D$2,3),定数!$A$6:$A$13,定数!$B$6:$B$13))</f>
        <v/>
      </c>
      <c r="S56" s="75"/>
      <c r="T56" s="98" t="str">
        <f t="shared" si="9"/>
        <v/>
      </c>
      <c r="U56" s="99"/>
      <c r="V56" t="str">
        <f t="shared" si="7"/>
        <v/>
      </c>
      <c r="W56" t="str">
        <f t="shared" si="3"/>
        <v/>
      </c>
      <c r="X56" s="40" t="str">
        <f t="shared" si="5"/>
        <v/>
      </c>
      <c r="Y56" s="41" t="str">
        <f t="shared" si="6"/>
        <v/>
      </c>
    </row>
    <row r="57" spans="2:25" x14ac:dyDescent="0.2">
      <c r="B57" s="39">
        <v>49</v>
      </c>
      <c r="C57" s="90" t="str">
        <f t="shared" si="10"/>
        <v/>
      </c>
      <c r="D57" s="90"/>
      <c r="E57" s="48"/>
      <c r="F57" s="8"/>
      <c r="G57" s="48"/>
      <c r="H57" s="95"/>
      <c r="I57" s="95"/>
      <c r="J57" s="48"/>
      <c r="K57" s="92"/>
      <c r="L57" s="93"/>
      <c r="M57" s="6"/>
      <c r="N57" s="48"/>
      <c r="O57" s="8"/>
      <c r="P57" s="91"/>
      <c r="Q57" s="91"/>
      <c r="R57" s="75" t="str">
        <f>IF(P57="","",T57*M57*LOOKUP(RIGHT($D$2,3),定数!$A$6:$A$13,定数!$B$6:$B$13))</f>
        <v/>
      </c>
      <c r="S57" s="75"/>
      <c r="T57" s="98" t="str">
        <f t="shared" si="9"/>
        <v/>
      </c>
      <c r="U57" s="99"/>
      <c r="V57" t="str">
        <f t="shared" si="7"/>
        <v/>
      </c>
      <c r="W57" t="str">
        <f t="shared" si="3"/>
        <v/>
      </c>
      <c r="X57" s="40" t="str">
        <f t="shared" si="5"/>
        <v/>
      </c>
      <c r="Y57" s="41" t="str">
        <f t="shared" si="6"/>
        <v/>
      </c>
    </row>
    <row r="58" spans="2:25" x14ac:dyDescent="0.2">
      <c r="B58" s="39">
        <v>50</v>
      </c>
      <c r="C58" s="90" t="str">
        <f t="shared" si="10"/>
        <v/>
      </c>
      <c r="D58" s="90"/>
      <c r="E58" s="48"/>
      <c r="F58" s="8"/>
      <c r="G58" s="48"/>
      <c r="H58" s="95"/>
      <c r="I58" s="95"/>
      <c r="J58" s="48"/>
      <c r="K58" s="92"/>
      <c r="L58" s="93"/>
      <c r="M58" s="6"/>
      <c r="N58" s="48"/>
      <c r="O58" s="8"/>
      <c r="P58" s="91"/>
      <c r="Q58" s="91"/>
      <c r="R58" s="75" t="str">
        <f>IF(P58="","",T58*M58*LOOKUP(RIGHT($D$2,3),定数!$A$6:$A$13,定数!$B$6:$B$13))</f>
        <v/>
      </c>
      <c r="S58" s="75"/>
      <c r="T58" s="98" t="str">
        <f t="shared" si="9"/>
        <v/>
      </c>
      <c r="U58" s="99"/>
      <c r="V58" t="str">
        <f t="shared" si="7"/>
        <v/>
      </c>
      <c r="W58" t="str">
        <f t="shared" si="3"/>
        <v/>
      </c>
      <c r="X58" s="40" t="str">
        <f t="shared" si="5"/>
        <v/>
      </c>
      <c r="Y58" s="41" t="str">
        <f t="shared" si="6"/>
        <v/>
      </c>
    </row>
    <row r="59" spans="2:25" x14ac:dyDescent="0.2">
      <c r="B59" s="39">
        <v>51</v>
      </c>
      <c r="C59" s="90" t="str">
        <f t="shared" si="10"/>
        <v/>
      </c>
      <c r="D59" s="90"/>
      <c r="E59" s="39"/>
      <c r="F59" s="8"/>
      <c r="G59" s="39"/>
      <c r="H59" s="94"/>
      <c r="I59" s="94"/>
      <c r="J59" s="39"/>
      <c r="K59" s="92"/>
      <c r="L59" s="93"/>
      <c r="M59" s="6"/>
      <c r="N59" s="39"/>
      <c r="O59" s="8"/>
      <c r="P59" s="95"/>
      <c r="Q59" s="95"/>
      <c r="R59" s="75" t="str">
        <f>IF(P59="","",T59*M59*LOOKUP(RIGHT($D$2,3),定数!$A$6:$A$13,定数!$B$6:$B$13))</f>
        <v/>
      </c>
      <c r="S59" s="75"/>
      <c r="T59" s="98" t="str">
        <f t="shared" si="9"/>
        <v/>
      </c>
      <c r="U59" s="99"/>
      <c r="V59" t="str">
        <f t="shared" si="7"/>
        <v/>
      </c>
      <c r="W59" t="str">
        <f t="shared" si="3"/>
        <v/>
      </c>
      <c r="X59" s="40" t="str">
        <f t="shared" si="5"/>
        <v/>
      </c>
      <c r="Y59" s="41" t="str">
        <f t="shared" si="6"/>
        <v/>
      </c>
    </row>
    <row r="60" spans="2:25" x14ac:dyDescent="0.2">
      <c r="B60" s="39">
        <v>52</v>
      </c>
      <c r="C60" s="90" t="str">
        <f t="shared" si="10"/>
        <v/>
      </c>
      <c r="D60" s="90"/>
      <c r="E60" s="39"/>
      <c r="F60" s="8"/>
      <c r="G60" s="39"/>
      <c r="H60" s="94"/>
      <c r="I60" s="94"/>
      <c r="J60" s="39"/>
      <c r="K60" s="92"/>
      <c r="L60" s="93"/>
      <c r="M60" s="6"/>
      <c r="N60" s="39"/>
      <c r="O60" s="8"/>
      <c r="P60" s="95"/>
      <c r="Q60" s="95"/>
      <c r="R60" s="75" t="str">
        <f>IF(P60="","",T60*M60*LOOKUP(RIGHT($D$2,3),定数!$A$6:$A$13,定数!$B$6:$B$13))</f>
        <v/>
      </c>
      <c r="S60" s="75"/>
      <c r="T60" s="98" t="str">
        <f t="shared" si="9"/>
        <v/>
      </c>
      <c r="U60" s="99"/>
      <c r="V60" t="str">
        <f t="shared" si="7"/>
        <v/>
      </c>
      <c r="W60" t="str">
        <f t="shared" si="3"/>
        <v/>
      </c>
      <c r="X60" s="40" t="str">
        <f t="shared" si="5"/>
        <v/>
      </c>
      <c r="Y60" s="41" t="str">
        <f t="shared" si="6"/>
        <v/>
      </c>
    </row>
    <row r="61" spans="2:25" x14ac:dyDescent="0.2">
      <c r="B61" s="39">
        <v>53</v>
      </c>
      <c r="C61" s="90" t="str">
        <f t="shared" si="10"/>
        <v/>
      </c>
      <c r="D61" s="90"/>
      <c r="E61" s="39"/>
      <c r="F61" s="8"/>
      <c r="G61" s="39"/>
      <c r="H61" s="94"/>
      <c r="I61" s="94"/>
      <c r="J61" s="39"/>
      <c r="K61" s="92"/>
      <c r="L61" s="93"/>
      <c r="M61" s="6"/>
      <c r="N61" s="39"/>
      <c r="O61" s="8"/>
      <c r="P61" s="95"/>
      <c r="Q61" s="95"/>
      <c r="R61" s="75" t="str">
        <f>IF(P61="","",T61*M61*LOOKUP(RIGHT($D$2,3),定数!$A$6:$A$13,定数!$B$6:$B$13))</f>
        <v/>
      </c>
      <c r="S61" s="75"/>
      <c r="T61" s="98" t="str">
        <f t="shared" si="9"/>
        <v/>
      </c>
      <c r="U61" s="99"/>
      <c r="V61" t="str">
        <f t="shared" si="7"/>
        <v/>
      </c>
      <c r="W61" t="str">
        <f t="shared" si="3"/>
        <v/>
      </c>
      <c r="X61" s="40" t="str">
        <f t="shared" si="5"/>
        <v/>
      </c>
      <c r="Y61" s="41" t="str">
        <f t="shared" si="6"/>
        <v/>
      </c>
    </row>
    <row r="62" spans="2:25" x14ac:dyDescent="0.2">
      <c r="B62" s="39">
        <v>54</v>
      </c>
      <c r="C62" s="90" t="str">
        <f t="shared" si="10"/>
        <v/>
      </c>
      <c r="D62" s="90"/>
      <c r="E62" s="39"/>
      <c r="F62" s="8"/>
      <c r="G62" s="39"/>
      <c r="H62" s="94"/>
      <c r="I62" s="94"/>
      <c r="J62" s="39"/>
      <c r="K62" s="92"/>
      <c r="L62" s="93"/>
      <c r="M62" s="6"/>
      <c r="N62" s="39"/>
      <c r="O62" s="8"/>
      <c r="P62" s="95"/>
      <c r="Q62" s="95"/>
      <c r="R62" s="75" t="str">
        <f>IF(P62="","",T62*M62*LOOKUP(RIGHT($D$2,3),定数!$A$6:$A$13,定数!$B$6:$B$13))</f>
        <v/>
      </c>
      <c r="S62" s="75"/>
      <c r="T62" s="98" t="str">
        <f t="shared" si="9"/>
        <v/>
      </c>
      <c r="U62" s="99"/>
      <c r="V62" t="str">
        <f t="shared" si="7"/>
        <v/>
      </c>
      <c r="W62" t="str">
        <f t="shared" si="3"/>
        <v/>
      </c>
      <c r="X62" s="40" t="str">
        <f t="shared" si="5"/>
        <v/>
      </c>
      <c r="Y62" s="41" t="str">
        <f t="shared" si="6"/>
        <v/>
      </c>
    </row>
    <row r="63" spans="2:25" x14ac:dyDescent="0.2">
      <c r="B63" s="39">
        <v>55</v>
      </c>
      <c r="C63" s="90" t="str">
        <f t="shared" si="10"/>
        <v/>
      </c>
      <c r="D63" s="90"/>
      <c r="E63" s="39"/>
      <c r="F63" s="8"/>
      <c r="G63" s="39"/>
      <c r="H63" s="94"/>
      <c r="I63" s="94"/>
      <c r="J63" s="39"/>
      <c r="K63" s="92"/>
      <c r="L63" s="93"/>
      <c r="M63" s="6"/>
      <c r="N63" s="39"/>
      <c r="O63" s="8"/>
      <c r="P63" s="95"/>
      <c r="Q63" s="95"/>
      <c r="R63" s="75" t="str">
        <f>IF(P63="","",T63*M63*LOOKUP(RIGHT($D$2,3),定数!$A$6:$A$13,定数!$B$6:$B$13))</f>
        <v/>
      </c>
      <c r="S63" s="75"/>
      <c r="T63" s="98" t="str">
        <f t="shared" si="9"/>
        <v/>
      </c>
      <c r="U63" s="99"/>
      <c r="V63" t="str">
        <f t="shared" si="7"/>
        <v/>
      </c>
      <c r="W63" t="str">
        <f t="shared" si="3"/>
        <v/>
      </c>
      <c r="X63" s="40" t="str">
        <f t="shared" si="5"/>
        <v/>
      </c>
      <c r="Y63" s="41" t="str">
        <f t="shared" si="6"/>
        <v/>
      </c>
    </row>
    <row r="64" spans="2:25" x14ac:dyDescent="0.2">
      <c r="B64" s="39">
        <v>56</v>
      </c>
      <c r="C64" s="90" t="str">
        <f t="shared" si="10"/>
        <v/>
      </c>
      <c r="D64" s="90"/>
      <c r="E64" s="39"/>
      <c r="F64" s="8"/>
      <c r="G64" s="39"/>
      <c r="H64" s="94"/>
      <c r="I64" s="94"/>
      <c r="J64" s="39"/>
      <c r="K64" s="92"/>
      <c r="L64" s="93"/>
      <c r="M64" s="6"/>
      <c r="N64" s="39"/>
      <c r="O64" s="8"/>
      <c r="P64" s="95"/>
      <c r="Q64" s="95"/>
      <c r="R64" s="75" t="str">
        <f>IF(P64="","",T64*M64*LOOKUP(RIGHT($D$2,3),定数!$A$6:$A$13,定数!$B$6:$B$13))</f>
        <v/>
      </c>
      <c r="S64" s="75"/>
      <c r="T64" s="98" t="str">
        <f t="shared" si="9"/>
        <v/>
      </c>
      <c r="U64" s="99"/>
      <c r="V64" t="str">
        <f t="shared" si="7"/>
        <v/>
      </c>
      <c r="W64" t="str">
        <f t="shared" si="3"/>
        <v/>
      </c>
      <c r="X64" s="40" t="str">
        <f t="shared" si="5"/>
        <v/>
      </c>
      <c r="Y64" s="41" t="str">
        <f t="shared" si="6"/>
        <v/>
      </c>
    </row>
    <row r="65" spans="2:25" x14ac:dyDescent="0.2">
      <c r="B65" s="39">
        <v>57</v>
      </c>
      <c r="C65" s="90" t="str">
        <f t="shared" si="0"/>
        <v/>
      </c>
      <c r="D65" s="90"/>
      <c r="E65" s="39"/>
      <c r="F65" s="8"/>
      <c r="G65" s="39"/>
      <c r="H65" s="94"/>
      <c r="I65" s="94"/>
      <c r="J65" s="39"/>
      <c r="K65" s="92" t="str">
        <f t="shared" ref="K65:K74" si="11">IF(J65="","",C65*0.03)</f>
        <v/>
      </c>
      <c r="L65" s="93"/>
      <c r="M65" s="6" t="str">
        <f>IF(J65="","",(K65/J65)/LOOKUP(RIGHT($D$2,3),定数!$A$6:$A$13,定数!$B$6:$B$13))</f>
        <v/>
      </c>
      <c r="N65" s="39"/>
      <c r="O65" s="8"/>
      <c r="P65" s="95"/>
      <c r="Q65" s="95"/>
      <c r="R65" s="75" t="str">
        <f>IF(P65="","",T65*M65*LOOKUP(RIGHT($D$2,3),定数!$A$6:$A$13,定数!$B$6:$B$13))</f>
        <v/>
      </c>
      <c r="S65" s="75"/>
      <c r="T65" s="98" t="str">
        <f t="shared" si="9"/>
        <v/>
      </c>
      <c r="U65" s="99"/>
      <c r="V65" t="str">
        <f t="shared" si="7"/>
        <v/>
      </c>
      <c r="W65" t="str">
        <f t="shared" si="3"/>
        <v/>
      </c>
      <c r="X65" s="40" t="str">
        <f t="shared" si="5"/>
        <v/>
      </c>
      <c r="Y65" s="41" t="str">
        <f t="shared" si="6"/>
        <v/>
      </c>
    </row>
    <row r="66" spans="2:25" x14ac:dyDescent="0.2">
      <c r="B66" s="39">
        <v>58</v>
      </c>
      <c r="C66" s="90" t="str">
        <f t="shared" si="0"/>
        <v/>
      </c>
      <c r="D66" s="90"/>
      <c r="E66" s="39"/>
      <c r="F66" s="8"/>
      <c r="G66" s="39"/>
      <c r="H66" s="94"/>
      <c r="I66" s="94"/>
      <c r="J66" s="39"/>
      <c r="K66" s="92" t="str">
        <f t="shared" si="11"/>
        <v/>
      </c>
      <c r="L66" s="93"/>
      <c r="M66" s="6" t="str">
        <f>IF(J66="","",(K66/J66)/LOOKUP(RIGHT($D$2,3),定数!$A$6:$A$13,定数!$B$6:$B$13))</f>
        <v/>
      </c>
      <c r="N66" s="39"/>
      <c r="O66" s="8"/>
      <c r="P66" s="94"/>
      <c r="Q66" s="94"/>
      <c r="R66" s="75" t="str">
        <f>IF(P66="","",T66*M66*LOOKUP(RIGHT($D$2,3),定数!$A$6:$A$13,定数!$B$6:$B$13))</f>
        <v/>
      </c>
      <c r="S66" s="75"/>
      <c r="T66" s="98" t="str">
        <f t="shared" si="9"/>
        <v/>
      </c>
      <c r="U66" s="99"/>
      <c r="V66" t="str">
        <f t="shared" si="7"/>
        <v/>
      </c>
      <c r="W66" t="str">
        <f t="shared" si="3"/>
        <v/>
      </c>
      <c r="X66" s="40" t="str">
        <f t="shared" si="5"/>
        <v/>
      </c>
      <c r="Y66" s="41" t="str">
        <f t="shared" si="6"/>
        <v/>
      </c>
    </row>
    <row r="67" spans="2:25" x14ac:dyDescent="0.2">
      <c r="B67" s="39">
        <v>59</v>
      </c>
      <c r="C67" s="90" t="str">
        <f t="shared" si="0"/>
        <v/>
      </c>
      <c r="D67" s="90"/>
      <c r="E67" s="39"/>
      <c r="F67" s="8"/>
      <c r="G67" s="39"/>
      <c r="H67" s="94"/>
      <c r="I67" s="94"/>
      <c r="J67" s="39"/>
      <c r="K67" s="92" t="str">
        <f t="shared" si="11"/>
        <v/>
      </c>
      <c r="L67" s="93"/>
      <c r="M67" s="6" t="str">
        <f>IF(J67="","",(K67/J67)/LOOKUP(RIGHT($D$2,3),定数!$A$6:$A$13,定数!$B$6:$B$13))</f>
        <v/>
      </c>
      <c r="N67" s="39"/>
      <c r="O67" s="8"/>
      <c r="P67" s="94"/>
      <c r="Q67" s="94"/>
      <c r="R67" s="75" t="str">
        <f>IF(P67="","",T67*M67*LOOKUP(RIGHT($D$2,3),定数!$A$6:$A$13,定数!$B$6:$B$13))</f>
        <v/>
      </c>
      <c r="S67" s="75"/>
      <c r="T67" s="98" t="str">
        <f t="shared" si="9"/>
        <v/>
      </c>
      <c r="U67" s="99"/>
      <c r="V67" t="str">
        <f t="shared" si="7"/>
        <v/>
      </c>
      <c r="W67" t="str">
        <f t="shared" si="3"/>
        <v/>
      </c>
      <c r="X67" s="40" t="str">
        <f t="shared" si="5"/>
        <v/>
      </c>
      <c r="Y67" s="41" t="str">
        <f t="shared" si="6"/>
        <v/>
      </c>
    </row>
    <row r="68" spans="2:25" x14ac:dyDescent="0.2">
      <c r="B68" s="39">
        <v>60</v>
      </c>
      <c r="C68" s="90" t="str">
        <f t="shared" si="0"/>
        <v/>
      </c>
      <c r="D68" s="90"/>
      <c r="E68" s="39"/>
      <c r="F68" s="8"/>
      <c r="G68" s="39"/>
      <c r="H68" s="94"/>
      <c r="I68" s="94"/>
      <c r="J68" s="39"/>
      <c r="K68" s="92" t="str">
        <f t="shared" si="11"/>
        <v/>
      </c>
      <c r="L68" s="93"/>
      <c r="M68" s="6" t="str">
        <f>IF(J68="","",(K68/J68)/LOOKUP(RIGHT($D$2,3),定数!$A$6:$A$13,定数!$B$6:$B$13))</f>
        <v/>
      </c>
      <c r="N68" s="39"/>
      <c r="O68" s="8"/>
      <c r="P68" s="94"/>
      <c r="Q68" s="94"/>
      <c r="R68" s="75" t="str">
        <f>IF(P68="","",T68*M68*LOOKUP(RIGHT($D$2,3),定数!$A$6:$A$13,定数!$B$6:$B$13))</f>
        <v/>
      </c>
      <c r="S68" s="75"/>
      <c r="T68" s="98" t="str">
        <f t="shared" si="9"/>
        <v/>
      </c>
      <c r="U68" s="99"/>
      <c r="V68" t="str">
        <f t="shared" si="7"/>
        <v/>
      </c>
      <c r="W68" t="str">
        <f t="shared" si="3"/>
        <v/>
      </c>
      <c r="X68" s="40" t="str">
        <f t="shared" si="5"/>
        <v/>
      </c>
      <c r="Y68" s="41" t="str">
        <f t="shared" si="6"/>
        <v/>
      </c>
    </row>
    <row r="69" spans="2:25" x14ac:dyDescent="0.2">
      <c r="B69" s="39">
        <v>61</v>
      </c>
      <c r="C69" s="90" t="str">
        <f t="shared" si="0"/>
        <v/>
      </c>
      <c r="D69" s="90"/>
      <c r="E69" s="39"/>
      <c r="F69" s="8"/>
      <c r="G69" s="39"/>
      <c r="H69" s="94"/>
      <c r="I69" s="94"/>
      <c r="J69" s="39"/>
      <c r="K69" s="92" t="str">
        <f t="shared" si="11"/>
        <v/>
      </c>
      <c r="L69" s="93"/>
      <c r="M69" s="6" t="str">
        <f>IF(J69="","",(K69/J69)/LOOKUP(RIGHT($D$2,3),定数!$A$6:$A$13,定数!$B$6:$B$13))</f>
        <v/>
      </c>
      <c r="N69" s="39"/>
      <c r="O69" s="8"/>
      <c r="P69" s="94"/>
      <c r="Q69" s="94"/>
      <c r="R69" s="75" t="str">
        <f>IF(P69="","",T69*M69*LOOKUP(RIGHT($D$2,3),定数!$A$6:$A$13,定数!$B$6:$B$13))</f>
        <v/>
      </c>
      <c r="S69" s="75"/>
      <c r="T69" s="98" t="str">
        <f t="shared" si="9"/>
        <v/>
      </c>
      <c r="U69" s="99"/>
      <c r="V69" t="str">
        <f t="shared" si="7"/>
        <v/>
      </c>
      <c r="W69" t="str">
        <f t="shared" si="3"/>
        <v/>
      </c>
      <c r="X69" s="40" t="str">
        <f t="shared" si="5"/>
        <v/>
      </c>
      <c r="Y69" s="41" t="str">
        <f t="shared" si="6"/>
        <v/>
      </c>
    </row>
    <row r="70" spans="2:25" x14ac:dyDescent="0.2">
      <c r="B70" s="39">
        <v>62</v>
      </c>
      <c r="C70" s="90" t="str">
        <f t="shared" si="0"/>
        <v/>
      </c>
      <c r="D70" s="90"/>
      <c r="E70" s="39"/>
      <c r="F70" s="8"/>
      <c r="G70" s="39"/>
      <c r="H70" s="94"/>
      <c r="I70" s="94"/>
      <c r="J70" s="39"/>
      <c r="K70" s="92" t="str">
        <f t="shared" si="11"/>
        <v/>
      </c>
      <c r="L70" s="93"/>
      <c r="M70" s="6" t="str">
        <f>IF(J70="","",(K70/J70)/LOOKUP(RIGHT($D$2,3),定数!$A$6:$A$13,定数!$B$6:$B$13))</f>
        <v/>
      </c>
      <c r="N70" s="39"/>
      <c r="O70" s="8"/>
      <c r="P70" s="94"/>
      <c r="Q70" s="94"/>
      <c r="R70" s="75" t="str">
        <f>IF(P70="","",T70*M70*LOOKUP(RIGHT($D$2,3),定数!$A$6:$A$13,定数!$B$6:$B$13))</f>
        <v/>
      </c>
      <c r="S70" s="75"/>
      <c r="T70" s="98" t="str">
        <f t="shared" si="9"/>
        <v/>
      </c>
      <c r="U70" s="99"/>
      <c r="V70" t="str">
        <f t="shared" si="7"/>
        <v/>
      </c>
      <c r="W70" t="str">
        <f t="shared" si="3"/>
        <v/>
      </c>
      <c r="X70" s="40" t="str">
        <f t="shared" si="5"/>
        <v/>
      </c>
      <c r="Y70" s="41" t="str">
        <f t="shared" si="6"/>
        <v/>
      </c>
    </row>
    <row r="71" spans="2:25" x14ac:dyDescent="0.2">
      <c r="B71" s="39">
        <v>63</v>
      </c>
      <c r="C71" s="90" t="str">
        <f t="shared" si="0"/>
        <v/>
      </c>
      <c r="D71" s="90"/>
      <c r="E71" s="39"/>
      <c r="F71" s="8"/>
      <c r="G71" s="39"/>
      <c r="H71" s="94"/>
      <c r="I71" s="94"/>
      <c r="J71" s="39"/>
      <c r="K71" s="92" t="str">
        <f t="shared" si="11"/>
        <v/>
      </c>
      <c r="L71" s="93"/>
      <c r="M71" s="6" t="str">
        <f>IF(J71="","",(K71/J71)/LOOKUP(RIGHT($D$2,3),定数!$A$6:$A$13,定数!$B$6:$B$13))</f>
        <v/>
      </c>
      <c r="N71" s="39"/>
      <c r="O71" s="8"/>
      <c r="P71" s="94"/>
      <c r="Q71" s="94"/>
      <c r="R71" s="75" t="str">
        <f>IF(P71="","",T71*M71*LOOKUP(RIGHT($D$2,3),定数!$A$6:$A$13,定数!$B$6:$B$13))</f>
        <v/>
      </c>
      <c r="S71" s="75"/>
      <c r="T71" s="98" t="str">
        <f t="shared" si="9"/>
        <v/>
      </c>
      <c r="U71" s="99"/>
      <c r="V71" t="str">
        <f t="shared" si="7"/>
        <v/>
      </c>
      <c r="W71" t="str">
        <f t="shared" si="3"/>
        <v/>
      </c>
      <c r="X71" s="40" t="str">
        <f t="shared" si="5"/>
        <v/>
      </c>
      <c r="Y71" s="41" t="str">
        <f t="shared" si="6"/>
        <v/>
      </c>
    </row>
    <row r="72" spans="2:25" x14ac:dyDescent="0.2">
      <c r="B72" s="39">
        <v>64</v>
      </c>
      <c r="C72" s="90" t="str">
        <f t="shared" si="0"/>
        <v/>
      </c>
      <c r="D72" s="90"/>
      <c r="E72" s="39"/>
      <c r="F72" s="8"/>
      <c r="G72" s="39"/>
      <c r="H72" s="94"/>
      <c r="I72" s="94"/>
      <c r="J72" s="39"/>
      <c r="K72" s="92" t="str">
        <f t="shared" si="11"/>
        <v/>
      </c>
      <c r="L72" s="93"/>
      <c r="M72" s="6" t="str">
        <f>IF(J72="","",(K72/J72)/LOOKUP(RIGHT($D$2,3),定数!$A$6:$A$13,定数!$B$6:$B$13))</f>
        <v/>
      </c>
      <c r="N72" s="39"/>
      <c r="O72" s="8"/>
      <c r="P72" s="94"/>
      <c r="Q72" s="94"/>
      <c r="R72" s="75" t="str">
        <f>IF(P72="","",T72*M72*LOOKUP(RIGHT($D$2,3),定数!$A$6:$A$13,定数!$B$6:$B$13))</f>
        <v/>
      </c>
      <c r="S72" s="75"/>
      <c r="T72" s="98" t="str">
        <f t="shared" si="9"/>
        <v/>
      </c>
      <c r="U72" s="99"/>
      <c r="V72" t="str">
        <f t="shared" si="7"/>
        <v/>
      </c>
      <c r="W72" t="str">
        <f t="shared" si="3"/>
        <v/>
      </c>
      <c r="X72" s="40" t="str">
        <f t="shared" si="5"/>
        <v/>
      </c>
      <c r="Y72" s="41" t="str">
        <f t="shared" si="6"/>
        <v/>
      </c>
    </row>
    <row r="73" spans="2:25" x14ac:dyDescent="0.2">
      <c r="B73" s="39">
        <v>65</v>
      </c>
      <c r="C73" s="90" t="str">
        <f t="shared" si="0"/>
        <v/>
      </c>
      <c r="D73" s="90"/>
      <c r="E73" s="39"/>
      <c r="F73" s="8"/>
      <c r="G73" s="39"/>
      <c r="H73" s="94"/>
      <c r="I73" s="94"/>
      <c r="J73" s="39"/>
      <c r="K73" s="92" t="str">
        <f t="shared" si="11"/>
        <v/>
      </c>
      <c r="L73" s="93"/>
      <c r="M73" s="6" t="str">
        <f>IF(J73="","",(K73/J73)/LOOKUP(RIGHT($D$2,3),定数!$A$6:$A$13,定数!$B$6:$B$13))</f>
        <v/>
      </c>
      <c r="N73" s="39"/>
      <c r="O73" s="8"/>
      <c r="P73" s="94"/>
      <c r="Q73" s="94"/>
      <c r="R73" s="75" t="str">
        <f>IF(P73="","",T73*M73*LOOKUP(RIGHT($D$2,3),定数!$A$6:$A$13,定数!$B$6:$B$13))</f>
        <v/>
      </c>
      <c r="S73" s="75"/>
      <c r="T73" s="98" t="str">
        <f t="shared" si="9"/>
        <v/>
      </c>
      <c r="U73" s="99"/>
      <c r="V73" t="str">
        <f t="shared" si="7"/>
        <v/>
      </c>
      <c r="W73" t="str">
        <f t="shared" si="3"/>
        <v/>
      </c>
      <c r="X73" s="40" t="str">
        <f t="shared" si="5"/>
        <v/>
      </c>
      <c r="Y73" s="41" t="str">
        <f t="shared" si="6"/>
        <v/>
      </c>
    </row>
    <row r="74" spans="2:25" x14ac:dyDescent="0.2">
      <c r="B74" s="39">
        <v>66</v>
      </c>
      <c r="C74" s="90" t="str">
        <f t="shared" ref="C74:C108" si="12">IF(R73="","",C73+R73)</f>
        <v/>
      </c>
      <c r="D74" s="90"/>
      <c r="E74" s="39"/>
      <c r="F74" s="8"/>
      <c r="G74" s="39"/>
      <c r="H74" s="94"/>
      <c r="I74" s="94"/>
      <c r="J74" s="39"/>
      <c r="K74" s="92" t="str">
        <f t="shared" si="11"/>
        <v/>
      </c>
      <c r="L74" s="93"/>
      <c r="M74" s="6" t="str">
        <f>IF(J74="","",(K74/J74)/LOOKUP(RIGHT($D$2,3),定数!$A$6:$A$13,定数!$B$6:$B$13))</f>
        <v/>
      </c>
      <c r="N74" s="39"/>
      <c r="O74" s="8"/>
      <c r="P74" s="94"/>
      <c r="Q74" s="94"/>
      <c r="R74" s="75" t="str">
        <f>IF(P74="","",T74*M74*LOOKUP(RIGHT($D$2,3),定数!$A$6:$A$13,定数!$B$6:$B$13))</f>
        <v/>
      </c>
      <c r="S74" s="75"/>
      <c r="T74" s="98" t="str">
        <f t="shared" si="9"/>
        <v/>
      </c>
      <c r="U74" s="99"/>
      <c r="V74" t="str">
        <f t="shared" si="7"/>
        <v/>
      </c>
      <c r="W74" t="str">
        <f t="shared" si="7"/>
        <v/>
      </c>
      <c r="X74" s="40" t="str">
        <f t="shared" si="5"/>
        <v/>
      </c>
      <c r="Y74" s="41" t="str">
        <f t="shared" si="6"/>
        <v/>
      </c>
    </row>
    <row r="75" spans="2:25" x14ac:dyDescent="0.2">
      <c r="B75" s="39">
        <v>67</v>
      </c>
      <c r="C75" s="90" t="str">
        <f t="shared" si="12"/>
        <v/>
      </c>
      <c r="D75" s="90"/>
      <c r="E75" s="39"/>
      <c r="F75" s="8"/>
      <c r="G75" s="39"/>
      <c r="H75" s="94"/>
      <c r="I75" s="94"/>
      <c r="J75" s="39"/>
      <c r="K75" s="92" t="str">
        <f t="shared" ref="K75:K108" si="13">IF(J75="","",C75*0.03)</f>
        <v/>
      </c>
      <c r="L75" s="93"/>
      <c r="M75" s="6" t="str">
        <f>IF(J75="","",(K75/J75)/LOOKUP(RIGHT($D$2,3),定数!$A$6:$A$13,定数!$B$6:$B$13))</f>
        <v/>
      </c>
      <c r="N75" s="39"/>
      <c r="O75" s="8"/>
      <c r="P75" s="94"/>
      <c r="Q75" s="94"/>
      <c r="R75" s="75" t="str">
        <f>IF(P75="","",T75*M75*LOOKUP(RIGHT($D$2,3),定数!$A$6:$A$13,定数!$B$6:$B$13))</f>
        <v/>
      </c>
      <c r="S75" s="75"/>
      <c r="T75" s="98" t="str">
        <f t="shared" si="9"/>
        <v/>
      </c>
      <c r="U75" s="99"/>
      <c r="V75" t="str">
        <f t="shared" ref="V75:W90" si="14">IF(S75&lt;&gt;"",IF(S75&lt;0,1+V74,0),"")</f>
        <v/>
      </c>
      <c r="W75" t="str">
        <f t="shared" si="14"/>
        <v/>
      </c>
      <c r="X75" s="40" t="str">
        <f t="shared" si="5"/>
        <v/>
      </c>
      <c r="Y75" s="41" t="str">
        <f t="shared" si="6"/>
        <v/>
      </c>
    </row>
    <row r="76" spans="2:25" x14ac:dyDescent="0.2">
      <c r="B76" s="39">
        <v>68</v>
      </c>
      <c r="C76" s="90" t="str">
        <f t="shared" si="12"/>
        <v/>
      </c>
      <c r="D76" s="90"/>
      <c r="E76" s="39"/>
      <c r="F76" s="8"/>
      <c r="G76" s="39"/>
      <c r="H76" s="94"/>
      <c r="I76" s="94"/>
      <c r="J76" s="39"/>
      <c r="K76" s="92" t="str">
        <f t="shared" si="13"/>
        <v/>
      </c>
      <c r="L76" s="93"/>
      <c r="M76" s="6" t="str">
        <f>IF(J76="","",(K76/J76)/LOOKUP(RIGHT($D$2,3),定数!$A$6:$A$13,定数!$B$6:$B$13))</f>
        <v/>
      </c>
      <c r="N76" s="39"/>
      <c r="O76" s="8"/>
      <c r="P76" s="94"/>
      <c r="Q76" s="94"/>
      <c r="R76" s="75" t="str">
        <f>IF(P76="","",T76*M76*LOOKUP(RIGHT($D$2,3),定数!$A$6:$A$13,定数!$B$6:$B$13))</f>
        <v/>
      </c>
      <c r="S76" s="75"/>
      <c r="T76" s="98" t="str">
        <f t="shared" si="9"/>
        <v/>
      </c>
      <c r="U76" s="99"/>
      <c r="V76" t="str">
        <f t="shared" si="14"/>
        <v/>
      </c>
      <c r="W76" t="str">
        <f t="shared" si="14"/>
        <v/>
      </c>
      <c r="X76" s="40" t="str">
        <f t="shared" ref="X76:X108" si="15">IF(C76&lt;&gt;"",MAX(X75,C76),"")</f>
        <v/>
      </c>
      <c r="Y76" s="41" t="str">
        <f t="shared" ref="Y76:Y108" si="16">IF(X76&lt;&gt;"",1-(C76/X76),"")</f>
        <v/>
      </c>
    </row>
    <row r="77" spans="2:25" x14ac:dyDescent="0.2">
      <c r="B77" s="39">
        <v>69</v>
      </c>
      <c r="C77" s="90" t="str">
        <f t="shared" si="12"/>
        <v/>
      </c>
      <c r="D77" s="90"/>
      <c r="E77" s="39"/>
      <c r="F77" s="8"/>
      <c r="G77" s="39"/>
      <c r="H77" s="94"/>
      <c r="I77" s="94"/>
      <c r="J77" s="39"/>
      <c r="K77" s="92" t="str">
        <f t="shared" si="13"/>
        <v/>
      </c>
      <c r="L77" s="93"/>
      <c r="M77" s="6" t="str">
        <f>IF(J77="","",(K77/J77)/LOOKUP(RIGHT($D$2,3),定数!$A$6:$A$13,定数!$B$6:$B$13))</f>
        <v/>
      </c>
      <c r="N77" s="39"/>
      <c r="O77" s="8"/>
      <c r="P77" s="94"/>
      <c r="Q77" s="94"/>
      <c r="R77" s="75" t="str">
        <f>IF(P77="","",T77*M77*LOOKUP(RIGHT($D$2,3),定数!$A$6:$A$13,定数!$B$6:$B$13))</f>
        <v/>
      </c>
      <c r="S77" s="75"/>
      <c r="T77" s="98" t="str">
        <f t="shared" si="9"/>
        <v/>
      </c>
      <c r="U77" s="99"/>
      <c r="V77" t="str">
        <f t="shared" si="14"/>
        <v/>
      </c>
      <c r="W77" t="str">
        <f t="shared" si="14"/>
        <v/>
      </c>
      <c r="X77" s="40" t="str">
        <f t="shared" si="15"/>
        <v/>
      </c>
      <c r="Y77" s="41" t="str">
        <f t="shared" si="16"/>
        <v/>
      </c>
    </row>
    <row r="78" spans="2:25" x14ac:dyDescent="0.2">
      <c r="B78" s="39">
        <v>70</v>
      </c>
      <c r="C78" s="90" t="str">
        <f t="shared" si="12"/>
        <v/>
      </c>
      <c r="D78" s="90"/>
      <c r="E78" s="39"/>
      <c r="F78" s="8"/>
      <c r="G78" s="39"/>
      <c r="H78" s="94"/>
      <c r="I78" s="94"/>
      <c r="J78" s="39"/>
      <c r="K78" s="92" t="str">
        <f t="shared" si="13"/>
        <v/>
      </c>
      <c r="L78" s="93"/>
      <c r="M78" s="6" t="str">
        <f>IF(J78="","",(K78/J78)/LOOKUP(RIGHT($D$2,3),定数!$A$6:$A$13,定数!$B$6:$B$13))</f>
        <v/>
      </c>
      <c r="N78" s="39"/>
      <c r="O78" s="8"/>
      <c r="P78" s="94"/>
      <c r="Q78" s="94"/>
      <c r="R78" s="75" t="str">
        <f>IF(P78="","",T78*M78*LOOKUP(RIGHT($D$2,3),定数!$A$6:$A$13,定数!$B$6:$B$13))</f>
        <v/>
      </c>
      <c r="S78" s="75"/>
      <c r="T78" s="98" t="str">
        <f t="shared" si="9"/>
        <v/>
      </c>
      <c r="U78" s="99"/>
      <c r="V78" t="str">
        <f t="shared" si="14"/>
        <v/>
      </c>
      <c r="W78" t="str">
        <f t="shared" si="14"/>
        <v/>
      </c>
      <c r="X78" s="40" t="str">
        <f t="shared" si="15"/>
        <v/>
      </c>
      <c r="Y78" s="41" t="str">
        <f t="shared" si="16"/>
        <v/>
      </c>
    </row>
    <row r="79" spans="2:25" x14ac:dyDescent="0.2">
      <c r="B79" s="39">
        <v>71</v>
      </c>
      <c r="C79" s="90" t="str">
        <f t="shared" si="12"/>
        <v/>
      </c>
      <c r="D79" s="90"/>
      <c r="E79" s="39"/>
      <c r="F79" s="8"/>
      <c r="G79" s="39"/>
      <c r="H79" s="94"/>
      <c r="I79" s="94"/>
      <c r="J79" s="39"/>
      <c r="K79" s="92" t="str">
        <f t="shared" si="13"/>
        <v/>
      </c>
      <c r="L79" s="93"/>
      <c r="M79" s="6" t="str">
        <f>IF(J79="","",(K79/J79)/LOOKUP(RIGHT($D$2,3),定数!$A$6:$A$13,定数!$B$6:$B$13))</f>
        <v/>
      </c>
      <c r="N79" s="39"/>
      <c r="O79" s="8"/>
      <c r="P79" s="94"/>
      <c r="Q79" s="94"/>
      <c r="R79" s="75" t="str">
        <f>IF(P79="","",T79*M79*LOOKUP(RIGHT($D$2,3),定数!$A$6:$A$13,定数!$B$6:$B$13))</f>
        <v/>
      </c>
      <c r="S79" s="75"/>
      <c r="T79" s="98" t="str">
        <f t="shared" si="9"/>
        <v/>
      </c>
      <c r="U79" s="99"/>
      <c r="V79" t="str">
        <f t="shared" si="14"/>
        <v/>
      </c>
      <c r="W79" t="str">
        <f t="shared" si="14"/>
        <v/>
      </c>
      <c r="X79" s="40" t="str">
        <f t="shared" si="15"/>
        <v/>
      </c>
      <c r="Y79" s="41" t="str">
        <f t="shared" si="16"/>
        <v/>
      </c>
    </row>
    <row r="80" spans="2:25" x14ac:dyDescent="0.2">
      <c r="B80" s="39">
        <v>72</v>
      </c>
      <c r="C80" s="90" t="str">
        <f t="shared" si="12"/>
        <v/>
      </c>
      <c r="D80" s="90"/>
      <c r="E80" s="39"/>
      <c r="F80" s="8"/>
      <c r="G80" s="39"/>
      <c r="H80" s="94"/>
      <c r="I80" s="94"/>
      <c r="J80" s="39"/>
      <c r="K80" s="92" t="str">
        <f t="shared" si="13"/>
        <v/>
      </c>
      <c r="L80" s="93"/>
      <c r="M80" s="6" t="str">
        <f>IF(J80="","",(K80/J80)/LOOKUP(RIGHT($D$2,3),定数!$A$6:$A$13,定数!$B$6:$B$13))</f>
        <v/>
      </c>
      <c r="N80" s="39"/>
      <c r="O80" s="8"/>
      <c r="P80" s="94"/>
      <c r="Q80" s="94"/>
      <c r="R80" s="75" t="str">
        <f>IF(P80="","",T80*M80*LOOKUP(RIGHT($D$2,3),定数!$A$6:$A$13,定数!$B$6:$B$13))</f>
        <v/>
      </c>
      <c r="S80" s="75"/>
      <c r="T80" s="98" t="str">
        <f t="shared" si="9"/>
        <v/>
      </c>
      <c r="U80" s="99"/>
      <c r="V80" t="str">
        <f t="shared" si="14"/>
        <v/>
      </c>
      <c r="W80" t="str">
        <f t="shared" si="14"/>
        <v/>
      </c>
      <c r="X80" s="40" t="str">
        <f t="shared" si="15"/>
        <v/>
      </c>
      <c r="Y80" s="41" t="str">
        <f t="shared" si="16"/>
        <v/>
      </c>
    </row>
    <row r="81" spans="2:25" x14ac:dyDescent="0.2">
      <c r="B81" s="39">
        <v>73</v>
      </c>
      <c r="C81" s="90" t="str">
        <f t="shared" si="12"/>
        <v/>
      </c>
      <c r="D81" s="90"/>
      <c r="E81" s="39"/>
      <c r="F81" s="8"/>
      <c r="G81" s="39"/>
      <c r="H81" s="94"/>
      <c r="I81" s="94"/>
      <c r="J81" s="39"/>
      <c r="K81" s="92" t="str">
        <f t="shared" si="13"/>
        <v/>
      </c>
      <c r="L81" s="93"/>
      <c r="M81" s="6" t="str">
        <f>IF(J81="","",(K81/J81)/LOOKUP(RIGHT($D$2,3),定数!$A$6:$A$13,定数!$B$6:$B$13))</f>
        <v/>
      </c>
      <c r="N81" s="39"/>
      <c r="O81" s="8"/>
      <c r="P81" s="94"/>
      <c r="Q81" s="94"/>
      <c r="R81" s="75" t="str">
        <f>IF(P81="","",T81*M81*LOOKUP(RIGHT($D$2,3),定数!$A$6:$A$13,定数!$B$6:$B$13))</f>
        <v/>
      </c>
      <c r="S81" s="75"/>
      <c r="T81" s="76" t="str">
        <f t="shared" ref="T81:T108" si="17">IF(P81="","",IF(G81="買",(P81-H81),(H81-P81))*IF(RIGHT($D$2,3)="JPY",100,10000))</f>
        <v/>
      </c>
      <c r="U81" s="76"/>
      <c r="V81" t="str">
        <f t="shared" si="14"/>
        <v/>
      </c>
      <c r="W81" t="str">
        <f t="shared" si="14"/>
        <v/>
      </c>
      <c r="X81" s="40" t="str">
        <f t="shared" si="15"/>
        <v/>
      </c>
      <c r="Y81" s="41" t="str">
        <f t="shared" si="16"/>
        <v/>
      </c>
    </row>
    <row r="82" spans="2:25" x14ac:dyDescent="0.2">
      <c r="B82" s="39">
        <v>74</v>
      </c>
      <c r="C82" s="90" t="str">
        <f t="shared" si="12"/>
        <v/>
      </c>
      <c r="D82" s="90"/>
      <c r="E82" s="39"/>
      <c r="F82" s="8"/>
      <c r="G82" s="39"/>
      <c r="H82" s="94"/>
      <c r="I82" s="94"/>
      <c r="J82" s="39"/>
      <c r="K82" s="92" t="str">
        <f t="shared" si="13"/>
        <v/>
      </c>
      <c r="L82" s="93"/>
      <c r="M82" s="6" t="str">
        <f>IF(J82="","",(K82/J82)/LOOKUP(RIGHT($D$2,3),定数!$A$6:$A$13,定数!$B$6:$B$13))</f>
        <v/>
      </c>
      <c r="N82" s="39"/>
      <c r="O82" s="8"/>
      <c r="P82" s="94"/>
      <c r="Q82" s="94"/>
      <c r="R82" s="75" t="str">
        <f>IF(P82="","",T82*M82*LOOKUP(RIGHT($D$2,3),定数!$A$6:$A$13,定数!$B$6:$B$13))</f>
        <v/>
      </c>
      <c r="S82" s="75"/>
      <c r="T82" s="76" t="str">
        <f t="shared" si="17"/>
        <v/>
      </c>
      <c r="U82" s="76"/>
      <c r="V82" t="str">
        <f t="shared" si="14"/>
        <v/>
      </c>
      <c r="W82" t="str">
        <f t="shared" si="14"/>
        <v/>
      </c>
      <c r="X82" s="40" t="str">
        <f t="shared" si="15"/>
        <v/>
      </c>
      <c r="Y82" s="41" t="str">
        <f t="shared" si="16"/>
        <v/>
      </c>
    </row>
    <row r="83" spans="2:25" x14ac:dyDescent="0.2">
      <c r="B83" s="39">
        <v>75</v>
      </c>
      <c r="C83" s="90" t="str">
        <f t="shared" si="12"/>
        <v/>
      </c>
      <c r="D83" s="90"/>
      <c r="E83" s="39"/>
      <c r="F83" s="8"/>
      <c r="G83" s="39"/>
      <c r="H83" s="94"/>
      <c r="I83" s="94"/>
      <c r="J83" s="39"/>
      <c r="K83" s="92" t="str">
        <f t="shared" si="13"/>
        <v/>
      </c>
      <c r="L83" s="93"/>
      <c r="M83" s="6" t="str">
        <f>IF(J83="","",(K83/J83)/LOOKUP(RIGHT($D$2,3),定数!$A$6:$A$13,定数!$B$6:$B$13))</f>
        <v/>
      </c>
      <c r="N83" s="39"/>
      <c r="O83" s="8"/>
      <c r="P83" s="94"/>
      <c r="Q83" s="94"/>
      <c r="R83" s="75" t="str">
        <f>IF(P83="","",T83*M83*LOOKUP(RIGHT($D$2,3),定数!$A$6:$A$13,定数!$B$6:$B$13))</f>
        <v/>
      </c>
      <c r="S83" s="75"/>
      <c r="T83" s="76" t="str">
        <f t="shared" si="17"/>
        <v/>
      </c>
      <c r="U83" s="76"/>
      <c r="V83" t="str">
        <f t="shared" si="14"/>
        <v/>
      </c>
      <c r="W83" t="str">
        <f t="shared" si="14"/>
        <v/>
      </c>
      <c r="X83" s="40" t="str">
        <f t="shared" si="15"/>
        <v/>
      </c>
      <c r="Y83" s="41" t="str">
        <f t="shared" si="16"/>
        <v/>
      </c>
    </row>
    <row r="84" spans="2:25" x14ac:dyDescent="0.2">
      <c r="B84" s="39">
        <v>76</v>
      </c>
      <c r="C84" s="90" t="str">
        <f t="shared" si="12"/>
        <v/>
      </c>
      <c r="D84" s="90"/>
      <c r="E84" s="39"/>
      <c r="F84" s="8"/>
      <c r="G84" s="39"/>
      <c r="H84" s="94"/>
      <c r="I84" s="94"/>
      <c r="J84" s="39"/>
      <c r="K84" s="92" t="str">
        <f t="shared" si="13"/>
        <v/>
      </c>
      <c r="L84" s="93"/>
      <c r="M84" s="6" t="str">
        <f>IF(J84="","",(K84/J84)/LOOKUP(RIGHT($D$2,3),定数!$A$6:$A$13,定数!$B$6:$B$13))</f>
        <v/>
      </c>
      <c r="N84" s="39"/>
      <c r="O84" s="8"/>
      <c r="P84" s="94"/>
      <c r="Q84" s="94"/>
      <c r="R84" s="75" t="str">
        <f>IF(P84="","",T84*M84*LOOKUP(RIGHT($D$2,3),定数!$A$6:$A$13,定数!$B$6:$B$13))</f>
        <v/>
      </c>
      <c r="S84" s="75"/>
      <c r="T84" s="76" t="str">
        <f t="shared" si="17"/>
        <v/>
      </c>
      <c r="U84" s="76"/>
      <c r="V84" t="str">
        <f t="shared" si="14"/>
        <v/>
      </c>
      <c r="W84" t="str">
        <f t="shared" si="14"/>
        <v/>
      </c>
      <c r="X84" s="40" t="str">
        <f t="shared" si="15"/>
        <v/>
      </c>
      <c r="Y84" s="41" t="str">
        <f t="shared" si="16"/>
        <v/>
      </c>
    </row>
    <row r="85" spans="2:25" x14ac:dyDescent="0.2">
      <c r="B85" s="39">
        <v>77</v>
      </c>
      <c r="C85" s="90" t="str">
        <f t="shared" si="12"/>
        <v/>
      </c>
      <c r="D85" s="90"/>
      <c r="E85" s="39"/>
      <c r="F85" s="8"/>
      <c r="G85" s="39"/>
      <c r="H85" s="94"/>
      <c r="I85" s="94"/>
      <c r="J85" s="39"/>
      <c r="K85" s="92" t="str">
        <f t="shared" si="13"/>
        <v/>
      </c>
      <c r="L85" s="93"/>
      <c r="M85" s="6" t="str">
        <f>IF(J85="","",(K85/J85)/LOOKUP(RIGHT($D$2,3),定数!$A$6:$A$13,定数!$B$6:$B$13))</f>
        <v/>
      </c>
      <c r="N85" s="39"/>
      <c r="O85" s="8"/>
      <c r="P85" s="94"/>
      <c r="Q85" s="94"/>
      <c r="R85" s="75" t="str">
        <f>IF(P85="","",T85*M85*LOOKUP(RIGHT($D$2,3),定数!$A$6:$A$13,定数!$B$6:$B$13))</f>
        <v/>
      </c>
      <c r="S85" s="75"/>
      <c r="T85" s="76" t="str">
        <f t="shared" si="17"/>
        <v/>
      </c>
      <c r="U85" s="76"/>
      <c r="V85" t="str">
        <f t="shared" si="14"/>
        <v/>
      </c>
      <c r="W85" t="str">
        <f t="shared" si="14"/>
        <v/>
      </c>
      <c r="X85" s="40" t="str">
        <f t="shared" si="15"/>
        <v/>
      </c>
      <c r="Y85" s="41" t="str">
        <f t="shared" si="16"/>
        <v/>
      </c>
    </row>
    <row r="86" spans="2:25" x14ac:dyDescent="0.2">
      <c r="B86" s="39">
        <v>78</v>
      </c>
      <c r="C86" s="90" t="str">
        <f t="shared" si="12"/>
        <v/>
      </c>
      <c r="D86" s="90"/>
      <c r="E86" s="39"/>
      <c r="F86" s="8"/>
      <c r="G86" s="39"/>
      <c r="H86" s="94"/>
      <c r="I86" s="94"/>
      <c r="J86" s="39"/>
      <c r="K86" s="92" t="str">
        <f t="shared" si="13"/>
        <v/>
      </c>
      <c r="L86" s="93"/>
      <c r="M86" s="6" t="str">
        <f>IF(J86="","",(K86/J86)/LOOKUP(RIGHT($D$2,3),定数!$A$6:$A$13,定数!$B$6:$B$13))</f>
        <v/>
      </c>
      <c r="N86" s="39"/>
      <c r="O86" s="8"/>
      <c r="P86" s="94"/>
      <c r="Q86" s="94"/>
      <c r="R86" s="75" t="str">
        <f>IF(P86="","",T86*M86*LOOKUP(RIGHT($D$2,3),定数!$A$6:$A$13,定数!$B$6:$B$13))</f>
        <v/>
      </c>
      <c r="S86" s="75"/>
      <c r="T86" s="76" t="str">
        <f t="shared" si="17"/>
        <v/>
      </c>
      <c r="U86" s="76"/>
      <c r="V86" t="str">
        <f t="shared" si="14"/>
        <v/>
      </c>
      <c r="W86" t="str">
        <f t="shared" si="14"/>
        <v/>
      </c>
      <c r="X86" s="40" t="str">
        <f t="shared" si="15"/>
        <v/>
      </c>
      <c r="Y86" s="41" t="str">
        <f t="shared" si="16"/>
        <v/>
      </c>
    </row>
    <row r="87" spans="2:25" x14ac:dyDescent="0.2">
      <c r="B87" s="39">
        <v>79</v>
      </c>
      <c r="C87" s="90" t="str">
        <f t="shared" si="12"/>
        <v/>
      </c>
      <c r="D87" s="90"/>
      <c r="E87" s="39"/>
      <c r="F87" s="8"/>
      <c r="G87" s="39"/>
      <c r="H87" s="94"/>
      <c r="I87" s="94"/>
      <c r="J87" s="39"/>
      <c r="K87" s="92" t="str">
        <f t="shared" si="13"/>
        <v/>
      </c>
      <c r="L87" s="93"/>
      <c r="M87" s="6" t="str">
        <f>IF(J87="","",(K87/J87)/LOOKUP(RIGHT($D$2,3),定数!$A$6:$A$13,定数!$B$6:$B$13))</f>
        <v/>
      </c>
      <c r="N87" s="39"/>
      <c r="O87" s="8"/>
      <c r="P87" s="94"/>
      <c r="Q87" s="94"/>
      <c r="R87" s="75" t="str">
        <f>IF(P87="","",T87*M87*LOOKUP(RIGHT($D$2,3),定数!$A$6:$A$13,定数!$B$6:$B$13))</f>
        <v/>
      </c>
      <c r="S87" s="75"/>
      <c r="T87" s="76" t="str">
        <f t="shared" si="17"/>
        <v/>
      </c>
      <c r="U87" s="76"/>
      <c r="V87" t="str">
        <f t="shared" si="14"/>
        <v/>
      </c>
      <c r="W87" t="str">
        <f t="shared" si="14"/>
        <v/>
      </c>
      <c r="X87" s="40" t="str">
        <f t="shared" si="15"/>
        <v/>
      </c>
      <c r="Y87" s="41" t="str">
        <f t="shared" si="16"/>
        <v/>
      </c>
    </row>
    <row r="88" spans="2:25" x14ac:dyDescent="0.2">
      <c r="B88" s="39">
        <v>80</v>
      </c>
      <c r="C88" s="90" t="str">
        <f t="shared" si="12"/>
        <v/>
      </c>
      <c r="D88" s="90"/>
      <c r="E88" s="39"/>
      <c r="F88" s="8"/>
      <c r="G88" s="39"/>
      <c r="H88" s="94"/>
      <c r="I88" s="94"/>
      <c r="J88" s="39"/>
      <c r="K88" s="92" t="str">
        <f t="shared" si="13"/>
        <v/>
      </c>
      <c r="L88" s="93"/>
      <c r="M88" s="6" t="str">
        <f>IF(J88="","",(K88/J88)/LOOKUP(RIGHT($D$2,3),定数!$A$6:$A$13,定数!$B$6:$B$13))</f>
        <v/>
      </c>
      <c r="N88" s="39"/>
      <c r="O88" s="8"/>
      <c r="P88" s="94"/>
      <c r="Q88" s="94"/>
      <c r="R88" s="75" t="str">
        <f>IF(P88="","",T88*M88*LOOKUP(RIGHT($D$2,3),定数!$A$6:$A$13,定数!$B$6:$B$13))</f>
        <v/>
      </c>
      <c r="S88" s="75"/>
      <c r="T88" s="76" t="str">
        <f t="shared" si="17"/>
        <v/>
      </c>
      <c r="U88" s="76"/>
      <c r="V88" t="str">
        <f t="shared" si="14"/>
        <v/>
      </c>
      <c r="W88" t="str">
        <f t="shared" si="14"/>
        <v/>
      </c>
      <c r="X88" s="40" t="str">
        <f t="shared" si="15"/>
        <v/>
      </c>
      <c r="Y88" s="41" t="str">
        <f t="shared" si="16"/>
        <v/>
      </c>
    </row>
    <row r="89" spans="2:25" x14ac:dyDescent="0.2">
      <c r="B89" s="39">
        <v>81</v>
      </c>
      <c r="C89" s="90" t="str">
        <f t="shared" si="12"/>
        <v/>
      </c>
      <c r="D89" s="90"/>
      <c r="E89" s="39"/>
      <c r="F89" s="8"/>
      <c r="G89" s="39"/>
      <c r="H89" s="94"/>
      <c r="I89" s="94"/>
      <c r="J89" s="39"/>
      <c r="K89" s="92" t="str">
        <f t="shared" si="13"/>
        <v/>
      </c>
      <c r="L89" s="93"/>
      <c r="M89" s="6" t="str">
        <f>IF(J89="","",(K89/J89)/LOOKUP(RIGHT($D$2,3),定数!$A$6:$A$13,定数!$B$6:$B$13))</f>
        <v/>
      </c>
      <c r="N89" s="39"/>
      <c r="O89" s="8"/>
      <c r="P89" s="94"/>
      <c r="Q89" s="94"/>
      <c r="R89" s="75" t="str">
        <f>IF(P89="","",T89*M89*LOOKUP(RIGHT($D$2,3),定数!$A$6:$A$13,定数!$B$6:$B$13))</f>
        <v/>
      </c>
      <c r="S89" s="75"/>
      <c r="T89" s="76" t="str">
        <f t="shared" si="17"/>
        <v/>
      </c>
      <c r="U89" s="76"/>
      <c r="V89" t="str">
        <f t="shared" si="14"/>
        <v/>
      </c>
      <c r="W89" t="str">
        <f t="shared" si="14"/>
        <v/>
      </c>
      <c r="X89" s="40" t="str">
        <f t="shared" si="15"/>
        <v/>
      </c>
      <c r="Y89" s="41" t="str">
        <f t="shared" si="16"/>
        <v/>
      </c>
    </row>
    <row r="90" spans="2:25" x14ac:dyDescent="0.2">
      <c r="B90" s="39">
        <v>82</v>
      </c>
      <c r="C90" s="90" t="str">
        <f t="shared" si="12"/>
        <v/>
      </c>
      <c r="D90" s="90"/>
      <c r="E90" s="39"/>
      <c r="F90" s="8"/>
      <c r="G90" s="39"/>
      <c r="H90" s="94"/>
      <c r="I90" s="94"/>
      <c r="J90" s="39"/>
      <c r="K90" s="92" t="str">
        <f t="shared" si="13"/>
        <v/>
      </c>
      <c r="L90" s="93"/>
      <c r="M90" s="6" t="str">
        <f>IF(J90="","",(K90/J90)/LOOKUP(RIGHT($D$2,3),定数!$A$6:$A$13,定数!$B$6:$B$13))</f>
        <v/>
      </c>
      <c r="N90" s="39"/>
      <c r="O90" s="8"/>
      <c r="P90" s="94"/>
      <c r="Q90" s="94"/>
      <c r="R90" s="75" t="str">
        <f>IF(P90="","",T90*M90*LOOKUP(RIGHT($D$2,3),定数!$A$6:$A$13,定数!$B$6:$B$13))</f>
        <v/>
      </c>
      <c r="S90" s="75"/>
      <c r="T90" s="76" t="str">
        <f t="shared" si="17"/>
        <v/>
      </c>
      <c r="U90" s="76"/>
      <c r="V90" t="str">
        <f t="shared" si="14"/>
        <v/>
      </c>
      <c r="W90" t="str">
        <f t="shared" si="14"/>
        <v/>
      </c>
      <c r="X90" s="40" t="str">
        <f t="shared" si="15"/>
        <v/>
      </c>
      <c r="Y90" s="41" t="str">
        <f t="shared" si="16"/>
        <v/>
      </c>
    </row>
    <row r="91" spans="2:25" x14ac:dyDescent="0.2">
      <c r="B91" s="39">
        <v>83</v>
      </c>
      <c r="C91" s="90" t="str">
        <f t="shared" si="12"/>
        <v/>
      </c>
      <c r="D91" s="90"/>
      <c r="E91" s="39"/>
      <c r="F91" s="8"/>
      <c r="G91" s="39"/>
      <c r="H91" s="94"/>
      <c r="I91" s="94"/>
      <c r="J91" s="39"/>
      <c r="K91" s="92" t="str">
        <f t="shared" si="13"/>
        <v/>
      </c>
      <c r="L91" s="93"/>
      <c r="M91" s="6" t="str">
        <f>IF(J91="","",(K91/J91)/LOOKUP(RIGHT($D$2,3),定数!$A$6:$A$13,定数!$B$6:$B$13))</f>
        <v/>
      </c>
      <c r="N91" s="39"/>
      <c r="O91" s="8"/>
      <c r="P91" s="94"/>
      <c r="Q91" s="94"/>
      <c r="R91" s="75" t="str">
        <f>IF(P91="","",T91*M91*LOOKUP(RIGHT($D$2,3),定数!$A$6:$A$13,定数!$B$6:$B$13))</f>
        <v/>
      </c>
      <c r="S91" s="75"/>
      <c r="T91" s="76" t="str">
        <f t="shared" si="17"/>
        <v/>
      </c>
      <c r="U91" s="76"/>
      <c r="V91" t="str">
        <f t="shared" ref="V91:W106" si="18">IF(S91&lt;&gt;"",IF(S91&lt;0,1+V90,0),"")</f>
        <v/>
      </c>
      <c r="W91" t="str">
        <f t="shared" si="18"/>
        <v/>
      </c>
      <c r="X91" s="40" t="str">
        <f t="shared" si="15"/>
        <v/>
      </c>
      <c r="Y91" s="41" t="str">
        <f t="shared" si="16"/>
        <v/>
      </c>
    </row>
    <row r="92" spans="2:25" x14ac:dyDescent="0.2">
      <c r="B92" s="39">
        <v>84</v>
      </c>
      <c r="C92" s="90" t="str">
        <f t="shared" si="12"/>
        <v/>
      </c>
      <c r="D92" s="90"/>
      <c r="E92" s="39"/>
      <c r="F92" s="8"/>
      <c r="G92" s="39"/>
      <c r="H92" s="94"/>
      <c r="I92" s="94"/>
      <c r="J92" s="39"/>
      <c r="K92" s="92" t="str">
        <f t="shared" si="13"/>
        <v/>
      </c>
      <c r="L92" s="93"/>
      <c r="M92" s="6" t="str">
        <f>IF(J92="","",(K92/J92)/LOOKUP(RIGHT($D$2,3),定数!$A$6:$A$13,定数!$B$6:$B$13))</f>
        <v/>
      </c>
      <c r="N92" s="39"/>
      <c r="O92" s="8"/>
      <c r="P92" s="94"/>
      <c r="Q92" s="94"/>
      <c r="R92" s="75" t="str">
        <f>IF(P92="","",T92*M92*LOOKUP(RIGHT($D$2,3),定数!$A$6:$A$13,定数!$B$6:$B$13))</f>
        <v/>
      </c>
      <c r="S92" s="75"/>
      <c r="T92" s="76" t="str">
        <f t="shared" si="17"/>
        <v/>
      </c>
      <c r="U92" s="76"/>
      <c r="V92" t="str">
        <f t="shared" si="18"/>
        <v/>
      </c>
      <c r="W92" t="str">
        <f t="shared" si="18"/>
        <v/>
      </c>
      <c r="X92" s="40" t="str">
        <f t="shared" si="15"/>
        <v/>
      </c>
      <c r="Y92" s="41" t="str">
        <f t="shared" si="16"/>
        <v/>
      </c>
    </row>
    <row r="93" spans="2:25" x14ac:dyDescent="0.2">
      <c r="B93" s="39">
        <v>85</v>
      </c>
      <c r="C93" s="90" t="str">
        <f t="shared" si="12"/>
        <v/>
      </c>
      <c r="D93" s="90"/>
      <c r="E93" s="39"/>
      <c r="F93" s="8"/>
      <c r="G93" s="39"/>
      <c r="H93" s="94"/>
      <c r="I93" s="94"/>
      <c r="J93" s="39"/>
      <c r="K93" s="92" t="str">
        <f t="shared" si="13"/>
        <v/>
      </c>
      <c r="L93" s="93"/>
      <c r="M93" s="6" t="str">
        <f>IF(J93="","",(K93/J93)/LOOKUP(RIGHT($D$2,3),定数!$A$6:$A$13,定数!$B$6:$B$13))</f>
        <v/>
      </c>
      <c r="N93" s="39"/>
      <c r="O93" s="8"/>
      <c r="P93" s="94"/>
      <c r="Q93" s="94"/>
      <c r="R93" s="75" t="str">
        <f>IF(P93="","",T93*M93*LOOKUP(RIGHT($D$2,3),定数!$A$6:$A$13,定数!$B$6:$B$13))</f>
        <v/>
      </c>
      <c r="S93" s="75"/>
      <c r="T93" s="76" t="str">
        <f t="shared" si="17"/>
        <v/>
      </c>
      <c r="U93" s="76"/>
      <c r="V93" t="str">
        <f t="shared" si="18"/>
        <v/>
      </c>
      <c r="W93" t="str">
        <f t="shared" si="18"/>
        <v/>
      </c>
      <c r="X93" s="40" t="str">
        <f t="shared" si="15"/>
        <v/>
      </c>
      <c r="Y93" s="41" t="str">
        <f t="shared" si="16"/>
        <v/>
      </c>
    </row>
    <row r="94" spans="2:25" x14ac:dyDescent="0.2">
      <c r="B94" s="39">
        <v>86</v>
      </c>
      <c r="C94" s="90" t="str">
        <f t="shared" si="12"/>
        <v/>
      </c>
      <c r="D94" s="90"/>
      <c r="E94" s="39"/>
      <c r="F94" s="8"/>
      <c r="G94" s="39"/>
      <c r="H94" s="94"/>
      <c r="I94" s="94"/>
      <c r="J94" s="39"/>
      <c r="K94" s="92" t="str">
        <f t="shared" si="13"/>
        <v/>
      </c>
      <c r="L94" s="93"/>
      <c r="M94" s="6" t="str">
        <f>IF(J94="","",(K94/J94)/LOOKUP(RIGHT($D$2,3),定数!$A$6:$A$13,定数!$B$6:$B$13))</f>
        <v/>
      </c>
      <c r="N94" s="39"/>
      <c r="O94" s="8"/>
      <c r="P94" s="94"/>
      <c r="Q94" s="94"/>
      <c r="R94" s="75" t="str">
        <f>IF(P94="","",T94*M94*LOOKUP(RIGHT($D$2,3),定数!$A$6:$A$13,定数!$B$6:$B$13))</f>
        <v/>
      </c>
      <c r="S94" s="75"/>
      <c r="T94" s="76" t="str">
        <f t="shared" si="17"/>
        <v/>
      </c>
      <c r="U94" s="76"/>
      <c r="V94" t="str">
        <f t="shared" si="18"/>
        <v/>
      </c>
      <c r="W94" t="str">
        <f t="shared" si="18"/>
        <v/>
      </c>
      <c r="X94" s="40" t="str">
        <f t="shared" si="15"/>
        <v/>
      </c>
      <c r="Y94" s="41" t="str">
        <f t="shared" si="16"/>
        <v/>
      </c>
    </row>
    <row r="95" spans="2:25" x14ac:dyDescent="0.2">
      <c r="B95" s="39">
        <v>87</v>
      </c>
      <c r="C95" s="90" t="str">
        <f t="shared" si="12"/>
        <v/>
      </c>
      <c r="D95" s="90"/>
      <c r="E95" s="39"/>
      <c r="F95" s="8"/>
      <c r="G95" s="39"/>
      <c r="H95" s="94"/>
      <c r="I95" s="94"/>
      <c r="J95" s="39"/>
      <c r="K95" s="92" t="str">
        <f t="shared" si="13"/>
        <v/>
      </c>
      <c r="L95" s="93"/>
      <c r="M95" s="6" t="str">
        <f>IF(J95="","",(K95/J95)/LOOKUP(RIGHT($D$2,3),定数!$A$6:$A$13,定数!$B$6:$B$13))</f>
        <v/>
      </c>
      <c r="N95" s="39"/>
      <c r="O95" s="8"/>
      <c r="P95" s="94"/>
      <c r="Q95" s="94"/>
      <c r="R95" s="75" t="str">
        <f>IF(P95="","",T95*M95*LOOKUP(RIGHT($D$2,3),定数!$A$6:$A$13,定数!$B$6:$B$13))</f>
        <v/>
      </c>
      <c r="S95" s="75"/>
      <c r="T95" s="76" t="str">
        <f t="shared" si="17"/>
        <v/>
      </c>
      <c r="U95" s="76"/>
      <c r="V95" t="str">
        <f t="shared" si="18"/>
        <v/>
      </c>
      <c r="W95" t="str">
        <f t="shared" si="18"/>
        <v/>
      </c>
      <c r="X95" s="40" t="str">
        <f t="shared" si="15"/>
        <v/>
      </c>
      <c r="Y95" s="41" t="str">
        <f t="shared" si="16"/>
        <v/>
      </c>
    </row>
    <row r="96" spans="2:25" x14ac:dyDescent="0.2">
      <c r="B96" s="39">
        <v>88</v>
      </c>
      <c r="C96" s="90" t="str">
        <f t="shared" si="12"/>
        <v/>
      </c>
      <c r="D96" s="90"/>
      <c r="E96" s="39"/>
      <c r="F96" s="8"/>
      <c r="G96" s="39"/>
      <c r="H96" s="94"/>
      <c r="I96" s="94"/>
      <c r="J96" s="39"/>
      <c r="K96" s="92" t="str">
        <f t="shared" si="13"/>
        <v/>
      </c>
      <c r="L96" s="93"/>
      <c r="M96" s="6" t="str">
        <f>IF(J96="","",(K96/J96)/LOOKUP(RIGHT($D$2,3),定数!$A$6:$A$13,定数!$B$6:$B$13))</f>
        <v/>
      </c>
      <c r="N96" s="39"/>
      <c r="O96" s="8"/>
      <c r="P96" s="94"/>
      <c r="Q96" s="94"/>
      <c r="R96" s="75" t="str">
        <f>IF(P96="","",T96*M96*LOOKUP(RIGHT($D$2,3),定数!$A$6:$A$13,定数!$B$6:$B$13))</f>
        <v/>
      </c>
      <c r="S96" s="75"/>
      <c r="T96" s="76" t="str">
        <f t="shared" si="17"/>
        <v/>
      </c>
      <c r="U96" s="76"/>
      <c r="V96" t="str">
        <f t="shared" si="18"/>
        <v/>
      </c>
      <c r="W96" t="str">
        <f t="shared" si="18"/>
        <v/>
      </c>
      <c r="X96" s="40" t="str">
        <f t="shared" si="15"/>
        <v/>
      </c>
      <c r="Y96" s="41" t="str">
        <f t="shared" si="16"/>
        <v/>
      </c>
    </row>
    <row r="97" spans="2:25" x14ac:dyDescent="0.2">
      <c r="B97" s="39">
        <v>89</v>
      </c>
      <c r="C97" s="90" t="str">
        <f t="shared" si="12"/>
        <v/>
      </c>
      <c r="D97" s="90"/>
      <c r="E97" s="39"/>
      <c r="F97" s="8"/>
      <c r="G97" s="39"/>
      <c r="H97" s="94"/>
      <c r="I97" s="94"/>
      <c r="J97" s="39"/>
      <c r="K97" s="92" t="str">
        <f t="shared" si="13"/>
        <v/>
      </c>
      <c r="L97" s="93"/>
      <c r="M97" s="6" t="str">
        <f>IF(J97="","",(K97/J97)/LOOKUP(RIGHT($D$2,3),定数!$A$6:$A$13,定数!$B$6:$B$13))</f>
        <v/>
      </c>
      <c r="N97" s="39"/>
      <c r="O97" s="8"/>
      <c r="P97" s="94"/>
      <c r="Q97" s="94"/>
      <c r="R97" s="75" t="str">
        <f>IF(P97="","",T97*M97*LOOKUP(RIGHT($D$2,3),定数!$A$6:$A$13,定数!$B$6:$B$13))</f>
        <v/>
      </c>
      <c r="S97" s="75"/>
      <c r="T97" s="76" t="str">
        <f t="shared" si="17"/>
        <v/>
      </c>
      <c r="U97" s="76"/>
      <c r="V97" t="str">
        <f t="shared" si="18"/>
        <v/>
      </c>
      <c r="W97" t="str">
        <f t="shared" si="18"/>
        <v/>
      </c>
      <c r="X97" s="40" t="str">
        <f t="shared" si="15"/>
        <v/>
      </c>
      <c r="Y97" s="41" t="str">
        <f t="shared" si="16"/>
        <v/>
      </c>
    </row>
    <row r="98" spans="2:25" x14ac:dyDescent="0.2">
      <c r="B98" s="39">
        <v>90</v>
      </c>
      <c r="C98" s="90" t="str">
        <f t="shared" si="12"/>
        <v/>
      </c>
      <c r="D98" s="90"/>
      <c r="E98" s="39"/>
      <c r="F98" s="8"/>
      <c r="G98" s="39"/>
      <c r="H98" s="94"/>
      <c r="I98" s="94"/>
      <c r="J98" s="39"/>
      <c r="K98" s="92" t="str">
        <f t="shared" si="13"/>
        <v/>
      </c>
      <c r="L98" s="93"/>
      <c r="M98" s="6" t="str">
        <f>IF(J98="","",(K98/J98)/LOOKUP(RIGHT($D$2,3),定数!$A$6:$A$13,定数!$B$6:$B$13))</f>
        <v/>
      </c>
      <c r="N98" s="39"/>
      <c r="O98" s="8"/>
      <c r="P98" s="94"/>
      <c r="Q98" s="94"/>
      <c r="R98" s="75" t="str">
        <f>IF(P98="","",T98*M98*LOOKUP(RIGHT($D$2,3),定数!$A$6:$A$13,定数!$B$6:$B$13))</f>
        <v/>
      </c>
      <c r="S98" s="75"/>
      <c r="T98" s="76" t="str">
        <f t="shared" si="17"/>
        <v/>
      </c>
      <c r="U98" s="76"/>
      <c r="V98" t="str">
        <f t="shared" si="18"/>
        <v/>
      </c>
      <c r="W98" t="str">
        <f t="shared" si="18"/>
        <v/>
      </c>
      <c r="X98" s="40" t="str">
        <f t="shared" si="15"/>
        <v/>
      </c>
      <c r="Y98" s="41" t="str">
        <f t="shared" si="16"/>
        <v/>
      </c>
    </row>
    <row r="99" spans="2:25" x14ac:dyDescent="0.2">
      <c r="B99" s="39">
        <v>91</v>
      </c>
      <c r="C99" s="90" t="str">
        <f t="shared" si="12"/>
        <v/>
      </c>
      <c r="D99" s="90"/>
      <c r="E99" s="39"/>
      <c r="F99" s="8"/>
      <c r="G99" s="39"/>
      <c r="H99" s="94"/>
      <c r="I99" s="94"/>
      <c r="J99" s="39"/>
      <c r="K99" s="92" t="str">
        <f t="shared" si="13"/>
        <v/>
      </c>
      <c r="L99" s="93"/>
      <c r="M99" s="6" t="str">
        <f>IF(J99="","",(K99/J99)/LOOKUP(RIGHT($D$2,3),定数!$A$6:$A$13,定数!$B$6:$B$13))</f>
        <v/>
      </c>
      <c r="N99" s="39"/>
      <c r="O99" s="8"/>
      <c r="P99" s="94"/>
      <c r="Q99" s="94"/>
      <c r="R99" s="75" t="str">
        <f>IF(P99="","",T99*M99*LOOKUP(RIGHT($D$2,3),定数!$A$6:$A$13,定数!$B$6:$B$13))</f>
        <v/>
      </c>
      <c r="S99" s="75"/>
      <c r="T99" s="76" t="str">
        <f t="shared" si="17"/>
        <v/>
      </c>
      <c r="U99" s="76"/>
      <c r="V99" t="str">
        <f t="shared" si="18"/>
        <v/>
      </c>
      <c r="W99" t="str">
        <f t="shared" si="18"/>
        <v/>
      </c>
      <c r="X99" s="40" t="str">
        <f t="shared" si="15"/>
        <v/>
      </c>
      <c r="Y99" s="41" t="str">
        <f t="shared" si="16"/>
        <v/>
      </c>
    </row>
    <row r="100" spans="2:25" x14ac:dyDescent="0.2">
      <c r="B100" s="39">
        <v>92</v>
      </c>
      <c r="C100" s="90" t="str">
        <f t="shared" si="12"/>
        <v/>
      </c>
      <c r="D100" s="90"/>
      <c r="E100" s="39"/>
      <c r="F100" s="8"/>
      <c r="G100" s="39"/>
      <c r="H100" s="94"/>
      <c r="I100" s="94"/>
      <c r="J100" s="39"/>
      <c r="K100" s="92" t="str">
        <f t="shared" si="13"/>
        <v/>
      </c>
      <c r="L100" s="93"/>
      <c r="M100" s="6" t="str">
        <f>IF(J100="","",(K100/J100)/LOOKUP(RIGHT($D$2,3),定数!$A$6:$A$13,定数!$B$6:$B$13))</f>
        <v/>
      </c>
      <c r="N100" s="39"/>
      <c r="O100" s="8"/>
      <c r="P100" s="94"/>
      <c r="Q100" s="94"/>
      <c r="R100" s="75" t="str">
        <f>IF(P100="","",T100*M100*LOOKUP(RIGHT($D$2,3),定数!$A$6:$A$13,定数!$B$6:$B$13))</f>
        <v/>
      </c>
      <c r="S100" s="75"/>
      <c r="T100" s="76" t="str">
        <f t="shared" si="17"/>
        <v/>
      </c>
      <c r="U100" s="76"/>
      <c r="V100" t="str">
        <f t="shared" si="18"/>
        <v/>
      </c>
      <c r="W100" t="str">
        <f t="shared" si="18"/>
        <v/>
      </c>
      <c r="X100" s="40" t="str">
        <f t="shared" si="15"/>
        <v/>
      </c>
      <c r="Y100" s="41" t="str">
        <f t="shared" si="16"/>
        <v/>
      </c>
    </row>
    <row r="101" spans="2:25" x14ac:dyDescent="0.2">
      <c r="B101" s="39">
        <v>93</v>
      </c>
      <c r="C101" s="90" t="str">
        <f t="shared" si="12"/>
        <v/>
      </c>
      <c r="D101" s="90"/>
      <c r="E101" s="39"/>
      <c r="F101" s="8"/>
      <c r="G101" s="39"/>
      <c r="H101" s="94"/>
      <c r="I101" s="94"/>
      <c r="J101" s="39"/>
      <c r="K101" s="92" t="str">
        <f t="shared" si="13"/>
        <v/>
      </c>
      <c r="L101" s="93"/>
      <c r="M101" s="6" t="str">
        <f>IF(J101="","",(K101/J101)/LOOKUP(RIGHT($D$2,3),定数!$A$6:$A$13,定数!$B$6:$B$13))</f>
        <v/>
      </c>
      <c r="N101" s="39"/>
      <c r="O101" s="8"/>
      <c r="P101" s="94"/>
      <c r="Q101" s="94"/>
      <c r="R101" s="75" t="str">
        <f>IF(P101="","",T101*M101*LOOKUP(RIGHT($D$2,3),定数!$A$6:$A$13,定数!$B$6:$B$13))</f>
        <v/>
      </c>
      <c r="S101" s="75"/>
      <c r="T101" s="76" t="str">
        <f t="shared" si="17"/>
        <v/>
      </c>
      <c r="U101" s="76"/>
      <c r="V101" t="str">
        <f t="shared" si="18"/>
        <v/>
      </c>
      <c r="W101" t="str">
        <f t="shared" si="18"/>
        <v/>
      </c>
      <c r="X101" s="40" t="str">
        <f t="shared" si="15"/>
        <v/>
      </c>
      <c r="Y101" s="41" t="str">
        <f t="shared" si="16"/>
        <v/>
      </c>
    </row>
    <row r="102" spans="2:25" x14ac:dyDescent="0.2">
      <c r="B102" s="39">
        <v>94</v>
      </c>
      <c r="C102" s="90" t="str">
        <f t="shared" si="12"/>
        <v/>
      </c>
      <c r="D102" s="90"/>
      <c r="E102" s="39"/>
      <c r="F102" s="8"/>
      <c r="G102" s="39"/>
      <c r="H102" s="94"/>
      <c r="I102" s="94"/>
      <c r="J102" s="39"/>
      <c r="K102" s="92" t="str">
        <f t="shared" si="13"/>
        <v/>
      </c>
      <c r="L102" s="93"/>
      <c r="M102" s="6" t="str">
        <f>IF(J102="","",(K102/J102)/LOOKUP(RIGHT($D$2,3),定数!$A$6:$A$13,定数!$B$6:$B$13))</f>
        <v/>
      </c>
      <c r="N102" s="39"/>
      <c r="O102" s="8"/>
      <c r="P102" s="94"/>
      <c r="Q102" s="94"/>
      <c r="R102" s="75" t="str">
        <f>IF(P102="","",T102*M102*LOOKUP(RIGHT($D$2,3),定数!$A$6:$A$13,定数!$B$6:$B$13))</f>
        <v/>
      </c>
      <c r="S102" s="75"/>
      <c r="T102" s="76" t="str">
        <f t="shared" si="17"/>
        <v/>
      </c>
      <c r="U102" s="76"/>
      <c r="V102" t="str">
        <f t="shared" si="18"/>
        <v/>
      </c>
      <c r="W102" t="str">
        <f t="shared" si="18"/>
        <v/>
      </c>
      <c r="X102" s="40" t="str">
        <f t="shared" si="15"/>
        <v/>
      </c>
      <c r="Y102" s="41" t="str">
        <f t="shared" si="16"/>
        <v/>
      </c>
    </row>
    <row r="103" spans="2:25" x14ac:dyDescent="0.2">
      <c r="B103" s="39">
        <v>95</v>
      </c>
      <c r="C103" s="90" t="str">
        <f t="shared" si="12"/>
        <v/>
      </c>
      <c r="D103" s="90"/>
      <c r="E103" s="39"/>
      <c r="F103" s="8"/>
      <c r="G103" s="39"/>
      <c r="H103" s="94"/>
      <c r="I103" s="94"/>
      <c r="J103" s="39"/>
      <c r="K103" s="92" t="str">
        <f t="shared" si="13"/>
        <v/>
      </c>
      <c r="L103" s="93"/>
      <c r="M103" s="6" t="str">
        <f>IF(J103="","",(K103/J103)/LOOKUP(RIGHT($D$2,3),定数!$A$6:$A$13,定数!$B$6:$B$13))</f>
        <v/>
      </c>
      <c r="N103" s="39"/>
      <c r="O103" s="8"/>
      <c r="P103" s="94"/>
      <c r="Q103" s="94"/>
      <c r="R103" s="75" t="str">
        <f>IF(P103="","",T103*M103*LOOKUP(RIGHT($D$2,3),定数!$A$6:$A$13,定数!$B$6:$B$13))</f>
        <v/>
      </c>
      <c r="S103" s="75"/>
      <c r="T103" s="76" t="str">
        <f t="shared" si="17"/>
        <v/>
      </c>
      <c r="U103" s="76"/>
      <c r="V103" t="str">
        <f t="shared" si="18"/>
        <v/>
      </c>
      <c r="W103" t="str">
        <f t="shared" si="18"/>
        <v/>
      </c>
      <c r="X103" s="40" t="str">
        <f t="shared" si="15"/>
        <v/>
      </c>
      <c r="Y103" s="41" t="str">
        <f t="shared" si="16"/>
        <v/>
      </c>
    </row>
    <row r="104" spans="2:25" x14ac:dyDescent="0.2">
      <c r="B104" s="39">
        <v>96</v>
      </c>
      <c r="C104" s="90" t="str">
        <f t="shared" si="12"/>
        <v/>
      </c>
      <c r="D104" s="90"/>
      <c r="E104" s="39"/>
      <c r="F104" s="8"/>
      <c r="G104" s="39"/>
      <c r="H104" s="94"/>
      <c r="I104" s="94"/>
      <c r="J104" s="39"/>
      <c r="K104" s="92" t="str">
        <f t="shared" si="13"/>
        <v/>
      </c>
      <c r="L104" s="93"/>
      <c r="M104" s="6" t="str">
        <f>IF(J104="","",(K104/J104)/LOOKUP(RIGHT($D$2,3),定数!$A$6:$A$13,定数!$B$6:$B$13))</f>
        <v/>
      </c>
      <c r="N104" s="39"/>
      <c r="O104" s="8"/>
      <c r="P104" s="94"/>
      <c r="Q104" s="94"/>
      <c r="R104" s="75" t="str">
        <f>IF(P104="","",T104*M104*LOOKUP(RIGHT($D$2,3),定数!$A$6:$A$13,定数!$B$6:$B$13))</f>
        <v/>
      </c>
      <c r="S104" s="75"/>
      <c r="T104" s="76" t="str">
        <f t="shared" si="17"/>
        <v/>
      </c>
      <c r="U104" s="76"/>
      <c r="V104" t="str">
        <f t="shared" si="18"/>
        <v/>
      </c>
      <c r="W104" t="str">
        <f t="shared" si="18"/>
        <v/>
      </c>
      <c r="X104" s="40" t="str">
        <f t="shared" si="15"/>
        <v/>
      </c>
      <c r="Y104" s="41" t="str">
        <f t="shared" si="16"/>
        <v/>
      </c>
    </row>
    <row r="105" spans="2:25" x14ac:dyDescent="0.2">
      <c r="B105" s="39">
        <v>97</v>
      </c>
      <c r="C105" s="90" t="str">
        <f t="shared" si="12"/>
        <v/>
      </c>
      <c r="D105" s="90"/>
      <c r="E105" s="39"/>
      <c r="F105" s="8"/>
      <c r="G105" s="39"/>
      <c r="H105" s="94"/>
      <c r="I105" s="94"/>
      <c r="J105" s="39"/>
      <c r="K105" s="92" t="str">
        <f t="shared" si="13"/>
        <v/>
      </c>
      <c r="L105" s="93"/>
      <c r="M105" s="6" t="str">
        <f>IF(J105="","",(K105/J105)/LOOKUP(RIGHT($D$2,3),定数!$A$6:$A$13,定数!$B$6:$B$13))</f>
        <v/>
      </c>
      <c r="N105" s="39"/>
      <c r="O105" s="8"/>
      <c r="P105" s="94"/>
      <c r="Q105" s="94"/>
      <c r="R105" s="75" t="str">
        <f>IF(P105="","",T105*M105*LOOKUP(RIGHT($D$2,3),定数!$A$6:$A$13,定数!$B$6:$B$13))</f>
        <v/>
      </c>
      <c r="S105" s="75"/>
      <c r="T105" s="76" t="str">
        <f t="shared" si="17"/>
        <v/>
      </c>
      <c r="U105" s="76"/>
      <c r="V105" t="str">
        <f t="shared" si="18"/>
        <v/>
      </c>
      <c r="W105" t="str">
        <f t="shared" si="18"/>
        <v/>
      </c>
      <c r="X105" s="40" t="str">
        <f t="shared" si="15"/>
        <v/>
      </c>
      <c r="Y105" s="41" t="str">
        <f t="shared" si="16"/>
        <v/>
      </c>
    </row>
    <row r="106" spans="2:25" x14ac:dyDescent="0.2">
      <c r="B106" s="39">
        <v>98</v>
      </c>
      <c r="C106" s="90" t="str">
        <f t="shared" si="12"/>
        <v/>
      </c>
      <c r="D106" s="90"/>
      <c r="E106" s="39"/>
      <c r="F106" s="8"/>
      <c r="G106" s="39"/>
      <c r="H106" s="94"/>
      <c r="I106" s="94"/>
      <c r="J106" s="39"/>
      <c r="K106" s="92" t="str">
        <f t="shared" si="13"/>
        <v/>
      </c>
      <c r="L106" s="93"/>
      <c r="M106" s="6" t="str">
        <f>IF(J106="","",(K106/J106)/LOOKUP(RIGHT($D$2,3),定数!$A$6:$A$13,定数!$B$6:$B$13))</f>
        <v/>
      </c>
      <c r="N106" s="39"/>
      <c r="O106" s="8"/>
      <c r="P106" s="94"/>
      <c r="Q106" s="94"/>
      <c r="R106" s="75" t="str">
        <f>IF(P106="","",T106*M106*LOOKUP(RIGHT($D$2,3),定数!$A$6:$A$13,定数!$B$6:$B$13))</f>
        <v/>
      </c>
      <c r="S106" s="75"/>
      <c r="T106" s="76" t="str">
        <f t="shared" si="17"/>
        <v/>
      </c>
      <c r="U106" s="76"/>
      <c r="V106" t="str">
        <f t="shared" si="18"/>
        <v/>
      </c>
      <c r="W106" t="str">
        <f t="shared" si="18"/>
        <v/>
      </c>
      <c r="X106" s="40" t="str">
        <f t="shared" si="15"/>
        <v/>
      </c>
      <c r="Y106" s="41" t="str">
        <f t="shared" si="16"/>
        <v/>
      </c>
    </row>
    <row r="107" spans="2:25" x14ac:dyDescent="0.2">
      <c r="B107" s="39">
        <v>99</v>
      </c>
      <c r="C107" s="90" t="str">
        <f t="shared" si="12"/>
        <v/>
      </c>
      <c r="D107" s="90"/>
      <c r="E107" s="39"/>
      <c r="F107" s="8"/>
      <c r="G107" s="39"/>
      <c r="H107" s="94"/>
      <c r="I107" s="94"/>
      <c r="J107" s="39"/>
      <c r="K107" s="92" t="str">
        <f t="shared" si="13"/>
        <v/>
      </c>
      <c r="L107" s="93"/>
      <c r="M107" s="6" t="str">
        <f>IF(J107="","",(K107/J107)/LOOKUP(RIGHT($D$2,3),定数!$A$6:$A$13,定数!$B$6:$B$13))</f>
        <v/>
      </c>
      <c r="N107" s="39"/>
      <c r="O107" s="8"/>
      <c r="P107" s="94"/>
      <c r="Q107" s="94"/>
      <c r="R107" s="75" t="str">
        <f>IF(P107="","",T107*M107*LOOKUP(RIGHT($D$2,3),定数!$A$6:$A$13,定数!$B$6:$B$13))</f>
        <v/>
      </c>
      <c r="S107" s="75"/>
      <c r="T107" s="76" t="str">
        <f t="shared" si="17"/>
        <v/>
      </c>
      <c r="U107" s="76"/>
      <c r="V107" t="str">
        <f>IF(S107&lt;&gt;"",IF(S107&lt;0,1+V106,0),"")</f>
        <v/>
      </c>
      <c r="W107" t="str">
        <f>IF(T107&lt;&gt;"",IF(T107&lt;0,1+W106,0),"")</f>
        <v/>
      </c>
      <c r="X107" s="40" t="str">
        <f t="shared" si="15"/>
        <v/>
      </c>
      <c r="Y107" s="41" t="str">
        <f t="shared" si="16"/>
        <v/>
      </c>
    </row>
    <row r="108" spans="2:25" x14ac:dyDescent="0.2">
      <c r="B108" s="39">
        <v>100</v>
      </c>
      <c r="C108" s="90" t="str">
        <f t="shared" si="12"/>
        <v/>
      </c>
      <c r="D108" s="90"/>
      <c r="E108" s="39"/>
      <c r="F108" s="8"/>
      <c r="G108" s="39"/>
      <c r="H108" s="94"/>
      <c r="I108" s="94"/>
      <c r="J108" s="39"/>
      <c r="K108" s="92" t="str">
        <f t="shared" si="13"/>
        <v/>
      </c>
      <c r="L108" s="93"/>
      <c r="M108" s="6" t="str">
        <f>IF(J108="","",(K108/J108)/LOOKUP(RIGHT($D$2,3),定数!$A$6:$A$13,定数!$B$6:$B$13))</f>
        <v/>
      </c>
      <c r="N108" s="39"/>
      <c r="O108" s="8"/>
      <c r="P108" s="94"/>
      <c r="Q108" s="94"/>
      <c r="R108" s="75" t="str">
        <f>IF(P108="","",T108*M108*LOOKUP(RIGHT($D$2,3),定数!$A$6:$A$13,定数!$B$6:$B$13))</f>
        <v/>
      </c>
      <c r="S108" s="75"/>
      <c r="T108" s="76" t="str">
        <f t="shared" si="17"/>
        <v/>
      </c>
      <c r="U108" s="76"/>
      <c r="V108" t="str">
        <f>IF(S108&lt;&gt;"",IF(S108&lt;0,1+V107,0),"")</f>
        <v/>
      </c>
      <c r="W108" t="str">
        <f>IF(T108&lt;&gt;"",IF(T108&lt;0,1+W107,0),"")</f>
        <v/>
      </c>
      <c r="X108" s="40" t="str">
        <f t="shared" si="15"/>
        <v/>
      </c>
      <c r="Y108" s="41" t="str">
        <f t="shared" si="16"/>
        <v/>
      </c>
    </row>
    <row r="109" spans="2:25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</mergeCells>
  <phoneticPr fontId="2"/>
  <conditionalFormatting sqref="G59:G108">
    <cfRule type="cellIs" dxfId="339" priority="331" stopIfTrue="1" operator="equal">
      <formula>"買"</formula>
    </cfRule>
    <cfRule type="cellIs" dxfId="338" priority="332" stopIfTrue="1" operator="equal">
      <formula>"売"</formula>
    </cfRule>
  </conditionalFormatting>
  <conditionalFormatting sqref="G54">
    <cfRule type="cellIs" dxfId="309" priority="93" stopIfTrue="1" operator="equal">
      <formula>"買"</formula>
    </cfRule>
    <cfRule type="cellIs" dxfId="308" priority="94" stopIfTrue="1" operator="equal">
      <formula>"売"</formula>
    </cfRule>
  </conditionalFormatting>
  <conditionalFormatting sqref="G49">
    <cfRule type="cellIs" dxfId="275" priority="103" stopIfTrue="1" operator="equal">
      <formula>"買"</formula>
    </cfRule>
    <cfRule type="cellIs" dxfId="274" priority="104" stopIfTrue="1" operator="equal">
      <formula>"売"</formula>
    </cfRule>
  </conditionalFormatting>
  <conditionalFormatting sqref="G50">
    <cfRule type="cellIs" dxfId="273" priority="101" stopIfTrue="1" operator="equal">
      <formula>"買"</formula>
    </cfRule>
    <cfRule type="cellIs" dxfId="272" priority="102" stopIfTrue="1" operator="equal">
      <formula>"売"</formula>
    </cfRule>
  </conditionalFormatting>
  <conditionalFormatting sqref="G51">
    <cfRule type="cellIs" dxfId="271" priority="99" stopIfTrue="1" operator="equal">
      <formula>"買"</formula>
    </cfRule>
    <cfRule type="cellIs" dxfId="270" priority="100" stopIfTrue="1" operator="equal">
      <formula>"売"</formula>
    </cfRule>
  </conditionalFormatting>
  <conditionalFormatting sqref="G52">
    <cfRule type="cellIs" dxfId="269" priority="97" stopIfTrue="1" operator="equal">
      <formula>"買"</formula>
    </cfRule>
    <cfRule type="cellIs" dxfId="268" priority="98" stopIfTrue="1" operator="equal">
      <formula>"売"</formula>
    </cfRule>
  </conditionalFormatting>
  <conditionalFormatting sqref="G53">
    <cfRule type="cellIs" dxfId="267" priority="95" stopIfTrue="1" operator="equal">
      <formula>"買"</formula>
    </cfRule>
    <cfRule type="cellIs" dxfId="266" priority="96" stopIfTrue="1" operator="equal">
      <formula>"売"</formula>
    </cfRule>
  </conditionalFormatting>
  <conditionalFormatting sqref="G55">
    <cfRule type="cellIs" dxfId="265" priority="91" stopIfTrue="1" operator="equal">
      <formula>"買"</formula>
    </cfRule>
    <cfRule type="cellIs" dxfId="264" priority="92" stopIfTrue="1" operator="equal">
      <formula>"売"</formula>
    </cfRule>
  </conditionalFormatting>
  <conditionalFormatting sqref="G56">
    <cfRule type="cellIs" dxfId="263" priority="89" stopIfTrue="1" operator="equal">
      <formula>"買"</formula>
    </cfRule>
    <cfRule type="cellIs" dxfId="262" priority="90" stopIfTrue="1" operator="equal">
      <formula>"売"</formula>
    </cfRule>
  </conditionalFormatting>
  <conditionalFormatting sqref="G57">
    <cfRule type="cellIs" dxfId="261" priority="87" stopIfTrue="1" operator="equal">
      <formula>"買"</formula>
    </cfRule>
    <cfRule type="cellIs" dxfId="260" priority="88" stopIfTrue="1" operator="equal">
      <formula>"売"</formula>
    </cfRule>
  </conditionalFormatting>
  <conditionalFormatting sqref="G58">
    <cfRule type="cellIs" dxfId="259" priority="85" stopIfTrue="1" operator="equal">
      <formula>"買"</formula>
    </cfRule>
    <cfRule type="cellIs" dxfId="258" priority="86" stopIfTrue="1" operator="equal">
      <formula>"売"</formula>
    </cfRule>
  </conditionalFormatting>
  <conditionalFormatting sqref="G9">
    <cfRule type="cellIs" dxfId="257" priority="83" stopIfTrue="1" operator="equal">
      <formula>"買"</formula>
    </cfRule>
    <cfRule type="cellIs" dxfId="256" priority="84" stopIfTrue="1" operator="equal">
      <formula>"売"</formula>
    </cfRule>
  </conditionalFormatting>
  <conditionalFormatting sqref="G10">
    <cfRule type="cellIs" dxfId="255" priority="81" stopIfTrue="1" operator="equal">
      <formula>"買"</formula>
    </cfRule>
    <cfRule type="cellIs" dxfId="254" priority="82" stopIfTrue="1" operator="equal">
      <formula>"売"</formula>
    </cfRule>
  </conditionalFormatting>
  <conditionalFormatting sqref="G11">
    <cfRule type="cellIs" dxfId="253" priority="79" stopIfTrue="1" operator="equal">
      <formula>"買"</formula>
    </cfRule>
    <cfRule type="cellIs" dxfId="252" priority="80" stopIfTrue="1" operator="equal">
      <formula>"売"</formula>
    </cfRule>
  </conditionalFormatting>
  <conditionalFormatting sqref="G12">
    <cfRule type="cellIs" dxfId="251" priority="77" stopIfTrue="1" operator="equal">
      <formula>"買"</formula>
    </cfRule>
    <cfRule type="cellIs" dxfId="250" priority="78" stopIfTrue="1" operator="equal">
      <formula>"売"</formula>
    </cfRule>
  </conditionalFormatting>
  <conditionalFormatting sqref="G13">
    <cfRule type="cellIs" dxfId="249" priority="75" stopIfTrue="1" operator="equal">
      <formula>"買"</formula>
    </cfRule>
    <cfRule type="cellIs" dxfId="248" priority="76" stopIfTrue="1" operator="equal">
      <formula>"売"</formula>
    </cfRule>
  </conditionalFormatting>
  <conditionalFormatting sqref="G14">
    <cfRule type="cellIs" dxfId="247" priority="73" stopIfTrue="1" operator="equal">
      <formula>"買"</formula>
    </cfRule>
    <cfRule type="cellIs" dxfId="246" priority="74" stopIfTrue="1" operator="equal">
      <formula>"売"</formula>
    </cfRule>
  </conditionalFormatting>
  <conditionalFormatting sqref="G15">
    <cfRule type="cellIs" dxfId="245" priority="71" stopIfTrue="1" operator="equal">
      <formula>"買"</formula>
    </cfRule>
    <cfRule type="cellIs" dxfId="244" priority="72" stopIfTrue="1" operator="equal">
      <formula>"売"</formula>
    </cfRule>
  </conditionalFormatting>
  <conditionalFormatting sqref="G16">
    <cfRule type="cellIs" dxfId="243" priority="69" stopIfTrue="1" operator="equal">
      <formula>"買"</formula>
    </cfRule>
    <cfRule type="cellIs" dxfId="242" priority="70" stopIfTrue="1" operator="equal">
      <formula>"売"</formula>
    </cfRule>
  </conditionalFormatting>
  <conditionalFormatting sqref="G17">
    <cfRule type="cellIs" dxfId="241" priority="67" stopIfTrue="1" operator="equal">
      <formula>"買"</formula>
    </cfRule>
    <cfRule type="cellIs" dxfId="240" priority="68" stopIfTrue="1" operator="equal">
      <formula>"売"</formula>
    </cfRule>
  </conditionalFormatting>
  <conditionalFormatting sqref="G18">
    <cfRule type="cellIs" dxfId="239" priority="65" stopIfTrue="1" operator="equal">
      <formula>"買"</formula>
    </cfRule>
    <cfRule type="cellIs" dxfId="238" priority="66" stopIfTrue="1" operator="equal">
      <formula>"売"</formula>
    </cfRule>
  </conditionalFormatting>
  <conditionalFormatting sqref="G19">
    <cfRule type="cellIs" dxfId="127" priority="63" stopIfTrue="1" operator="equal">
      <formula>"買"</formula>
    </cfRule>
    <cfRule type="cellIs" dxfId="126" priority="64" stopIfTrue="1" operator="equal">
      <formula>"売"</formula>
    </cfRule>
  </conditionalFormatting>
  <conditionalFormatting sqref="G20">
    <cfRule type="cellIs" dxfId="123" priority="61" stopIfTrue="1" operator="equal">
      <formula>"買"</formula>
    </cfRule>
    <cfRule type="cellIs" dxfId="122" priority="62" stopIfTrue="1" operator="equal">
      <formula>"売"</formula>
    </cfRule>
  </conditionalFormatting>
  <conditionalFormatting sqref="G21">
    <cfRule type="cellIs" dxfId="119" priority="59" stopIfTrue="1" operator="equal">
      <formula>"買"</formula>
    </cfRule>
    <cfRule type="cellIs" dxfId="118" priority="60" stopIfTrue="1" operator="equal">
      <formula>"売"</formula>
    </cfRule>
  </conditionalFormatting>
  <conditionalFormatting sqref="G22">
    <cfRule type="cellIs" dxfId="115" priority="57" stopIfTrue="1" operator="equal">
      <formula>"買"</formula>
    </cfRule>
    <cfRule type="cellIs" dxfId="114" priority="58" stopIfTrue="1" operator="equal">
      <formula>"売"</formula>
    </cfRule>
  </conditionalFormatting>
  <conditionalFormatting sqref="G23">
    <cfRule type="cellIs" dxfId="111" priority="55" stopIfTrue="1" operator="equal">
      <formula>"買"</formula>
    </cfRule>
    <cfRule type="cellIs" dxfId="110" priority="56" stopIfTrue="1" operator="equal">
      <formula>"売"</formula>
    </cfRule>
  </conditionalFormatting>
  <conditionalFormatting sqref="G24">
    <cfRule type="cellIs" dxfId="107" priority="53" stopIfTrue="1" operator="equal">
      <formula>"買"</formula>
    </cfRule>
    <cfRule type="cellIs" dxfId="106" priority="54" stopIfTrue="1" operator="equal">
      <formula>"売"</formula>
    </cfRule>
  </conditionalFormatting>
  <conditionalFormatting sqref="G25">
    <cfRule type="cellIs" dxfId="103" priority="51" stopIfTrue="1" operator="equal">
      <formula>"買"</formula>
    </cfRule>
    <cfRule type="cellIs" dxfId="102" priority="52" stopIfTrue="1" operator="equal">
      <formula>"売"</formula>
    </cfRule>
  </conditionalFormatting>
  <conditionalFormatting sqref="G26">
    <cfRule type="cellIs" dxfId="99" priority="49" stopIfTrue="1" operator="equal">
      <formula>"買"</formula>
    </cfRule>
    <cfRule type="cellIs" dxfId="98" priority="50" stopIfTrue="1" operator="equal">
      <formula>"売"</formula>
    </cfRule>
  </conditionalFormatting>
  <conditionalFormatting sqref="G27">
    <cfRule type="cellIs" dxfId="95" priority="47" stopIfTrue="1" operator="equal">
      <formula>"買"</formula>
    </cfRule>
    <cfRule type="cellIs" dxfId="94" priority="48" stopIfTrue="1" operator="equal">
      <formula>"売"</formula>
    </cfRule>
  </conditionalFormatting>
  <conditionalFormatting sqref="G28">
    <cfRule type="cellIs" dxfId="91" priority="45" stopIfTrue="1" operator="equal">
      <formula>"買"</formula>
    </cfRule>
    <cfRule type="cellIs" dxfId="90" priority="46" stopIfTrue="1" operator="equal">
      <formula>"売"</formula>
    </cfRule>
  </conditionalFormatting>
  <conditionalFormatting sqref="G29">
    <cfRule type="cellIs" dxfId="87" priority="43" stopIfTrue="1" operator="equal">
      <formula>"買"</formula>
    </cfRule>
    <cfRule type="cellIs" dxfId="86" priority="44" stopIfTrue="1" operator="equal">
      <formula>"売"</formula>
    </cfRule>
  </conditionalFormatting>
  <conditionalFormatting sqref="G30">
    <cfRule type="cellIs" dxfId="83" priority="41" stopIfTrue="1" operator="equal">
      <formula>"買"</formula>
    </cfRule>
    <cfRule type="cellIs" dxfId="82" priority="42" stopIfTrue="1" operator="equal">
      <formula>"売"</formula>
    </cfRule>
  </conditionalFormatting>
  <conditionalFormatting sqref="G31">
    <cfRule type="cellIs" dxfId="79" priority="39" stopIfTrue="1" operator="equal">
      <formula>"買"</formula>
    </cfRule>
    <cfRule type="cellIs" dxfId="78" priority="40" stopIfTrue="1" operator="equal">
      <formula>"売"</formula>
    </cfRule>
  </conditionalFormatting>
  <conditionalFormatting sqref="G32">
    <cfRule type="cellIs" dxfId="75" priority="37" stopIfTrue="1" operator="equal">
      <formula>"買"</formula>
    </cfRule>
    <cfRule type="cellIs" dxfId="74" priority="38" stopIfTrue="1" operator="equal">
      <formula>"売"</formula>
    </cfRule>
  </conditionalFormatting>
  <conditionalFormatting sqref="G33">
    <cfRule type="cellIs" dxfId="71" priority="35" stopIfTrue="1" operator="equal">
      <formula>"買"</formula>
    </cfRule>
    <cfRule type="cellIs" dxfId="70" priority="36" stopIfTrue="1" operator="equal">
      <formula>"売"</formula>
    </cfRule>
  </conditionalFormatting>
  <conditionalFormatting sqref="G34">
    <cfRule type="cellIs" dxfId="67" priority="33" stopIfTrue="1" operator="equal">
      <formula>"買"</formula>
    </cfRule>
    <cfRule type="cellIs" dxfId="66" priority="34" stopIfTrue="1" operator="equal">
      <formula>"売"</formula>
    </cfRule>
  </conditionalFormatting>
  <conditionalFormatting sqref="G35">
    <cfRule type="cellIs" dxfId="63" priority="31" stopIfTrue="1" operator="equal">
      <formula>"買"</formula>
    </cfRule>
    <cfRule type="cellIs" dxfId="62" priority="32" stopIfTrue="1" operator="equal">
      <formula>"売"</formula>
    </cfRule>
  </conditionalFormatting>
  <conditionalFormatting sqref="G36">
    <cfRule type="cellIs" dxfId="59" priority="29" stopIfTrue="1" operator="equal">
      <formula>"買"</formula>
    </cfRule>
    <cfRule type="cellIs" dxfId="58" priority="30" stopIfTrue="1" operator="equal">
      <formula>"売"</formula>
    </cfRule>
  </conditionalFormatting>
  <conditionalFormatting sqref="G37">
    <cfRule type="cellIs" dxfId="55" priority="27" stopIfTrue="1" operator="equal">
      <formula>"買"</formula>
    </cfRule>
    <cfRule type="cellIs" dxfId="54" priority="28" stopIfTrue="1" operator="equal">
      <formula>"売"</formula>
    </cfRule>
  </conditionalFormatting>
  <conditionalFormatting sqref="G38">
    <cfRule type="cellIs" dxfId="51" priority="25" stopIfTrue="1" operator="equal">
      <formula>"買"</formula>
    </cfRule>
    <cfRule type="cellIs" dxfId="50" priority="26" stopIfTrue="1" operator="equal">
      <formula>"売"</formula>
    </cfRule>
  </conditionalFormatting>
  <conditionalFormatting sqref="G39">
    <cfRule type="cellIs" dxfId="47" priority="23" stopIfTrue="1" operator="equal">
      <formula>"買"</formula>
    </cfRule>
    <cfRule type="cellIs" dxfId="46" priority="24" stopIfTrue="1" operator="equal">
      <formula>"売"</formula>
    </cfRule>
  </conditionalFormatting>
  <conditionalFormatting sqref="G40">
    <cfRule type="cellIs" dxfId="39" priority="19" stopIfTrue="1" operator="equal">
      <formula>"買"</formula>
    </cfRule>
    <cfRule type="cellIs" dxfId="38" priority="20" stopIfTrue="1" operator="equal">
      <formula>"売"</formula>
    </cfRule>
  </conditionalFormatting>
  <conditionalFormatting sqref="G41">
    <cfRule type="cellIs" dxfId="35" priority="17" stopIfTrue="1" operator="equal">
      <formula>"買"</formula>
    </cfRule>
    <cfRule type="cellIs" dxfId="34" priority="18" stopIfTrue="1" operator="equal">
      <formula>"売"</formula>
    </cfRule>
  </conditionalFormatting>
  <conditionalFormatting sqref="G42">
    <cfRule type="cellIs" dxfId="27" priority="13" stopIfTrue="1" operator="equal">
      <formula>"買"</formula>
    </cfRule>
    <cfRule type="cellIs" dxfId="26" priority="14" stopIfTrue="1" operator="equal">
      <formula>"売"</formula>
    </cfRule>
  </conditionalFormatting>
  <conditionalFormatting sqref="G43">
    <cfRule type="cellIs" dxfId="23" priority="11" stopIfTrue="1" operator="equal">
      <formula>"買"</formula>
    </cfRule>
    <cfRule type="cellIs" dxfId="22" priority="12" stopIfTrue="1" operator="equal">
      <formula>"売"</formula>
    </cfRule>
  </conditionalFormatting>
  <conditionalFormatting sqref="G44">
    <cfRule type="cellIs" dxfId="19" priority="9" stopIfTrue="1" operator="equal">
      <formula>"買"</formula>
    </cfRule>
    <cfRule type="cellIs" dxfId="18" priority="10" stopIfTrue="1" operator="equal">
      <formula>"売"</formula>
    </cfRule>
  </conditionalFormatting>
  <conditionalFormatting sqref="G45">
    <cfRule type="cellIs" dxfId="15" priority="7" stopIfTrue="1" operator="equal">
      <formula>"買"</formula>
    </cfRule>
    <cfRule type="cellIs" dxfId="14" priority="8" stopIfTrue="1" operator="equal">
      <formula>"売"</formula>
    </cfRule>
  </conditionalFormatting>
  <conditionalFormatting sqref="G46">
    <cfRule type="cellIs" dxfId="11" priority="5" stopIfTrue="1" operator="equal">
      <formula>"買"</formula>
    </cfRule>
    <cfRule type="cellIs" dxfId="10" priority="6" stopIfTrue="1" operator="equal">
      <formula>"売"</formula>
    </cfRule>
  </conditionalFormatting>
  <conditionalFormatting sqref="G47">
    <cfRule type="cellIs" dxfId="7" priority="3" stopIfTrue="1" operator="equal">
      <formula>"買"</formula>
    </cfRule>
    <cfRule type="cellIs" dxfId="6" priority="4" stopIfTrue="1" operator="equal">
      <formula>"売"</formula>
    </cfRule>
  </conditionalFormatting>
  <conditionalFormatting sqref="G48">
    <cfRule type="cellIs" dxfId="3" priority="1" stopIfTrue="1" operator="equal">
      <formula>"買"</formula>
    </cfRule>
    <cfRule type="cellIs" dxfId="2" priority="2" stopIfTrue="1" operator="equal">
      <formula>"売"</formula>
    </cfRule>
  </conditionalFormatting>
  <dataValidations count="1">
    <dataValidation type="list" allowBlank="1" showInputMessage="1" showErrorMessage="1" sqref="G9:G108" xr:uid="{00000000-0002-0000-0200-000000000000}">
      <formula1>"買,売"</formula1>
    </dataValidation>
  </dataValidations>
  <pageMargins left="0.7" right="0.7" top="0.75" bottom="0.75" header="0.3" footer="0.3"/>
  <pageSetup paperSize="9" scale="5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Y109"/>
  <sheetViews>
    <sheetView view="pageBreakPreview" topLeftCell="B1" zoomScale="80" zoomScaleNormal="90" zoomScaleSheetLayoutView="80" workbookViewId="0">
      <pane ySplit="8" topLeftCell="A30" activePane="bottomLeft" state="frozen"/>
      <selection pane="bottomLeft" activeCell="G52" sqref="G52"/>
    </sheetView>
  </sheetViews>
  <sheetFormatPr defaultRowHeight="13.2" x14ac:dyDescent="0.2"/>
  <cols>
    <col min="1" max="1" width="2.88671875" customWidth="1"/>
    <col min="2" max="18" width="6.5546875" customWidth="1"/>
    <col min="22" max="22" width="10.88671875" style="22" hidden="1" customWidth="1"/>
    <col min="23" max="23" width="0" hidden="1" customWidth="1"/>
  </cols>
  <sheetData>
    <row r="2" spans="2:25" x14ac:dyDescent="0.2">
      <c r="B2" s="54" t="s">
        <v>5</v>
      </c>
      <c r="C2" s="54"/>
      <c r="D2" s="59" t="s">
        <v>68</v>
      </c>
      <c r="E2" s="59"/>
      <c r="F2" s="54" t="s">
        <v>6</v>
      </c>
      <c r="G2" s="54"/>
      <c r="H2" s="57" t="s">
        <v>77</v>
      </c>
      <c r="I2" s="57"/>
      <c r="J2" s="54" t="s">
        <v>7</v>
      </c>
      <c r="K2" s="54"/>
      <c r="L2" s="58">
        <v>100000</v>
      </c>
      <c r="M2" s="59"/>
      <c r="N2" s="54" t="s">
        <v>8</v>
      </c>
      <c r="O2" s="54"/>
      <c r="P2" s="60">
        <f>SUM(L2,D4)</f>
        <v>122485.08714766783</v>
      </c>
      <c r="Q2" s="57"/>
      <c r="R2" s="1"/>
      <c r="S2" s="1"/>
      <c r="T2" s="1"/>
    </row>
    <row r="3" spans="2:25" ht="57" customHeight="1" x14ac:dyDescent="0.2">
      <c r="B3" s="54" t="s">
        <v>9</v>
      </c>
      <c r="C3" s="54"/>
      <c r="D3" s="61" t="s">
        <v>38</v>
      </c>
      <c r="E3" s="61"/>
      <c r="F3" s="61"/>
      <c r="G3" s="61"/>
      <c r="H3" s="61"/>
      <c r="I3" s="61"/>
      <c r="J3" s="54" t="s">
        <v>10</v>
      </c>
      <c r="K3" s="54"/>
      <c r="L3" s="61" t="s">
        <v>63</v>
      </c>
      <c r="M3" s="62"/>
      <c r="N3" s="62"/>
      <c r="O3" s="62"/>
      <c r="P3" s="62"/>
      <c r="Q3" s="62"/>
      <c r="R3" s="1"/>
      <c r="S3" s="1"/>
    </row>
    <row r="4" spans="2:25" x14ac:dyDescent="0.2">
      <c r="B4" s="54" t="s">
        <v>11</v>
      </c>
      <c r="C4" s="54"/>
      <c r="D4" s="55">
        <f>SUM($R$9:$S$993)</f>
        <v>22485.087147667822</v>
      </c>
      <c r="E4" s="55"/>
      <c r="F4" s="54" t="s">
        <v>12</v>
      </c>
      <c r="G4" s="54"/>
      <c r="H4" s="56">
        <f>SUM($T$9:$U$108)</f>
        <v>52.599999999999326</v>
      </c>
      <c r="I4" s="57"/>
      <c r="J4" s="63" t="s">
        <v>60</v>
      </c>
      <c r="K4" s="63"/>
      <c r="L4" s="60">
        <f>MAX($C$9:$D$990)-C9</f>
        <v>50749.350232841272</v>
      </c>
      <c r="M4" s="60"/>
      <c r="N4" s="63" t="s">
        <v>59</v>
      </c>
      <c r="O4" s="63"/>
      <c r="P4" s="64">
        <f>MAX(Y:Y)</f>
        <v>0.19589387873289865</v>
      </c>
      <c r="Q4" s="64"/>
      <c r="R4" s="1"/>
      <c r="S4" s="1"/>
      <c r="T4" s="1"/>
    </row>
    <row r="5" spans="2:25" x14ac:dyDescent="0.2">
      <c r="B5" s="35" t="s">
        <v>15</v>
      </c>
      <c r="C5" s="2">
        <f>COUNTIF($R$9:$R$990,"&gt;0")</f>
        <v>19</v>
      </c>
      <c r="D5" s="36" t="s">
        <v>16</v>
      </c>
      <c r="E5" s="15">
        <f>COUNTIF($R$9:$R$990,"&lt;0")</f>
        <v>21</v>
      </c>
      <c r="F5" s="36" t="s">
        <v>17</v>
      </c>
      <c r="G5" s="2">
        <f>COUNTIF($R$9:$R$990,"=0")</f>
        <v>0</v>
      </c>
      <c r="H5" s="36" t="s">
        <v>18</v>
      </c>
      <c r="I5" s="3">
        <f>C5/SUM(C5,E5,G5)</f>
        <v>0.47499999999999998</v>
      </c>
      <c r="J5" s="65" t="s">
        <v>19</v>
      </c>
      <c r="K5" s="54"/>
      <c r="L5" s="66">
        <f>MAX(V9:V993)</f>
        <v>4</v>
      </c>
      <c r="M5" s="67"/>
      <c r="N5" s="17" t="s">
        <v>20</v>
      </c>
      <c r="O5" s="9"/>
      <c r="P5" s="66">
        <f>MAX(W9:W993)</f>
        <v>5</v>
      </c>
      <c r="Q5" s="67"/>
      <c r="R5" s="1"/>
      <c r="S5" s="1"/>
      <c r="T5" s="1"/>
    </row>
    <row r="6" spans="2:25" x14ac:dyDescent="0.2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43" t="s">
        <v>64</v>
      </c>
      <c r="N6" s="12"/>
      <c r="O6" s="12"/>
      <c r="P6" s="10"/>
      <c r="Q6" s="7"/>
      <c r="R6" s="1"/>
      <c r="S6" s="1"/>
      <c r="T6" s="1"/>
    </row>
    <row r="7" spans="2:25" x14ac:dyDescent="0.2">
      <c r="B7" s="77" t="s">
        <v>21</v>
      </c>
      <c r="C7" s="79" t="s">
        <v>22</v>
      </c>
      <c r="D7" s="80"/>
      <c r="E7" s="83" t="s">
        <v>23</v>
      </c>
      <c r="F7" s="84"/>
      <c r="G7" s="84"/>
      <c r="H7" s="84"/>
      <c r="I7" s="70"/>
      <c r="J7" s="85" t="s">
        <v>24</v>
      </c>
      <c r="K7" s="86"/>
      <c r="L7" s="72"/>
      <c r="M7" s="87" t="s">
        <v>25</v>
      </c>
      <c r="N7" s="88" t="s">
        <v>26</v>
      </c>
      <c r="O7" s="89"/>
      <c r="P7" s="89"/>
      <c r="Q7" s="74"/>
      <c r="R7" s="68" t="s">
        <v>27</v>
      </c>
      <c r="S7" s="68"/>
      <c r="T7" s="68"/>
      <c r="U7" s="68"/>
    </row>
    <row r="8" spans="2:25" x14ac:dyDescent="0.2">
      <c r="B8" s="78"/>
      <c r="C8" s="81"/>
      <c r="D8" s="82"/>
      <c r="E8" s="18" t="s">
        <v>28</v>
      </c>
      <c r="F8" s="18" t="s">
        <v>29</v>
      </c>
      <c r="G8" s="18" t="s">
        <v>30</v>
      </c>
      <c r="H8" s="69" t="s">
        <v>31</v>
      </c>
      <c r="I8" s="70"/>
      <c r="J8" s="4" t="s">
        <v>32</v>
      </c>
      <c r="K8" s="71" t="s">
        <v>33</v>
      </c>
      <c r="L8" s="72"/>
      <c r="M8" s="87"/>
      <c r="N8" s="5" t="s">
        <v>28</v>
      </c>
      <c r="O8" s="5" t="s">
        <v>29</v>
      </c>
      <c r="P8" s="73" t="s">
        <v>31</v>
      </c>
      <c r="Q8" s="74"/>
      <c r="R8" s="68" t="s">
        <v>34</v>
      </c>
      <c r="S8" s="68"/>
      <c r="T8" s="68" t="s">
        <v>32</v>
      </c>
      <c r="U8" s="68"/>
      <c r="Y8" t="s">
        <v>58</v>
      </c>
    </row>
    <row r="9" spans="2:25" x14ac:dyDescent="0.2">
      <c r="B9" s="34">
        <v>1</v>
      </c>
      <c r="C9" s="90">
        <f>L2</f>
        <v>100000</v>
      </c>
      <c r="D9" s="90"/>
      <c r="E9" s="44">
        <v>2019</v>
      </c>
      <c r="F9" s="8">
        <v>43530</v>
      </c>
      <c r="G9" s="49" t="s">
        <v>4</v>
      </c>
      <c r="H9" s="91">
        <v>0.85980000000000001</v>
      </c>
      <c r="I9" s="91"/>
      <c r="J9" s="49">
        <v>6</v>
      </c>
      <c r="K9" s="90">
        <f>IF(J9="","",C9*0.03)</f>
        <v>3000</v>
      </c>
      <c r="L9" s="90"/>
      <c r="M9" s="6">
        <f>IF(J9="","",(K9/J9)/LOOKUP(RIGHT($D$2,3),定数!$A$6:$A$13,定数!$B$6:$B$13))</f>
        <v>3.3333333333333335</v>
      </c>
      <c r="N9" s="49">
        <v>2019</v>
      </c>
      <c r="O9" s="8">
        <v>43530</v>
      </c>
      <c r="P9" s="91">
        <v>0.86036999999999997</v>
      </c>
      <c r="Q9" s="91"/>
      <c r="R9" s="75">
        <f>IF(P9="","",T9*M9*LOOKUP(RIGHT($D$2,3),定数!$A$6:$A$13,定数!$B$6:$B$13))</f>
        <v>2849.9999999997976</v>
      </c>
      <c r="S9" s="75"/>
      <c r="T9" s="76">
        <f>IF(P9="","",IF(G9="買",(P9-H9),(H9-P9))*IF(RIGHT($D$2,3)="JPY",100,10000))</f>
        <v>5.6999999999995943</v>
      </c>
      <c r="U9" s="76"/>
      <c r="V9" s="1">
        <f>IF(T9&lt;&gt;"",IF(T9&gt;0,1+V8,0),"")</f>
        <v>1</v>
      </c>
      <c r="W9">
        <f>IF(T9&lt;&gt;"",IF(T9&lt;0,1+W8,0),"")</f>
        <v>0</v>
      </c>
    </row>
    <row r="10" spans="2:25" x14ac:dyDescent="0.2">
      <c r="B10" s="34">
        <v>2</v>
      </c>
      <c r="C10" s="90">
        <f t="shared" ref="C10:C73" si="0">IF(R9="","",C9+R9)</f>
        <v>102849.9999999998</v>
      </c>
      <c r="D10" s="90"/>
      <c r="E10" s="49">
        <v>2019</v>
      </c>
      <c r="F10" s="8">
        <v>43531</v>
      </c>
      <c r="G10" s="49" t="s">
        <v>3</v>
      </c>
      <c r="H10" s="91">
        <v>0.85799999999999998</v>
      </c>
      <c r="I10" s="91"/>
      <c r="J10" s="49">
        <v>4</v>
      </c>
      <c r="K10" s="92">
        <f t="shared" ref="K10:K48" si="1">IF(J10="","",C10*0.03)</f>
        <v>3085.4999999999936</v>
      </c>
      <c r="L10" s="93"/>
      <c r="M10" s="6">
        <f>IF(J10="","",(K10/J10)/LOOKUP(RIGHT($D$2,3),定数!$A$6:$A$13,定数!$B$6:$B$13))</f>
        <v>5.1424999999999894</v>
      </c>
      <c r="N10" s="49">
        <v>2019</v>
      </c>
      <c r="O10" s="8">
        <v>43531</v>
      </c>
      <c r="P10" s="95">
        <v>0.85763</v>
      </c>
      <c r="Q10" s="95"/>
      <c r="R10" s="75">
        <f>IF(P10="","",T10*M10*LOOKUP(RIGHT($D$2,3),定数!$A$6:$A$13,定数!$B$6:$B$13))</f>
        <v>2854.0874999998509</v>
      </c>
      <c r="S10" s="75"/>
      <c r="T10" s="76">
        <f>IF(P10="","",IF(G10="買",(P10-H10),(H10-P10))*IF(RIGHT($D$2,3)="JPY",100,10000))</f>
        <v>3.6999999999998145</v>
      </c>
      <c r="U10" s="76"/>
      <c r="V10" s="22">
        <f t="shared" ref="V10:V22" si="2">IF(T10&lt;&gt;"",IF(T10&gt;0,1+V9,0),"")</f>
        <v>2</v>
      </c>
      <c r="W10">
        <f t="shared" ref="W10:W73" si="3">IF(T10&lt;&gt;"",IF(T10&lt;0,1+W9,0),"")</f>
        <v>0</v>
      </c>
      <c r="X10" s="40">
        <f>IF(C10&lt;&gt;"",MAX(C10,C9),"")</f>
        <v>102849.9999999998</v>
      </c>
    </row>
    <row r="11" spans="2:25" x14ac:dyDescent="0.2">
      <c r="B11" s="34">
        <v>3</v>
      </c>
      <c r="C11" s="90">
        <f t="shared" ref="C11:C16" si="4">IF(R10="","",C10+R10)</f>
        <v>105704.08749999964</v>
      </c>
      <c r="D11" s="90"/>
      <c r="E11" s="49">
        <v>2019</v>
      </c>
      <c r="F11" s="8">
        <v>43532</v>
      </c>
      <c r="G11" s="49" t="s">
        <v>4</v>
      </c>
      <c r="H11" s="91">
        <v>0.86409999999999998</v>
      </c>
      <c r="I11" s="91"/>
      <c r="J11" s="49">
        <v>58</v>
      </c>
      <c r="K11" s="92">
        <f t="shared" si="1"/>
        <v>3171.1226249999891</v>
      </c>
      <c r="L11" s="93"/>
      <c r="M11" s="6">
        <f>IF(J11="","",(K11/J11)/LOOKUP(RIGHT($D$2,3),定数!$A$6:$A$13,定数!$B$6:$B$13))</f>
        <v>0.36449685344827465</v>
      </c>
      <c r="N11" s="49">
        <v>2019</v>
      </c>
      <c r="O11" s="8">
        <v>43535</v>
      </c>
      <c r="P11" s="91">
        <v>0.85829999999999995</v>
      </c>
      <c r="Q11" s="91"/>
      <c r="R11" s="75">
        <f>IF(P11="","",T11*M11*LOOKUP(RIGHT($D$2,3),定数!$A$6:$A$13,定数!$B$6:$B$13))</f>
        <v>-3171.1226250000045</v>
      </c>
      <c r="S11" s="75"/>
      <c r="T11" s="76">
        <f>IF(P11="","",IF(G11="買",(P11-H11),(H11-P11))*IF(RIGHT($D$2,3)="JPY",100,10000))</f>
        <v>-58.00000000000027</v>
      </c>
      <c r="U11" s="76"/>
      <c r="V11" s="22">
        <f t="shared" si="2"/>
        <v>0</v>
      </c>
      <c r="W11">
        <f t="shared" si="3"/>
        <v>1</v>
      </c>
      <c r="X11" s="40">
        <f>IF(C11&lt;&gt;"",MAX(X10,C11),"")</f>
        <v>105704.08749999964</v>
      </c>
      <c r="Y11" s="41">
        <f>IF(X11&lt;&gt;"",1-(C11/X11),"")</f>
        <v>0</v>
      </c>
    </row>
    <row r="12" spans="2:25" x14ac:dyDescent="0.2">
      <c r="B12" s="34">
        <v>4</v>
      </c>
      <c r="C12" s="90">
        <f t="shared" si="4"/>
        <v>102532.96487499964</v>
      </c>
      <c r="D12" s="90"/>
      <c r="E12" s="49">
        <v>2019</v>
      </c>
      <c r="F12" s="8">
        <v>43535</v>
      </c>
      <c r="G12" s="49" t="s">
        <v>3</v>
      </c>
      <c r="H12" s="91">
        <v>0.86319999999999997</v>
      </c>
      <c r="I12" s="91"/>
      <c r="J12" s="49">
        <v>24</v>
      </c>
      <c r="K12" s="92">
        <f t="shared" si="1"/>
        <v>3075.9889462499891</v>
      </c>
      <c r="L12" s="93"/>
      <c r="M12" s="6">
        <f>IF(J12="","",(K12/J12)/LOOKUP(RIGHT($D$2,3),定数!$A$6:$A$13,定数!$B$6:$B$13))</f>
        <v>0.8544413739583302</v>
      </c>
      <c r="N12" s="49">
        <v>2019</v>
      </c>
      <c r="O12" s="8">
        <v>43535</v>
      </c>
      <c r="P12" s="95">
        <v>0.85897999999999997</v>
      </c>
      <c r="Q12" s="95"/>
      <c r="R12" s="75">
        <f>IF(P12="","",T12*M12*LOOKUP(RIGHT($D$2,3),定数!$A$6:$A$13,定数!$B$6:$B$13))</f>
        <v>5408.6138971562323</v>
      </c>
      <c r="S12" s="75"/>
      <c r="T12" s="76">
        <f t="shared" ref="T12:T75" si="5">IF(P12="","",IF(G12="買",(P12-H12),(H12-P12))*IF(RIGHT($D$2,3)="JPY",100,10000))</f>
        <v>42.200000000000017</v>
      </c>
      <c r="U12" s="76"/>
      <c r="V12" s="22">
        <f t="shared" si="2"/>
        <v>1</v>
      </c>
      <c r="W12">
        <f t="shared" si="3"/>
        <v>0</v>
      </c>
      <c r="X12" s="40">
        <f t="shared" ref="X12:X75" si="6">IF(C12&lt;&gt;"",MAX(X11,C12),"")</f>
        <v>105704.08749999964</v>
      </c>
      <c r="Y12" s="41">
        <f t="shared" ref="Y12:Y75" si="7">IF(X12&lt;&gt;"",1-(C12/X12),"")</f>
        <v>3.0000000000000138E-2</v>
      </c>
    </row>
    <row r="13" spans="2:25" x14ac:dyDescent="0.2">
      <c r="B13" s="34">
        <v>5</v>
      </c>
      <c r="C13" s="90">
        <f t="shared" si="4"/>
        <v>107941.57877215587</v>
      </c>
      <c r="D13" s="90"/>
      <c r="E13" s="49">
        <v>2019</v>
      </c>
      <c r="F13" s="8">
        <v>43535</v>
      </c>
      <c r="G13" s="49" t="s">
        <v>3</v>
      </c>
      <c r="H13" s="91">
        <v>0.85399999999999998</v>
      </c>
      <c r="I13" s="91"/>
      <c r="J13" s="49">
        <v>13</v>
      </c>
      <c r="K13" s="92">
        <f t="shared" si="1"/>
        <v>3238.2473631646762</v>
      </c>
      <c r="L13" s="93"/>
      <c r="M13" s="6">
        <f>IF(J13="","",(K13/J13)/LOOKUP(RIGHT($D$2,3),定数!$A$6:$A$13,定数!$B$6:$B$13))</f>
        <v>1.6606396734177826</v>
      </c>
      <c r="N13" s="49">
        <v>2019</v>
      </c>
      <c r="O13" s="8">
        <v>43535</v>
      </c>
      <c r="P13" s="95">
        <v>0.85185</v>
      </c>
      <c r="Q13" s="95"/>
      <c r="R13" s="75">
        <f>IF(P13="","",T13*M13*LOOKUP(RIGHT($D$2,3),定数!$A$6:$A$13,定数!$B$6:$B$13))</f>
        <v>5355.562946772312</v>
      </c>
      <c r="S13" s="75"/>
      <c r="T13" s="76">
        <f t="shared" si="5"/>
        <v>21.499999999999851</v>
      </c>
      <c r="U13" s="76"/>
      <c r="V13" s="22">
        <f t="shared" si="2"/>
        <v>2</v>
      </c>
      <c r="W13">
        <f t="shared" si="3"/>
        <v>0</v>
      </c>
      <c r="X13" s="40">
        <f t="shared" si="6"/>
        <v>107941.57877215587</v>
      </c>
      <c r="Y13" s="41">
        <f t="shared" si="7"/>
        <v>0</v>
      </c>
    </row>
    <row r="14" spans="2:25" x14ac:dyDescent="0.2">
      <c r="B14" s="34">
        <v>6</v>
      </c>
      <c r="C14" s="90">
        <f t="shared" si="4"/>
        <v>113297.14171892818</v>
      </c>
      <c r="D14" s="90"/>
      <c r="E14" s="49">
        <v>2019</v>
      </c>
      <c r="F14" s="8">
        <v>43536</v>
      </c>
      <c r="G14" s="49" t="s">
        <v>4</v>
      </c>
      <c r="H14" s="91">
        <v>0.86109999999999998</v>
      </c>
      <c r="I14" s="91"/>
      <c r="J14" s="49">
        <v>13</v>
      </c>
      <c r="K14" s="92">
        <f t="shared" si="1"/>
        <v>3398.9142515678454</v>
      </c>
      <c r="L14" s="93"/>
      <c r="M14" s="6">
        <f>IF(J14="","",(K14/J14)/LOOKUP(RIGHT($D$2,3),定数!$A$6:$A$13,定数!$B$6:$B$13))</f>
        <v>1.7430329495219719</v>
      </c>
      <c r="N14" s="49">
        <v>2019</v>
      </c>
      <c r="O14" s="8">
        <v>43536</v>
      </c>
      <c r="P14" s="91">
        <v>0.86309999999999998</v>
      </c>
      <c r="Q14" s="91"/>
      <c r="R14" s="75">
        <f>IF(P14="","",T14*M14*LOOKUP(RIGHT($D$2,3),定数!$A$6:$A$13,定数!$B$6:$B$13))</f>
        <v>5229.09884856592</v>
      </c>
      <c r="S14" s="75"/>
      <c r="T14" s="76">
        <f t="shared" si="5"/>
        <v>20.000000000000018</v>
      </c>
      <c r="U14" s="76"/>
      <c r="V14" s="22">
        <f t="shared" si="2"/>
        <v>3</v>
      </c>
      <c r="W14">
        <f t="shared" si="3"/>
        <v>0</v>
      </c>
      <c r="X14" s="40">
        <f t="shared" si="6"/>
        <v>113297.14171892818</v>
      </c>
      <c r="Y14" s="41">
        <f t="shared" si="7"/>
        <v>0</v>
      </c>
    </row>
    <row r="15" spans="2:25" x14ac:dyDescent="0.2">
      <c r="B15" s="34">
        <v>7</v>
      </c>
      <c r="C15" s="90">
        <f t="shared" si="4"/>
        <v>118526.2405674941</v>
      </c>
      <c r="D15" s="90"/>
      <c r="E15" s="49">
        <v>2019</v>
      </c>
      <c r="F15" s="8">
        <v>43537</v>
      </c>
      <c r="G15" s="49" t="s">
        <v>3</v>
      </c>
      <c r="H15" s="91">
        <v>0.85719999999999996</v>
      </c>
      <c r="I15" s="91"/>
      <c r="J15" s="49">
        <v>17</v>
      </c>
      <c r="K15" s="92">
        <f t="shared" si="1"/>
        <v>3555.7872170248229</v>
      </c>
      <c r="L15" s="93"/>
      <c r="M15" s="6">
        <f>IF(J15="","",(K15/J15)/LOOKUP(RIGHT($D$2,3),定数!$A$6:$A$13,定数!$B$6:$B$13))</f>
        <v>1.3944263596175777</v>
      </c>
      <c r="N15" s="49">
        <v>2019</v>
      </c>
      <c r="O15" s="8">
        <v>43537</v>
      </c>
      <c r="P15" s="91">
        <v>0.85443999999999998</v>
      </c>
      <c r="Q15" s="91"/>
      <c r="R15" s="75">
        <f>IF(P15="","",T15*M15*LOOKUP(RIGHT($D$2,3),定数!$A$6:$A$13,定数!$B$6:$B$13))</f>
        <v>5772.9251288167388</v>
      </c>
      <c r="S15" s="75"/>
      <c r="T15" s="76">
        <f t="shared" si="5"/>
        <v>27.599999999999845</v>
      </c>
      <c r="U15" s="76"/>
      <c r="V15" s="22">
        <f t="shared" si="2"/>
        <v>4</v>
      </c>
      <c r="W15">
        <f t="shared" si="3"/>
        <v>0</v>
      </c>
      <c r="X15" s="40">
        <f t="shared" si="6"/>
        <v>118526.2405674941</v>
      </c>
      <c r="Y15" s="41">
        <f t="shared" si="7"/>
        <v>0</v>
      </c>
    </row>
    <row r="16" spans="2:25" x14ac:dyDescent="0.2">
      <c r="B16" s="34">
        <v>8</v>
      </c>
      <c r="C16" s="90">
        <f t="shared" si="4"/>
        <v>124299.16569631084</v>
      </c>
      <c r="D16" s="90"/>
      <c r="E16" s="49">
        <v>2019</v>
      </c>
      <c r="F16" s="8">
        <v>43537</v>
      </c>
      <c r="G16" s="49" t="s">
        <v>3</v>
      </c>
      <c r="H16" s="91">
        <v>0.85329999999999995</v>
      </c>
      <c r="I16" s="91"/>
      <c r="J16" s="49">
        <v>37</v>
      </c>
      <c r="K16" s="92">
        <f t="shared" si="1"/>
        <v>3728.974970889325</v>
      </c>
      <c r="L16" s="93"/>
      <c r="M16" s="6">
        <f>IF(J16="","",(K16/J16)/LOOKUP(RIGHT($D$2,3),定数!$A$6:$A$13,定数!$B$6:$B$13))</f>
        <v>0.67188738214222066</v>
      </c>
      <c r="N16" s="49">
        <v>2019</v>
      </c>
      <c r="O16" s="8">
        <v>43539</v>
      </c>
      <c r="P16" s="91">
        <v>0.85699999999999998</v>
      </c>
      <c r="Q16" s="91"/>
      <c r="R16" s="75">
        <f>IF(P16="","",T16*M16*LOOKUP(RIGHT($D$2,3),定数!$A$6:$A$13,定数!$B$6:$B$13))</f>
        <v>-3728.9749708893619</v>
      </c>
      <c r="S16" s="75"/>
      <c r="T16" s="76">
        <f t="shared" si="5"/>
        <v>-37.000000000000369</v>
      </c>
      <c r="U16" s="76"/>
      <c r="V16" s="22">
        <f t="shared" si="2"/>
        <v>0</v>
      </c>
      <c r="W16">
        <f t="shared" si="3"/>
        <v>1</v>
      </c>
      <c r="X16" s="40">
        <f t="shared" si="6"/>
        <v>124299.16569631084</v>
      </c>
      <c r="Y16" s="41">
        <f t="shared" si="7"/>
        <v>0</v>
      </c>
    </row>
    <row r="17" spans="2:25" x14ac:dyDescent="0.2">
      <c r="B17" s="34">
        <v>9</v>
      </c>
      <c r="C17" s="90">
        <f t="shared" si="0"/>
        <v>120570.19072542147</v>
      </c>
      <c r="D17" s="90"/>
      <c r="E17" s="49">
        <v>2019</v>
      </c>
      <c r="F17" s="8">
        <v>43539</v>
      </c>
      <c r="G17" s="49" t="s">
        <v>3</v>
      </c>
      <c r="H17" s="91">
        <v>0.85189999999999999</v>
      </c>
      <c r="I17" s="91"/>
      <c r="J17" s="49">
        <v>7</v>
      </c>
      <c r="K17" s="92">
        <f t="shared" si="1"/>
        <v>3617.105721762644</v>
      </c>
      <c r="L17" s="93"/>
      <c r="M17" s="6">
        <f>IF(J17="","",(K17/J17)/LOOKUP(RIGHT($D$2,3),定数!$A$6:$A$13,定数!$B$6:$B$13))</f>
        <v>3.4448625921548994</v>
      </c>
      <c r="N17" s="49">
        <v>2019</v>
      </c>
      <c r="O17" s="8">
        <v>43539</v>
      </c>
      <c r="P17" s="91">
        <v>0.85260000000000002</v>
      </c>
      <c r="Q17" s="91"/>
      <c r="R17" s="75">
        <f>IF(P17="","",T17*M17*LOOKUP(RIGHT($D$2,3),定数!$A$6:$A$13,定数!$B$6:$B$13))</f>
        <v>-3617.1057217628199</v>
      </c>
      <c r="S17" s="75"/>
      <c r="T17" s="76">
        <f t="shared" si="5"/>
        <v>-7.0000000000003393</v>
      </c>
      <c r="U17" s="76"/>
      <c r="V17" s="22">
        <f t="shared" si="2"/>
        <v>0</v>
      </c>
      <c r="W17">
        <f t="shared" si="3"/>
        <v>2</v>
      </c>
      <c r="X17" s="40">
        <f t="shared" si="6"/>
        <v>124299.16569631084</v>
      </c>
      <c r="Y17" s="41">
        <f t="shared" si="7"/>
        <v>3.000000000000036E-2</v>
      </c>
    </row>
    <row r="18" spans="2:25" x14ac:dyDescent="0.2">
      <c r="B18" s="34">
        <v>10</v>
      </c>
      <c r="C18" s="90">
        <f t="shared" si="0"/>
        <v>116953.08500365865</v>
      </c>
      <c r="D18" s="90"/>
      <c r="E18" s="49">
        <v>2019</v>
      </c>
      <c r="F18" s="8">
        <v>43542</v>
      </c>
      <c r="G18" s="49" t="s">
        <v>4</v>
      </c>
      <c r="H18" s="91">
        <v>0.85440000000000005</v>
      </c>
      <c r="I18" s="91"/>
      <c r="J18" s="49">
        <v>17</v>
      </c>
      <c r="K18" s="92">
        <f t="shared" si="1"/>
        <v>3508.5925501097595</v>
      </c>
      <c r="L18" s="93"/>
      <c r="M18" s="6">
        <f>IF(J18="","",(K18/J18)/LOOKUP(RIGHT($D$2,3),定数!$A$6:$A$13,定数!$B$6:$B$13))</f>
        <v>1.3759186471018665</v>
      </c>
      <c r="N18" s="49">
        <v>2019</v>
      </c>
      <c r="O18" s="8">
        <v>43542</v>
      </c>
      <c r="P18" s="91">
        <v>0.85724999999999996</v>
      </c>
      <c r="Q18" s="91"/>
      <c r="R18" s="75">
        <f>IF(P18="","",T18*M18*LOOKUP(RIGHT($D$2,3),定数!$A$6:$A$13,定数!$B$6:$B$13))</f>
        <v>5882.05221636029</v>
      </c>
      <c r="S18" s="75"/>
      <c r="T18" s="76">
        <f t="shared" si="5"/>
        <v>28.499999999999083</v>
      </c>
      <c r="U18" s="76"/>
      <c r="V18" s="22">
        <f t="shared" si="2"/>
        <v>1</v>
      </c>
      <c r="W18">
        <f t="shared" si="3"/>
        <v>0</v>
      </c>
      <c r="X18" s="40">
        <f t="shared" si="6"/>
        <v>124299.16569631084</v>
      </c>
      <c r="Y18" s="41">
        <f t="shared" si="7"/>
        <v>5.9100000000001818E-2</v>
      </c>
    </row>
    <row r="19" spans="2:25" x14ac:dyDescent="0.2">
      <c r="B19" s="34">
        <v>11</v>
      </c>
      <c r="C19" s="90">
        <f t="shared" si="0"/>
        <v>122835.13722001894</v>
      </c>
      <c r="D19" s="90"/>
      <c r="E19" s="50">
        <v>2019</v>
      </c>
      <c r="F19" s="8">
        <v>43542</v>
      </c>
      <c r="G19" s="50" t="s">
        <v>4</v>
      </c>
      <c r="H19" s="91">
        <v>0.85640000000000005</v>
      </c>
      <c r="I19" s="91"/>
      <c r="J19" s="50">
        <v>12</v>
      </c>
      <c r="K19" s="92">
        <f t="shared" si="1"/>
        <v>3685.0541166005678</v>
      </c>
      <c r="L19" s="93"/>
      <c r="M19" s="6">
        <f>IF(J19="","",(K19/J19)/LOOKUP(RIGHT($D$2,3),定数!$A$6:$A$13,定数!$B$6:$B$13))</f>
        <v>2.0472522870003154</v>
      </c>
      <c r="N19" s="50">
        <v>2019</v>
      </c>
      <c r="O19" s="8">
        <v>43695</v>
      </c>
      <c r="P19" s="95">
        <v>0.85816000000000003</v>
      </c>
      <c r="Q19" s="95"/>
      <c r="R19" s="75">
        <f>IF(P19="","",T19*M19*LOOKUP(RIGHT($D$2,3),定数!$A$6:$A$13,定数!$B$6:$B$13))</f>
        <v>5404.746037680783</v>
      </c>
      <c r="S19" s="75"/>
      <c r="T19" s="76">
        <f t="shared" si="5"/>
        <v>17.599999999999838</v>
      </c>
      <c r="U19" s="76"/>
      <c r="V19" s="22">
        <f t="shared" si="2"/>
        <v>2</v>
      </c>
      <c r="W19">
        <f t="shared" si="3"/>
        <v>0</v>
      </c>
      <c r="X19" s="40">
        <f t="shared" si="6"/>
        <v>124299.16569631084</v>
      </c>
      <c r="Y19" s="41">
        <f t="shared" si="7"/>
        <v>1.1778264705885721E-2</v>
      </c>
    </row>
    <row r="20" spans="2:25" x14ac:dyDescent="0.2">
      <c r="B20" s="34">
        <v>12</v>
      </c>
      <c r="C20" s="90">
        <f t="shared" si="0"/>
        <v>128239.88325769972</v>
      </c>
      <c r="D20" s="90"/>
      <c r="E20" s="50">
        <v>2019</v>
      </c>
      <c r="F20" s="8">
        <v>43542</v>
      </c>
      <c r="G20" s="50" t="s">
        <v>4</v>
      </c>
      <c r="H20" s="91">
        <v>0.85660000000000003</v>
      </c>
      <c r="I20" s="91"/>
      <c r="J20" s="50">
        <v>11</v>
      </c>
      <c r="K20" s="92">
        <f t="shared" si="1"/>
        <v>3847.1964977309917</v>
      </c>
      <c r="L20" s="93"/>
      <c r="M20" s="6">
        <f>IF(J20="","",(K20/J20)/LOOKUP(RIGHT($D$2,3),定数!$A$6:$A$13,定数!$B$6:$B$13))</f>
        <v>2.3316342410490858</v>
      </c>
      <c r="N20" s="50">
        <v>2019</v>
      </c>
      <c r="O20" s="8">
        <v>43542</v>
      </c>
      <c r="P20" s="91">
        <v>0.85836999999999997</v>
      </c>
      <c r="Q20" s="91"/>
      <c r="R20" s="75">
        <f>IF(P20="","",T20*M20*LOOKUP(RIGHT($D$2,3),定数!$A$6:$A$13,定数!$B$6:$B$13))</f>
        <v>6190.488909985108</v>
      </c>
      <c r="S20" s="75"/>
      <c r="T20" s="76">
        <f t="shared" si="5"/>
        <v>17.699999999999385</v>
      </c>
      <c r="U20" s="76"/>
      <c r="V20" s="22">
        <f t="shared" si="2"/>
        <v>3</v>
      </c>
      <c r="W20">
        <f t="shared" si="3"/>
        <v>0</v>
      </c>
      <c r="X20" s="40">
        <f t="shared" si="6"/>
        <v>128239.88325769972</v>
      </c>
      <c r="Y20" s="41">
        <f t="shared" si="7"/>
        <v>0</v>
      </c>
    </row>
    <row r="21" spans="2:25" x14ac:dyDescent="0.2">
      <c r="B21" s="34">
        <v>13</v>
      </c>
      <c r="C21" s="90">
        <f t="shared" si="0"/>
        <v>134430.37216768484</v>
      </c>
      <c r="D21" s="90"/>
      <c r="E21" s="50">
        <v>2019</v>
      </c>
      <c r="F21" s="8">
        <v>43542</v>
      </c>
      <c r="G21" s="50" t="s">
        <v>4</v>
      </c>
      <c r="H21" s="91">
        <v>0.85709999999999997</v>
      </c>
      <c r="I21" s="91"/>
      <c r="J21" s="50">
        <v>11</v>
      </c>
      <c r="K21" s="92">
        <f t="shared" si="1"/>
        <v>4032.9111650305449</v>
      </c>
      <c r="L21" s="93"/>
      <c r="M21" s="6">
        <f>IF(J21="","",(K21/J21)/LOOKUP(RIGHT($D$2,3),定数!$A$6:$A$13,定数!$B$6:$B$13))</f>
        <v>2.4441885848669966</v>
      </c>
      <c r="N21" s="50">
        <v>2019</v>
      </c>
      <c r="O21" s="8">
        <v>43542</v>
      </c>
      <c r="P21" s="95">
        <v>0.85882999999999998</v>
      </c>
      <c r="Q21" s="95"/>
      <c r="R21" s="75">
        <f>IF(P21="","",T21*M21*LOOKUP(RIGHT($D$2,3),定数!$A$6:$A$13,定数!$B$6:$B$13))</f>
        <v>6342.6693777298906</v>
      </c>
      <c r="S21" s="75"/>
      <c r="T21" s="76">
        <f t="shared" si="5"/>
        <v>17.300000000000093</v>
      </c>
      <c r="U21" s="76"/>
      <c r="V21" s="22">
        <f t="shared" si="2"/>
        <v>4</v>
      </c>
      <c r="W21">
        <f t="shared" si="3"/>
        <v>0</v>
      </c>
      <c r="X21" s="40">
        <f t="shared" si="6"/>
        <v>134430.37216768484</v>
      </c>
      <c r="Y21" s="41">
        <f t="shared" si="7"/>
        <v>0</v>
      </c>
    </row>
    <row r="22" spans="2:25" x14ac:dyDescent="0.2">
      <c r="B22" s="34">
        <v>14</v>
      </c>
      <c r="C22" s="90">
        <f t="shared" si="0"/>
        <v>140773.04154541472</v>
      </c>
      <c r="D22" s="90"/>
      <c r="E22" s="50">
        <v>2019</v>
      </c>
      <c r="F22" s="8">
        <v>43544</v>
      </c>
      <c r="G22" s="50" t="s">
        <v>4</v>
      </c>
      <c r="H22" s="91">
        <v>0.85599999999999998</v>
      </c>
      <c r="I22" s="91"/>
      <c r="J22" s="50">
        <v>4</v>
      </c>
      <c r="K22" s="92">
        <f t="shared" si="1"/>
        <v>4223.1912463624412</v>
      </c>
      <c r="L22" s="93"/>
      <c r="M22" s="6">
        <f>IF(J22="","",(K22/J22)/LOOKUP(RIGHT($D$2,3),定数!$A$6:$A$13,定数!$B$6:$B$13))</f>
        <v>7.0386520772707355</v>
      </c>
      <c r="N22" s="50">
        <v>2019</v>
      </c>
      <c r="O22" s="8">
        <v>43544</v>
      </c>
      <c r="P22" s="91">
        <v>0.85560000000000003</v>
      </c>
      <c r="Q22" s="91"/>
      <c r="R22" s="75">
        <f>IF(P22="","",T22*M22*LOOKUP(RIGHT($D$2,3),定数!$A$6:$A$13,定数!$B$6:$B$13))</f>
        <v>-4223.1912463619765</v>
      </c>
      <c r="S22" s="75"/>
      <c r="T22" s="76">
        <f t="shared" si="5"/>
        <v>-3.9999999999995595</v>
      </c>
      <c r="U22" s="76"/>
      <c r="V22" s="22">
        <f t="shared" si="2"/>
        <v>0</v>
      </c>
      <c r="W22">
        <f t="shared" si="3"/>
        <v>1</v>
      </c>
      <c r="X22" s="40">
        <f t="shared" si="6"/>
        <v>140773.04154541472</v>
      </c>
      <c r="Y22" s="41">
        <f t="shared" si="7"/>
        <v>0</v>
      </c>
    </row>
    <row r="23" spans="2:25" x14ac:dyDescent="0.2">
      <c r="B23" s="34">
        <v>15</v>
      </c>
      <c r="C23" s="90">
        <f t="shared" si="0"/>
        <v>136549.85029905275</v>
      </c>
      <c r="D23" s="90"/>
      <c r="E23" s="50">
        <v>2019</v>
      </c>
      <c r="F23" s="8">
        <v>43544</v>
      </c>
      <c r="G23" s="50" t="s">
        <v>4</v>
      </c>
      <c r="H23" s="91">
        <v>0.85650000000000004</v>
      </c>
      <c r="I23" s="91"/>
      <c r="J23" s="50">
        <v>7</v>
      </c>
      <c r="K23" s="92">
        <f t="shared" si="1"/>
        <v>4096.4955089715822</v>
      </c>
      <c r="L23" s="93"/>
      <c r="M23" s="6">
        <f>IF(J23="","",(K23/J23)/LOOKUP(RIGHT($D$2,3),定数!$A$6:$A$13,定数!$B$6:$B$13))</f>
        <v>3.9014242942586499</v>
      </c>
      <c r="N23" s="50">
        <v>2019</v>
      </c>
      <c r="O23" s="8">
        <v>43544</v>
      </c>
      <c r="P23" s="95">
        <v>0.85772999999999999</v>
      </c>
      <c r="Q23" s="95"/>
      <c r="R23" s="75">
        <f>IF(P23="","",T23*M23*LOOKUP(RIGHT($D$2,3),定数!$A$6:$A$13,定数!$B$6:$B$13))</f>
        <v>7198.1278229069358</v>
      </c>
      <c r="S23" s="75"/>
      <c r="T23" s="76">
        <f t="shared" si="5"/>
        <v>12.299999999999534</v>
      </c>
      <c r="U23" s="76"/>
      <c r="V23" t="str">
        <f t="shared" ref="V23:W74" si="8">IF(S23&lt;&gt;"",IF(S23&lt;0,1+V22,0),"")</f>
        <v/>
      </c>
      <c r="W23">
        <f t="shared" si="3"/>
        <v>0</v>
      </c>
      <c r="X23" s="40">
        <f t="shared" si="6"/>
        <v>140773.04154541472</v>
      </c>
      <c r="Y23" s="41">
        <f t="shared" si="7"/>
        <v>2.9999999999996585E-2</v>
      </c>
    </row>
    <row r="24" spans="2:25" x14ac:dyDescent="0.2">
      <c r="B24" s="34">
        <v>16</v>
      </c>
      <c r="C24" s="90">
        <f t="shared" si="0"/>
        <v>143747.97812195969</v>
      </c>
      <c r="D24" s="90"/>
      <c r="E24" s="50">
        <v>2019</v>
      </c>
      <c r="F24" s="8">
        <v>43544</v>
      </c>
      <c r="G24" s="50" t="s">
        <v>4</v>
      </c>
      <c r="H24" s="91">
        <v>0.85929999999999995</v>
      </c>
      <c r="I24" s="91"/>
      <c r="J24" s="50">
        <v>17</v>
      </c>
      <c r="K24" s="92">
        <f t="shared" si="1"/>
        <v>4312.4393436587907</v>
      </c>
      <c r="L24" s="93"/>
      <c r="M24" s="6">
        <f>IF(J24="","",(K24/J24)/LOOKUP(RIGHT($D$2,3),定数!$A$6:$A$13,定数!$B$6:$B$13))</f>
        <v>1.6911526837877611</v>
      </c>
      <c r="N24" s="50">
        <v>2019</v>
      </c>
      <c r="O24" s="8">
        <v>43544</v>
      </c>
      <c r="P24" s="95">
        <v>0.86206000000000005</v>
      </c>
      <c r="Q24" s="95"/>
      <c r="R24" s="75">
        <f>IF(P24="","",T24*M24*LOOKUP(RIGHT($D$2,3),定数!$A$6:$A$13,定数!$B$6:$B$13))</f>
        <v>7001.3721108815735</v>
      </c>
      <c r="S24" s="75"/>
      <c r="T24" s="76">
        <f t="shared" si="5"/>
        <v>27.600000000000957</v>
      </c>
      <c r="U24" s="76"/>
      <c r="V24" t="str">
        <f t="shared" si="8"/>
        <v/>
      </c>
      <c r="W24">
        <f t="shared" si="3"/>
        <v>0</v>
      </c>
      <c r="X24" s="40">
        <f t="shared" si="6"/>
        <v>143747.97812195969</v>
      </c>
      <c r="Y24" s="41">
        <f t="shared" si="7"/>
        <v>0</v>
      </c>
    </row>
    <row r="25" spans="2:25" x14ac:dyDescent="0.2">
      <c r="B25" s="34">
        <v>17</v>
      </c>
      <c r="C25" s="90">
        <f t="shared" si="0"/>
        <v>150749.35023284127</v>
      </c>
      <c r="D25" s="90"/>
      <c r="E25" s="50">
        <v>2019</v>
      </c>
      <c r="F25" s="8">
        <v>43544</v>
      </c>
      <c r="G25" s="50" t="s">
        <v>4</v>
      </c>
      <c r="H25" s="91">
        <v>0.86160000000000003</v>
      </c>
      <c r="I25" s="91"/>
      <c r="J25" s="50">
        <v>25</v>
      </c>
      <c r="K25" s="92">
        <f t="shared" si="1"/>
        <v>4522.4805069852382</v>
      </c>
      <c r="L25" s="93"/>
      <c r="M25" s="6">
        <f>IF(J25="","",(K25/J25)/LOOKUP(RIGHT($D$2,3),定数!$A$6:$A$13,定数!$B$6:$B$13))</f>
        <v>1.2059948018627302</v>
      </c>
      <c r="N25" s="50">
        <v>2019</v>
      </c>
      <c r="O25" s="8">
        <v>43544</v>
      </c>
      <c r="P25" s="91">
        <v>0.85909999999999997</v>
      </c>
      <c r="Q25" s="91"/>
      <c r="R25" s="75">
        <f>IF(P25="","",T25*M25*LOOKUP(RIGHT($D$2,3),定数!$A$6:$A$13,定数!$B$6:$B$13))</f>
        <v>-4522.4805069853428</v>
      </c>
      <c r="S25" s="75"/>
      <c r="T25" s="76">
        <f t="shared" si="5"/>
        <v>-25.000000000000576</v>
      </c>
      <c r="U25" s="76"/>
      <c r="V25" t="str">
        <f t="shared" si="8"/>
        <v/>
      </c>
      <c r="W25">
        <f t="shared" si="3"/>
        <v>1</v>
      </c>
      <c r="X25" s="40">
        <f t="shared" si="6"/>
        <v>150749.35023284127</v>
      </c>
      <c r="Y25" s="41">
        <f t="shared" si="7"/>
        <v>0</v>
      </c>
    </row>
    <row r="26" spans="2:25" x14ac:dyDescent="0.2">
      <c r="B26" s="34">
        <v>18</v>
      </c>
      <c r="C26" s="90">
        <f t="shared" si="0"/>
        <v>146226.86972585594</v>
      </c>
      <c r="D26" s="90"/>
      <c r="E26" s="50">
        <v>2019</v>
      </c>
      <c r="F26" s="8">
        <v>43545</v>
      </c>
      <c r="G26" s="50" t="s">
        <v>4</v>
      </c>
      <c r="H26" s="91">
        <v>0.86629999999999996</v>
      </c>
      <c r="I26" s="91"/>
      <c r="J26" s="50">
        <v>16</v>
      </c>
      <c r="K26" s="92">
        <f t="shared" si="1"/>
        <v>4386.8060917756784</v>
      </c>
      <c r="L26" s="93"/>
      <c r="M26" s="6">
        <f>IF(J26="","",(K26/J26)/LOOKUP(RIGHT($D$2,3),定数!$A$6:$A$13,定数!$B$6:$B$13))</f>
        <v>1.8278358715731993</v>
      </c>
      <c r="N26" s="50">
        <v>2019</v>
      </c>
      <c r="O26" s="8">
        <v>43545</v>
      </c>
      <c r="P26" s="100">
        <v>0.86470000000000002</v>
      </c>
      <c r="Q26" s="101"/>
      <c r="R26" s="75">
        <f>IF(P26="","",T26*M26*LOOKUP(RIGHT($D$2,3),定数!$A$6:$A$13,定数!$B$6:$B$13))</f>
        <v>-4386.8060917755001</v>
      </c>
      <c r="S26" s="75"/>
      <c r="T26" s="76">
        <f t="shared" si="5"/>
        <v>-15.999999999999348</v>
      </c>
      <c r="U26" s="76"/>
      <c r="V26" t="str">
        <f t="shared" si="8"/>
        <v/>
      </c>
      <c r="W26">
        <f t="shared" si="3"/>
        <v>2</v>
      </c>
      <c r="X26" s="40">
        <f t="shared" si="6"/>
        <v>150749.35023284127</v>
      </c>
      <c r="Y26" s="41">
        <f t="shared" si="7"/>
        <v>3.0000000000000582E-2</v>
      </c>
    </row>
    <row r="27" spans="2:25" x14ac:dyDescent="0.2">
      <c r="B27" s="34">
        <v>19</v>
      </c>
      <c r="C27" s="90">
        <f t="shared" si="0"/>
        <v>141840.06363408043</v>
      </c>
      <c r="D27" s="90"/>
      <c r="E27" s="50">
        <v>2019</v>
      </c>
      <c r="F27" s="8">
        <v>43552</v>
      </c>
      <c r="G27" s="50" t="s">
        <v>4</v>
      </c>
      <c r="H27" s="91">
        <v>0.86009999999999998</v>
      </c>
      <c r="I27" s="91"/>
      <c r="J27" s="50">
        <v>24</v>
      </c>
      <c r="K27" s="92">
        <f t="shared" si="1"/>
        <v>4255.201909022413</v>
      </c>
      <c r="L27" s="93"/>
      <c r="M27" s="6">
        <f>IF(J27="","",(K27/J27)/LOOKUP(RIGHT($D$2,3),定数!$A$6:$A$13,定数!$B$6:$B$13))</f>
        <v>1.1820005302840035</v>
      </c>
      <c r="N27" s="50">
        <v>2019</v>
      </c>
      <c r="O27" s="8">
        <v>43553</v>
      </c>
      <c r="P27" s="100">
        <v>0.85770000000000002</v>
      </c>
      <c r="Q27" s="101"/>
      <c r="R27" s="75">
        <f>IF(P27="","",T27*M27*LOOKUP(RIGHT($D$2,3),定数!$A$6:$A$13,定数!$B$6:$B$13))</f>
        <v>-4255.2019090223375</v>
      </c>
      <c r="S27" s="75"/>
      <c r="T27" s="76">
        <f t="shared" si="5"/>
        <v>-23.999999999999577</v>
      </c>
      <c r="U27" s="76"/>
      <c r="V27" t="str">
        <f t="shared" si="8"/>
        <v/>
      </c>
      <c r="W27">
        <f t="shared" si="3"/>
        <v>3</v>
      </c>
      <c r="X27" s="40">
        <f t="shared" si="6"/>
        <v>150749.35023284127</v>
      </c>
      <c r="Y27" s="41">
        <f t="shared" si="7"/>
        <v>5.9099999999999486E-2</v>
      </c>
    </row>
    <row r="28" spans="2:25" x14ac:dyDescent="0.2">
      <c r="B28" s="34">
        <v>20</v>
      </c>
      <c r="C28" s="90">
        <f t="shared" si="0"/>
        <v>137584.86172505809</v>
      </c>
      <c r="D28" s="90"/>
      <c r="E28" s="50">
        <v>2019</v>
      </c>
      <c r="F28" s="8">
        <v>43552</v>
      </c>
      <c r="G28" s="50" t="s">
        <v>4</v>
      </c>
      <c r="H28" s="91">
        <v>0.86070000000000002</v>
      </c>
      <c r="I28" s="91"/>
      <c r="J28" s="50">
        <v>16</v>
      </c>
      <c r="K28" s="92">
        <f t="shared" si="1"/>
        <v>4127.5458517517427</v>
      </c>
      <c r="L28" s="93"/>
      <c r="M28" s="6">
        <f>IF(J28="","",(K28/J28)/LOOKUP(RIGHT($D$2,3),定数!$A$6:$A$13,定数!$B$6:$B$13))</f>
        <v>1.719810771563226</v>
      </c>
      <c r="N28" s="50">
        <v>2019</v>
      </c>
      <c r="O28" s="8">
        <v>43552</v>
      </c>
      <c r="P28" s="91">
        <v>0.85909999999999997</v>
      </c>
      <c r="Q28" s="91"/>
      <c r="R28" s="75">
        <f>IF(P28="","",T28*M28*LOOKUP(RIGHT($D$2,3),定数!$A$6:$A$13,定数!$B$6:$B$13))</f>
        <v>-4127.5458517518609</v>
      </c>
      <c r="S28" s="75"/>
      <c r="T28" s="76">
        <f t="shared" si="5"/>
        <v>-16.000000000000458</v>
      </c>
      <c r="U28" s="76"/>
      <c r="V28" t="str">
        <f t="shared" si="8"/>
        <v/>
      </c>
      <c r="W28">
        <f t="shared" si="3"/>
        <v>4</v>
      </c>
      <c r="X28" s="40">
        <f t="shared" si="6"/>
        <v>150749.35023284127</v>
      </c>
      <c r="Y28" s="41">
        <f t="shared" si="7"/>
        <v>8.7326999999999044E-2</v>
      </c>
    </row>
    <row r="29" spans="2:25" x14ac:dyDescent="0.2">
      <c r="B29" s="34">
        <v>21</v>
      </c>
      <c r="C29" s="90">
        <f t="shared" si="0"/>
        <v>133457.31587330622</v>
      </c>
      <c r="D29" s="90"/>
      <c r="E29" s="50">
        <v>2019</v>
      </c>
      <c r="F29" s="8">
        <v>43556</v>
      </c>
      <c r="G29" s="50" t="s">
        <v>3</v>
      </c>
      <c r="H29" s="91">
        <v>0.85609999999999997</v>
      </c>
      <c r="I29" s="91"/>
      <c r="J29" s="50">
        <v>14</v>
      </c>
      <c r="K29" s="92">
        <f t="shared" si="1"/>
        <v>4003.7194761991864</v>
      </c>
      <c r="L29" s="93"/>
      <c r="M29" s="6">
        <f>IF(J29="","",(K29/J29)/LOOKUP(RIGHT($D$2,3),定数!$A$6:$A$13,定数!$B$6:$B$13))</f>
        <v>1.9065330839043744</v>
      </c>
      <c r="N29" s="50">
        <v>2019</v>
      </c>
      <c r="O29" s="8">
        <v>43556</v>
      </c>
      <c r="P29" s="96">
        <v>0.85355000000000003</v>
      </c>
      <c r="Q29" s="97"/>
      <c r="R29" s="75">
        <f>IF(P29="","",T29*M29*LOOKUP(RIGHT($D$2,3),定数!$A$6:$A$13,定数!$B$6:$B$13))</f>
        <v>7292.4890459340631</v>
      </c>
      <c r="S29" s="75"/>
      <c r="T29" s="76">
        <f t="shared" si="5"/>
        <v>25.49999999999941</v>
      </c>
      <c r="U29" s="76"/>
      <c r="V29" t="str">
        <f t="shared" si="8"/>
        <v/>
      </c>
      <c r="W29">
        <f t="shared" si="3"/>
        <v>0</v>
      </c>
      <c r="X29" s="40">
        <f t="shared" si="6"/>
        <v>150749.35023284127</v>
      </c>
      <c r="Y29" s="41">
        <f t="shared" si="7"/>
        <v>0.11470718999999996</v>
      </c>
    </row>
    <row r="30" spans="2:25" x14ac:dyDescent="0.2">
      <c r="B30" s="34">
        <v>22</v>
      </c>
      <c r="C30" s="90">
        <f t="shared" si="0"/>
        <v>140749.80491924027</v>
      </c>
      <c r="D30" s="90"/>
      <c r="E30" s="50">
        <v>2019</v>
      </c>
      <c r="F30" s="8">
        <v>43556</v>
      </c>
      <c r="G30" s="50" t="s">
        <v>3</v>
      </c>
      <c r="H30" s="91">
        <v>0.85589999999999999</v>
      </c>
      <c r="I30" s="91"/>
      <c r="J30" s="50">
        <v>14</v>
      </c>
      <c r="K30" s="92">
        <f t="shared" si="1"/>
        <v>4222.4941475772075</v>
      </c>
      <c r="L30" s="93"/>
      <c r="M30" s="6">
        <f>IF(J30="","",(K30/J30)/LOOKUP(RIGHT($D$2,3),定数!$A$6:$A$13,定数!$B$6:$B$13))</f>
        <v>2.0107114988462893</v>
      </c>
      <c r="N30" s="50">
        <v>2019</v>
      </c>
      <c r="O30" s="8">
        <v>43556</v>
      </c>
      <c r="P30" s="100">
        <v>0.85353999999999997</v>
      </c>
      <c r="Q30" s="101"/>
      <c r="R30" s="75">
        <f>IF(P30="","",T30*M30*LOOKUP(RIGHT($D$2,3),定数!$A$6:$A$13,定数!$B$6:$B$13))</f>
        <v>7117.9187059159503</v>
      </c>
      <c r="S30" s="75"/>
      <c r="T30" s="76">
        <f t="shared" si="5"/>
        <v>23.600000000000286</v>
      </c>
      <c r="U30" s="76"/>
      <c r="V30" t="str">
        <f t="shared" si="8"/>
        <v/>
      </c>
      <c r="W30">
        <f t="shared" si="3"/>
        <v>0</v>
      </c>
      <c r="X30" s="40">
        <f t="shared" si="6"/>
        <v>150749.35023284127</v>
      </c>
      <c r="Y30" s="41">
        <f t="shared" si="7"/>
        <v>6.6332261453572516E-2</v>
      </c>
    </row>
    <row r="31" spans="2:25" x14ac:dyDescent="0.2">
      <c r="B31" s="34">
        <v>23</v>
      </c>
      <c r="C31" s="90">
        <f t="shared" si="0"/>
        <v>147867.72362515621</v>
      </c>
      <c r="D31" s="90"/>
      <c r="E31" s="50">
        <v>2019</v>
      </c>
      <c r="F31" s="8">
        <v>43559</v>
      </c>
      <c r="G31" s="50" t="s">
        <v>3</v>
      </c>
      <c r="H31" s="91">
        <v>0.85299999999999998</v>
      </c>
      <c r="I31" s="91"/>
      <c r="J31" s="50">
        <v>5</v>
      </c>
      <c r="K31" s="92">
        <f t="shared" si="1"/>
        <v>4436.0317087546864</v>
      </c>
      <c r="L31" s="93"/>
      <c r="M31" s="6">
        <f>IF(J31="","",(K31/J31)/LOOKUP(RIGHT($D$2,3),定数!$A$6:$A$13,定数!$B$6:$B$13))</f>
        <v>5.9147089450062484</v>
      </c>
      <c r="N31" s="50">
        <v>2019</v>
      </c>
      <c r="O31" s="8">
        <v>43559</v>
      </c>
      <c r="P31" s="91">
        <v>0.85350000000000004</v>
      </c>
      <c r="Q31" s="91"/>
      <c r="R31" s="75">
        <f>IF(P31="","",T31*M31*LOOKUP(RIGHT($D$2,3),定数!$A$6:$A$13,定数!$B$6:$B$13))</f>
        <v>-4436.031708755183</v>
      </c>
      <c r="S31" s="75"/>
      <c r="T31" s="76">
        <f t="shared" si="5"/>
        <v>-5.0000000000005596</v>
      </c>
      <c r="U31" s="76"/>
      <c r="V31" t="str">
        <f t="shared" si="8"/>
        <v/>
      </c>
      <c r="W31">
        <f t="shared" si="3"/>
        <v>1</v>
      </c>
      <c r="X31" s="40">
        <f t="shared" si="6"/>
        <v>150749.35023284127</v>
      </c>
      <c r="Y31" s="41">
        <f t="shared" si="7"/>
        <v>1.911535010422416E-2</v>
      </c>
    </row>
    <row r="32" spans="2:25" x14ac:dyDescent="0.2">
      <c r="B32" s="34">
        <v>24</v>
      </c>
      <c r="C32" s="90">
        <f t="shared" si="0"/>
        <v>143431.69191640103</v>
      </c>
      <c r="D32" s="90"/>
      <c r="E32" s="50">
        <v>2019</v>
      </c>
      <c r="F32" s="8">
        <v>43559</v>
      </c>
      <c r="G32" s="50" t="s">
        <v>4</v>
      </c>
      <c r="H32" s="91">
        <v>0.85850000000000004</v>
      </c>
      <c r="I32" s="91"/>
      <c r="J32" s="50">
        <v>11</v>
      </c>
      <c r="K32" s="92">
        <f t="shared" si="1"/>
        <v>4302.9507574920308</v>
      </c>
      <c r="L32" s="93"/>
      <c r="M32" s="6">
        <f>IF(J32="","",(K32/J32)/LOOKUP(RIGHT($D$2,3),定数!$A$6:$A$13,定数!$B$6:$B$13))</f>
        <v>2.607848943934564</v>
      </c>
      <c r="N32" s="50">
        <v>2019</v>
      </c>
      <c r="O32" s="8">
        <v>43560</v>
      </c>
      <c r="P32" s="91">
        <v>0.85740000000000005</v>
      </c>
      <c r="Q32" s="91"/>
      <c r="R32" s="75">
        <f>IF(P32="","",T32*M32*LOOKUP(RIGHT($D$2,3),定数!$A$6:$A$13,定数!$B$6:$B$13))</f>
        <v>-4302.9507574919908</v>
      </c>
      <c r="S32" s="75"/>
      <c r="T32" s="76">
        <f t="shared" si="5"/>
        <v>-10.999999999999899</v>
      </c>
      <c r="U32" s="76"/>
      <c r="V32" t="str">
        <f t="shared" si="8"/>
        <v/>
      </c>
      <c r="W32">
        <f t="shared" si="3"/>
        <v>2</v>
      </c>
      <c r="X32" s="40">
        <f t="shared" si="6"/>
        <v>150749.35023284127</v>
      </c>
      <c r="Y32" s="41">
        <f t="shared" si="7"/>
        <v>4.8541889601100618E-2</v>
      </c>
    </row>
    <row r="33" spans="2:25" x14ac:dyDescent="0.2">
      <c r="B33" s="34">
        <v>25</v>
      </c>
      <c r="C33" s="90">
        <f t="shared" si="0"/>
        <v>139128.74115890905</v>
      </c>
      <c r="D33" s="90"/>
      <c r="E33" s="50">
        <v>2019</v>
      </c>
      <c r="F33" s="8">
        <v>43559</v>
      </c>
      <c r="G33" s="50" t="s">
        <v>4</v>
      </c>
      <c r="H33" s="91">
        <v>0.85850000000000004</v>
      </c>
      <c r="I33" s="91"/>
      <c r="J33" s="50">
        <v>11</v>
      </c>
      <c r="K33" s="92">
        <f t="shared" si="1"/>
        <v>4173.8622347672717</v>
      </c>
      <c r="L33" s="93"/>
      <c r="M33" s="6">
        <f>IF(J33="","",(K33/J33)/LOOKUP(RIGHT($D$2,3),定数!$A$6:$A$13,定数!$B$6:$B$13))</f>
        <v>2.5296134756165283</v>
      </c>
      <c r="N33" s="50">
        <v>2019</v>
      </c>
      <c r="O33" s="8">
        <v>43560</v>
      </c>
      <c r="P33" s="91">
        <v>0.85740000000000005</v>
      </c>
      <c r="Q33" s="91"/>
      <c r="R33" s="75">
        <f>IF(P33="","",T33*M33*LOOKUP(RIGHT($D$2,3),定数!$A$6:$A$13,定数!$B$6:$B$13))</f>
        <v>-4173.8622347672335</v>
      </c>
      <c r="S33" s="75"/>
      <c r="T33" s="76">
        <f t="shared" si="5"/>
        <v>-10.999999999999899</v>
      </c>
      <c r="U33" s="76"/>
      <c r="V33" t="str">
        <f t="shared" si="8"/>
        <v/>
      </c>
      <c r="W33">
        <f t="shared" si="3"/>
        <v>3</v>
      </c>
      <c r="X33" s="40">
        <f t="shared" si="6"/>
        <v>150749.35023284127</v>
      </c>
      <c r="Y33" s="41">
        <f t="shared" si="7"/>
        <v>7.7085632913067359E-2</v>
      </c>
    </row>
    <row r="34" spans="2:25" x14ac:dyDescent="0.2">
      <c r="B34" s="34">
        <v>26</v>
      </c>
      <c r="C34" s="90">
        <f t="shared" si="0"/>
        <v>134954.87892414181</v>
      </c>
      <c r="D34" s="90"/>
      <c r="E34" s="50">
        <v>2019</v>
      </c>
      <c r="F34" s="8">
        <v>43563</v>
      </c>
      <c r="G34" s="50" t="s">
        <v>4</v>
      </c>
      <c r="H34" s="91">
        <v>0.86129999999999995</v>
      </c>
      <c r="I34" s="91"/>
      <c r="J34" s="50">
        <v>16</v>
      </c>
      <c r="K34" s="92">
        <f t="shared" si="1"/>
        <v>4048.6463677242541</v>
      </c>
      <c r="L34" s="93"/>
      <c r="M34" s="6">
        <f>IF(J34="","",(K34/J34)/LOOKUP(RIGHT($D$2,3),定数!$A$6:$A$13,定数!$B$6:$B$13))</f>
        <v>1.6869359865517726</v>
      </c>
      <c r="N34" s="50">
        <v>2019</v>
      </c>
      <c r="O34" s="8">
        <v>43563</v>
      </c>
      <c r="P34" s="91">
        <v>0.86397000000000002</v>
      </c>
      <c r="Q34" s="91"/>
      <c r="R34" s="75">
        <f>IF(P34="","",T34*M34*LOOKUP(RIGHT($D$2,3),定数!$A$6:$A$13,定数!$B$6:$B$13))</f>
        <v>6756.1786261400039</v>
      </c>
      <c r="S34" s="75"/>
      <c r="T34" s="76">
        <f t="shared" si="5"/>
        <v>26.700000000000614</v>
      </c>
      <c r="U34" s="76"/>
      <c r="V34" t="str">
        <f t="shared" si="8"/>
        <v/>
      </c>
      <c r="W34">
        <f t="shared" si="3"/>
        <v>0</v>
      </c>
      <c r="X34" s="40">
        <f t="shared" si="6"/>
        <v>150749.35023284127</v>
      </c>
      <c r="Y34" s="41">
        <f t="shared" si="7"/>
        <v>0.10477306392567509</v>
      </c>
    </row>
    <row r="35" spans="2:25" x14ac:dyDescent="0.2">
      <c r="B35" s="34">
        <v>27</v>
      </c>
      <c r="C35" s="90">
        <f t="shared" si="0"/>
        <v>141711.05755028181</v>
      </c>
      <c r="D35" s="90"/>
      <c r="E35" s="50">
        <v>2019</v>
      </c>
      <c r="F35" s="8">
        <v>43564</v>
      </c>
      <c r="G35" s="50" t="s">
        <v>4</v>
      </c>
      <c r="H35" s="91">
        <v>0.86209999999999998</v>
      </c>
      <c r="I35" s="91"/>
      <c r="J35" s="50">
        <v>8</v>
      </c>
      <c r="K35" s="92">
        <f t="shared" si="1"/>
        <v>4251.3317265084543</v>
      </c>
      <c r="L35" s="93"/>
      <c r="M35" s="6">
        <f>IF(J35="","",(K35/J35)/LOOKUP(RIGHT($D$2,3),定数!$A$6:$A$13,定数!$B$6:$B$13))</f>
        <v>3.5427764387570453</v>
      </c>
      <c r="N35" s="50">
        <v>2019</v>
      </c>
      <c r="O35" s="8">
        <v>43564</v>
      </c>
      <c r="P35" s="100">
        <v>0.86311000000000004</v>
      </c>
      <c r="Q35" s="101"/>
      <c r="R35" s="75">
        <f>IF(P35="","",T35*M35*LOOKUP(RIGHT($D$2,3),定数!$A$6:$A$13,定数!$B$6:$B$13))</f>
        <v>5367.3063047172764</v>
      </c>
      <c r="S35" s="75"/>
      <c r="T35" s="76">
        <f t="shared" si="5"/>
        <v>10.100000000000664</v>
      </c>
      <c r="U35" s="76"/>
      <c r="V35" t="str">
        <f t="shared" si="8"/>
        <v/>
      </c>
      <c r="W35">
        <f t="shared" si="3"/>
        <v>0</v>
      </c>
      <c r="X35" s="40">
        <f t="shared" si="6"/>
        <v>150749.35023284127</v>
      </c>
      <c r="Y35" s="41">
        <f t="shared" si="7"/>
        <v>5.9955765438453157E-2</v>
      </c>
    </row>
    <row r="36" spans="2:25" x14ac:dyDescent="0.2">
      <c r="B36" s="34">
        <v>28</v>
      </c>
      <c r="C36" s="90">
        <f t="shared" si="0"/>
        <v>147078.36385499907</v>
      </c>
      <c r="D36" s="90"/>
      <c r="E36" s="50">
        <v>2019</v>
      </c>
      <c r="F36" s="8">
        <v>43564</v>
      </c>
      <c r="G36" s="50" t="s">
        <v>4</v>
      </c>
      <c r="H36" s="91">
        <v>0.86409999999999998</v>
      </c>
      <c r="I36" s="91"/>
      <c r="J36" s="50">
        <v>12</v>
      </c>
      <c r="K36" s="92">
        <f t="shared" si="1"/>
        <v>4412.3509156499722</v>
      </c>
      <c r="L36" s="93"/>
      <c r="M36" s="6">
        <f>IF(J36="","",(K36/J36)/LOOKUP(RIGHT($D$2,3),定数!$A$6:$A$13,定数!$B$6:$B$13))</f>
        <v>2.4513060642499842</v>
      </c>
      <c r="N36" s="50">
        <v>2019</v>
      </c>
      <c r="O36" s="8">
        <v>43564</v>
      </c>
      <c r="P36" s="91">
        <v>0.8629</v>
      </c>
      <c r="Q36" s="91"/>
      <c r="R36" s="75">
        <f>IF(P36="","",T36*M36*LOOKUP(RIGHT($D$2,3),定数!$A$6:$A$13,定数!$B$6:$B$13))</f>
        <v>-4412.350915649894</v>
      </c>
      <c r="S36" s="75"/>
      <c r="T36" s="76">
        <f t="shared" si="5"/>
        <v>-11.999999999999789</v>
      </c>
      <c r="U36" s="76"/>
      <c r="V36" t="str">
        <f t="shared" si="8"/>
        <v/>
      </c>
      <c r="W36">
        <f t="shared" si="3"/>
        <v>1</v>
      </c>
      <c r="X36" s="40">
        <f t="shared" si="6"/>
        <v>150749.35023284127</v>
      </c>
      <c r="Y36" s="41">
        <f t="shared" si="7"/>
        <v>2.4351590054432326E-2</v>
      </c>
    </row>
    <row r="37" spans="2:25" x14ac:dyDescent="0.2">
      <c r="B37" s="34">
        <v>29</v>
      </c>
      <c r="C37" s="90">
        <f t="shared" si="0"/>
        <v>142666.01293934917</v>
      </c>
      <c r="D37" s="90"/>
      <c r="E37" s="50">
        <v>2019</v>
      </c>
      <c r="F37" s="8">
        <v>43565</v>
      </c>
      <c r="G37" s="50" t="s">
        <v>3</v>
      </c>
      <c r="H37" s="91">
        <v>0.8599</v>
      </c>
      <c r="I37" s="91"/>
      <c r="J37" s="50">
        <v>11</v>
      </c>
      <c r="K37" s="92">
        <f t="shared" si="1"/>
        <v>4279.9803881804746</v>
      </c>
      <c r="L37" s="93"/>
      <c r="M37" s="6">
        <f>IF(J37="","",(K37/J37)/LOOKUP(RIGHT($D$2,3),定数!$A$6:$A$13,定数!$B$6:$B$13))</f>
        <v>2.5939275079881665</v>
      </c>
      <c r="N37" s="50">
        <v>2019</v>
      </c>
      <c r="O37" s="8">
        <v>43565</v>
      </c>
      <c r="P37" s="91">
        <v>0.86099999999999999</v>
      </c>
      <c r="Q37" s="91"/>
      <c r="R37" s="75">
        <f>IF(P37="","",T37*M37*LOOKUP(RIGHT($D$2,3),定数!$A$6:$A$13,定数!$B$6:$B$13))</f>
        <v>-4279.9803881804355</v>
      </c>
      <c r="S37" s="75"/>
      <c r="T37" s="76">
        <f t="shared" si="5"/>
        <v>-10.999999999999899</v>
      </c>
      <c r="U37" s="76"/>
      <c r="V37" t="str">
        <f t="shared" si="8"/>
        <v/>
      </c>
      <c r="W37">
        <f t="shared" si="3"/>
        <v>2</v>
      </c>
      <c r="X37" s="40">
        <f t="shared" si="6"/>
        <v>150749.35023284127</v>
      </c>
      <c r="Y37" s="41">
        <f t="shared" si="7"/>
        <v>5.3621042352798964E-2</v>
      </c>
    </row>
    <row r="38" spans="2:25" x14ac:dyDescent="0.2">
      <c r="B38" s="34">
        <v>30</v>
      </c>
      <c r="C38" s="90">
        <f t="shared" si="0"/>
        <v>138386.03255116873</v>
      </c>
      <c r="D38" s="90"/>
      <c r="E38" s="50">
        <v>2019</v>
      </c>
      <c r="F38" s="8">
        <v>43571</v>
      </c>
      <c r="G38" s="50" t="s">
        <v>4</v>
      </c>
      <c r="H38" s="91">
        <v>0.86399999999999999</v>
      </c>
      <c r="I38" s="91"/>
      <c r="J38" s="50">
        <v>9</v>
      </c>
      <c r="K38" s="92">
        <f t="shared" si="1"/>
        <v>4151.5809765350614</v>
      </c>
      <c r="L38" s="93"/>
      <c r="M38" s="6">
        <f>IF(J38="","",(K38/J38)/LOOKUP(RIGHT($D$2,3),定数!$A$6:$A$13,定数!$B$6:$B$13))</f>
        <v>3.0752451678037489</v>
      </c>
      <c r="N38" s="50">
        <v>2019</v>
      </c>
      <c r="O38" s="8">
        <v>43571</v>
      </c>
      <c r="P38" s="91">
        <v>0.86528000000000005</v>
      </c>
      <c r="Q38" s="91"/>
      <c r="R38" s="75">
        <f>IF(P38="","",T38*M38*LOOKUP(RIGHT($D$2,3),定数!$A$6:$A$13,定数!$B$6:$B$13))</f>
        <v>5904.4707221834697</v>
      </c>
      <c r="S38" s="75"/>
      <c r="T38" s="76">
        <f t="shared" si="5"/>
        <v>12.800000000000589</v>
      </c>
      <c r="U38" s="76"/>
      <c r="V38" t="str">
        <f t="shared" si="8"/>
        <v/>
      </c>
      <c r="W38">
        <f t="shared" si="3"/>
        <v>0</v>
      </c>
      <c r="X38" s="40">
        <f t="shared" si="6"/>
        <v>150749.35023284127</v>
      </c>
      <c r="Y38" s="41">
        <f t="shared" si="7"/>
        <v>8.2012411082214798E-2</v>
      </c>
    </row>
    <row r="39" spans="2:25" x14ac:dyDescent="0.2">
      <c r="B39" s="34">
        <v>31</v>
      </c>
      <c r="C39" s="90">
        <f t="shared" si="0"/>
        <v>144290.50327335219</v>
      </c>
      <c r="D39" s="90"/>
      <c r="E39" s="50">
        <v>2019</v>
      </c>
      <c r="F39" s="8">
        <v>43571</v>
      </c>
      <c r="G39" s="50" t="s">
        <v>4</v>
      </c>
      <c r="H39" s="94">
        <v>0.86399999999999999</v>
      </c>
      <c r="I39" s="94"/>
      <c r="J39" s="50">
        <v>9</v>
      </c>
      <c r="K39" s="92">
        <f t="shared" si="1"/>
        <v>4328.715098200566</v>
      </c>
      <c r="L39" s="93"/>
      <c r="M39" s="6">
        <f>IF(J39="","",(K39/J39)/LOOKUP(RIGHT($D$2,3),定数!$A$6:$A$13,定数!$B$6:$B$13))</f>
        <v>3.2064556282967156</v>
      </c>
      <c r="N39" s="50">
        <v>2019</v>
      </c>
      <c r="O39" s="8">
        <v>43571</v>
      </c>
      <c r="P39" s="95">
        <v>0.86309999999999998</v>
      </c>
      <c r="Q39" s="95"/>
      <c r="R39" s="75">
        <f>IF(P39="","",T39*M39*LOOKUP(RIGHT($D$2,3),定数!$A$6:$A$13,定数!$B$6:$B$13))</f>
        <v>-4328.7150982006233</v>
      </c>
      <c r="S39" s="75"/>
      <c r="T39" s="76">
        <f t="shared" ref="T39:T58" si="9">IF(P39="","",IF(G39="買",(P39-H39),(H39-P39))*IF(RIGHT($D$2,3)="JPY",100,10000))</f>
        <v>-9.000000000000119</v>
      </c>
      <c r="U39" s="76"/>
      <c r="V39" t="str">
        <f t="shared" si="8"/>
        <v/>
      </c>
      <c r="W39">
        <f t="shared" si="3"/>
        <v>1</v>
      </c>
      <c r="X39" s="40">
        <f t="shared" si="6"/>
        <v>150749.35023284127</v>
      </c>
      <c r="Y39" s="41">
        <f t="shared" si="7"/>
        <v>4.284494062172084E-2</v>
      </c>
    </row>
    <row r="40" spans="2:25" x14ac:dyDescent="0.2">
      <c r="B40" s="34">
        <v>32</v>
      </c>
      <c r="C40" s="90">
        <f t="shared" si="0"/>
        <v>139961.78817515157</v>
      </c>
      <c r="D40" s="90"/>
      <c r="E40" s="50">
        <v>2019</v>
      </c>
      <c r="F40" s="8">
        <v>43572</v>
      </c>
      <c r="G40" s="50" t="s">
        <v>4</v>
      </c>
      <c r="H40" s="95">
        <v>0.86650000000000005</v>
      </c>
      <c r="I40" s="95"/>
      <c r="J40" s="50">
        <v>12</v>
      </c>
      <c r="K40" s="92">
        <f t="shared" si="1"/>
        <v>4198.8536452545468</v>
      </c>
      <c r="L40" s="93"/>
      <c r="M40" s="6">
        <f>IF(J40="","",(K40/J40)/LOOKUP(RIGHT($D$2,3),定数!$A$6:$A$13,定数!$B$6:$B$13))</f>
        <v>2.3326964695858594</v>
      </c>
      <c r="N40" s="50">
        <v>2019</v>
      </c>
      <c r="O40" s="8">
        <v>43572</v>
      </c>
      <c r="P40" s="95">
        <v>0.86529999999999996</v>
      </c>
      <c r="Q40" s="95"/>
      <c r="R40" s="75">
        <f>IF(P40="","",T40*M40*LOOKUP(RIGHT($D$2,3),定数!$A$6:$A$13,定数!$B$6:$B$13))</f>
        <v>-4198.8536452548615</v>
      </c>
      <c r="S40" s="75"/>
      <c r="T40" s="76">
        <f t="shared" si="9"/>
        <v>-12.000000000000899</v>
      </c>
      <c r="U40" s="76"/>
      <c r="V40" t="str">
        <f t="shared" si="8"/>
        <v/>
      </c>
      <c r="W40">
        <f t="shared" si="3"/>
        <v>2</v>
      </c>
      <c r="X40" s="40">
        <f t="shared" si="6"/>
        <v>150749.35023284127</v>
      </c>
      <c r="Y40" s="41">
        <f t="shared" si="7"/>
        <v>7.1559592403069638E-2</v>
      </c>
    </row>
    <row r="41" spans="2:25" x14ac:dyDescent="0.2">
      <c r="B41" s="34">
        <v>33</v>
      </c>
      <c r="C41" s="90">
        <f t="shared" si="0"/>
        <v>135762.93452989671</v>
      </c>
      <c r="D41" s="90"/>
      <c r="E41" s="50">
        <v>2019</v>
      </c>
      <c r="F41" s="8">
        <v>43577</v>
      </c>
      <c r="G41" s="50" t="s">
        <v>4</v>
      </c>
      <c r="H41" s="95">
        <v>0.86729999999999996</v>
      </c>
      <c r="I41" s="95"/>
      <c r="J41" s="50">
        <v>5</v>
      </c>
      <c r="K41" s="92">
        <f t="shared" si="1"/>
        <v>4072.8880358969013</v>
      </c>
      <c r="L41" s="93"/>
      <c r="M41" s="6">
        <f>IF(J41="","",(K41/J41)/LOOKUP(RIGHT($D$2,3),定数!$A$6:$A$13,定数!$B$6:$B$13))</f>
        <v>5.4305173811958687</v>
      </c>
      <c r="N41" s="50">
        <v>2019</v>
      </c>
      <c r="O41" s="8">
        <v>43577</v>
      </c>
      <c r="P41" s="95">
        <v>0.86680000000000001</v>
      </c>
      <c r="Q41" s="95"/>
      <c r="R41" s="75">
        <f>IF(P41="","",T41*M41*LOOKUP(RIGHT($D$2,3),定数!$A$6:$A$13,定数!$B$6:$B$13))</f>
        <v>-4072.8880358964529</v>
      </c>
      <c r="S41" s="75"/>
      <c r="T41" s="76">
        <f t="shared" si="9"/>
        <v>-4.9999999999994493</v>
      </c>
      <c r="U41" s="76"/>
      <c r="V41" t="str">
        <f t="shared" si="8"/>
        <v/>
      </c>
      <c r="W41">
        <f t="shared" si="3"/>
        <v>3</v>
      </c>
      <c r="X41" s="40">
        <f t="shared" si="6"/>
        <v>150749.35023284127</v>
      </c>
      <c r="Y41" s="41">
        <f t="shared" si="7"/>
        <v>9.9412804630979568E-2</v>
      </c>
    </row>
    <row r="42" spans="2:25" x14ac:dyDescent="0.2">
      <c r="B42" s="34">
        <v>34</v>
      </c>
      <c r="C42" s="90">
        <f t="shared" si="0"/>
        <v>131690.04649400024</v>
      </c>
      <c r="D42" s="90"/>
      <c r="E42" s="50">
        <v>2019</v>
      </c>
      <c r="F42" s="8">
        <v>43581</v>
      </c>
      <c r="G42" s="50" t="s">
        <v>3</v>
      </c>
      <c r="H42" s="95">
        <v>0.8629</v>
      </c>
      <c r="I42" s="95"/>
      <c r="J42" s="50">
        <v>4</v>
      </c>
      <c r="K42" s="92">
        <f t="shared" si="1"/>
        <v>3950.701394820007</v>
      </c>
      <c r="L42" s="93"/>
      <c r="M42" s="6">
        <f>IF(J42="","",(K42/J42)/LOOKUP(RIGHT($D$2,3),定数!$A$6:$A$13,定数!$B$6:$B$13))</f>
        <v>6.5845023247000114</v>
      </c>
      <c r="N42" s="50">
        <v>2019</v>
      </c>
      <c r="O42" s="8">
        <v>43581</v>
      </c>
      <c r="P42" s="95">
        <v>0.86329999999999996</v>
      </c>
      <c r="Q42" s="95"/>
      <c r="R42" s="75">
        <f>IF(P42="","",T42*M42*LOOKUP(RIGHT($D$2,3),定数!$A$6:$A$13,定数!$B$6:$B$13))</f>
        <v>-3950.7013948195718</v>
      </c>
      <c r="S42" s="75"/>
      <c r="T42" s="76">
        <f t="shared" si="9"/>
        <v>-3.9999999999995595</v>
      </c>
      <c r="U42" s="76"/>
      <c r="V42" t="str">
        <f t="shared" si="8"/>
        <v/>
      </c>
      <c r="W42">
        <f t="shared" si="3"/>
        <v>4</v>
      </c>
      <c r="X42" s="40">
        <f t="shared" si="6"/>
        <v>150749.35023284127</v>
      </c>
      <c r="Y42" s="41">
        <f t="shared" si="7"/>
        <v>0.12643042049204734</v>
      </c>
    </row>
    <row r="43" spans="2:25" x14ac:dyDescent="0.2">
      <c r="B43" s="34">
        <v>35</v>
      </c>
      <c r="C43" s="90">
        <f t="shared" si="0"/>
        <v>127739.34509918067</v>
      </c>
      <c r="D43" s="90"/>
      <c r="E43" s="50">
        <v>2019</v>
      </c>
      <c r="F43" s="8">
        <v>43581</v>
      </c>
      <c r="G43" s="50" t="s">
        <v>3</v>
      </c>
      <c r="H43" s="95">
        <v>0.86260000000000003</v>
      </c>
      <c r="I43" s="95"/>
      <c r="J43" s="50">
        <v>7</v>
      </c>
      <c r="K43" s="92">
        <f t="shared" si="1"/>
        <v>3832.1803529754202</v>
      </c>
      <c r="L43" s="93"/>
      <c r="M43" s="6">
        <f>IF(J43="","",(K43/J43)/LOOKUP(RIGHT($D$2,3),定数!$A$6:$A$13,定数!$B$6:$B$13))</f>
        <v>3.6496955742623047</v>
      </c>
      <c r="N43" s="50">
        <v>2019</v>
      </c>
      <c r="O43" s="8">
        <v>43581</v>
      </c>
      <c r="P43" s="95">
        <v>0.86329999999999996</v>
      </c>
      <c r="Q43" s="95"/>
      <c r="R43" s="75">
        <f>IF(P43="","",T43*M43*LOOKUP(RIGHT($D$2,3),定数!$A$6:$A$13,定数!$B$6:$B$13))</f>
        <v>-3832.1803529749982</v>
      </c>
      <c r="S43" s="75"/>
      <c r="T43" s="76">
        <f t="shared" si="9"/>
        <v>-6.9999999999992291</v>
      </c>
      <c r="U43" s="76"/>
      <c r="V43" t="str">
        <f t="shared" si="8"/>
        <v/>
      </c>
      <c r="W43">
        <f t="shared" si="3"/>
        <v>5</v>
      </c>
      <c r="X43" s="40">
        <f t="shared" si="6"/>
        <v>150749.35023284127</v>
      </c>
      <c r="Y43" s="41">
        <f t="shared" si="7"/>
        <v>0.15263750787728292</v>
      </c>
    </row>
    <row r="44" spans="2:25" x14ac:dyDescent="0.2">
      <c r="B44" s="34">
        <v>36</v>
      </c>
      <c r="C44" s="90">
        <f t="shared" si="0"/>
        <v>123907.16474620567</v>
      </c>
      <c r="D44" s="90"/>
      <c r="E44" s="50">
        <v>2019</v>
      </c>
      <c r="F44" s="8">
        <v>43581</v>
      </c>
      <c r="G44" s="50" t="s">
        <v>3</v>
      </c>
      <c r="H44" s="95">
        <v>0.86270000000000002</v>
      </c>
      <c r="I44" s="95"/>
      <c r="J44" s="50">
        <v>4</v>
      </c>
      <c r="K44" s="92">
        <f t="shared" si="1"/>
        <v>3717.2149423861702</v>
      </c>
      <c r="L44" s="93"/>
      <c r="M44" s="6">
        <f>IF(J44="","",(K44/J44)/LOOKUP(RIGHT($D$2,3),定数!$A$6:$A$13,定数!$B$6:$B$13))</f>
        <v>6.195358237310284</v>
      </c>
      <c r="N44" s="50">
        <v>2019</v>
      </c>
      <c r="O44" s="8">
        <v>43581</v>
      </c>
      <c r="P44" s="95">
        <v>0.86216999999999999</v>
      </c>
      <c r="Q44" s="95"/>
      <c r="R44" s="75">
        <f>IF(P44="","",T44*M44*LOOKUP(RIGHT($D$2,3),定数!$A$6:$A$13,定数!$B$6:$B$13))</f>
        <v>4925.3097986619587</v>
      </c>
      <c r="S44" s="75"/>
      <c r="T44" s="76">
        <f t="shared" si="9"/>
        <v>5.3000000000003045</v>
      </c>
      <c r="U44" s="76"/>
      <c r="V44" t="str">
        <f t="shared" si="8"/>
        <v/>
      </c>
      <c r="W44">
        <f t="shared" si="3"/>
        <v>0</v>
      </c>
      <c r="X44" s="40">
        <f t="shared" si="6"/>
        <v>150749.35023284127</v>
      </c>
      <c r="Y44" s="41">
        <f t="shared" si="7"/>
        <v>0.17805838264096174</v>
      </c>
    </row>
    <row r="45" spans="2:25" x14ac:dyDescent="0.2">
      <c r="B45" s="34">
        <v>37</v>
      </c>
      <c r="C45" s="90">
        <f t="shared" si="0"/>
        <v>128832.47454486763</v>
      </c>
      <c r="D45" s="90"/>
      <c r="E45" s="50">
        <v>2019</v>
      </c>
      <c r="F45" s="8">
        <v>43584</v>
      </c>
      <c r="G45" s="50" t="s">
        <v>4</v>
      </c>
      <c r="H45" s="95">
        <v>0.86480000000000001</v>
      </c>
      <c r="I45" s="95"/>
      <c r="J45" s="50">
        <v>11</v>
      </c>
      <c r="K45" s="92">
        <f t="shared" si="1"/>
        <v>3864.9742363460286</v>
      </c>
      <c r="L45" s="93"/>
      <c r="M45" s="6">
        <f>IF(J45="","",(K45/J45)/LOOKUP(RIGHT($D$2,3),定数!$A$6:$A$13,定数!$B$6:$B$13))</f>
        <v>2.3424086280885024</v>
      </c>
      <c r="N45" s="50">
        <v>2019</v>
      </c>
      <c r="O45" s="8">
        <v>43584</v>
      </c>
      <c r="P45" s="95">
        <v>0.86370000000000002</v>
      </c>
      <c r="Q45" s="95"/>
      <c r="R45" s="75">
        <f>IF(P45="","",T45*M45*LOOKUP(RIGHT($D$2,3),定数!$A$6:$A$13,定数!$B$6:$B$13))</f>
        <v>-3864.9742363459932</v>
      </c>
      <c r="S45" s="75"/>
      <c r="T45" s="76">
        <f t="shared" si="9"/>
        <v>-10.999999999999899</v>
      </c>
      <c r="U45" s="76"/>
      <c r="V45" t="str">
        <f t="shared" si="8"/>
        <v/>
      </c>
      <c r="W45">
        <f t="shared" si="3"/>
        <v>1</v>
      </c>
      <c r="X45" s="40">
        <f t="shared" si="6"/>
        <v>150749.35023284127</v>
      </c>
      <c r="Y45" s="41">
        <f t="shared" si="7"/>
        <v>0.1453862033509381</v>
      </c>
    </row>
    <row r="46" spans="2:25" x14ac:dyDescent="0.2">
      <c r="B46" s="34">
        <v>38</v>
      </c>
      <c r="C46" s="90">
        <f t="shared" si="0"/>
        <v>124967.50030852163</v>
      </c>
      <c r="D46" s="90"/>
      <c r="E46" s="50">
        <v>2019</v>
      </c>
      <c r="F46" s="8">
        <v>43585</v>
      </c>
      <c r="G46" s="50" t="s">
        <v>4</v>
      </c>
      <c r="H46" s="95">
        <v>0.86480000000000001</v>
      </c>
      <c r="I46" s="95"/>
      <c r="J46" s="50">
        <v>14</v>
      </c>
      <c r="K46" s="92">
        <f t="shared" si="1"/>
        <v>3749.0250092556489</v>
      </c>
      <c r="L46" s="93"/>
      <c r="M46" s="6">
        <f>IF(J46="","",(K46/J46)/LOOKUP(RIGHT($D$2,3),定数!$A$6:$A$13,定数!$B$6:$B$13))</f>
        <v>1.785250004407452</v>
      </c>
      <c r="N46" s="50">
        <v>2019</v>
      </c>
      <c r="O46" s="8">
        <v>43585</v>
      </c>
      <c r="P46" s="95">
        <v>0.86339999999999995</v>
      </c>
      <c r="Q46" s="95"/>
      <c r="R46" s="75">
        <f>IF(P46="","",T46*M46*LOOKUP(RIGHT($D$2,3),定数!$A$6:$A$13,定数!$B$6:$B$13))</f>
        <v>-3749.0250092558308</v>
      </c>
      <c r="S46" s="75"/>
      <c r="T46" s="76">
        <f t="shared" si="9"/>
        <v>-14.000000000000679</v>
      </c>
      <c r="U46" s="76"/>
      <c r="V46" t="str">
        <f t="shared" si="8"/>
        <v/>
      </c>
      <c r="W46">
        <f t="shared" si="3"/>
        <v>2</v>
      </c>
      <c r="X46" s="40">
        <f t="shared" si="6"/>
        <v>150749.35023284127</v>
      </c>
      <c r="Y46" s="41">
        <f t="shared" si="7"/>
        <v>0.17102461725040974</v>
      </c>
    </row>
    <row r="47" spans="2:25" x14ac:dyDescent="0.2">
      <c r="B47" s="34">
        <v>39</v>
      </c>
      <c r="C47" s="90">
        <f t="shared" si="0"/>
        <v>121218.4752992658</v>
      </c>
      <c r="D47" s="90"/>
      <c r="E47" s="50">
        <v>2019</v>
      </c>
      <c r="F47" s="8">
        <v>43585</v>
      </c>
      <c r="G47" s="50" t="s">
        <v>3</v>
      </c>
      <c r="H47" s="95">
        <v>0.86299999999999999</v>
      </c>
      <c r="I47" s="95"/>
      <c r="J47" s="50">
        <v>10</v>
      </c>
      <c r="K47" s="92">
        <f t="shared" si="1"/>
        <v>3636.5542589779739</v>
      </c>
      <c r="L47" s="93"/>
      <c r="M47" s="6">
        <f>IF(J47="","",(K47/J47)/LOOKUP(RIGHT($D$2,3),定数!$A$6:$A$13,定数!$B$6:$B$13))</f>
        <v>2.4243695059853159</v>
      </c>
      <c r="N47" s="50">
        <v>2019</v>
      </c>
      <c r="O47" s="8">
        <v>43585</v>
      </c>
      <c r="P47" s="95">
        <v>0.86160999999999999</v>
      </c>
      <c r="Q47" s="95"/>
      <c r="R47" s="75">
        <f>IF(P47="","",T47*M47*LOOKUP(RIGHT($D$2,3),定数!$A$6:$A$13,定数!$B$6:$B$13))</f>
        <v>5054.8104199793925</v>
      </c>
      <c r="S47" s="75"/>
      <c r="T47" s="76">
        <f t="shared" si="9"/>
        <v>13.900000000000023</v>
      </c>
      <c r="U47" s="76"/>
      <c r="V47" t="str">
        <f t="shared" si="8"/>
        <v/>
      </c>
      <c r="W47">
        <f t="shared" si="3"/>
        <v>0</v>
      </c>
      <c r="X47" s="40">
        <f t="shared" si="6"/>
        <v>150749.35023284127</v>
      </c>
      <c r="Y47" s="41">
        <f t="shared" si="7"/>
        <v>0.19589387873289865</v>
      </c>
    </row>
    <row r="48" spans="2:25" x14ac:dyDescent="0.2">
      <c r="B48" s="34">
        <v>40</v>
      </c>
      <c r="C48" s="90">
        <f t="shared" si="0"/>
        <v>126273.28571924519</v>
      </c>
      <c r="D48" s="90"/>
      <c r="E48" s="50">
        <v>2019</v>
      </c>
      <c r="F48" s="8">
        <v>43586</v>
      </c>
      <c r="G48" s="50" t="s">
        <v>3</v>
      </c>
      <c r="H48" s="95">
        <v>0.85880000000000001</v>
      </c>
      <c r="I48" s="95"/>
      <c r="J48" s="50">
        <v>8</v>
      </c>
      <c r="K48" s="92">
        <f t="shared" si="1"/>
        <v>3788.1985715773558</v>
      </c>
      <c r="L48" s="93"/>
      <c r="M48" s="6">
        <f>IF(J48="","",(K48/J48)/LOOKUP(RIGHT($D$2,3),定数!$A$6:$A$13,定数!$B$6:$B$13))</f>
        <v>3.1568321429811297</v>
      </c>
      <c r="N48" s="50">
        <v>2019</v>
      </c>
      <c r="O48" s="8">
        <v>43586</v>
      </c>
      <c r="P48" s="95">
        <v>0.85960000000000003</v>
      </c>
      <c r="Q48" s="95"/>
      <c r="R48" s="75">
        <f>IF(P48="","",T48*M48*LOOKUP(RIGHT($D$2,3),定数!$A$6:$A$13,定数!$B$6:$B$13))</f>
        <v>-3788.1985715774645</v>
      </c>
      <c r="S48" s="75"/>
      <c r="T48" s="76">
        <f t="shared" si="9"/>
        <v>-8.0000000000002292</v>
      </c>
      <c r="U48" s="76"/>
      <c r="V48" t="str">
        <f t="shared" si="8"/>
        <v/>
      </c>
      <c r="W48">
        <f t="shared" si="3"/>
        <v>1</v>
      </c>
      <c r="X48" s="40">
        <f t="shared" si="6"/>
        <v>150749.35023284127</v>
      </c>
      <c r="Y48" s="41">
        <f t="shared" si="7"/>
        <v>0.16236265347606049</v>
      </c>
    </row>
    <row r="49" spans="2:25" x14ac:dyDescent="0.2">
      <c r="B49" s="34">
        <v>41</v>
      </c>
      <c r="C49" s="90">
        <f t="shared" si="0"/>
        <v>122485.08714766773</v>
      </c>
      <c r="D49" s="90"/>
      <c r="E49" s="48"/>
      <c r="F49" s="8"/>
      <c r="G49" s="48"/>
      <c r="H49" s="95"/>
      <c r="I49" s="95"/>
      <c r="J49" s="48"/>
      <c r="K49" s="92"/>
      <c r="L49" s="93"/>
      <c r="M49" s="6"/>
      <c r="N49" s="48"/>
      <c r="O49" s="8"/>
      <c r="P49" s="95"/>
      <c r="Q49" s="95"/>
      <c r="R49" s="75" t="str">
        <f>IF(P49="","",T49*M49*LOOKUP(RIGHT($D$2,3),定数!$A$6:$A$13,定数!$B$6:$B$13))</f>
        <v/>
      </c>
      <c r="S49" s="75"/>
      <c r="T49" s="76" t="str">
        <f t="shared" si="9"/>
        <v/>
      </c>
      <c r="U49" s="76"/>
      <c r="V49" t="str">
        <f t="shared" si="8"/>
        <v/>
      </c>
      <c r="W49" t="str">
        <f t="shared" si="3"/>
        <v/>
      </c>
      <c r="X49" s="40">
        <f t="shared" si="6"/>
        <v>150749.35023284127</v>
      </c>
      <c r="Y49" s="41">
        <f t="shared" si="7"/>
        <v>0.1874917738717794</v>
      </c>
    </row>
    <row r="50" spans="2:25" x14ac:dyDescent="0.2">
      <c r="B50" s="34">
        <v>42</v>
      </c>
      <c r="C50" s="90" t="str">
        <f t="shared" si="0"/>
        <v/>
      </c>
      <c r="D50" s="90"/>
      <c r="E50" s="48"/>
      <c r="F50" s="8"/>
      <c r="G50" s="48"/>
      <c r="H50" s="95"/>
      <c r="I50" s="95"/>
      <c r="J50" s="48"/>
      <c r="K50" s="92"/>
      <c r="L50" s="93"/>
      <c r="M50" s="6"/>
      <c r="N50" s="48"/>
      <c r="O50" s="8"/>
      <c r="P50" s="95"/>
      <c r="Q50" s="95"/>
      <c r="R50" s="75" t="str">
        <f>IF(P50="","",T50*M50*LOOKUP(RIGHT($D$2,3),定数!$A$6:$A$13,定数!$B$6:$B$13))</f>
        <v/>
      </c>
      <c r="S50" s="75"/>
      <c r="T50" s="76" t="str">
        <f t="shared" si="9"/>
        <v/>
      </c>
      <c r="U50" s="76"/>
      <c r="V50" t="str">
        <f t="shared" si="8"/>
        <v/>
      </c>
      <c r="W50" t="str">
        <f t="shared" si="3"/>
        <v/>
      </c>
      <c r="X50" s="40" t="str">
        <f t="shared" si="6"/>
        <v/>
      </c>
      <c r="Y50" s="41" t="str">
        <f t="shared" si="7"/>
        <v/>
      </c>
    </row>
    <row r="51" spans="2:25" x14ac:dyDescent="0.2">
      <c r="B51" s="34">
        <v>43</v>
      </c>
      <c r="C51" s="90" t="str">
        <f t="shared" si="0"/>
        <v/>
      </c>
      <c r="D51" s="90"/>
      <c r="E51" s="48"/>
      <c r="F51" s="8"/>
      <c r="G51" s="48"/>
      <c r="H51" s="95"/>
      <c r="I51" s="95"/>
      <c r="J51" s="48"/>
      <c r="K51" s="92"/>
      <c r="L51" s="93"/>
      <c r="M51" s="6"/>
      <c r="N51" s="48"/>
      <c r="O51" s="8"/>
      <c r="P51" s="95"/>
      <c r="Q51" s="95"/>
      <c r="R51" s="75" t="str">
        <f>IF(P51="","",T51*M51*LOOKUP(RIGHT($D$2,3),定数!$A$6:$A$13,定数!$B$6:$B$13))</f>
        <v/>
      </c>
      <c r="S51" s="75"/>
      <c r="T51" s="76" t="str">
        <f t="shared" si="9"/>
        <v/>
      </c>
      <c r="U51" s="76"/>
      <c r="V51" t="str">
        <f t="shared" si="8"/>
        <v/>
      </c>
      <c r="W51" t="str">
        <f t="shared" si="3"/>
        <v/>
      </c>
      <c r="X51" s="40" t="str">
        <f t="shared" si="6"/>
        <v/>
      </c>
      <c r="Y51" s="41" t="str">
        <f t="shared" si="7"/>
        <v/>
      </c>
    </row>
    <row r="52" spans="2:25" x14ac:dyDescent="0.2">
      <c r="B52" s="34">
        <v>44</v>
      </c>
      <c r="C52" s="90" t="str">
        <f t="shared" si="0"/>
        <v/>
      </c>
      <c r="D52" s="90"/>
      <c r="E52" s="48"/>
      <c r="F52" s="8"/>
      <c r="G52" s="48"/>
      <c r="H52" s="95"/>
      <c r="I52" s="95"/>
      <c r="J52" s="48"/>
      <c r="K52" s="92"/>
      <c r="L52" s="93"/>
      <c r="M52" s="6"/>
      <c r="N52" s="48"/>
      <c r="O52" s="8"/>
      <c r="P52" s="95"/>
      <c r="Q52" s="95"/>
      <c r="R52" s="75" t="str">
        <f>IF(P52="","",T52*M52*LOOKUP(RIGHT($D$2,3),定数!$A$6:$A$13,定数!$B$6:$B$13))</f>
        <v/>
      </c>
      <c r="S52" s="75"/>
      <c r="T52" s="76" t="str">
        <f t="shared" si="9"/>
        <v/>
      </c>
      <c r="U52" s="76"/>
      <c r="V52" t="str">
        <f t="shared" si="8"/>
        <v/>
      </c>
      <c r="W52" t="str">
        <f t="shared" si="3"/>
        <v/>
      </c>
      <c r="X52" s="40" t="str">
        <f t="shared" si="6"/>
        <v/>
      </c>
      <c r="Y52" s="41" t="str">
        <f t="shared" si="7"/>
        <v/>
      </c>
    </row>
    <row r="53" spans="2:25" x14ac:dyDescent="0.2">
      <c r="B53" s="34">
        <v>45</v>
      </c>
      <c r="C53" s="90" t="str">
        <f t="shared" si="0"/>
        <v/>
      </c>
      <c r="D53" s="90"/>
      <c r="E53" s="48"/>
      <c r="F53" s="8"/>
      <c r="G53" s="48"/>
      <c r="H53" s="95"/>
      <c r="I53" s="95"/>
      <c r="J53" s="48"/>
      <c r="K53" s="92"/>
      <c r="L53" s="93"/>
      <c r="M53" s="6"/>
      <c r="N53" s="48"/>
      <c r="O53" s="8"/>
      <c r="P53" s="95"/>
      <c r="Q53" s="95"/>
      <c r="R53" s="75" t="str">
        <f>IF(P53="","",T53*M53*LOOKUP(RIGHT($D$2,3),定数!$A$6:$A$13,定数!$B$6:$B$13))</f>
        <v/>
      </c>
      <c r="S53" s="75"/>
      <c r="T53" s="76" t="str">
        <f t="shared" si="9"/>
        <v/>
      </c>
      <c r="U53" s="76"/>
      <c r="V53" t="str">
        <f t="shared" si="8"/>
        <v/>
      </c>
      <c r="W53" t="str">
        <f t="shared" si="3"/>
        <v/>
      </c>
      <c r="X53" s="40" t="str">
        <f t="shared" si="6"/>
        <v/>
      </c>
      <c r="Y53" s="41" t="str">
        <f t="shared" si="7"/>
        <v/>
      </c>
    </row>
    <row r="54" spans="2:25" x14ac:dyDescent="0.2">
      <c r="B54" s="34">
        <v>46</v>
      </c>
      <c r="C54" s="90" t="str">
        <f t="shared" si="0"/>
        <v/>
      </c>
      <c r="D54" s="90"/>
      <c r="E54" s="45"/>
      <c r="F54" s="8"/>
      <c r="G54" s="45"/>
      <c r="H54" s="91"/>
      <c r="I54" s="91"/>
      <c r="J54" s="45"/>
      <c r="K54" s="92"/>
      <c r="L54" s="93"/>
      <c r="M54" s="6"/>
      <c r="N54" s="47"/>
      <c r="O54" s="8"/>
      <c r="P54" s="95"/>
      <c r="Q54" s="95"/>
      <c r="R54" s="75" t="str">
        <f>IF(P54="","",T54*M54*LOOKUP(RIGHT($D$2,3),定数!$A$6:$A$13,定数!$B$6:$B$13))</f>
        <v/>
      </c>
      <c r="S54" s="75"/>
      <c r="T54" s="76" t="str">
        <f t="shared" si="9"/>
        <v/>
      </c>
      <c r="U54" s="76"/>
      <c r="V54" t="str">
        <f t="shared" si="8"/>
        <v/>
      </c>
      <c r="W54" t="str">
        <f t="shared" si="3"/>
        <v/>
      </c>
      <c r="X54" s="40" t="str">
        <f t="shared" si="6"/>
        <v/>
      </c>
      <c r="Y54" s="41" t="str">
        <f t="shared" si="7"/>
        <v/>
      </c>
    </row>
    <row r="55" spans="2:25" x14ac:dyDescent="0.2">
      <c r="B55" s="34">
        <v>47</v>
      </c>
      <c r="C55" s="90" t="str">
        <f t="shared" si="0"/>
        <v/>
      </c>
      <c r="D55" s="90"/>
      <c r="E55" s="48"/>
      <c r="F55" s="8"/>
      <c r="G55" s="48"/>
      <c r="H55" s="95"/>
      <c r="I55" s="95"/>
      <c r="J55" s="48"/>
      <c r="K55" s="92"/>
      <c r="L55" s="93"/>
      <c r="M55" s="6"/>
      <c r="N55" s="48"/>
      <c r="O55" s="8"/>
      <c r="P55" s="95"/>
      <c r="Q55" s="95"/>
      <c r="R55" s="75" t="str">
        <f>IF(P55="","",T55*M55*LOOKUP(RIGHT($D$2,3),定数!$A$6:$A$13,定数!$B$6:$B$13))</f>
        <v/>
      </c>
      <c r="S55" s="75"/>
      <c r="T55" s="76" t="str">
        <f t="shared" si="9"/>
        <v/>
      </c>
      <c r="U55" s="76"/>
      <c r="V55" t="str">
        <f t="shared" si="8"/>
        <v/>
      </c>
      <c r="W55" t="str">
        <f t="shared" si="3"/>
        <v/>
      </c>
      <c r="X55" s="40" t="str">
        <f t="shared" si="6"/>
        <v/>
      </c>
      <c r="Y55" s="41" t="str">
        <f t="shared" si="7"/>
        <v/>
      </c>
    </row>
    <row r="56" spans="2:25" x14ac:dyDescent="0.2">
      <c r="B56" s="34">
        <v>48</v>
      </c>
      <c r="C56" s="90" t="str">
        <f t="shared" si="0"/>
        <v/>
      </c>
      <c r="D56" s="90"/>
      <c r="E56" s="48"/>
      <c r="F56" s="8"/>
      <c r="G56" s="48"/>
      <c r="H56" s="95"/>
      <c r="I56" s="95"/>
      <c r="J56" s="48"/>
      <c r="K56" s="92"/>
      <c r="L56" s="93"/>
      <c r="M56" s="6"/>
      <c r="N56" s="48"/>
      <c r="O56" s="8"/>
      <c r="P56" s="95"/>
      <c r="Q56" s="95"/>
      <c r="R56" s="75" t="str">
        <f>IF(P56="","",T56*M56*LOOKUP(RIGHT($D$2,3),定数!$A$6:$A$13,定数!$B$6:$B$13))</f>
        <v/>
      </c>
      <c r="S56" s="75"/>
      <c r="T56" s="76" t="str">
        <f t="shared" si="9"/>
        <v/>
      </c>
      <c r="U56" s="76"/>
      <c r="V56" t="str">
        <f t="shared" si="8"/>
        <v/>
      </c>
      <c r="W56" t="str">
        <f t="shared" si="3"/>
        <v/>
      </c>
      <c r="X56" s="40" t="str">
        <f t="shared" si="6"/>
        <v/>
      </c>
      <c r="Y56" s="41" t="str">
        <f t="shared" si="7"/>
        <v/>
      </c>
    </row>
    <row r="57" spans="2:25" x14ac:dyDescent="0.2">
      <c r="B57" s="34">
        <v>49</v>
      </c>
      <c r="C57" s="90" t="str">
        <f t="shared" si="0"/>
        <v/>
      </c>
      <c r="D57" s="90"/>
      <c r="E57" s="48"/>
      <c r="F57" s="8"/>
      <c r="G57" s="48"/>
      <c r="H57" s="95"/>
      <c r="I57" s="95"/>
      <c r="J57" s="48"/>
      <c r="K57" s="92"/>
      <c r="L57" s="93"/>
      <c r="M57" s="6"/>
      <c r="N57" s="48"/>
      <c r="O57" s="8"/>
      <c r="P57" s="91"/>
      <c r="Q57" s="91"/>
      <c r="R57" s="75" t="str">
        <f>IF(P57="","",T57*M57*LOOKUP(RIGHT($D$2,3),定数!$A$6:$A$13,定数!$B$6:$B$13))</f>
        <v/>
      </c>
      <c r="S57" s="75"/>
      <c r="T57" s="76" t="str">
        <f t="shared" si="9"/>
        <v/>
      </c>
      <c r="U57" s="76"/>
      <c r="V57" t="str">
        <f t="shared" si="8"/>
        <v/>
      </c>
      <c r="W57" t="str">
        <f t="shared" si="3"/>
        <v/>
      </c>
      <c r="X57" s="40" t="str">
        <f t="shared" si="6"/>
        <v/>
      </c>
      <c r="Y57" s="41" t="str">
        <f t="shared" si="7"/>
        <v/>
      </c>
    </row>
    <row r="58" spans="2:25" x14ac:dyDescent="0.2">
      <c r="B58" s="34">
        <v>50</v>
      </c>
      <c r="C58" s="90" t="str">
        <f t="shared" si="0"/>
        <v/>
      </c>
      <c r="D58" s="90"/>
      <c r="E58" s="48"/>
      <c r="F58" s="8"/>
      <c r="G58" s="48"/>
      <c r="H58" s="95"/>
      <c r="I58" s="95"/>
      <c r="J58" s="48"/>
      <c r="K58" s="92"/>
      <c r="L58" s="93"/>
      <c r="M58" s="6"/>
      <c r="N58" s="48"/>
      <c r="O58" s="8"/>
      <c r="P58" s="91"/>
      <c r="Q58" s="91"/>
      <c r="R58" s="75" t="str">
        <f>IF(P58="","",T58*M58*LOOKUP(RIGHT($D$2,3),定数!$A$6:$A$13,定数!$B$6:$B$13))</f>
        <v/>
      </c>
      <c r="S58" s="75"/>
      <c r="T58" s="76" t="str">
        <f t="shared" si="9"/>
        <v/>
      </c>
      <c r="U58" s="76"/>
      <c r="V58" t="str">
        <f t="shared" si="8"/>
        <v/>
      </c>
      <c r="W58" t="str">
        <f t="shared" si="3"/>
        <v/>
      </c>
      <c r="X58" s="40" t="str">
        <f t="shared" si="6"/>
        <v/>
      </c>
      <c r="Y58" s="41" t="str">
        <f t="shared" si="7"/>
        <v/>
      </c>
    </row>
    <row r="59" spans="2:25" x14ac:dyDescent="0.2">
      <c r="B59" s="34">
        <v>51</v>
      </c>
      <c r="C59" s="90" t="str">
        <f t="shared" si="0"/>
        <v/>
      </c>
      <c r="D59" s="90"/>
      <c r="E59" s="34"/>
      <c r="F59" s="8"/>
      <c r="G59" s="34"/>
      <c r="H59" s="91"/>
      <c r="I59" s="91"/>
      <c r="J59" s="34"/>
      <c r="K59" s="92"/>
      <c r="L59" s="93"/>
      <c r="M59" s="6" t="str">
        <f>IF(J59="","",(K59/J59)/LOOKUP(RIGHT($D$2,3),定数!$A$6:$A$13,定数!$B$6:$B$13))</f>
        <v/>
      </c>
      <c r="N59" s="34"/>
      <c r="O59" s="8"/>
      <c r="P59" s="95"/>
      <c r="Q59" s="95"/>
      <c r="R59" s="75" t="str">
        <f>IF(P59="","",T59*M59*LOOKUP(RIGHT($D$2,3),定数!$A$6:$A$13,定数!$B$6:$B$13))</f>
        <v/>
      </c>
      <c r="S59" s="75"/>
      <c r="T59" s="76" t="str">
        <f t="shared" si="5"/>
        <v/>
      </c>
      <c r="U59" s="76"/>
      <c r="V59" t="str">
        <f t="shared" si="8"/>
        <v/>
      </c>
      <c r="W59" t="str">
        <f t="shared" si="3"/>
        <v/>
      </c>
      <c r="X59" s="40" t="str">
        <f t="shared" si="6"/>
        <v/>
      </c>
      <c r="Y59" s="41" t="str">
        <f t="shared" si="7"/>
        <v/>
      </c>
    </row>
    <row r="60" spans="2:25" x14ac:dyDescent="0.2">
      <c r="B60" s="34">
        <v>52</v>
      </c>
      <c r="C60" s="90" t="str">
        <f t="shared" si="0"/>
        <v/>
      </c>
      <c r="D60" s="90"/>
      <c r="E60" s="34"/>
      <c r="F60" s="8"/>
      <c r="G60" s="34"/>
      <c r="H60" s="91"/>
      <c r="I60" s="91"/>
      <c r="J60" s="34"/>
      <c r="K60" s="92"/>
      <c r="L60" s="93"/>
      <c r="M60" s="6" t="str">
        <f>IF(J60="","",(K60/J60)/LOOKUP(RIGHT($D$2,3),定数!$A$6:$A$13,定数!$B$6:$B$13))</f>
        <v/>
      </c>
      <c r="N60" s="34"/>
      <c r="O60" s="8"/>
      <c r="P60" s="95"/>
      <c r="Q60" s="95"/>
      <c r="R60" s="75" t="str">
        <f>IF(P60="","",T60*M60*LOOKUP(RIGHT($D$2,3),定数!$A$6:$A$13,定数!$B$6:$B$13))</f>
        <v/>
      </c>
      <c r="S60" s="75"/>
      <c r="T60" s="76" t="str">
        <f t="shared" si="5"/>
        <v/>
      </c>
      <c r="U60" s="76"/>
      <c r="V60" t="str">
        <f t="shared" si="8"/>
        <v/>
      </c>
      <c r="W60" t="str">
        <f t="shared" si="3"/>
        <v/>
      </c>
      <c r="X60" s="40" t="str">
        <f t="shared" si="6"/>
        <v/>
      </c>
      <c r="Y60" s="41" t="str">
        <f t="shared" si="7"/>
        <v/>
      </c>
    </row>
    <row r="61" spans="2:25" x14ac:dyDescent="0.2">
      <c r="B61" s="34">
        <v>53</v>
      </c>
      <c r="C61" s="90" t="str">
        <f t="shared" si="0"/>
        <v/>
      </c>
      <c r="D61" s="90"/>
      <c r="E61" s="34"/>
      <c r="F61" s="8"/>
      <c r="G61" s="34"/>
      <c r="H61" s="91"/>
      <c r="I61" s="91"/>
      <c r="J61" s="34"/>
      <c r="K61" s="92"/>
      <c r="L61" s="93"/>
      <c r="M61" s="6" t="str">
        <f>IF(J61="","",(K61/J61)/LOOKUP(RIGHT($D$2,3),定数!$A$6:$A$13,定数!$B$6:$B$13))</f>
        <v/>
      </c>
      <c r="N61" s="34"/>
      <c r="O61" s="8"/>
      <c r="P61" s="95"/>
      <c r="Q61" s="95"/>
      <c r="R61" s="75" t="str">
        <f>IF(P61="","",T61*M61*LOOKUP(RIGHT($D$2,3),定数!$A$6:$A$13,定数!$B$6:$B$13))</f>
        <v/>
      </c>
      <c r="S61" s="75"/>
      <c r="T61" s="76" t="str">
        <f t="shared" si="5"/>
        <v/>
      </c>
      <c r="U61" s="76"/>
      <c r="V61" t="str">
        <f t="shared" si="8"/>
        <v/>
      </c>
      <c r="W61" t="str">
        <f t="shared" si="3"/>
        <v/>
      </c>
      <c r="X61" s="40" t="str">
        <f t="shared" si="6"/>
        <v/>
      </c>
      <c r="Y61" s="41" t="str">
        <f t="shared" si="7"/>
        <v/>
      </c>
    </row>
    <row r="62" spans="2:25" x14ac:dyDescent="0.2">
      <c r="B62" s="34">
        <v>54</v>
      </c>
      <c r="C62" s="90" t="str">
        <f t="shared" si="0"/>
        <v/>
      </c>
      <c r="D62" s="90"/>
      <c r="E62" s="34"/>
      <c r="F62" s="8"/>
      <c r="G62" s="34"/>
      <c r="H62" s="91"/>
      <c r="I62" s="91"/>
      <c r="J62" s="34"/>
      <c r="K62" s="92"/>
      <c r="L62" s="93"/>
      <c r="M62" s="6" t="str">
        <f>IF(J62="","",(K62/J62)/LOOKUP(RIGHT($D$2,3),定数!$A$6:$A$13,定数!$B$6:$B$13))</f>
        <v/>
      </c>
      <c r="N62" s="34"/>
      <c r="O62" s="8"/>
      <c r="P62" s="95"/>
      <c r="Q62" s="95"/>
      <c r="R62" s="75" t="str">
        <f>IF(P62="","",T62*M62*LOOKUP(RIGHT($D$2,3),定数!$A$6:$A$13,定数!$B$6:$B$13))</f>
        <v/>
      </c>
      <c r="S62" s="75"/>
      <c r="T62" s="76" t="str">
        <f t="shared" si="5"/>
        <v/>
      </c>
      <c r="U62" s="76"/>
      <c r="V62" t="str">
        <f t="shared" si="8"/>
        <v/>
      </c>
      <c r="W62" t="str">
        <f t="shared" si="3"/>
        <v/>
      </c>
      <c r="X62" s="40" t="str">
        <f t="shared" si="6"/>
        <v/>
      </c>
      <c r="Y62" s="41" t="str">
        <f t="shared" si="7"/>
        <v/>
      </c>
    </row>
    <row r="63" spans="2:25" x14ac:dyDescent="0.2">
      <c r="B63" s="34">
        <v>55</v>
      </c>
      <c r="C63" s="90" t="str">
        <f t="shared" si="0"/>
        <v/>
      </c>
      <c r="D63" s="90"/>
      <c r="E63" s="34"/>
      <c r="F63" s="8"/>
      <c r="G63" s="34"/>
      <c r="H63" s="91"/>
      <c r="I63" s="91"/>
      <c r="J63" s="34"/>
      <c r="K63" s="92"/>
      <c r="L63" s="93"/>
      <c r="M63" s="6" t="str">
        <f>IF(J63="","",(K63/J63)/LOOKUP(RIGHT($D$2,3),定数!$A$6:$A$13,定数!$B$6:$B$13))</f>
        <v/>
      </c>
      <c r="N63" s="34"/>
      <c r="O63" s="8"/>
      <c r="P63" s="95"/>
      <c r="Q63" s="95"/>
      <c r="R63" s="75" t="str">
        <f>IF(P63="","",T63*M63*LOOKUP(RIGHT($D$2,3),定数!$A$6:$A$13,定数!$B$6:$B$13))</f>
        <v/>
      </c>
      <c r="S63" s="75"/>
      <c r="T63" s="76" t="str">
        <f t="shared" si="5"/>
        <v/>
      </c>
      <c r="U63" s="76"/>
      <c r="V63" t="str">
        <f t="shared" si="8"/>
        <v/>
      </c>
      <c r="W63" t="str">
        <f t="shared" si="3"/>
        <v/>
      </c>
      <c r="X63" s="40" t="str">
        <f t="shared" si="6"/>
        <v/>
      </c>
      <c r="Y63" s="41" t="str">
        <f t="shared" si="7"/>
        <v/>
      </c>
    </row>
    <row r="64" spans="2:25" x14ac:dyDescent="0.2">
      <c r="B64" s="34">
        <v>56</v>
      </c>
      <c r="C64" s="90" t="str">
        <f t="shared" si="0"/>
        <v/>
      </c>
      <c r="D64" s="90"/>
      <c r="E64" s="34"/>
      <c r="F64" s="8"/>
      <c r="G64" s="34"/>
      <c r="H64" s="91"/>
      <c r="I64" s="91"/>
      <c r="J64" s="34"/>
      <c r="K64" s="92"/>
      <c r="L64" s="93"/>
      <c r="M64" s="6" t="str">
        <f>IF(J64="","",(K64/J64)/LOOKUP(RIGHT($D$2,3),定数!$A$6:$A$13,定数!$B$6:$B$13))</f>
        <v/>
      </c>
      <c r="N64" s="34"/>
      <c r="O64" s="8"/>
      <c r="P64" s="95"/>
      <c r="Q64" s="95"/>
      <c r="R64" s="75" t="str">
        <f>IF(P64="","",T64*M64*LOOKUP(RIGHT($D$2,3),定数!$A$6:$A$13,定数!$B$6:$B$13))</f>
        <v/>
      </c>
      <c r="S64" s="75"/>
      <c r="T64" s="76" t="str">
        <f t="shared" si="5"/>
        <v/>
      </c>
      <c r="U64" s="76"/>
      <c r="V64" t="str">
        <f t="shared" si="8"/>
        <v/>
      </c>
      <c r="W64" t="str">
        <f t="shared" si="3"/>
        <v/>
      </c>
      <c r="X64" s="40" t="str">
        <f t="shared" si="6"/>
        <v/>
      </c>
      <c r="Y64" s="41" t="str">
        <f t="shared" si="7"/>
        <v/>
      </c>
    </row>
    <row r="65" spans="2:25" x14ac:dyDescent="0.2">
      <c r="B65" s="34">
        <v>57</v>
      </c>
      <c r="C65" s="90" t="str">
        <f t="shared" si="0"/>
        <v/>
      </c>
      <c r="D65" s="90"/>
      <c r="E65" s="34"/>
      <c r="F65" s="8"/>
      <c r="G65" s="34"/>
      <c r="H65" s="91"/>
      <c r="I65" s="91"/>
      <c r="J65" s="34"/>
      <c r="K65" s="92"/>
      <c r="L65" s="93"/>
      <c r="M65" s="6" t="str">
        <f>IF(J65="","",(K65/J65)/LOOKUP(RIGHT($D$2,3),定数!$A$6:$A$13,定数!$B$6:$B$13))</f>
        <v/>
      </c>
      <c r="N65" s="34"/>
      <c r="O65" s="8"/>
      <c r="P65" s="95"/>
      <c r="Q65" s="95"/>
      <c r="R65" s="75" t="str">
        <f>IF(P65="","",T65*M65*LOOKUP(RIGHT($D$2,3),定数!$A$6:$A$13,定数!$B$6:$B$13))</f>
        <v/>
      </c>
      <c r="S65" s="75"/>
      <c r="T65" s="76" t="str">
        <f t="shared" si="5"/>
        <v/>
      </c>
      <c r="U65" s="76"/>
      <c r="V65" t="str">
        <f t="shared" si="8"/>
        <v/>
      </c>
      <c r="W65" t="str">
        <f t="shared" si="3"/>
        <v/>
      </c>
      <c r="X65" s="40" t="str">
        <f t="shared" si="6"/>
        <v/>
      </c>
      <c r="Y65" s="41" t="str">
        <f t="shared" si="7"/>
        <v/>
      </c>
    </row>
    <row r="66" spans="2:25" x14ac:dyDescent="0.2">
      <c r="B66" s="34">
        <v>58</v>
      </c>
      <c r="C66" s="90" t="str">
        <f t="shared" si="0"/>
        <v/>
      </c>
      <c r="D66" s="90"/>
      <c r="E66" s="34"/>
      <c r="F66" s="8"/>
      <c r="G66" s="34"/>
      <c r="H66" s="94"/>
      <c r="I66" s="94"/>
      <c r="J66" s="34"/>
      <c r="K66" s="92"/>
      <c r="L66" s="93"/>
      <c r="M66" s="6" t="str">
        <f>IF(J66="","",(K66/J66)/LOOKUP(RIGHT($D$2,3),定数!$A$6:$A$13,定数!$B$6:$B$13))</f>
        <v/>
      </c>
      <c r="N66" s="34"/>
      <c r="O66" s="8"/>
      <c r="P66" s="95"/>
      <c r="Q66" s="95"/>
      <c r="R66" s="75" t="str">
        <f>IF(P66="","",T66*M66*LOOKUP(RIGHT($D$2,3),定数!$A$6:$A$13,定数!$B$6:$B$13))</f>
        <v/>
      </c>
      <c r="S66" s="75"/>
      <c r="T66" s="76" t="str">
        <f t="shared" si="5"/>
        <v/>
      </c>
      <c r="U66" s="76"/>
      <c r="V66" t="str">
        <f t="shared" si="8"/>
        <v/>
      </c>
      <c r="W66" t="str">
        <f t="shared" si="3"/>
        <v/>
      </c>
      <c r="X66" s="40" t="str">
        <f t="shared" si="6"/>
        <v/>
      </c>
      <c r="Y66" s="41" t="str">
        <f t="shared" si="7"/>
        <v/>
      </c>
    </row>
    <row r="67" spans="2:25" x14ac:dyDescent="0.2">
      <c r="B67" s="34">
        <v>59</v>
      </c>
      <c r="C67" s="90" t="str">
        <f t="shared" si="0"/>
        <v/>
      </c>
      <c r="D67" s="90"/>
      <c r="E67" s="34"/>
      <c r="F67" s="8"/>
      <c r="G67" s="34"/>
      <c r="H67" s="94"/>
      <c r="I67" s="94"/>
      <c r="J67" s="34"/>
      <c r="K67" s="92"/>
      <c r="L67" s="93"/>
      <c r="M67" s="6" t="str">
        <f>IF(J67="","",(K67/J67)/LOOKUP(RIGHT($D$2,3),定数!$A$6:$A$13,定数!$B$6:$B$13))</f>
        <v/>
      </c>
      <c r="N67" s="34"/>
      <c r="O67" s="8"/>
      <c r="P67" s="95"/>
      <c r="Q67" s="95"/>
      <c r="R67" s="75" t="str">
        <f>IF(P67="","",T67*M67*LOOKUP(RIGHT($D$2,3),定数!$A$6:$A$13,定数!$B$6:$B$13))</f>
        <v/>
      </c>
      <c r="S67" s="75"/>
      <c r="T67" s="76" t="str">
        <f t="shared" si="5"/>
        <v/>
      </c>
      <c r="U67" s="76"/>
      <c r="V67" t="str">
        <f t="shared" si="8"/>
        <v/>
      </c>
      <c r="W67" t="str">
        <f t="shared" si="3"/>
        <v/>
      </c>
      <c r="X67" s="40" t="str">
        <f t="shared" si="6"/>
        <v/>
      </c>
      <c r="Y67" s="41" t="str">
        <f t="shared" si="7"/>
        <v/>
      </c>
    </row>
    <row r="68" spans="2:25" x14ac:dyDescent="0.2">
      <c r="B68" s="34">
        <v>60</v>
      </c>
      <c r="C68" s="90" t="str">
        <f t="shared" si="0"/>
        <v/>
      </c>
      <c r="D68" s="90"/>
      <c r="E68" s="34"/>
      <c r="F68" s="8"/>
      <c r="G68" s="34"/>
      <c r="H68" s="94"/>
      <c r="I68" s="94"/>
      <c r="J68" s="34"/>
      <c r="K68" s="92"/>
      <c r="L68" s="93"/>
      <c r="M68" s="6" t="str">
        <f>IF(J68="","",(K68/J68)/LOOKUP(RIGHT($D$2,3),定数!$A$6:$A$13,定数!$B$6:$B$13))</f>
        <v/>
      </c>
      <c r="N68" s="34"/>
      <c r="O68" s="8"/>
      <c r="P68" s="95"/>
      <c r="Q68" s="95"/>
      <c r="R68" s="75" t="str">
        <f>IF(P68="","",T68*M68*LOOKUP(RIGHT($D$2,3),定数!$A$6:$A$13,定数!$B$6:$B$13))</f>
        <v/>
      </c>
      <c r="S68" s="75"/>
      <c r="T68" s="76" t="str">
        <f t="shared" si="5"/>
        <v/>
      </c>
      <c r="U68" s="76"/>
      <c r="V68" t="str">
        <f t="shared" si="8"/>
        <v/>
      </c>
      <c r="W68" t="str">
        <f t="shared" si="3"/>
        <v/>
      </c>
      <c r="X68" s="40" t="str">
        <f t="shared" si="6"/>
        <v/>
      </c>
      <c r="Y68" s="41" t="str">
        <f t="shared" si="7"/>
        <v/>
      </c>
    </row>
    <row r="69" spans="2:25" x14ac:dyDescent="0.2">
      <c r="B69" s="34">
        <v>61</v>
      </c>
      <c r="C69" s="90" t="str">
        <f t="shared" si="0"/>
        <v/>
      </c>
      <c r="D69" s="90"/>
      <c r="E69" s="34"/>
      <c r="F69" s="8"/>
      <c r="G69" s="34"/>
      <c r="H69" s="94"/>
      <c r="I69" s="94"/>
      <c r="J69" s="34"/>
      <c r="K69" s="92"/>
      <c r="L69" s="93"/>
      <c r="M69" s="6" t="str">
        <f>IF(J69="","",(K69/J69)/LOOKUP(RIGHT($D$2,3),定数!$A$6:$A$13,定数!$B$6:$B$13))</f>
        <v/>
      </c>
      <c r="N69" s="34"/>
      <c r="O69" s="8"/>
      <c r="P69" s="95"/>
      <c r="Q69" s="95"/>
      <c r="R69" s="75" t="str">
        <f>IF(P69="","",T69*M69*LOOKUP(RIGHT($D$2,3),定数!$A$6:$A$13,定数!$B$6:$B$13))</f>
        <v/>
      </c>
      <c r="S69" s="75"/>
      <c r="T69" s="76" t="str">
        <f t="shared" si="5"/>
        <v/>
      </c>
      <c r="U69" s="76"/>
      <c r="V69" t="str">
        <f t="shared" si="8"/>
        <v/>
      </c>
      <c r="W69" t="str">
        <f t="shared" si="3"/>
        <v/>
      </c>
      <c r="X69" s="40" t="str">
        <f t="shared" si="6"/>
        <v/>
      </c>
      <c r="Y69" s="41" t="str">
        <f t="shared" si="7"/>
        <v/>
      </c>
    </row>
    <row r="70" spans="2:25" x14ac:dyDescent="0.2">
      <c r="B70" s="34">
        <v>62</v>
      </c>
      <c r="C70" s="90" t="str">
        <f t="shared" si="0"/>
        <v/>
      </c>
      <c r="D70" s="90"/>
      <c r="E70" s="34"/>
      <c r="F70" s="8"/>
      <c r="G70" s="34"/>
      <c r="H70" s="94"/>
      <c r="I70" s="94"/>
      <c r="J70" s="34"/>
      <c r="K70" s="92"/>
      <c r="L70" s="93"/>
      <c r="M70" s="6"/>
      <c r="N70" s="34"/>
      <c r="O70" s="8"/>
      <c r="P70" s="95"/>
      <c r="Q70" s="95"/>
      <c r="R70" s="75" t="str">
        <f>IF(P70="","",T70*M70*LOOKUP(RIGHT($D$2,3),定数!$A$6:$A$13,定数!$B$6:$B$13))</f>
        <v/>
      </c>
      <c r="S70" s="75"/>
      <c r="T70" s="76" t="str">
        <f t="shared" si="5"/>
        <v/>
      </c>
      <c r="U70" s="76"/>
      <c r="V70" t="str">
        <f t="shared" si="8"/>
        <v/>
      </c>
      <c r="W70" t="str">
        <f t="shared" si="3"/>
        <v/>
      </c>
      <c r="X70" s="40" t="str">
        <f t="shared" si="6"/>
        <v/>
      </c>
      <c r="Y70" s="41" t="str">
        <f t="shared" si="7"/>
        <v/>
      </c>
    </row>
    <row r="71" spans="2:25" x14ac:dyDescent="0.2">
      <c r="B71" s="34">
        <v>63</v>
      </c>
      <c r="C71" s="90" t="str">
        <f t="shared" si="0"/>
        <v/>
      </c>
      <c r="D71" s="90"/>
      <c r="E71" s="34"/>
      <c r="F71" s="8"/>
      <c r="G71" s="34"/>
      <c r="H71" s="94"/>
      <c r="I71" s="94"/>
      <c r="J71" s="34"/>
      <c r="K71" s="92" t="str">
        <f t="shared" ref="K71:K74" si="10">IF(J71="","",C71*0.03)</f>
        <v/>
      </c>
      <c r="L71" s="93"/>
      <c r="M71" s="6" t="str">
        <f>IF(J71="","",(K71/J71)/LOOKUP(RIGHT($D$2,3),定数!$A$6:$A$13,定数!$B$6:$B$13))</f>
        <v/>
      </c>
      <c r="N71" s="34"/>
      <c r="O71" s="8"/>
      <c r="P71" s="95"/>
      <c r="Q71" s="95"/>
      <c r="R71" s="75" t="str">
        <f>IF(P71="","",T71*M71*LOOKUP(RIGHT($D$2,3),定数!$A$6:$A$13,定数!$B$6:$B$13))</f>
        <v/>
      </c>
      <c r="S71" s="75"/>
      <c r="T71" s="76" t="str">
        <f t="shared" si="5"/>
        <v/>
      </c>
      <c r="U71" s="76"/>
      <c r="V71" t="str">
        <f t="shared" si="8"/>
        <v/>
      </c>
      <c r="W71" t="str">
        <f t="shared" si="3"/>
        <v/>
      </c>
      <c r="X71" s="40" t="str">
        <f t="shared" si="6"/>
        <v/>
      </c>
      <c r="Y71" s="41" t="str">
        <f t="shared" si="7"/>
        <v/>
      </c>
    </row>
    <row r="72" spans="2:25" x14ac:dyDescent="0.2">
      <c r="B72" s="34">
        <v>64</v>
      </c>
      <c r="C72" s="90" t="str">
        <f t="shared" si="0"/>
        <v/>
      </c>
      <c r="D72" s="90"/>
      <c r="E72" s="34"/>
      <c r="F72" s="8"/>
      <c r="G72" s="34"/>
      <c r="H72" s="94"/>
      <c r="I72" s="94"/>
      <c r="J72" s="34"/>
      <c r="K72" s="92" t="str">
        <f t="shared" si="10"/>
        <v/>
      </c>
      <c r="L72" s="93"/>
      <c r="M72" s="6" t="str">
        <f>IF(J72="","",(K72/J72)/LOOKUP(RIGHT($D$2,3),定数!$A$6:$A$13,定数!$B$6:$B$13))</f>
        <v/>
      </c>
      <c r="N72" s="34"/>
      <c r="O72" s="8"/>
      <c r="P72" s="95"/>
      <c r="Q72" s="95"/>
      <c r="R72" s="75" t="str">
        <f>IF(P72="","",T72*M72*LOOKUP(RIGHT($D$2,3),定数!$A$6:$A$13,定数!$B$6:$B$13))</f>
        <v/>
      </c>
      <c r="S72" s="75"/>
      <c r="T72" s="76" t="str">
        <f t="shared" si="5"/>
        <v/>
      </c>
      <c r="U72" s="76"/>
      <c r="V72" t="str">
        <f t="shared" si="8"/>
        <v/>
      </c>
      <c r="W72" t="str">
        <f t="shared" si="3"/>
        <v/>
      </c>
      <c r="X72" s="40" t="str">
        <f t="shared" si="6"/>
        <v/>
      </c>
      <c r="Y72" s="41" t="str">
        <f t="shared" si="7"/>
        <v/>
      </c>
    </row>
    <row r="73" spans="2:25" x14ac:dyDescent="0.2">
      <c r="B73" s="34">
        <v>65</v>
      </c>
      <c r="C73" s="90" t="str">
        <f t="shared" si="0"/>
        <v/>
      </c>
      <c r="D73" s="90"/>
      <c r="E73" s="34"/>
      <c r="F73" s="8"/>
      <c r="G73" s="34"/>
      <c r="H73" s="94"/>
      <c r="I73" s="94"/>
      <c r="J73" s="34"/>
      <c r="K73" s="92" t="str">
        <f t="shared" si="10"/>
        <v/>
      </c>
      <c r="L73" s="93"/>
      <c r="M73" s="6" t="str">
        <f>IF(J73="","",(K73/J73)/LOOKUP(RIGHT($D$2,3),定数!$A$6:$A$13,定数!$B$6:$B$13))</f>
        <v/>
      </c>
      <c r="N73" s="34"/>
      <c r="O73" s="8"/>
      <c r="P73" s="95"/>
      <c r="Q73" s="95"/>
      <c r="R73" s="75" t="str">
        <f>IF(P73="","",T73*M73*LOOKUP(RIGHT($D$2,3),定数!$A$6:$A$13,定数!$B$6:$B$13))</f>
        <v/>
      </c>
      <c r="S73" s="75"/>
      <c r="T73" s="76" t="str">
        <f t="shared" si="5"/>
        <v/>
      </c>
      <c r="U73" s="76"/>
      <c r="V73" t="str">
        <f t="shared" si="8"/>
        <v/>
      </c>
      <c r="W73" t="str">
        <f t="shared" si="3"/>
        <v/>
      </c>
      <c r="X73" s="40" t="str">
        <f t="shared" si="6"/>
        <v/>
      </c>
      <c r="Y73" s="41" t="str">
        <f t="shared" si="7"/>
        <v/>
      </c>
    </row>
    <row r="74" spans="2:25" x14ac:dyDescent="0.2">
      <c r="B74" s="34">
        <v>66</v>
      </c>
      <c r="C74" s="90" t="str">
        <f t="shared" ref="C74:C108" si="11">IF(R73="","",C73+R73)</f>
        <v/>
      </c>
      <c r="D74" s="90"/>
      <c r="E74" s="34"/>
      <c r="F74" s="8"/>
      <c r="G74" s="34"/>
      <c r="H74" s="94"/>
      <c r="I74" s="94"/>
      <c r="J74" s="34"/>
      <c r="K74" s="92" t="str">
        <f t="shared" si="10"/>
        <v/>
      </c>
      <c r="L74" s="93"/>
      <c r="M74" s="6" t="str">
        <f>IF(J74="","",(K74/J74)/LOOKUP(RIGHT($D$2,3),定数!$A$6:$A$13,定数!$B$6:$B$13))</f>
        <v/>
      </c>
      <c r="N74" s="34"/>
      <c r="O74" s="8"/>
      <c r="P74" s="95"/>
      <c r="Q74" s="95"/>
      <c r="R74" s="75" t="str">
        <f>IF(P74="","",T74*M74*LOOKUP(RIGHT($D$2,3),定数!$A$6:$A$13,定数!$B$6:$B$13))</f>
        <v/>
      </c>
      <c r="S74" s="75"/>
      <c r="T74" s="76" t="str">
        <f t="shared" si="5"/>
        <v/>
      </c>
      <c r="U74" s="76"/>
      <c r="V74" t="str">
        <f t="shared" si="8"/>
        <v/>
      </c>
      <c r="W74" t="str">
        <f t="shared" si="8"/>
        <v/>
      </c>
      <c r="X74" s="40" t="str">
        <f t="shared" si="6"/>
        <v/>
      </c>
      <c r="Y74" s="41" t="str">
        <f t="shared" si="7"/>
        <v/>
      </c>
    </row>
    <row r="75" spans="2:25" x14ac:dyDescent="0.2">
      <c r="B75" s="34">
        <v>67</v>
      </c>
      <c r="C75" s="90" t="str">
        <f t="shared" si="11"/>
        <v/>
      </c>
      <c r="D75" s="90"/>
      <c r="E75" s="34"/>
      <c r="F75" s="8"/>
      <c r="G75" s="34"/>
      <c r="H75" s="94"/>
      <c r="I75" s="94"/>
      <c r="J75" s="34"/>
      <c r="K75" s="92" t="str">
        <f t="shared" ref="K75:K108" si="12">IF(J75="","",C75*0.03)</f>
        <v/>
      </c>
      <c r="L75" s="93"/>
      <c r="M75" s="6" t="str">
        <f>IF(J75="","",(K75/J75)/LOOKUP(RIGHT($D$2,3),定数!$A$6:$A$13,定数!$B$6:$B$13))</f>
        <v/>
      </c>
      <c r="N75" s="34"/>
      <c r="O75" s="8"/>
      <c r="P75" s="95"/>
      <c r="Q75" s="95"/>
      <c r="R75" s="75" t="str">
        <f>IF(P75="","",T75*M75*LOOKUP(RIGHT($D$2,3),定数!$A$6:$A$13,定数!$B$6:$B$13))</f>
        <v/>
      </c>
      <c r="S75" s="75"/>
      <c r="T75" s="76" t="str">
        <f t="shared" si="5"/>
        <v/>
      </c>
      <c r="U75" s="76"/>
      <c r="V75" t="str">
        <f t="shared" ref="V75:W90" si="13">IF(S75&lt;&gt;"",IF(S75&lt;0,1+V74,0),"")</f>
        <v/>
      </c>
      <c r="W75" t="str">
        <f t="shared" si="13"/>
        <v/>
      </c>
      <c r="X75" s="40" t="str">
        <f t="shared" si="6"/>
        <v/>
      </c>
      <c r="Y75" s="41" t="str">
        <f t="shared" si="7"/>
        <v/>
      </c>
    </row>
    <row r="76" spans="2:25" x14ac:dyDescent="0.2">
      <c r="B76" s="34">
        <v>68</v>
      </c>
      <c r="C76" s="90" t="str">
        <f t="shared" si="11"/>
        <v/>
      </c>
      <c r="D76" s="90"/>
      <c r="E76" s="34"/>
      <c r="F76" s="8"/>
      <c r="G76" s="34"/>
      <c r="H76" s="94"/>
      <c r="I76" s="94"/>
      <c r="J76" s="34"/>
      <c r="K76" s="92" t="str">
        <f t="shared" si="12"/>
        <v/>
      </c>
      <c r="L76" s="93"/>
      <c r="M76" s="6" t="str">
        <f>IF(J76="","",(K76/J76)/LOOKUP(RIGHT($D$2,3),定数!$A$6:$A$13,定数!$B$6:$B$13))</f>
        <v/>
      </c>
      <c r="N76" s="34"/>
      <c r="O76" s="8"/>
      <c r="P76" s="95"/>
      <c r="Q76" s="95"/>
      <c r="R76" s="75" t="str">
        <f>IF(P76="","",T76*M76*LOOKUP(RIGHT($D$2,3),定数!$A$6:$A$13,定数!$B$6:$B$13))</f>
        <v/>
      </c>
      <c r="S76" s="75"/>
      <c r="T76" s="76" t="str">
        <f t="shared" ref="T76:T108" si="14">IF(P76="","",IF(G76="買",(P76-H76),(H76-P76))*IF(RIGHT($D$2,3)="JPY",100,10000))</f>
        <v/>
      </c>
      <c r="U76" s="76"/>
      <c r="V76" t="str">
        <f t="shared" si="13"/>
        <v/>
      </c>
      <c r="W76" t="str">
        <f t="shared" si="13"/>
        <v/>
      </c>
      <c r="X76" s="40" t="str">
        <f t="shared" ref="X76:X108" si="15">IF(C76&lt;&gt;"",MAX(X75,C76),"")</f>
        <v/>
      </c>
      <c r="Y76" s="41" t="str">
        <f t="shared" ref="Y76:Y108" si="16">IF(X76&lt;&gt;"",1-(C76/X76),"")</f>
        <v/>
      </c>
    </row>
    <row r="77" spans="2:25" x14ac:dyDescent="0.2">
      <c r="B77" s="34">
        <v>69</v>
      </c>
      <c r="C77" s="90" t="str">
        <f t="shared" si="11"/>
        <v/>
      </c>
      <c r="D77" s="90"/>
      <c r="E77" s="34"/>
      <c r="F77" s="8"/>
      <c r="G77" s="34"/>
      <c r="H77" s="94"/>
      <c r="I77" s="94"/>
      <c r="J77" s="34"/>
      <c r="K77" s="92" t="str">
        <f t="shared" si="12"/>
        <v/>
      </c>
      <c r="L77" s="93"/>
      <c r="M77" s="6" t="str">
        <f>IF(J77="","",(K77/J77)/LOOKUP(RIGHT($D$2,3),定数!$A$6:$A$13,定数!$B$6:$B$13))</f>
        <v/>
      </c>
      <c r="N77" s="34"/>
      <c r="O77" s="8"/>
      <c r="P77" s="95"/>
      <c r="Q77" s="95"/>
      <c r="R77" s="75" t="str">
        <f>IF(P77="","",T77*M77*LOOKUP(RIGHT($D$2,3),定数!$A$6:$A$13,定数!$B$6:$B$13))</f>
        <v/>
      </c>
      <c r="S77" s="75"/>
      <c r="T77" s="76" t="str">
        <f t="shared" si="14"/>
        <v/>
      </c>
      <c r="U77" s="76"/>
      <c r="V77" t="str">
        <f t="shared" si="13"/>
        <v/>
      </c>
      <c r="W77" t="str">
        <f t="shared" si="13"/>
        <v/>
      </c>
      <c r="X77" s="40" t="str">
        <f t="shared" si="15"/>
        <v/>
      </c>
      <c r="Y77" s="41" t="str">
        <f t="shared" si="16"/>
        <v/>
      </c>
    </row>
    <row r="78" spans="2:25" x14ac:dyDescent="0.2">
      <c r="B78" s="34">
        <v>70</v>
      </c>
      <c r="C78" s="90" t="str">
        <f t="shared" si="11"/>
        <v/>
      </c>
      <c r="D78" s="90"/>
      <c r="E78" s="34"/>
      <c r="F78" s="8"/>
      <c r="G78" s="34"/>
      <c r="H78" s="94"/>
      <c r="I78" s="94"/>
      <c r="J78" s="34"/>
      <c r="K78" s="92" t="str">
        <f t="shared" si="12"/>
        <v/>
      </c>
      <c r="L78" s="93"/>
      <c r="M78" s="6" t="str">
        <f>IF(J78="","",(K78/J78)/LOOKUP(RIGHT($D$2,3),定数!$A$6:$A$13,定数!$B$6:$B$13))</f>
        <v/>
      </c>
      <c r="N78" s="34"/>
      <c r="O78" s="8"/>
      <c r="P78" s="95"/>
      <c r="Q78" s="95"/>
      <c r="R78" s="75" t="str">
        <f>IF(P78="","",T78*M78*LOOKUP(RIGHT($D$2,3),定数!$A$6:$A$13,定数!$B$6:$B$13))</f>
        <v/>
      </c>
      <c r="S78" s="75"/>
      <c r="T78" s="76" t="str">
        <f t="shared" si="14"/>
        <v/>
      </c>
      <c r="U78" s="76"/>
      <c r="V78" t="str">
        <f t="shared" si="13"/>
        <v/>
      </c>
      <c r="W78" t="str">
        <f t="shared" si="13"/>
        <v/>
      </c>
      <c r="X78" s="40" t="str">
        <f t="shared" si="15"/>
        <v/>
      </c>
      <c r="Y78" s="41" t="str">
        <f t="shared" si="16"/>
        <v/>
      </c>
    </row>
    <row r="79" spans="2:25" x14ac:dyDescent="0.2">
      <c r="B79" s="34">
        <v>71</v>
      </c>
      <c r="C79" s="90" t="str">
        <f t="shared" si="11"/>
        <v/>
      </c>
      <c r="D79" s="90"/>
      <c r="E79" s="34"/>
      <c r="F79" s="8"/>
      <c r="G79" s="34"/>
      <c r="H79" s="94"/>
      <c r="I79" s="94"/>
      <c r="J79" s="34"/>
      <c r="K79" s="92" t="str">
        <f t="shared" si="12"/>
        <v/>
      </c>
      <c r="L79" s="93"/>
      <c r="M79" s="6" t="str">
        <f>IF(J79="","",(K79/J79)/LOOKUP(RIGHT($D$2,3),定数!$A$6:$A$13,定数!$B$6:$B$13))</f>
        <v/>
      </c>
      <c r="N79" s="34"/>
      <c r="O79" s="8"/>
      <c r="P79" s="95"/>
      <c r="Q79" s="95"/>
      <c r="R79" s="75" t="str">
        <f>IF(P79="","",T79*M79*LOOKUP(RIGHT($D$2,3),定数!$A$6:$A$13,定数!$B$6:$B$13))</f>
        <v/>
      </c>
      <c r="S79" s="75"/>
      <c r="T79" s="76" t="str">
        <f t="shared" si="14"/>
        <v/>
      </c>
      <c r="U79" s="76"/>
      <c r="V79" t="str">
        <f t="shared" si="13"/>
        <v/>
      </c>
      <c r="W79" t="str">
        <f t="shared" si="13"/>
        <v/>
      </c>
      <c r="X79" s="40" t="str">
        <f t="shared" si="15"/>
        <v/>
      </c>
      <c r="Y79" s="41" t="str">
        <f t="shared" si="16"/>
        <v/>
      </c>
    </row>
    <row r="80" spans="2:25" x14ac:dyDescent="0.2">
      <c r="B80" s="34">
        <v>72</v>
      </c>
      <c r="C80" s="90" t="str">
        <f t="shared" si="11"/>
        <v/>
      </c>
      <c r="D80" s="90"/>
      <c r="E80" s="34"/>
      <c r="F80" s="8"/>
      <c r="G80" s="34"/>
      <c r="H80" s="94"/>
      <c r="I80" s="94"/>
      <c r="J80" s="34"/>
      <c r="K80" s="92" t="str">
        <f t="shared" si="12"/>
        <v/>
      </c>
      <c r="L80" s="93"/>
      <c r="M80" s="6" t="str">
        <f>IF(J80="","",(K80/J80)/LOOKUP(RIGHT($D$2,3),定数!$A$6:$A$13,定数!$B$6:$B$13))</f>
        <v/>
      </c>
      <c r="N80" s="34"/>
      <c r="O80" s="8"/>
      <c r="P80" s="95"/>
      <c r="Q80" s="95"/>
      <c r="R80" s="75" t="str">
        <f>IF(P80="","",T80*M80*LOOKUP(RIGHT($D$2,3),定数!$A$6:$A$13,定数!$B$6:$B$13))</f>
        <v/>
      </c>
      <c r="S80" s="75"/>
      <c r="T80" s="76" t="str">
        <f t="shared" si="14"/>
        <v/>
      </c>
      <c r="U80" s="76"/>
      <c r="V80" t="str">
        <f t="shared" si="13"/>
        <v/>
      </c>
      <c r="W80" t="str">
        <f t="shared" si="13"/>
        <v/>
      </c>
      <c r="X80" s="40" t="str">
        <f t="shared" si="15"/>
        <v/>
      </c>
      <c r="Y80" s="41" t="str">
        <f t="shared" si="16"/>
        <v/>
      </c>
    </row>
    <row r="81" spans="2:25" x14ac:dyDescent="0.2">
      <c r="B81" s="34">
        <v>73</v>
      </c>
      <c r="C81" s="90" t="str">
        <f t="shared" si="11"/>
        <v/>
      </c>
      <c r="D81" s="90"/>
      <c r="E81" s="34"/>
      <c r="F81" s="8"/>
      <c r="G81" s="34"/>
      <c r="H81" s="94"/>
      <c r="I81" s="94"/>
      <c r="J81" s="34"/>
      <c r="K81" s="92" t="str">
        <f t="shared" si="12"/>
        <v/>
      </c>
      <c r="L81" s="93"/>
      <c r="M81" s="6" t="str">
        <f>IF(J81="","",(K81/J81)/LOOKUP(RIGHT($D$2,3),定数!$A$6:$A$13,定数!$B$6:$B$13))</f>
        <v/>
      </c>
      <c r="N81" s="34"/>
      <c r="O81" s="8"/>
      <c r="P81" s="95"/>
      <c r="Q81" s="95"/>
      <c r="R81" s="75" t="str">
        <f>IF(P81="","",T81*M81*LOOKUP(RIGHT($D$2,3),定数!$A$6:$A$13,定数!$B$6:$B$13))</f>
        <v/>
      </c>
      <c r="S81" s="75"/>
      <c r="T81" s="76" t="str">
        <f t="shared" si="14"/>
        <v/>
      </c>
      <c r="U81" s="76"/>
      <c r="V81" t="str">
        <f t="shared" si="13"/>
        <v/>
      </c>
      <c r="W81" t="str">
        <f t="shared" si="13"/>
        <v/>
      </c>
      <c r="X81" s="40" t="str">
        <f t="shared" si="15"/>
        <v/>
      </c>
      <c r="Y81" s="41" t="str">
        <f t="shared" si="16"/>
        <v/>
      </c>
    </row>
    <row r="82" spans="2:25" x14ac:dyDescent="0.2">
      <c r="B82" s="34">
        <v>74</v>
      </c>
      <c r="C82" s="90" t="str">
        <f t="shared" si="11"/>
        <v/>
      </c>
      <c r="D82" s="90"/>
      <c r="E82" s="34"/>
      <c r="F82" s="8"/>
      <c r="G82" s="34"/>
      <c r="H82" s="94"/>
      <c r="I82" s="94"/>
      <c r="J82" s="34"/>
      <c r="K82" s="92" t="str">
        <f t="shared" si="12"/>
        <v/>
      </c>
      <c r="L82" s="93"/>
      <c r="M82" s="6" t="str">
        <f>IF(J82="","",(K82/J82)/LOOKUP(RIGHT($D$2,3),定数!$A$6:$A$13,定数!$B$6:$B$13))</f>
        <v/>
      </c>
      <c r="N82" s="34"/>
      <c r="O82" s="8"/>
      <c r="P82" s="95"/>
      <c r="Q82" s="95"/>
      <c r="R82" s="75" t="str">
        <f>IF(P82="","",T82*M82*LOOKUP(RIGHT($D$2,3),定数!$A$6:$A$13,定数!$B$6:$B$13))</f>
        <v/>
      </c>
      <c r="S82" s="75"/>
      <c r="T82" s="76" t="str">
        <f t="shared" si="14"/>
        <v/>
      </c>
      <c r="U82" s="76"/>
      <c r="V82" t="str">
        <f t="shared" si="13"/>
        <v/>
      </c>
      <c r="W82" t="str">
        <f t="shared" si="13"/>
        <v/>
      </c>
      <c r="X82" s="40" t="str">
        <f t="shared" si="15"/>
        <v/>
      </c>
      <c r="Y82" s="41" t="str">
        <f t="shared" si="16"/>
        <v/>
      </c>
    </row>
    <row r="83" spans="2:25" x14ac:dyDescent="0.2">
      <c r="B83" s="34">
        <v>75</v>
      </c>
      <c r="C83" s="90" t="str">
        <f t="shared" si="11"/>
        <v/>
      </c>
      <c r="D83" s="90"/>
      <c r="E83" s="34"/>
      <c r="F83" s="8"/>
      <c r="G83" s="34"/>
      <c r="H83" s="94"/>
      <c r="I83" s="94"/>
      <c r="J83" s="34"/>
      <c r="K83" s="92" t="str">
        <f t="shared" si="12"/>
        <v/>
      </c>
      <c r="L83" s="93"/>
      <c r="M83" s="6" t="str">
        <f>IF(J83="","",(K83/J83)/LOOKUP(RIGHT($D$2,3),定数!$A$6:$A$13,定数!$B$6:$B$13))</f>
        <v/>
      </c>
      <c r="N83" s="34"/>
      <c r="O83" s="8"/>
      <c r="P83" s="95"/>
      <c r="Q83" s="95"/>
      <c r="R83" s="75" t="str">
        <f>IF(P83="","",T83*M83*LOOKUP(RIGHT($D$2,3),定数!$A$6:$A$13,定数!$B$6:$B$13))</f>
        <v/>
      </c>
      <c r="S83" s="75"/>
      <c r="T83" s="76" t="str">
        <f t="shared" si="14"/>
        <v/>
      </c>
      <c r="U83" s="76"/>
      <c r="V83" t="str">
        <f t="shared" si="13"/>
        <v/>
      </c>
      <c r="W83" t="str">
        <f t="shared" si="13"/>
        <v/>
      </c>
      <c r="X83" s="40" t="str">
        <f t="shared" si="15"/>
        <v/>
      </c>
      <c r="Y83" s="41" t="str">
        <f t="shared" si="16"/>
        <v/>
      </c>
    </row>
    <row r="84" spans="2:25" x14ac:dyDescent="0.2">
      <c r="B84" s="34">
        <v>76</v>
      </c>
      <c r="C84" s="90" t="str">
        <f t="shared" si="11"/>
        <v/>
      </c>
      <c r="D84" s="90"/>
      <c r="E84" s="34"/>
      <c r="F84" s="8"/>
      <c r="G84" s="34"/>
      <c r="H84" s="94"/>
      <c r="I84" s="94"/>
      <c r="J84" s="34"/>
      <c r="K84" s="92" t="str">
        <f t="shared" si="12"/>
        <v/>
      </c>
      <c r="L84" s="93"/>
      <c r="M84" s="6" t="str">
        <f>IF(J84="","",(K84/J84)/LOOKUP(RIGHT($D$2,3),定数!$A$6:$A$13,定数!$B$6:$B$13))</f>
        <v/>
      </c>
      <c r="N84" s="34"/>
      <c r="O84" s="8"/>
      <c r="P84" s="95"/>
      <c r="Q84" s="95"/>
      <c r="R84" s="75" t="str">
        <f>IF(P84="","",T84*M84*LOOKUP(RIGHT($D$2,3),定数!$A$6:$A$13,定数!$B$6:$B$13))</f>
        <v/>
      </c>
      <c r="S84" s="75"/>
      <c r="T84" s="76" t="str">
        <f t="shared" si="14"/>
        <v/>
      </c>
      <c r="U84" s="76"/>
      <c r="V84" t="str">
        <f t="shared" si="13"/>
        <v/>
      </c>
      <c r="W84" t="str">
        <f t="shared" si="13"/>
        <v/>
      </c>
      <c r="X84" s="40" t="str">
        <f t="shared" si="15"/>
        <v/>
      </c>
      <c r="Y84" s="41" t="str">
        <f t="shared" si="16"/>
        <v/>
      </c>
    </row>
    <row r="85" spans="2:25" x14ac:dyDescent="0.2">
      <c r="B85" s="34">
        <v>77</v>
      </c>
      <c r="C85" s="90" t="str">
        <f t="shared" si="11"/>
        <v/>
      </c>
      <c r="D85" s="90"/>
      <c r="E85" s="34"/>
      <c r="F85" s="8"/>
      <c r="G85" s="34"/>
      <c r="H85" s="94"/>
      <c r="I85" s="94"/>
      <c r="J85" s="34"/>
      <c r="K85" s="92" t="str">
        <f t="shared" si="12"/>
        <v/>
      </c>
      <c r="L85" s="93"/>
      <c r="M85" s="6" t="str">
        <f>IF(J85="","",(K85/J85)/LOOKUP(RIGHT($D$2,3),定数!$A$6:$A$13,定数!$B$6:$B$13))</f>
        <v/>
      </c>
      <c r="N85" s="34"/>
      <c r="O85" s="8"/>
      <c r="P85" s="95"/>
      <c r="Q85" s="95"/>
      <c r="R85" s="75" t="str">
        <f>IF(P85="","",T85*M85*LOOKUP(RIGHT($D$2,3),定数!$A$6:$A$13,定数!$B$6:$B$13))</f>
        <v/>
      </c>
      <c r="S85" s="75"/>
      <c r="T85" s="76" t="str">
        <f t="shared" si="14"/>
        <v/>
      </c>
      <c r="U85" s="76"/>
      <c r="V85" t="str">
        <f t="shared" si="13"/>
        <v/>
      </c>
      <c r="W85" t="str">
        <f t="shared" si="13"/>
        <v/>
      </c>
      <c r="X85" s="40" t="str">
        <f t="shared" si="15"/>
        <v/>
      </c>
      <c r="Y85" s="41" t="str">
        <f t="shared" si="16"/>
        <v/>
      </c>
    </row>
    <row r="86" spans="2:25" x14ac:dyDescent="0.2">
      <c r="B86" s="34">
        <v>78</v>
      </c>
      <c r="C86" s="90" t="str">
        <f t="shared" si="11"/>
        <v/>
      </c>
      <c r="D86" s="90"/>
      <c r="E86" s="34"/>
      <c r="F86" s="8"/>
      <c r="G86" s="34"/>
      <c r="H86" s="94"/>
      <c r="I86" s="94"/>
      <c r="J86" s="34"/>
      <c r="K86" s="92" t="str">
        <f t="shared" si="12"/>
        <v/>
      </c>
      <c r="L86" s="93"/>
      <c r="M86" s="6" t="str">
        <f>IF(J86="","",(K86/J86)/LOOKUP(RIGHT($D$2,3),定数!$A$6:$A$13,定数!$B$6:$B$13))</f>
        <v/>
      </c>
      <c r="N86" s="34"/>
      <c r="O86" s="8"/>
      <c r="P86" s="95"/>
      <c r="Q86" s="95"/>
      <c r="R86" s="75" t="str">
        <f>IF(P86="","",T86*M86*LOOKUP(RIGHT($D$2,3),定数!$A$6:$A$13,定数!$B$6:$B$13))</f>
        <v/>
      </c>
      <c r="S86" s="75"/>
      <c r="T86" s="76" t="str">
        <f t="shared" si="14"/>
        <v/>
      </c>
      <c r="U86" s="76"/>
      <c r="V86" t="str">
        <f t="shared" si="13"/>
        <v/>
      </c>
      <c r="W86" t="str">
        <f t="shared" si="13"/>
        <v/>
      </c>
      <c r="X86" s="40" t="str">
        <f t="shared" si="15"/>
        <v/>
      </c>
      <c r="Y86" s="41" t="str">
        <f t="shared" si="16"/>
        <v/>
      </c>
    </row>
    <row r="87" spans="2:25" x14ac:dyDescent="0.2">
      <c r="B87" s="34">
        <v>79</v>
      </c>
      <c r="C87" s="90" t="str">
        <f t="shared" si="11"/>
        <v/>
      </c>
      <c r="D87" s="90"/>
      <c r="E87" s="34"/>
      <c r="F87" s="8"/>
      <c r="G87" s="34"/>
      <c r="H87" s="94"/>
      <c r="I87" s="94"/>
      <c r="J87" s="34"/>
      <c r="K87" s="92" t="str">
        <f t="shared" si="12"/>
        <v/>
      </c>
      <c r="L87" s="93"/>
      <c r="M87" s="6" t="str">
        <f>IF(J87="","",(K87/J87)/LOOKUP(RIGHT($D$2,3),定数!$A$6:$A$13,定数!$B$6:$B$13))</f>
        <v/>
      </c>
      <c r="N87" s="34"/>
      <c r="O87" s="8"/>
      <c r="P87" s="95"/>
      <c r="Q87" s="95"/>
      <c r="R87" s="75" t="str">
        <f>IF(P87="","",T87*M87*LOOKUP(RIGHT($D$2,3),定数!$A$6:$A$13,定数!$B$6:$B$13))</f>
        <v/>
      </c>
      <c r="S87" s="75"/>
      <c r="T87" s="76" t="str">
        <f t="shared" si="14"/>
        <v/>
      </c>
      <c r="U87" s="76"/>
      <c r="V87" t="str">
        <f t="shared" si="13"/>
        <v/>
      </c>
      <c r="W87" t="str">
        <f t="shared" si="13"/>
        <v/>
      </c>
      <c r="X87" s="40" t="str">
        <f t="shared" si="15"/>
        <v/>
      </c>
      <c r="Y87" s="41" t="str">
        <f t="shared" si="16"/>
        <v/>
      </c>
    </row>
    <row r="88" spans="2:25" x14ac:dyDescent="0.2">
      <c r="B88" s="34">
        <v>80</v>
      </c>
      <c r="C88" s="90" t="str">
        <f t="shared" si="11"/>
        <v/>
      </c>
      <c r="D88" s="90"/>
      <c r="E88" s="34"/>
      <c r="F88" s="8"/>
      <c r="G88" s="34"/>
      <c r="H88" s="94"/>
      <c r="I88" s="94"/>
      <c r="J88" s="34"/>
      <c r="K88" s="92" t="str">
        <f t="shared" si="12"/>
        <v/>
      </c>
      <c r="L88" s="93"/>
      <c r="M88" s="6" t="str">
        <f>IF(J88="","",(K88/J88)/LOOKUP(RIGHT($D$2,3),定数!$A$6:$A$13,定数!$B$6:$B$13))</f>
        <v/>
      </c>
      <c r="N88" s="34"/>
      <c r="O88" s="8"/>
      <c r="P88" s="95"/>
      <c r="Q88" s="95"/>
      <c r="R88" s="75" t="str">
        <f>IF(P88="","",T88*M88*LOOKUP(RIGHT($D$2,3),定数!$A$6:$A$13,定数!$B$6:$B$13))</f>
        <v/>
      </c>
      <c r="S88" s="75"/>
      <c r="T88" s="76" t="str">
        <f t="shared" si="14"/>
        <v/>
      </c>
      <c r="U88" s="76"/>
      <c r="V88" t="str">
        <f t="shared" si="13"/>
        <v/>
      </c>
      <c r="W88" t="str">
        <f t="shared" si="13"/>
        <v/>
      </c>
      <c r="X88" s="40" t="str">
        <f t="shared" si="15"/>
        <v/>
      </c>
      <c r="Y88" s="41" t="str">
        <f t="shared" si="16"/>
        <v/>
      </c>
    </row>
    <row r="89" spans="2:25" x14ac:dyDescent="0.2">
      <c r="B89" s="34">
        <v>81</v>
      </c>
      <c r="C89" s="90" t="str">
        <f t="shared" si="11"/>
        <v/>
      </c>
      <c r="D89" s="90"/>
      <c r="E89" s="34"/>
      <c r="F89" s="8"/>
      <c r="G89" s="34"/>
      <c r="H89" s="94"/>
      <c r="I89" s="94"/>
      <c r="J89" s="34"/>
      <c r="K89" s="92" t="str">
        <f t="shared" si="12"/>
        <v/>
      </c>
      <c r="L89" s="93"/>
      <c r="M89" s="6" t="str">
        <f>IF(J89="","",(K89/J89)/LOOKUP(RIGHT($D$2,3),定数!$A$6:$A$13,定数!$B$6:$B$13))</f>
        <v/>
      </c>
      <c r="N89" s="34"/>
      <c r="O89" s="8"/>
      <c r="P89" s="95"/>
      <c r="Q89" s="95"/>
      <c r="R89" s="75" t="str">
        <f>IF(P89="","",T89*M89*LOOKUP(RIGHT($D$2,3),定数!$A$6:$A$13,定数!$B$6:$B$13))</f>
        <v/>
      </c>
      <c r="S89" s="75"/>
      <c r="T89" s="76" t="str">
        <f t="shared" si="14"/>
        <v/>
      </c>
      <c r="U89" s="76"/>
      <c r="V89" t="str">
        <f t="shared" si="13"/>
        <v/>
      </c>
      <c r="W89" t="str">
        <f t="shared" si="13"/>
        <v/>
      </c>
      <c r="X89" s="40" t="str">
        <f t="shared" si="15"/>
        <v/>
      </c>
      <c r="Y89" s="41" t="str">
        <f t="shared" si="16"/>
        <v/>
      </c>
    </row>
    <row r="90" spans="2:25" x14ac:dyDescent="0.2">
      <c r="B90" s="34">
        <v>82</v>
      </c>
      <c r="C90" s="90" t="str">
        <f t="shared" si="11"/>
        <v/>
      </c>
      <c r="D90" s="90"/>
      <c r="E90" s="34"/>
      <c r="F90" s="8"/>
      <c r="G90" s="34"/>
      <c r="H90" s="94"/>
      <c r="I90" s="94"/>
      <c r="J90" s="34"/>
      <c r="K90" s="92" t="str">
        <f t="shared" si="12"/>
        <v/>
      </c>
      <c r="L90" s="93"/>
      <c r="M90" s="6" t="str">
        <f>IF(J90="","",(K90/J90)/LOOKUP(RIGHT($D$2,3),定数!$A$6:$A$13,定数!$B$6:$B$13))</f>
        <v/>
      </c>
      <c r="N90" s="34"/>
      <c r="O90" s="8"/>
      <c r="P90" s="95"/>
      <c r="Q90" s="95"/>
      <c r="R90" s="75" t="str">
        <f>IF(P90="","",T90*M90*LOOKUP(RIGHT($D$2,3),定数!$A$6:$A$13,定数!$B$6:$B$13))</f>
        <v/>
      </c>
      <c r="S90" s="75"/>
      <c r="T90" s="76" t="str">
        <f t="shared" si="14"/>
        <v/>
      </c>
      <c r="U90" s="76"/>
      <c r="V90" t="str">
        <f t="shared" si="13"/>
        <v/>
      </c>
      <c r="W90" t="str">
        <f t="shared" si="13"/>
        <v/>
      </c>
      <c r="X90" s="40" t="str">
        <f t="shared" si="15"/>
        <v/>
      </c>
      <c r="Y90" s="41" t="str">
        <f t="shared" si="16"/>
        <v/>
      </c>
    </row>
    <row r="91" spans="2:25" x14ac:dyDescent="0.2">
      <c r="B91" s="34">
        <v>83</v>
      </c>
      <c r="C91" s="90" t="str">
        <f t="shared" si="11"/>
        <v/>
      </c>
      <c r="D91" s="90"/>
      <c r="E91" s="34"/>
      <c r="F91" s="8"/>
      <c r="G91" s="34"/>
      <c r="H91" s="94"/>
      <c r="I91" s="94"/>
      <c r="J91" s="34"/>
      <c r="K91" s="92" t="str">
        <f t="shared" si="12"/>
        <v/>
      </c>
      <c r="L91" s="93"/>
      <c r="M91" s="6" t="str">
        <f>IF(J91="","",(K91/J91)/LOOKUP(RIGHT($D$2,3),定数!$A$6:$A$13,定数!$B$6:$B$13))</f>
        <v/>
      </c>
      <c r="N91" s="34"/>
      <c r="O91" s="8"/>
      <c r="P91" s="95"/>
      <c r="Q91" s="95"/>
      <c r="R91" s="75" t="str">
        <f>IF(P91="","",T91*M91*LOOKUP(RIGHT($D$2,3),定数!$A$6:$A$13,定数!$B$6:$B$13))</f>
        <v/>
      </c>
      <c r="S91" s="75"/>
      <c r="T91" s="76" t="str">
        <f t="shared" si="14"/>
        <v/>
      </c>
      <c r="U91" s="76"/>
      <c r="V91" t="str">
        <f t="shared" ref="V91:W106" si="17">IF(S91&lt;&gt;"",IF(S91&lt;0,1+V90,0),"")</f>
        <v/>
      </c>
      <c r="W91" t="str">
        <f t="shared" si="17"/>
        <v/>
      </c>
      <c r="X91" s="40" t="str">
        <f t="shared" si="15"/>
        <v/>
      </c>
      <c r="Y91" s="41" t="str">
        <f t="shared" si="16"/>
        <v/>
      </c>
    </row>
    <row r="92" spans="2:25" x14ac:dyDescent="0.2">
      <c r="B92" s="34">
        <v>84</v>
      </c>
      <c r="C92" s="90" t="str">
        <f t="shared" si="11"/>
        <v/>
      </c>
      <c r="D92" s="90"/>
      <c r="E92" s="34"/>
      <c r="F92" s="8"/>
      <c r="G92" s="34"/>
      <c r="H92" s="94"/>
      <c r="I92" s="94"/>
      <c r="J92" s="34"/>
      <c r="K92" s="92" t="str">
        <f t="shared" si="12"/>
        <v/>
      </c>
      <c r="L92" s="93"/>
      <c r="M92" s="6" t="str">
        <f>IF(J92="","",(K92/J92)/LOOKUP(RIGHT($D$2,3),定数!$A$6:$A$13,定数!$B$6:$B$13))</f>
        <v/>
      </c>
      <c r="N92" s="34"/>
      <c r="O92" s="8"/>
      <c r="P92" s="95"/>
      <c r="Q92" s="95"/>
      <c r="R92" s="75" t="str">
        <f>IF(P92="","",T92*M92*LOOKUP(RIGHT($D$2,3),定数!$A$6:$A$13,定数!$B$6:$B$13))</f>
        <v/>
      </c>
      <c r="S92" s="75"/>
      <c r="T92" s="76" t="str">
        <f t="shared" si="14"/>
        <v/>
      </c>
      <c r="U92" s="76"/>
      <c r="V92" t="str">
        <f t="shared" si="17"/>
        <v/>
      </c>
      <c r="W92" t="str">
        <f t="shared" si="17"/>
        <v/>
      </c>
      <c r="X92" s="40" t="str">
        <f t="shared" si="15"/>
        <v/>
      </c>
      <c r="Y92" s="41" t="str">
        <f t="shared" si="16"/>
        <v/>
      </c>
    </row>
    <row r="93" spans="2:25" x14ac:dyDescent="0.2">
      <c r="B93" s="34">
        <v>85</v>
      </c>
      <c r="C93" s="90" t="str">
        <f t="shared" si="11"/>
        <v/>
      </c>
      <c r="D93" s="90"/>
      <c r="E93" s="34"/>
      <c r="F93" s="8"/>
      <c r="G93" s="34"/>
      <c r="H93" s="94"/>
      <c r="I93" s="94"/>
      <c r="J93" s="34"/>
      <c r="K93" s="92" t="str">
        <f t="shared" si="12"/>
        <v/>
      </c>
      <c r="L93" s="93"/>
      <c r="M93" s="6" t="str">
        <f>IF(J93="","",(K93/J93)/LOOKUP(RIGHT($D$2,3),定数!$A$6:$A$13,定数!$B$6:$B$13))</f>
        <v/>
      </c>
      <c r="N93" s="34"/>
      <c r="O93" s="8"/>
      <c r="P93" s="95"/>
      <c r="Q93" s="95"/>
      <c r="R93" s="75" t="str">
        <f>IF(P93="","",T93*M93*LOOKUP(RIGHT($D$2,3),定数!$A$6:$A$13,定数!$B$6:$B$13))</f>
        <v/>
      </c>
      <c r="S93" s="75"/>
      <c r="T93" s="76" t="str">
        <f t="shared" si="14"/>
        <v/>
      </c>
      <c r="U93" s="76"/>
      <c r="V93" t="str">
        <f t="shared" si="17"/>
        <v/>
      </c>
      <c r="W93" t="str">
        <f t="shared" si="17"/>
        <v/>
      </c>
      <c r="X93" s="40" t="str">
        <f t="shared" si="15"/>
        <v/>
      </c>
      <c r="Y93" s="41" t="str">
        <f t="shared" si="16"/>
        <v/>
      </c>
    </row>
    <row r="94" spans="2:25" x14ac:dyDescent="0.2">
      <c r="B94" s="34">
        <v>86</v>
      </c>
      <c r="C94" s="90" t="str">
        <f t="shared" si="11"/>
        <v/>
      </c>
      <c r="D94" s="90"/>
      <c r="E94" s="34"/>
      <c r="F94" s="8"/>
      <c r="G94" s="34"/>
      <c r="H94" s="94"/>
      <c r="I94" s="94"/>
      <c r="J94" s="34"/>
      <c r="K94" s="92" t="str">
        <f t="shared" si="12"/>
        <v/>
      </c>
      <c r="L94" s="93"/>
      <c r="M94" s="6" t="str">
        <f>IF(J94="","",(K94/J94)/LOOKUP(RIGHT($D$2,3),定数!$A$6:$A$13,定数!$B$6:$B$13))</f>
        <v/>
      </c>
      <c r="N94" s="34"/>
      <c r="O94" s="8"/>
      <c r="P94" s="94"/>
      <c r="Q94" s="94"/>
      <c r="R94" s="75" t="str">
        <f>IF(P94="","",T94*M94*LOOKUP(RIGHT($D$2,3),定数!$A$6:$A$13,定数!$B$6:$B$13))</f>
        <v/>
      </c>
      <c r="S94" s="75"/>
      <c r="T94" s="76" t="str">
        <f t="shared" si="14"/>
        <v/>
      </c>
      <c r="U94" s="76"/>
      <c r="V94" t="str">
        <f t="shared" si="17"/>
        <v/>
      </c>
      <c r="W94" t="str">
        <f t="shared" si="17"/>
        <v/>
      </c>
      <c r="X94" s="40" t="str">
        <f t="shared" si="15"/>
        <v/>
      </c>
      <c r="Y94" s="41" t="str">
        <f t="shared" si="16"/>
        <v/>
      </c>
    </row>
    <row r="95" spans="2:25" x14ac:dyDescent="0.2">
      <c r="B95" s="34">
        <v>87</v>
      </c>
      <c r="C95" s="90" t="str">
        <f t="shared" si="11"/>
        <v/>
      </c>
      <c r="D95" s="90"/>
      <c r="E95" s="34"/>
      <c r="F95" s="8"/>
      <c r="G95" s="34"/>
      <c r="H95" s="94"/>
      <c r="I95" s="94"/>
      <c r="J95" s="34"/>
      <c r="K95" s="92" t="str">
        <f t="shared" si="12"/>
        <v/>
      </c>
      <c r="L95" s="93"/>
      <c r="M95" s="6" t="str">
        <f>IF(J95="","",(K95/J95)/LOOKUP(RIGHT($D$2,3),定数!$A$6:$A$13,定数!$B$6:$B$13))</f>
        <v/>
      </c>
      <c r="N95" s="34"/>
      <c r="O95" s="8"/>
      <c r="P95" s="94"/>
      <c r="Q95" s="94"/>
      <c r="R95" s="75" t="str">
        <f>IF(P95="","",T95*M95*LOOKUP(RIGHT($D$2,3),定数!$A$6:$A$13,定数!$B$6:$B$13))</f>
        <v/>
      </c>
      <c r="S95" s="75"/>
      <c r="T95" s="76" t="str">
        <f t="shared" si="14"/>
        <v/>
      </c>
      <c r="U95" s="76"/>
      <c r="V95" t="str">
        <f t="shared" si="17"/>
        <v/>
      </c>
      <c r="W95" t="str">
        <f t="shared" si="17"/>
        <v/>
      </c>
      <c r="X95" s="40" t="str">
        <f t="shared" si="15"/>
        <v/>
      </c>
      <c r="Y95" s="41" t="str">
        <f t="shared" si="16"/>
        <v/>
      </c>
    </row>
    <row r="96" spans="2:25" x14ac:dyDescent="0.2">
      <c r="B96" s="34">
        <v>88</v>
      </c>
      <c r="C96" s="90" t="str">
        <f t="shared" si="11"/>
        <v/>
      </c>
      <c r="D96" s="90"/>
      <c r="E96" s="34"/>
      <c r="F96" s="8"/>
      <c r="G96" s="34"/>
      <c r="H96" s="94"/>
      <c r="I96" s="94"/>
      <c r="J96" s="34"/>
      <c r="K96" s="92" t="str">
        <f t="shared" si="12"/>
        <v/>
      </c>
      <c r="L96" s="93"/>
      <c r="M96" s="6" t="str">
        <f>IF(J96="","",(K96/J96)/LOOKUP(RIGHT($D$2,3),定数!$A$6:$A$13,定数!$B$6:$B$13))</f>
        <v/>
      </c>
      <c r="N96" s="34"/>
      <c r="O96" s="8"/>
      <c r="P96" s="94"/>
      <c r="Q96" s="94"/>
      <c r="R96" s="75" t="str">
        <f>IF(P96="","",T96*M96*LOOKUP(RIGHT($D$2,3),定数!$A$6:$A$13,定数!$B$6:$B$13))</f>
        <v/>
      </c>
      <c r="S96" s="75"/>
      <c r="T96" s="76" t="str">
        <f t="shared" si="14"/>
        <v/>
      </c>
      <c r="U96" s="76"/>
      <c r="V96" t="str">
        <f t="shared" si="17"/>
        <v/>
      </c>
      <c r="W96" t="str">
        <f t="shared" si="17"/>
        <v/>
      </c>
      <c r="X96" s="40" t="str">
        <f t="shared" si="15"/>
        <v/>
      </c>
      <c r="Y96" s="41" t="str">
        <f t="shared" si="16"/>
        <v/>
      </c>
    </row>
    <row r="97" spans="2:25" x14ac:dyDescent="0.2">
      <c r="B97" s="34">
        <v>89</v>
      </c>
      <c r="C97" s="90" t="str">
        <f t="shared" si="11"/>
        <v/>
      </c>
      <c r="D97" s="90"/>
      <c r="E97" s="34"/>
      <c r="F97" s="8"/>
      <c r="G97" s="34"/>
      <c r="H97" s="94"/>
      <c r="I97" s="94"/>
      <c r="J97" s="34"/>
      <c r="K97" s="92" t="str">
        <f t="shared" si="12"/>
        <v/>
      </c>
      <c r="L97" s="93"/>
      <c r="M97" s="6" t="str">
        <f>IF(J97="","",(K97/J97)/LOOKUP(RIGHT($D$2,3),定数!$A$6:$A$13,定数!$B$6:$B$13))</f>
        <v/>
      </c>
      <c r="N97" s="34"/>
      <c r="O97" s="8"/>
      <c r="P97" s="94"/>
      <c r="Q97" s="94"/>
      <c r="R97" s="75" t="str">
        <f>IF(P97="","",T97*M97*LOOKUP(RIGHT($D$2,3),定数!$A$6:$A$13,定数!$B$6:$B$13))</f>
        <v/>
      </c>
      <c r="S97" s="75"/>
      <c r="T97" s="76" t="str">
        <f t="shared" si="14"/>
        <v/>
      </c>
      <c r="U97" s="76"/>
      <c r="V97" t="str">
        <f t="shared" si="17"/>
        <v/>
      </c>
      <c r="W97" t="str">
        <f t="shared" si="17"/>
        <v/>
      </c>
      <c r="X97" s="40" t="str">
        <f t="shared" si="15"/>
        <v/>
      </c>
      <c r="Y97" s="41" t="str">
        <f t="shared" si="16"/>
        <v/>
      </c>
    </row>
    <row r="98" spans="2:25" x14ac:dyDescent="0.2">
      <c r="B98" s="34">
        <v>90</v>
      </c>
      <c r="C98" s="90" t="str">
        <f t="shared" si="11"/>
        <v/>
      </c>
      <c r="D98" s="90"/>
      <c r="E98" s="34"/>
      <c r="F98" s="8"/>
      <c r="G98" s="34"/>
      <c r="H98" s="94"/>
      <c r="I98" s="94"/>
      <c r="J98" s="34"/>
      <c r="K98" s="92" t="str">
        <f t="shared" si="12"/>
        <v/>
      </c>
      <c r="L98" s="93"/>
      <c r="M98" s="6" t="str">
        <f>IF(J98="","",(K98/J98)/LOOKUP(RIGHT($D$2,3),定数!$A$6:$A$13,定数!$B$6:$B$13))</f>
        <v/>
      </c>
      <c r="N98" s="34"/>
      <c r="O98" s="8"/>
      <c r="P98" s="94"/>
      <c r="Q98" s="94"/>
      <c r="R98" s="75" t="str">
        <f>IF(P98="","",T98*M98*LOOKUP(RIGHT($D$2,3),定数!$A$6:$A$13,定数!$B$6:$B$13))</f>
        <v/>
      </c>
      <c r="S98" s="75"/>
      <c r="T98" s="76" t="str">
        <f t="shared" si="14"/>
        <v/>
      </c>
      <c r="U98" s="76"/>
      <c r="V98" t="str">
        <f t="shared" si="17"/>
        <v/>
      </c>
      <c r="W98" t="str">
        <f t="shared" si="17"/>
        <v/>
      </c>
      <c r="X98" s="40" t="str">
        <f t="shared" si="15"/>
        <v/>
      </c>
      <c r="Y98" s="41" t="str">
        <f t="shared" si="16"/>
        <v/>
      </c>
    </row>
    <row r="99" spans="2:25" x14ac:dyDescent="0.2">
      <c r="B99" s="34">
        <v>91</v>
      </c>
      <c r="C99" s="90" t="str">
        <f t="shared" si="11"/>
        <v/>
      </c>
      <c r="D99" s="90"/>
      <c r="E99" s="34"/>
      <c r="F99" s="8"/>
      <c r="G99" s="34"/>
      <c r="H99" s="94"/>
      <c r="I99" s="94"/>
      <c r="J99" s="34"/>
      <c r="K99" s="92" t="str">
        <f t="shared" si="12"/>
        <v/>
      </c>
      <c r="L99" s="93"/>
      <c r="M99" s="6" t="str">
        <f>IF(J99="","",(K99/J99)/LOOKUP(RIGHT($D$2,3),定数!$A$6:$A$13,定数!$B$6:$B$13))</f>
        <v/>
      </c>
      <c r="N99" s="34"/>
      <c r="O99" s="8"/>
      <c r="P99" s="94"/>
      <c r="Q99" s="94"/>
      <c r="R99" s="75" t="str">
        <f>IF(P99="","",T99*M99*LOOKUP(RIGHT($D$2,3),定数!$A$6:$A$13,定数!$B$6:$B$13))</f>
        <v/>
      </c>
      <c r="S99" s="75"/>
      <c r="T99" s="76" t="str">
        <f t="shared" si="14"/>
        <v/>
      </c>
      <c r="U99" s="76"/>
      <c r="V99" t="str">
        <f t="shared" si="17"/>
        <v/>
      </c>
      <c r="W99" t="str">
        <f t="shared" si="17"/>
        <v/>
      </c>
      <c r="X99" s="40" t="str">
        <f t="shared" si="15"/>
        <v/>
      </c>
      <c r="Y99" s="41" t="str">
        <f t="shared" si="16"/>
        <v/>
      </c>
    </row>
    <row r="100" spans="2:25" x14ac:dyDescent="0.2">
      <c r="B100" s="34">
        <v>92</v>
      </c>
      <c r="C100" s="90" t="str">
        <f t="shared" si="11"/>
        <v/>
      </c>
      <c r="D100" s="90"/>
      <c r="E100" s="34"/>
      <c r="F100" s="8"/>
      <c r="G100" s="34"/>
      <c r="H100" s="94"/>
      <c r="I100" s="94"/>
      <c r="J100" s="34"/>
      <c r="K100" s="92" t="str">
        <f t="shared" si="12"/>
        <v/>
      </c>
      <c r="L100" s="93"/>
      <c r="M100" s="6" t="str">
        <f>IF(J100="","",(K100/J100)/LOOKUP(RIGHT($D$2,3),定数!$A$6:$A$13,定数!$B$6:$B$13))</f>
        <v/>
      </c>
      <c r="N100" s="34"/>
      <c r="O100" s="8"/>
      <c r="P100" s="94"/>
      <c r="Q100" s="94"/>
      <c r="R100" s="75" t="str">
        <f>IF(P100="","",T100*M100*LOOKUP(RIGHT($D$2,3),定数!$A$6:$A$13,定数!$B$6:$B$13))</f>
        <v/>
      </c>
      <c r="S100" s="75"/>
      <c r="T100" s="76" t="str">
        <f t="shared" si="14"/>
        <v/>
      </c>
      <c r="U100" s="76"/>
      <c r="V100" t="str">
        <f t="shared" si="17"/>
        <v/>
      </c>
      <c r="W100" t="str">
        <f t="shared" si="17"/>
        <v/>
      </c>
      <c r="X100" s="40" t="str">
        <f t="shared" si="15"/>
        <v/>
      </c>
      <c r="Y100" s="41" t="str">
        <f t="shared" si="16"/>
        <v/>
      </c>
    </row>
    <row r="101" spans="2:25" x14ac:dyDescent="0.2">
      <c r="B101" s="34">
        <v>93</v>
      </c>
      <c r="C101" s="90" t="str">
        <f t="shared" si="11"/>
        <v/>
      </c>
      <c r="D101" s="90"/>
      <c r="E101" s="34"/>
      <c r="F101" s="8"/>
      <c r="G101" s="34"/>
      <c r="H101" s="94"/>
      <c r="I101" s="94"/>
      <c r="J101" s="34"/>
      <c r="K101" s="92" t="str">
        <f t="shared" si="12"/>
        <v/>
      </c>
      <c r="L101" s="93"/>
      <c r="M101" s="6" t="str">
        <f>IF(J101="","",(K101/J101)/LOOKUP(RIGHT($D$2,3),定数!$A$6:$A$13,定数!$B$6:$B$13))</f>
        <v/>
      </c>
      <c r="N101" s="34"/>
      <c r="O101" s="8"/>
      <c r="P101" s="94"/>
      <c r="Q101" s="94"/>
      <c r="R101" s="75" t="str">
        <f>IF(P101="","",T101*M101*LOOKUP(RIGHT($D$2,3),定数!$A$6:$A$13,定数!$B$6:$B$13))</f>
        <v/>
      </c>
      <c r="S101" s="75"/>
      <c r="T101" s="76" t="str">
        <f t="shared" si="14"/>
        <v/>
      </c>
      <c r="U101" s="76"/>
      <c r="V101" t="str">
        <f t="shared" si="17"/>
        <v/>
      </c>
      <c r="W101" t="str">
        <f t="shared" si="17"/>
        <v/>
      </c>
      <c r="X101" s="40" t="str">
        <f t="shared" si="15"/>
        <v/>
      </c>
      <c r="Y101" s="41" t="str">
        <f t="shared" si="16"/>
        <v/>
      </c>
    </row>
    <row r="102" spans="2:25" x14ac:dyDescent="0.2">
      <c r="B102" s="34">
        <v>94</v>
      </c>
      <c r="C102" s="90" t="str">
        <f t="shared" si="11"/>
        <v/>
      </c>
      <c r="D102" s="90"/>
      <c r="E102" s="34"/>
      <c r="F102" s="8"/>
      <c r="G102" s="34"/>
      <c r="H102" s="94"/>
      <c r="I102" s="94"/>
      <c r="J102" s="34"/>
      <c r="K102" s="92" t="str">
        <f t="shared" si="12"/>
        <v/>
      </c>
      <c r="L102" s="93"/>
      <c r="M102" s="6" t="str">
        <f>IF(J102="","",(K102/J102)/LOOKUP(RIGHT($D$2,3),定数!$A$6:$A$13,定数!$B$6:$B$13))</f>
        <v/>
      </c>
      <c r="N102" s="34"/>
      <c r="O102" s="8"/>
      <c r="P102" s="94"/>
      <c r="Q102" s="94"/>
      <c r="R102" s="75" t="str">
        <f>IF(P102="","",T102*M102*LOOKUP(RIGHT($D$2,3),定数!$A$6:$A$13,定数!$B$6:$B$13))</f>
        <v/>
      </c>
      <c r="S102" s="75"/>
      <c r="T102" s="76" t="str">
        <f t="shared" si="14"/>
        <v/>
      </c>
      <c r="U102" s="76"/>
      <c r="V102" t="str">
        <f t="shared" si="17"/>
        <v/>
      </c>
      <c r="W102" t="str">
        <f t="shared" si="17"/>
        <v/>
      </c>
      <c r="X102" s="40" t="str">
        <f t="shared" si="15"/>
        <v/>
      </c>
      <c r="Y102" s="41" t="str">
        <f t="shared" si="16"/>
        <v/>
      </c>
    </row>
    <row r="103" spans="2:25" x14ac:dyDescent="0.2">
      <c r="B103" s="34">
        <v>95</v>
      </c>
      <c r="C103" s="90" t="str">
        <f t="shared" si="11"/>
        <v/>
      </c>
      <c r="D103" s="90"/>
      <c r="E103" s="34"/>
      <c r="F103" s="8"/>
      <c r="G103" s="34"/>
      <c r="H103" s="94"/>
      <c r="I103" s="94"/>
      <c r="J103" s="34"/>
      <c r="K103" s="92" t="str">
        <f t="shared" si="12"/>
        <v/>
      </c>
      <c r="L103" s="93"/>
      <c r="M103" s="6" t="str">
        <f>IF(J103="","",(K103/J103)/LOOKUP(RIGHT($D$2,3),定数!$A$6:$A$13,定数!$B$6:$B$13))</f>
        <v/>
      </c>
      <c r="N103" s="34"/>
      <c r="O103" s="8"/>
      <c r="P103" s="94"/>
      <c r="Q103" s="94"/>
      <c r="R103" s="75" t="str">
        <f>IF(P103="","",T103*M103*LOOKUP(RIGHT($D$2,3),定数!$A$6:$A$13,定数!$B$6:$B$13))</f>
        <v/>
      </c>
      <c r="S103" s="75"/>
      <c r="T103" s="76" t="str">
        <f t="shared" si="14"/>
        <v/>
      </c>
      <c r="U103" s="76"/>
      <c r="V103" t="str">
        <f t="shared" si="17"/>
        <v/>
      </c>
      <c r="W103" t="str">
        <f t="shared" si="17"/>
        <v/>
      </c>
      <c r="X103" s="40" t="str">
        <f t="shared" si="15"/>
        <v/>
      </c>
      <c r="Y103" s="41" t="str">
        <f t="shared" si="16"/>
        <v/>
      </c>
    </row>
    <row r="104" spans="2:25" x14ac:dyDescent="0.2">
      <c r="B104" s="34">
        <v>96</v>
      </c>
      <c r="C104" s="90" t="str">
        <f t="shared" si="11"/>
        <v/>
      </c>
      <c r="D104" s="90"/>
      <c r="E104" s="34"/>
      <c r="F104" s="8"/>
      <c r="G104" s="34"/>
      <c r="H104" s="94"/>
      <c r="I104" s="94"/>
      <c r="J104" s="34"/>
      <c r="K104" s="92" t="str">
        <f t="shared" si="12"/>
        <v/>
      </c>
      <c r="L104" s="93"/>
      <c r="M104" s="6" t="str">
        <f>IF(J104="","",(K104/J104)/LOOKUP(RIGHT($D$2,3),定数!$A$6:$A$13,定数!$B$6:$B$13))</f>
        <v/>
      </c>
      <c r="N104" s="34"/>
      <c r="O104" s="8"/>
      <c r="P104" s="94"/>
      <c r="Q104" s="94"/>
      <c r="R104" s="75" t="str">
        <f>IF(P104="","",T104*M104*LOOKUP(RIGHT($D$2,3),定数!$A$6:$A$13,定数!$B$6:$B$13))</f>
        <v/>
      </c>
      <c r="S104" s="75"/>
      <c r="T104" s="76" t="str">
        <f t="shared" si="14"/>
        <v/>
      </c>
      <c r="U104" s="76"/>
      <c r="V104" t="str">
        <f t="shared" si="17"/>
        <v/>
      </c>
      <c r="W104" t="str">
        <f t="shared" si="17"/>
        <v/>
      </c>
      <c r="X104" s="40" t="str">
        <f t="shared" si="15"/>
        <v/>
      </c>
      <c r="Y104" s="41" t="str">
        <f t="shared" si="16"/>
        <v/>
      </c>
    </row>
    <row r="105" spans="2:25" x14ac:dyDescent="0.2">
      <c r="B105" s="34">
        <v>97</v>
      </c>
      <c r="C105" s="90" t="str">
        <f t="shared" si="11"/>
        <v/>
      </c>
      <c r="D105" s="90"/>
      <c r="E105" s="34"/>
      <c r="F105" s="8"/>
      <c r="G105" s="34"/>
      <c r="H105" s="94"/>
      <c r="I105" s="94"/>
      <c r="J105" s="34"/>
      <c r="K105" s="92" t="str">
        <f t="shared" si="12"/>
        <v/>
      </c>
      <c r="L105" s="93"/>
      <c r="M105" s="6" t="str">
        <f>IF(J105="","",(K105/J105)/LOOKUP(RIGHT($D$2,3),定数!$A$6:$A$13,定数!$B$6:$B$13))</f>
        <v/>
      </c>
      <c r="N105" s="34"/>
      <c r="O105" s="8"/>
      <c r="P105" s="94"/>
      <c r="Q105" s="94"/>
      <c r="R105" s="75" t="str">
        <f>IF(P105="","",T105*M105*LOOKUP(RIGHT($D$2,3),定数!$A$6:$A$13,定数!$B$6:$B$13))</f>
        <v/>
      </c>
      <c r="S105" s="75"/>
      <c r="T105" s="76" t="str">
        <f t="shared" si="14"/>
        <v/>
      </c>
      <c r="U105" s="76"/>
      <c r="V105" t="str">
        <f t="shared" si="17"/>
        <v/>
      </c>
      <c r="W105" t="str">
        <f t="shared" si="17"/>
        <v/>
      </c>
      <c r="X105" s="40" t="str">
        <f t="shared" si="15"/>
        <v/>
      </c>
      <c r="Y105" s="41" t="str">
        <f t="shared" si="16"/>
        <v/>
      </c>
    </row>
    <row r="106" spans="2:25" x14ac:dyDescent="0.2">
      <c r="B106" s="34">
        <v>98</v>
      </c>
      <c r="C106" s="90" t="str">
        <f t="shared" si="11"/>
        <v/>
      </c>
      <c r="D106" s="90"/>
      <c r="E106" s="34"/>
      <c r="F106" s="8"/>
      <c r="G106" s="34"/>
      <c r="H106" s="94"/>
      <c r="I106" s="94"/>
      <c r="J106" s="34"/>
      <c r="K106" s="92" t="str">
        <f t="shared" si="12"/>
        <v/>
      </c>
      <c r="L106" s="93"/>
      <c r="M106" s="6" t="str">
        <f>IF(J106="","",(K106/J106)/LOOKUP(RIGHT($D$2,3),定数!$A$6:$A$13,定数!$B$6:$B$13))</f>
        <v/>
      </c>
      <c r="N106" s="34"/>
      <c r="O106" s="8"/>
      <c r="P106" s="94"/>
      <c r="Q106" s="94"/>
      <c r="R106" s="75" t="str">
        <f>IF(P106="","",T106*M106*LOOKUP(RIGHT($D$2,3),定数!$A$6:$A$13,定数!$B$6:$B$13))</f>
        <v/>
      </c>
      <c r="S106" s="75"/>
      <c r="T106" s="76" t="str">
        <f t="shared" si="14"/>
        <v/>
      </c>
      <c r="U106" s="76"/>
      <c r="V106" t="str">
        <f t="shared" si="17"/>
        <v/>
      </c>
      <c r="W106" t="str">
        <f t="shared" si="17"/>
        <v/>
      </c>
      <c r="X106" s="40" t="str">
        <f t="shared" si="15"/>
        <v/>
      </c>
      <c r="Y106" s="41" t="str">
        <f t="shared" si="16"/>
        <v/>
      </c>
    </row>
    <row r="107" spans="2:25" x14ac:dyDescent="0.2">
      <c r="B107" s="34">
        <v>99</v>
      </c>
      <c r="C107" s="90" t="str">
        <f t="shared" si="11"/>
        <v/>
      </c>
      <c r="D107" s="90"/>
      <c r="E107" s="34"/>
      <c r="F107" s="8"/>
      <c r="G107" s="34"/>
      <c r="H107" s="94"/>
      <c r="I107" s="94"/>
      <c r="J107" s="34"/>
      <c r="K107" s="92" t="str">
        <f t="shared" si="12"/>
        <v/>
      </c>
      <c r="L107" s="93"/>
      <c r="M107" s="6" t="str">
        <f>IF(J107="","",(K107/J107)/LOOKUP(RIGHT($D$2,3),定数!$A$6:$A$13,定数!$B$6:$B$13))</f>
        <v/>
      </c>
      <c r="N107" s="34"/>
      <c r="O107" s="8"/>
      <c r="P107" s="94"/>
      <c r="Q107" s="94"/>
      <c r="R107" s="75" t="str">
        <f>IF(P107="","",T107*M107*LOOKUP(RIGHT($D$2,3),定数!$A$6:$A$13,定数!$B$6:$B$13))</f>
        <v/>
      </c>
      <c r="S107" s="75"/>
      <c r="T107" s="76" t="str">
        <f t="shared" si="14"/>
        <v/>
      </c>
      <c r="U107" s="76"/>
      <c r="V107" t="str">
        <f>IF(S107&lt;&gt;"",IF(S107&lt;0,1+V106,0),"")</f>
        <v/>
      </c>
      <c r="W107" t="str">
        <f>IF(T107&lt;&gt;"",IF(T107&lt;0,1+W106,0),"")</f>
        <v/>
      </c>
      <c r="X107" s="40" t="str">
        <f t="shared" si="15"/>
        <v/>
      </c>
      <c r="Y107" s="41" t="str">
        <f t="shared" si="16"/>
        <v/>
      </c>
    </row>
    <row r="108" spans="2:25" x14ac:dyDescent="0.2">
      <c r="B108" s="34">
        <v>100</v>
      </c>
      <c r="C108" s="90" t="str">
        <f t="shared" si="11"/>
        <v/>
      </c>
      <c r="D108" s="90"/>
      <c r="E108" s="34"/>
      <c r="F108" s="8"/>
      <c r="G108" s="34"/>
      <c r="H108" s="94"/>
      <c r="I108" s="94"/>
      <c r="J108" s="34"/>
      <c r="K108" s="92" t="str">
        <f t="shared" si="12"/>
        <v/>
      </c>
      <c r="L108" s="93"/>
      <c r="M108" s="6" t="str">
        <f>IF(J108="","",(K108/J108)/LOOKUP(RIGHT($D$2,3),定数!$A$6:$A$13,定数!$B$6:$B$13))</f>
        <v/>
      </c>
      <c r="N108" s="34"/>
      <c r="O108" s="8"/>
      <c r="P108" s="94"/>
      <c r="Q108" s="94"/>
      <c r="R108" s="75" t="str">
        <f>IF(P108="","",T108*M108*LOOKUP(RIGHT($D$2,3),定数!$A$6:$A$13,定数!$B$6:$B$13))</f>
        <v/>
      </c>
      <c r="S108" s="75"/>
      <c r="T108" s="76" t="str">
        <f t="shared" si="14"/>
        <v/>
      </c>
      <c r="U108" s="76"/>
      <c r="V108" t="str">
        <f>IF(S108&lt;&gt;"",IF(S108&lt;0,1+V107,0),"")</f>
        <v/>
      </c>
      <c r="W108" t="str">
        <f>IF(T108&lt;&gt;"",IF(T108&lt;0,1+W107,0),"")</f>
        <v/>
      </c>
      <c r="X108" s="40" t="str">
        <f t="shared" si="15"/>
        <v/>
      </c>
      <c r="Y108" s="41" t="str">
        <f t="shared" si="16"/>
        <v/>
      </c>
    </row>
    <row r="109" spans="2:25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</mergeCells>
  <phoneticPr fontId="2"/>
  <conditionalFormatting sqref="G59:G108">
    <cfRule type="cellIs" dxfId="237" priority="325" stopIfTrue="1" operator="equal">
      <formula>"買"</formula>
    </cfRule>
    <cfRule type="cellIs" dxfId="236" priority="326" stopIfTrue="1" operator="equal">
      <formula>"売"</formula>
    </cfRule>
  </conditionalFormatting>
  <conditionalFormatting sqref="G54">
    <cfRule type="cellIs" dxfId="231" priority="179" stopIfTrue="1" operator="equal">
      <formula>"買"</formula>
    </cfRule>
    <cfRule type="cellIs" dxfId="230" priority="180" stopIfTrue="1" operator="equal">
      <formula>"売"</formula>
    </cfRule>
  </conditionalFormatting>
  <conditionalFormatting sqref="G53">
    <cfRule type="cellIs" dxfId="209" priority="93" stopIfTrue="1" operator="equal">
      <formula>"買"</formula>
    </cfRule>
    <cfRule type="cellIs" dxfId="208" priority="94" stopIfTrue="1" operator="equal">
      <formula>"売"</formula>
    </cfRule>
  </conditionalFormatting>
  <conditionalFormatting sqref="G49">
    <cfRule type="cellIs" dxfId="171" priority="101" stopIfTrue="1" operator="equal">
      <formula>"買"</formula>
    </cfRule>
    <cfRule type="cellIs" dxfId="170" priority="102" stopIfTrue="1" operator="equal">
      <formula>"売"</formula>
    </cfRule>
  </conditionalFormatting>
  <conditionalFormatting sqref="G50">
    <cfRule type="cellIs" dxfId="169" priority="99" stopIfTrue="1" operator="equal">
      <formula>"買"</formula>
    </cfRule>
    <cfRule type="cellIs" dxfId="168" priority="100" stopIfTrue="1" operator="equal">
      <formula>"売"</formula>
    </cfRule>
  </conditionalFormatting>
  <conditionalFormatting sqref="G51">
    <cfRule type="cellIs" dxfId="167" priority="97" stopIfTrue="1" operator="equal">
      <formula>"買"</formula>
    </cfRule>
    <cfRule type="cellIs" dxfId="166" priority="98" stopIfTrue="1" operator="equal">
      <formula>"売"</formula>
    </cfRule>
  </conditionalFormatting>
  <conditionalFormatting sqref="G52">
    <cfRule type="cellIs" dxfId="165" priority="95" stopIfTrue="1" operator="equal">
      <formula>"買"</formula>
    </cfRule>
    <cfRule type="cellIs" dxfId="164" priority="96" stopIfTrue="1" operator="equal">
      <formula>"売"</formula>
    </cfRule>
  </conditionalFormatting>
  <conditionalFormatting sqref="G55">
    <cfRule type="cellIs" dxfId="163" priority="91" stopIfTrue="1" operator="equal">
      <formula>"買"</formula>
    </cfRule>
    <cfRule type="cellIs" dxfId="162" priority="92" stopIfTrue="1" operator="equal">
      <formula>"売"</formula>
    </cfRule>
  </conditionalFormatting>
  <conditionalFormatting sqref="G56">
    <cfRule type="cellIs" dxfId="161" priority="89" stopIfTrue="1" operator="equal">
      <formula>"買"</formula>
    </cfRule>
    <cfRule type="cellIs" dxfId="160" priority="90" stopIfTrue="1" operator="equal">
      <formula>"売"</formula>
    </cfRule>
  </conditionalFormatting>
  <conditionalFormatting sqref="G57">
    <cfRule type="cellIs" dxfId="159" priority="87" stopIfTrue="1" operator="equal">
      <formula>"買"</formula>
    </cfRule>
    <cfRule type="cellIs" dxfId="158" priority="88" stopIfTrue="1" operator="equal">
      <formula>"売"</formula>
    </cfRule>
  </conditionalFormatting>
  <conditionalFormatting sqref="G58">
    <cfRule type="cellIs" dxfId="157" priority="85" stopIfTrue="1" operator="equal">
      <formula>"買"</formula>
    </cfRule>
    <cfRule type="cellIs" dxfId="156" priority="86" stopIfTrue="1" operator="equal">
      <formula>"売"</formula>
    </cfRule>
  </conditionalFormatting>
  <conditionalFormatting sqref="G9">
    <cfRule type="cellIs" dxfId="155" priority="83" stopIfTrue="1" operator="equal">
      <formula>"買"</formula>
    </cfRule>
    <cfRule type="cellIs" dxfId="154" priority="84" stopIfTrue="1" operator="equal">
      <formula>"売"</formula>
    </cfRule>
  </conditionalFormatting>
  <conditionalFormatting sqref="G10">
    <cfRule type="cellIs" dxfId="153" priority="81" stopIfTrue="1" operator="equal">
      <formula>"買"</formula>
    </cfRule>
    <cfRule type="cellIs" dxfId="152" priority="82" stopIfTrue="1" operator="equal">
      <formula>"売"</formula>
    </cfRule>
  </conditionalFormatting>
  <conditionalFormatting sqref="G11">
    <cfRule type="cellIs" dxfId="151" priority="79" stopIfTrue="1" operator="equal">
      <formula>"買"</formula>
    </cfRule>
    <cfRule type="cellIs" dxfId="150" priority="80" stopIfTrue="1" operator="equal">
      <formula>"売"</formula>
    </cfRule>
  </conditionalFormatting>
  <conditionalFormatting sqref="G12">
    <cfRule type="cellIs" dxfId="149" priority="77" stopIfTrue="1" operator="equal">
      <formula>"買"</formula>
    </cfRule>
    <cfRule type="cellIs" dxfId="148" priority="78" stopIfTrue="1" operator="equal">
      <formula>"売"</formula>
    </cfRule>
  </conditionalFormatting>
  <conditionalFormatting sqref="G13">
    <cfRule type="cellIs" dxfId="147" priority="75" stopIfTrue="1" operator="equal">
      <formula>"買"</formula>
    </cfRule>
    <cfRule type="cellIs" dxfId="146" priority="76" stopIfTrue="1" operator="equal">
      <formula>"売"</formula>
    </cfRule>
  </conditionalFormatting>
  <conditionalFormatting sqref="G14">
    <cfRule type="cellIs" dxfId="145" priority="73" stopIfTrue="1" operator="equal">
      <formula>"買"</formula>
    </cfRule>
    <cfRule type="cellIs" dxfId="144" priority="74" stopIfTrue="1" operator="equal">
      <formula>"売"</formula>
    </cfRule>
  </conditionalFormatting>
  <conditionalFormatting sqref="G15">
    <cfRule type="cellIs" dxfId="143" priority="71" stopIfTrue="1" operator="equal">
      <formula>"買"</formula>
    </cfRule>
    <cfRule type="cellIs" dxfId="142" priority="72" stopIfTrue="1" operator="equal">
      <formula>"売"</formula>
    </cfRule>
  </conditionalFormatting>
  <conditionalFormatting sqref="G16">
    <cfRule type="cellIs" dxfId="141" priority="69" stopIfTrue="1" operator="equal">
      <formula>"買"</formula>
    </cfRule>
    <cfRule type="cellIs" dxfId="140" priority="70" stopIfTrue="1" operator="equal">
      <formula>"売"</formula>
    </cfRule>
  </conditionalFormatting>
  <conditionalFormatting sqref="G17">
    <cfRule type="cellIs" dxfId="139" priority="67" stopIfTrue="1" operator="equal">
      <formula>"買"</formula>
    </cfRule>
    <cfRule type="cellIs" dxfId="138" priority="68" stopIfTrue="1" operator="equal">
      <formula>"売"</formula>
    </cfRule>
  </conditionalFormatting>
  <conditionalFormatting sqref="G18">
    <cfRule type="cellIs" dxfId="137" priority="65" stopIfTrue="1" operator="equal">
      <formula>"買"</formula>
    </cfRule>
    <cfRule type="cellIs" dxfId="136" priority="66" stopIfTrue="1" operator="equal">
      <formula>"売"</formula>
    </cfRule>
  </conditionalFormatting>
  <conditionalFormatting sqref="G19">
    <cfRule type="cellIs" dxfId="125" priority="63" stopIfTrue="1" operator="equal">
      <formula>"買"</formula>
    </cfRule>
    <cfRule type="cellIs" dxfId="124" priority="64" stopIfTrue="1" operator="equal">
      <formula>"売"</formula>
    </cfRule>
  </conditionalFormatting>
  <conditionalFormatting sqref="G20">
    <cfRule type="cellIs" dxfId="121" priority="61" stopIfTrue="1" operator="equal">
      <formula>"買"</formula>
    </cfRule>
    <cfRule type="cellIs" dxfId="120" priority="62" stopIfTrue="1" operator="equal">
      <formula>"売"</formula>
    </cfRule>
  </conditionalFormatting>
  <conditionalFormatting sqref="G21">
    <cfRule type="cellIs" dxfId="117" priority="59" stopIfTrue="1" operator="equal">
      <formula>"買"</formula>
    </cfRule>
    <cfRule type="cellIs" dxfId="116" priority="60" stopIfTrue="1" operator="equal">
      <formula>"売"</formula>
    </cfRule>
  </conditionalFormatting>
  <conditionalFormatting sqref="G22">
    <cfRule type="cellIs" dxfId="113" priority="57" stopIfTrue="1" operator="equal">
      <formula>"買"</formula>
    </cfRule>
    <cfRule type="cellIs" dxfId="112" priority="58" stopIfTrue="1" operator="equal">
      <formula>"売"</formula>
    </cfRule>
  </conditionalFormatting>
  <conditionalFormatting sqref="G23">
    <cfRule type="cellIs" dxfId="109" priority="55" stopIfTrue="1" operator="equal">
      <formula>"買"</formula>
    </cfRule>
    <cfRule type="cellIs" dxfId="108" priority="56" stopIfTrue="1" operator="equal">
      <formula>"売"</formula>
    </cfRule>
  </conditionalFormatting>
  <conditionalFormatting sqref="G24">
    <cfRule type="cellIs" dxfId="105" priority="53" stopIfTrue="1" operator="equal">
      <formula>"買"</formula>
    </cfRule>
    <cfRule type="cellIs" dxfId="104" priority="54" stopIfTrue="1" operator="equal">
      <formula>"売"</formula>
    </cfRule>
  </conditionalFormatting>
  <conditionalFormatting sqref="G25">
    <cfRule type="cellIs" dxfId="101" priority="51" stopIfTrue="1" operator="equal">
      <formula>"買"</formula>
    </cfRule>
    <cfRule type="cellIs" dxfId="100" priority="52" stopIfTrue="1" operator="equal">
      <formula>"売"</formula>
    </cfRule>
  </conditionalFormatting>
  <conditionalFormatting sqref="G26">
    <cfRule type="cellIs" dxfId="97" priority="49" stopIfTrue="1" operator="equal">
      <formula>"買"</formula>
    </cfRule>
    <cfRule type="cellIs" dxfId="96" priority="50" stopIfTrue="1" operator="equal">
      <formula>"売"</formula>
    </cfRule>
  </conditionalFormatting>
  <conditionalFormatting sqref="G27">
    <cfRule type="cellIs" dxfId="93" priority="47" stopIfTrue="1" operator="equal">
      <formula>"買"</formula>
    </cfRule>
    <cfRule type="cellIs" dxfId="92" priority="48" stopIfTrue="1" operator="equal">
      <formula>"売"</formula>
    </cfRule>
  </conditionalFormatting>
  <conditionalFormatting sqref="G28">
    <cfRule type="cellIs" dxfId="89" priority="45" stopIfTrue="1" operator="equal">
      <formula>"買"</formula>
    </cfRule>
    <cfRule type="cellIs" dxfId="88" priority="46" stopIfTrue="1" operator="equal">
      <formula>"売"</formula>
    </cfRule>
  </conditionalFormatting>
  <conditionalFormatting sqref="G29">
    <cfRule type="cellIs" dxfId="85" priority="43" stopIfTrue="1" operator="equal">
      <formula>"買"</formula>
    </cfRule>
    <cfRule type="cellIs" dxfId="84" priority="44" stopIfTrue="1" operator="equal">
      <formula>"売"</formula>
    </cfRule>
  </conditionalFormatting>
  <conditionalFormatting sqref="G30">
    <cfRule type="cellIs" dxfId="81" priority="41" stopIfTrue="1" operator="equal">
      <formula>"買"</formula>
    </cfRule>
    <cfRule type="cellIs" dxfId="80" priority="42" stopIfTrue="1" operator="equal">
      <formula>"売"</formula>
    </cfRule>
  </conditionalFormatting>
  <conditionalFormatting sqref="G31">
    <cfRule type="cellIs" dxfId="77" priority="39" stopIfTrue="1" operator="equal">
      <formula>"買"</formula>
    </cfRule>
    <cfRule type="cellIs" dxfId="76" priority="40" stopIfTrue="1" operator="equal">
      <formula>"売"</formula>
    </cfRule>
  </conditionalFormatting>
  <conditionalFormatting sqref="G32">
    <cfRule type="cellIs" dxfId="73" priority="37" stopIfTrue="1" operator="equal">
      <formula>"買"</formula>
    </cfRule>
    <cfRule type="cellIs" dxfId="72" priority="38" stopIfTrue="1" operator="equal">
      <formula>"売"</formula>
    </cfRule>
  </conditionalFormatting>
  <conditionalFormatting sqref="G33">
    <cfRule type="cellIs" dxfId="69" priority="35" stopIfTrue="1" operator="equal">
      <formula>"買"</formula>
    </cfRule>
    <cfRule type="cellIs" dxfId="68" priority="36" stopIfTrue="1" operator="equal">
      <formula>"売"</formula>
    </cfRule>
  </conditionalFormatting>
  <conditionalFormatting sqref="G34">
    <cfRule type="cellIs" dxfId="65" priority="33" stopIfTrue="1" operator="equal">
      <formula>"買"</formula>
    </cfRule>
    <cfRule type="cellIs" dxfId="64" priority="34" stopIfTrue="1" operator="equal">
      <formula>"売"</formula>
    </cfRule>
  </conditionalFormatting>
  <conditionalFormatting sqref="G35">
    <cfRule type="cellIs" dxfId="61" priority="31" stopIfTrue="1" operator="equal">
      <formula>"買"</formula>
    </cfRule>
    <cfRule type="cellIs" dxfId="60" priority="32" stopIfTrue="1" operator="equal">
      <formula>"売"</formula>
    </cfRule>
  </conditionalFormatting>
  <conditionalFormatting sqref="G36">
    <cfRule type="cellIs" dxfId="57" priority="29" stopIfTrue="1" operator="equal">
      <formula>"買"</formula>
    </cfRule>
    <cfRule type="cellIs" dxfId="56" priority="30" stopIfTrue="1" operator="equal">
      <formula>"売"</formula>
    </cfRule>
  </conditionalFormatting>
  <conditionalFormatting sqref="G37">
    <cfRule type="cellIs" dxfId="53" priority="27" stopIfTrue="1" operator="equal">
      <formula>"買"</formula>
    </cfRule>
    <cfRule type="cellIs" dxfId="52" priority="28" stopIfTrue="1" operator="equal">
      <formula>"売"</formula>
    </cfRule>
  </conditionalFormatting>
  <conditionalFormatting sqref="G38">
    <cfRule type="cellIs" dxfId="49" priority="25" stopIfTrue="1" operator="equal">
      <formula>"買"</formula>
    </cfRule>
    <cfRule type="cellIs" dxfId="48" priority="26" stopIfTrue="1" operator="equal">
      <formula>"売"</formula>
    </cfRule>
  </conditionalFormatting>
  <conditionalFormatting sqref="G39">
    <cfRule type="cellIs" dxfId="45" priority="23" stopIfTrue="1" operator="equal">
      <formula>"買"</formula>
    </cfRule>
    <cfRule type="cellIs" dxfId="44" priority="24" stopIfTrue="1" operator="equal">
      <formula>"売"</formula>
    </cfRule>
  </conditionalFormatting>
  <conditionalFormatting sqref="G40">
    <cfRule type="cellIs" dxfId="37" priority="19" stopIfTrue="1" operator="equal">
      <formula>"買"</formula>
    </cfRule>
    <cfRule type="cellIs" dxfId="36" priority="20" stopIfTrue="1" operator="equal">
      <formula>"売"</formula>
    </cfRule>
  </conditionalFormatting>
  <conditionalFormatting sqref="G41">
    <cfRule type="cellIs" dxfId="33" priority="17" stopIfTrue="1" operator="equal">
      <formula>"買"</formula>
    </cfRule>
    <cfRule type="cellIs" dxfId="32" priority="18" stopIfTrue="1" operator="equal">
      <formula>"売"</formula>
    </cfRule>
  </conditionalFormatting>
  <conditionalFormatting sqref="G42">
    <cfRule type="cellIs" dxfId="25" priority="13" stopIfTrue="1" operator="equal">
      <formula>"買"</formula>
    </cfRule>
    <cfRule type="cellIs" dxfId="24" priority="14" stopIfTrue="1" operator="equal">
      <formula>"売"</formula>
    </cfRule>
  </conditionalFormatting>
  <conditionalFormatting sqref="G43">
    <cfRule type="cellIs" dxfId="21" priority="11" stopIfTrue="1" operator="equal">
      <formula>"買"</formula>
    </cfRule>
    <cfRule type="cellIs" dxfId="20" priority="12" stopIfTrue="1" operator="equal">
      <formula>"売"</formula>
    </cfRule>
  </conditionalFormatting>
  <conditionalFormatting sqref="G44">
    <cfRule type="cellIs" dxfId="17" priority="9" stopIfTrue="1" operator="equal">
      <formula>"買"</formula>
    </cfRule>
    <cfRule type="cellIs" dxfId="16" priority="10" stopIfTrue="1" operator="equal">
      <formula>"売"</formula>
    </cfRule>
  </conditionalFormatting>
  <conditionalFormatting sqref="G45">
    <cfRule type="cellIs" dxfId="13" priority="7" stopIfTrue="1" operator="equal">
      <formula>"買"</formula>
    </cfRule>
    <cfRule type="cellIs" dxfId="12" priority="8" stopIfTrue="1" operator="equal">
      <formula>"売"</formula>
    </cfRule>
  </conditionalFormatting>
  <conditionalFormatting sqref="G46">
    <cfRule type="cellIs" dxfId="9" priority="5" stopIfTrue="1" operator="equal">
      <formula>"買"</formula>
    </cfRule>
    <cfRule type="cellIs" dxfId="8" priority="6" stopIfTrue="1" operator="equal">
      <formula>"売"</formula>
    </cfRule>
  </conditionalFormatting>
  <conditionalFormatting sqref="G47">
    <cfRule type="cellIs" dxfId="5" priority="3" stopIfTrue="1" operator="equal">
      <formula>"買"</formula>
    </cfRule>
    <cfRule type="cellIs" dxfId="4" priority="4" stopIfTrue="1" operator="equal">
      <formula>"売"</formula>
    </cfRule>
  </conditionalFormatting>
  <conditionalFormatting sqref="G48">
    <cfRule type="cellIs" dxfId="1" priority="1" stopIfTrue="1" operator="equal">
      <formula>"買"</formula>
    </cfRule>
    <cfRule type="cellIs" dxfId="0" priority="2" stopIfTrue="1" operator="equal">
      <formula>"売"</formula>
    </cfRule>
  </conditionalFormatting>
  <dataValidations count="1">
    <dataValidation type="list" allowBlank="1" showInputMessage="1" showErrorMessage="1" sqref="G9:G108" xr:uid="{00000000-0002-0000-0300-000000000000}">
      <formula1>"買,売"</formula1>
    </dataValidation>
  </dataValidations>
  <pageMargins left="0.7" right="0.7" top="0.75" bottom="0.75" header="0.3" footer="0.3"/>
  <pageSetup paperSize="9" scale="5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topLeftCell="A232" zoomScale="80" zoomScaleNormal="80" workbookViewId="0">
      <selection activeCell="F266" sqref="F266"/>
    </sheetView>
  </sheetViews>
  <sheetFormatPr defaultRowHeight="14.4" x14ac:dyDescent="0.2"/>
  <cols>
    <col min="1" max="1" width="7.44140625" style="33" customWidth="1"/>
    <col min="2" max="2" width="8.109375" customWidth="1"/>
  </cols>
  <sheetData/>
  <phoneticPr fontId="2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9"/>
  <sheetViews>
    <sheetView zoomScale="120" zoomScaleNormal="120" zoomScaleSheetLayoutView="100" workbookViewId="0">
      <selection activeCell="A22" sqref="A22:J29"/>
    </sheetView>
  </sheetViews>
  <sheetFormatPr defaultColWidth="9" defaultRowHeight="13.2" x14ac:dyDescent="0.2"/>
  <sheetData>
    <row r="1" spans="1:10" x14ac:dyDescent="0.2">
      <c r="A1" t="s">
        <v>0</v>
      </c>
    </row>
    <row r="2" spans="1:10" x14ac:dyDescent="0.2">
      <c r="A2" s="102" t="s">
        <v>78</v>
      </c>
      <c r="B2" s="103"/>
      <c r="C2" s="103"/>
      <c r="D2" s="103"/>
      <c r="E2" s="103"/>
      <c r="F2" s="103"/>
      <c r="G2" s="103"/>
      <c r="H2" s="103"/>
      <c r="I2" s="103"/>
      <c r="J2" s="103"/>
    </row>
    <row r="3" spans="1:10" x14ac:dyDescent="0.2">
      <c r="A3" s="103"/>
      <c r="B3" s="103"/>
      <c r="C3" s="103"/>
      <c r="D3" s="103"/>
      <c r="E3" s="103"/>
      <c r="F3" s="103"/>
      <c r="G3" s="103"/>
      <c r="H3" s="103"/>
      <c r="I3" s="103"/>
      <c r="J3" s="103"/>
    </row>
    <row r="4" spans="1:10" x14ac:dyDescent="0.2">
      <c r="A4" s="103"/>
      <c r="B4" s="103"/>
      <c r="C4" s="103"/>
      <c r="D4" s="103"/>
      <c r="E4" s="103"/>
      <c r="F4" s="103"/>
      <c r="G4" s="103"/>
      <c r="H4" s="103"/>
      <c r="I4" s="103"/>
      <c r="J4" s="103"/>
    </row>
    <row r="5" spans="1:10" x14ac:dyDescent="0.2">
      <c r="A5" s="103"/>
      <c r="B5" s="103"/>
      <c r="C5" s="103"/>
      <c r="D5" s="103"/>
      <c r="E5" s="103"/>
      <c r="F5" s="103"/>
      <c r="G5" s="103"/>
      <c r="H5" s="103"/>
      <c r="I5" s="103"/>
      <c r="J5" s="103"/>
    </row>
    <row r="6" spans="1:10" x14ac:dyDescent="0.2">
      <c r="A6" s="103"/>
      <c r="B6" s="103"/>
      <c r="C6" s="103"/>
      <c r="D6" s="103"/>
      <c r="E6" s="103"/>
      <c r="F6" s="103"/>
      <c r="G6" s="103"/>
      <c r="H6" s="103"/>
      <c r="I6" s="103"/>
      <c r="J6" s="103"/>
    </row>
    <row r="7" spans="1:10" x14ac:dyDescent="0.2">
      <c r="A7" s="103"/>
      <c r="B7" s="103"/>
      <c r="C7" s="103"/>
      <c r="D7" s="103"/>
      <c r="E7" s="103"/>
      <c r="F7" s="103"/>
      <c r="G7" s="103"/>
      <c r="H7" s="103"/>
      <c r="I7" s="103"/>
      <c r="J7" s="103"/>
    </row>
    <row r="8" spans="1:10" x14ac:dyDescent="0.2">
      <c r="A8" s="103"/>
      <c r="B8" s="103"/>
      <c r="C8" s="103"/>
      <c r="D8" s="103"/>
      <c r="E8" s="103"/>
      <c r="F8" s="103"/>
      <c r="G8" s="103"/>
      <c r="H8" s="103"/>
      <c r="I8" s="103"/>
      <c r="J8" s="103"/>
    </row>
    <row r="9" spans="1:10" x14ac:dyDescent="0.2">
      <c r="A9" s="103"/>
      <c r="B9" s="103"/>
      <c r="C9" s="103"/>
      <c r="D9" s="103"/>
      <c r="E9" s="103"/>
      <c r="F9" s="103"/>
      <c r="G9" s="103"/>
      <c r="H9" s="103"/>
      <c r="I9" s="103"/>
      <c r="J9" s="103"/>
    </row>
    <row r="11" spans="1:10" x14ac:dyDescent="0.2">
      <c r="A11" t="s">
        <v>1</v>
      </c>
    </row>
    <row r="12" spans="1:10" ht="13.2" customHeight="1" x14ac:dyDescent="0.2">
      <c r="A12" s="104" t="s">
        <v>79</v>
      </c>
      <c r="B12" s="104"/>
      <c r="C12" s="104"/>
      <c r="D12" s="104"/>
      <c r="E12" s="104"/>
      <c r="F12" s="104"/>
      <c r="G12" s="104"/>
      <c r="H12" s="104"/>
      <c r="I12" s="104"/>
      <c r="J12" s="104"/>
    </row>
    <row r="13" spans="1:10" x14ac:dyDescent="0.2">
      <c r="A13" s="104"/>
      <c r="B13" s="104"/>
      <c r="C13" s="104"/>
      <c r="D13" s="104"/>
      <c r="E13" s="104"/>
      <c r="F13" s="104"/>
      <c r="G13" s="104"/>
      <c r="H13" s="104"/>
      <c r="I13" s="104"/>
      <c r="J13" s="104"/>
    </row>
    <row r="14" spans="1:10" x14ac:dyDescent="0.2">
      <c r="A14" s="104"/>
      <c r="B14" s="104"/>
      <c r="C14" s="104"/>
      <c r="D14" s="104"/>
      <c r="E14" s="104"/>
      <c r="F14" s="104"/>
      <c r="G14" s="104"/>
      <c r="H14" s="104"/>
      <c r="I14" s="104"/>
      <c r="J14" s="104"/>
    </row>
    <row r="15" spans="1:10" x14ac:dyDescent="0.2">
      <c r="A15" s="104"/>
      <c r="B15" s="104"/>
      <c r="C15" s="104"/>
      <c r="D15" s="104"/>
      <c r="E15" s="104"/>
      <c r="F15" s="104"/>
      <c r="G15" s="104"/>
      <c r="H15" s="104"/>
      <c r="I15" s="104"/>
      <c r="J15" s="104"/>
    </row>
    <row r="16" spans="1:10" x14ac:dyDescent="0.2">
      <c r="A16" s="104"/>
      <c r="B16" s="104"/>
      <c r="C16" s="104"/>
      <c r="D16" s="104"/>
      <c r="E16" s="104"/>
      <c r="F16" s="104"/>
      <c r="G16" s="104"/>
      <c r="H16" s="104"/>
      <c r="I16" s="104"/>
      <c r="J16" s="104"/>
    </row>
    <row r="17" spans="1:10" x14ac:dyDescent="0.2">
      <c r="A17" s="104"/>
      <c r="B17" s="104"/>
      <c r="C17" s="104"/>
      <c r="D17" s="104"/>
      <c r="E17" s="104"/>
      <c r="F17" s="104"/>
      <c r="G17" s="104"/>
      <c r="H17" s="104"/>
      <c r="I17" s="104"/>
      <c r="J17" s="104"/>
    </row>
    <row r="18" spans="1:10" x14ac:dyDescent="0.2">
      <c r="A18" s="104"/>
      <c r="B18" s="104"/>
      <c r="C18" s="104"/>
      <c r="D18" s="104"/>
      <c r="E18" s="104"/>
      <c r="F18" s="104"/>
      <c r="G18" s="104"/>
      <c r="H18" s="104"/>
      <c r="I18" s="104"/>
      <c r="J18" s="104"/>
    </row>
    <row r="19" spans="1:10" x14ac:dyDescent="0.2">
      <c r="A19" s="104"/>
      <c r="B19" s="104"/>
      <c r="C19" s="104"/>
      <c r="D19" s="104"/>
      <c r="E19" s="104"/>
      <c r="F19" s="104"/>
      <c r="G19" s="104"/>
      <c r="H19" s="104"/>
      <c r="I19" s="104"/>
      <c r="J19" s="104"/>
    </row>
    <row r="21" spans="1:10" x14ac:dyDescent="0.2">
      <c r="A21" t="s">
        <v>2</v>
      </c>
    </row>
    <row r="22" spans="1:10" x14ac:dyDescent="0.2">
      <c r="A22" s="104"/>
      <c r="B22" s="104"/>
      <c r="C22" s="104"/>
      <c r="D22" s="104"/>
      <c r="E22" s="104"/>
      <c r="F22" s="104"/>
      <c r="G22" s="104"/>
      <c r="H22" s="104"/>
      <c r="I22" s="104"/>
      <c r="J22" s="104"/>
    </row>
    <row r="23" spans="1:10" x14ac:dyDescent="0.2">
      <c r="A23" s="104"/>
      <c r="B23" s="104"/>
      <c r="C23" s="104"/>
      <c r="D23" s="104"/>
      <c r="E23" s="104"/>
      <c r="F23" s="104"/>
      <c r="G23" s="104"/>
      <c r="H23" s="104"/>
      <c r="I23" s="104"/>
      <c r="J23" s="104"/>
    </row>
    <row r="24" spans="1:10" x14ac:dyDescent="0.2">
      <c r="A24" s="104"/>
      <c r="B24" s="104"/>
      <c r="C24" s="104"/>
      <c r="D24" s="104"/>
      <c r="E24" s="104"/>
      <c r="F24" s="104"/>
      <c r="G24" s="104"/>
      <c r="H24" s="104"/>
      <c r="I24" s="104"/>
      <c r="J24" s="104"/>
    </row>
    <row r="25" spans="1:10" x14ac:dyDescent="0.2">
      <c r="A25" s="104"/>
      <c r="B25" s="104"/>
      <c r="C25" s="104"/>
      <c r="D25" s="104"/>
      <c r="E25" s="104"/>
      <c r="F25" s="104"/>
      <c r="G25" s="104"/>
      <c r="H25" s="104"/>
      <c r="I25" s="104"/>
      <c r="J25" s="104"/>
    </row>
    <row r="26" spans="1:10" x14ac:dyDescent="0.2">
      <c r="A26" s="104"/>
      <c r="B26" s="104"/>
      <c r="C26" s="104"/>
      <c r="D26" s="104"/>
      <c r="E26" s="104"/>
      <c r="F26" s="104"/>
      <c r="G26" s="104"/>
      <c r="H26" s="104"/>
      <c r="I26" s="104"/>
      <c r="J26" s="104"/>
    </row>
    <row r="27" spans="1:10" x14ac:dyDescent="0.2">
      <c r="A27" s="104"/>
      <c r="B27" s="104"/>
      <c r="C27" s="104"/>
      <c r="D27" s="104"/>
      <c r="E27" s="104"/>
      <c r="F27" s="104"/>
      <c r="G27" s="104"/>
      <c r="H27" s="104"/>
      <c r="I27" s="104"/>
      <c r="J27" s="104"/>
    </row>
    <row r="28" spans="1:10" x14ac:dyDescent="0.2">
      <c r="A28" s="104"/>
      <c r="B28" s="104"/>
      <c r="C28" s="104"/>
      <c r="D28" s="104"/>
      <c r="E28" s="104"/>
      <c r="F28" s="104"/>
      <c r="G28" s="104"/>
      <c r="H28" s="104"/>
      <c r="I28" s="104"/>
      <c r="J28" s="104"/>
    </row>
    <row r="29" spans="1:10" x14ac:dyDescent="0.2">
      <c r="A29" s="104"/>
      <c r="B29" s="104"/>
      <c r="C29" s="104"/>
      <c r="D29" s="104"/>
      <c r="E29" s="104"/>
      <c r="F29" s="104"/>
      <c r="G29" s="104"/>
      <c r="H29" s="104"/>
      <c r="I29" s="104"/>
      <c r="J29" s="104"/>
    </row>
  </sheetData>
  <mergeCells count="3">
    <mergeCell ref="A2:J9"/>
    <mergeCell ref="A12:J19"/>
    <mergeCell ref="A22:J29"/>
  </mergeCells>
  <phoneticPr fontId="2"/>
  <pageMargins left="0.75" right="0.75" top="1" bottom="1" header="0.51111111111111107" footer="0.51111111111111107"/>
  <pageSetup paperSize="9" firstPageNumber="429496319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K14"/>
  <sheetViews>
    <sheetView topLeftCell="F1" zoomScaleSheetLayoutView="100" workbookViewId="0">
      <selection activeCell="K12" sqref="K12"/>
    </sheetView>
  </sheetViews>
  <sheetFormatPr defaultRowHeight="16.2" x14ac:dyDescent="0.2"/>
  <cols>
    <col min="1" max="1" width="3.109375" style="26" customWidth="1"/>
    <col min="2" max="2" width="13.33203125" style="23" customWidth="1"/>
    <col min="3" max="3" width="15.6640625" style="25" customWidth="1"/>
    <col min="4" max="4" width="13" style="25" customWidth="1"/>
    <col min="5" max="5" width="15.88671875" style="31" customWidth="1"/>
    <col min="6" max="6" width="15.88671875" style="25" customWidth="1"/>
    <col min="7" max="7" width="15.88671875" style="31" customWidth="1"/>
    <col min="8" max="8" width="15.88671875" style="25" customWidth="1"/>
    <col min="9" max="9" width="15.88671875" style="31" customWidth="1"/>
    <col min="10" max="11" width="15.88671875" style="26" customWidth="1"/>
    <col min="12" max="16384" width="8.88671875" style="26"/>
  </cols>
  <sheetData>
    <row r="2" spans="2:11" x14ac:dyDescent="0.2">
      <c r="B2" s="24" t="s">
        <v>39</v>
      </c>
      <c r="C2" s="26"/>
    </row>
    <row r="4" spans="2:11" x14ac:dyDescent="0.2">
      <c r="B4" s="29" t="s">
        <v>42</v>
      </c>
      <c r="C4" s="29" t="s">
        <v>40</v>
      </c>
      <c r="D4" s="29" t="s">
        <v>45</v>
      </c>
      <c r="E4" s="30" t="s">
        <v>41</v>
      </c>
      <c r="F4" s="29" t="s">
        <v>46</v>
      </c>
      <c r="G4" s="30" t="s">
        <v>41</v>
      </c>
      <c r="H4" s="29" t="s">
        <v>47</v>
      </c>
      <c r="I4" s="30" t="s">
        <v>41</v>
      </c>
      <c r="J4" s="29" t="s">
        <v>74</v>
      </c>
      <c r="K4" s="30" t="s">
        <v>41</v>
      </c>
    </row>
    <row r="5" spans="2:11" x14ac:dyDescent="0.2">
      <c r="B5" s="27" t="s">
        <v>43</v>
      </c>
      <c r="C5" s="28" t="s">
        <v>44</v>
      </c>
      <c r="D5" s="28">
        <v>54</v>
      </c>
      <c r="E5" s="32">
        <v>42194</v>
      </c>
      <c r="F5" s="28">
        <v>100</v>
      </c>
      <c r="G5" s="32">
        <v>42197</v>
      </c>
      <c r="H5" s="28">
        <v>50</v>
      </c>
      <c r="I5" s="32">
        <v>43682</v>
      </c>
      <c r="J5" s="28">
        <v>50</v>
      </c>
      <c r="K5" s="51">
        <v>43698</v>
      </c>
    </row>
    <row r="6" spans="2:11" x14ac:dyDescent="0.2">
      <c r="B6" s="27" t="s">
        <v>43</v>
      </c>
      <c r="C6" s="28" t="s">
        <v>67</v>
      </c>
      <c r="D6" s="28">
        <v>46</v>
      </c>
      <c r="E6" s="32">
        <v>43676</v>
      </c>
      <c r="F6" s="28">
        <v>51</v>
      </c>
      <c r="G6" s="32">
        <v>43682</v>
      </c>
      <c r="H6" s="28">
        <v>30</v>
      </c>
      <c r="I6" s="32">
        <v>43682</v>
      </c>
      <c r="J6" s="28">
        <v>50</v>
      </c>
      <c r="K6" s="51">
        <v>43698</v>
      </c>
    </row>
    <row r="7" spans="2:11" x14ac:dyDescent="0.2">
      <c r="B7" s="27" t="s">
        <v>43</v>
      </c>
      <c r="C7" s="28" t="s">
        <v>69</v>
      </c>
      <c r="D7" s="28">
        <v>4</v>
      </c>
      <c r="E7" s="32">
        <v>43683</v>
      </c>
      <c r="F7" s="28">
        <v>24</v>
      </c>
      <c r="G7" s="32">
        <v>43683</v>
      </c>
      <c r="H7" s="28">
        <v>60</v>
      </c>
      <c r="I7" s="32">
        <v>43685</v>
      </c>
      <c r="J7" s="28">
        <v>40</v>
      </c>
      <c r="K7" s="51">
        <v>43700</v>
      </c>
    </row>
    <row r="8" spans="2:11" x14ac:dyDescent="0.2">
      <c r="B8" s="27" t="s">
        <v>43</v>
      </c>
      <c r="C8" s="28" t="s">
        <v>70</v>
      </c>
      <c r="D8" s="28">
        <v>17</v>
      </c>
      <c r="E8" s="32">
        <v>43686</v>
      </c>
      <c r="F8" s="28">
        <v>40</v>
      </c>
      <c r="G8" s="32">
        <v>43687</v>
      </c>
      <c r="H8" s="28">
        <v>64</v>
      </c>
      <c r="I8" s="32">
        <v>43688</v>
      </c>
      <c r="J8" s="28">
        <v>50</v>
      </c>
      <c r="K8" s="51">
        <v>43702</v>
      </c>
    </row>
    <row r="9" spans="2:11" x14ac:dyDescent="0.2">
      <c r="B9" s="27" t="s">
        <v>43</v>
      </c>
      <c r="C9" s="28" t="s">
        <v>71</v>
      </c>
      <c r="D9" s="28">
        <v>15</v>
      </c>
      <c r="E9" s="32">
        <v>43688</v>
      </c>
      <c r="F9" s="28">
        <v>40</v>
      </c>
      <c r="G9" s="32">
        <v>43689</v>
      </c>
      <c r="H9" s="28">
        <v>40</v>
      </c>
      <c r="I9" s="32">
        <v>43690</v>
      </c>
      <c r="J9" s="28">
        <v>40</v>
      </c>
      <c r="K9" s="51">
        <v>43705</v>
      </c>
    </row>
    <row r="10" spans="2:11" x14ac:dyDescent="0.2">
      <c r="B10" s="27" t="s">
        <v>43</v>
      </c>
      <c r="C10" s="28" t="s">
        <v>72</v>
      </c>
      <c r="D10" s="28">
        <v>30</v>
      </c>
      <c r="E10" s="32">
        <v>43693</v>
      </c>
      <c r="F10" s="28">
        <v>50</v>
      </c>
      <c r="G10" s="32">
        <v>43694</v>
      </c>
      <c r="H10" s="28">
        <v>50</v>
      </c>
      <c r="I10" s="32">
        <v>43695</v>
      </c>
      <c r="J10" s="28">
        <v>40</v>
      </c>
      <c r="K10" s="51">
        <v>43706</v>
      </c>
    </row>
    <row r="11" spans="2:11" x14ac:dyDescent="0.2">
      <c r="B11" s="27" t="s">
        <v>43</v>
      </c>
      <c r="C11" s="28" t="s">
        <v>73</v>
      </c>
      <c r="D11" s="28"/>
      <c r="E11" s="32"/>
      <c r="F11" s="28"/>
      <c r="G11" s="32"/>
      <c r="H11" s="28">
        <v>50</v>
      </c>
      <c r="I11" s="32">
        <v>43695</v>
      </c>
      <c r="J11" s="28">
        <v>40</v>
      </c>
      <c r="K11" s="51">
        <v>43707</v>
      </c>
    </row>
    <row r="12" spans="2:11" x14ac:dyDescent="0.2">
      <c r="B12" s="27" t="s">
        <v>43</v>
      </c>
      <c r="C12" s="28" t="s">
        <v>75</v>
      </c>
      <c r="D12" s="28"/>
      <c r="E12" s="32"/>
      <c r="F12" s="28"/>
      <c r="G12" s="32"/>
      <c r="H12" s="28">
        <v>50</v>
      </c>
      <c r="I12" s="32">
        <v>43697</v>
      </c>
      <c r="J12" s="28"/>
      <c r="K12" s="51"/>
    </row>
    <row r="13" spans="2:11" x14ac:dyDescent="0.2">
      <c r="B13" s="27" t="s">
        <v>43</v>
      </c>
      <c r="C13" s="28" t="s">
        <v>76</v>
      </c>
      <c r="D13" s="28"/>
      <c r="E13" s="52"/>
      <c r="F13" s="28"/>
      <c r="G13" s="52"/>
      <c r="H13" s="28"/>
      <c r="I13" s="52"/>
      <c r="J13" s="28"/>
      <c r="K13" s="53"/>
    </row>
    <row r="14" spans="2:11" x14ac:dyDescent="0.2">
      <c r="B14" s="27" t="s">
        <v>43</v>
      </c>
      <c r="C14" s="28"/>
      <c r="D14" s="28"/>
      <c r="E14" s="52"/>
      <c r="F14" s="28"/>
      <c r="G14" s="52"/>
      <c r="H14" s="28"/>
      <c r="I14" s="52"/>
      <c r="J14" s="28"/>
      <c r="K14" s="53"/>
    </row>
  </sheetData>
  <phoneticPr fontId="2"/>
  <pageMargins left="0.75" right="0.75" top="1" bottom="1" header="0.51111111111111107" footer="0.51111111111111107"/>
  <pageSetup paperSize="9" firstPageNumber="429496319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V109"/>
  <sheetViews>
    <sheetView zoomScale="115" zoomScaleNormal="115" workbookViewId="0">
      <pane ySplit="8" topLeftCell="A9" activePane="bottomLeft" state="frozen"/>
      <selection pane="bottomLeft" activeCell="C7" sqref="C7:D8"/>
    </sheetView>
  </sheetViews>
  <sheetFormatPr defaultRowHeight="13.2" x14ac:dyDescent="0.2"/>
  <cols>
    <col min="1" max="1" width="2.88671875" customWidth="1"/>
    <col min="2" max="18" width="6.5546875" customWidth="1"/>
    <col min="22" max="22" width="10.88671875" style="22" bestFit="1" customWidth="1"/>
  </cols>
  <sheetData>
    <row r="2" spans="2:21" x14ac:dyDescent="0.2">
      <c r="B2" s="54" t="s">
        <v>5</v>
      </c>
      <c r="C2" s="54"/>
      <c r="D2" s="57"/>
      <c r="E2" s="57"/>
      <c r="F2" s="54" t="s">
        <v>6</v>
      </c>
      <c r="G2" s="54"/>
      <c r="H2" s="57" t="s">
        <v>36</v>
      </c>
      <c r="I2" s="57"/>
      <c r="J2" s="54" t="s">
        <v>7</v>
      </c>
      <c r="K2" s="54"/>
      <c r="L2" s="60">
        <f>C9</f>
        <v>1000000</v>
      </c>
      <c r="M2" s="57"/>
      <c r="N2" s="54" t="s">
        <v>8</v>
      </c>
      <c r="O2" s="54"/>
      <c r="P2" s="60" t="e">
        <f>C108+R108</f>
        <v>#VALUE!</v>
      </c>
      <c r="Q2" s="57"/>
      <c r="R2" s="1"/>
      <c r="S2" s="1"/>
      <c r="T2" s="1"/>
    </row>
    <row r="3" spans="2:21" ht="57" customHeight="1" x14ac:dyDescent="0.2">
      <c r="B3" s="54" t="s">
        <v>9</v>
      </c>
      <c r="C3" s="54"/>
      <c r="D3" s="61" t="s">
        <v>38</v>
      </c>
      <c r="E3" s="61"/>
      <c r="F3" s="61"/>
      <c r="G3" s="61"/>
      <c r="H3" s="61"/>
      <c r="I3" s="61"/>
      <c r="J3" s="54" t="s">
        <v>10</v>
      </c>
      <c r="K3" s="54"/>
      <c r="L3" s="61" t="s">
        <v>35</v>
      </c>
      <c r="M3" s="62"/>
      <c r="N3" s="62"/>
      <c r="O3" s="62"/>
      <c r="P3" s="62"/>
      <c r="Q3" s="62"/>
      <c r="R3" s="1"/>
      <c r="S3" s="1"/>
    </row>
    <row r="4" spans="2:21" x14ac:dyDescent="0.2">
      <c r="B4" s="54" t="s">
        <v>11</v>
      </c>
      <c r="C4" s="54"/>
      <c r="D4" s="55">
        <f>SUM($R$9:$S$993)</f>
        <v>153684.21052631587</v>
      </c>
      <c r="E4" s="55"/>
      <c r="F4" s="54" t="s">
        <v>12</v>
      </c>
      <c r="G4" s="54"/>
      <c r="H4" s="56">
        <f>SUM($T$9:$U$108)</f>
        <v>292.00000000000017</v>
      </c>
      <c r="I4" s="57"/>
      <c r="J4" s="63" t="s">
        <v>13</v>
      </c>
      <c r="K4" s="63"/>
      <c r="L4" s="60">
        <f>MAX($C$9:$D$990)-C9</f>
        <v>153684.21052631596</v>
      </c>
      <c r="M4" s="60"/>
      <c r="N4" s="63" t="s">
        <v>14</v>
      </c>
      <c r="O4" s="63"/>
      <c r="P4" s="55">
        <f>MIN($C$9:$D$990)-C9</f>
        <v>0</v>
      </c>
      <c r="Q4" s="55"/>
      <c r="R4" s="1"/>
      <c r="S4" s="1"/>
      <c r="T4" s="1"/>
    </row>
    <row r="5" spans="2:21" x14ac:dyDescent="0.2">
      <c r="B5" s="21" t="s">
        <v>15</v>
      </c>
      <c r="C5" s="2">
        <f>COUNTIF($R$9:$R$990,"&gt;0")</f>
        <v>1</v>
      </c>
      <c r="D5" s="20" t="s">
        <v>16</v>
      </c>
      <c r="E5" s="15">
        <f>COUNTIF($R$9:$R$990,"&lt;0")</f>
        <v>0</v>
      </c>
      <c r="F5" s="20" t="s">
        <v>17</v>
      </c>
      <c r="G5" s="2">
        <f>COUNTIF($R$9:$R$990,"=0")</f>
        <v>0</v>
      </c>
      <c r="H5" s="20" t="s">
        <v>18</v>
      </c>
      <c r="I5" s="3">
        <f>C5/SUM(C5,E5,G5)</f>
        <v>1</v>
      </c>
      <c r="J5" s="65" t="s">
        <v>19</v>
      </c>
      <c r="K5" s="54"/>
      <c r="L5" s="66"/>
      <c r="M5" s="67"/>
      <c r="N5" s="17" t="s">
        <v>20</v>
      </c>
      <c r="O5" s="9"/>
      <c r="P5" s="66"/>
      <c r="Q5" s="67"/>
      <c r="R5" s="1"/>
      <c r="S5" s="1"/>
      <c r="T5" s="1"/>
    </row>
    <row r="6" spans="2:21" x14ac:dyDescent="0.2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10"/>
      <c r="N6" s="12"/>
      <c r="O6" s="12"/>
      <c r="P6" s="10"/>
      <c r="Q6" s="7"/>
      <c r="R6" s="1"/>
      <c r="S6" s="1"/>
      <c r="T6" s="1"/>
    </row>
    <row r="7" spans="2:21" x14ac:dyDescent="0.2">
      <c r="B7" s="77" t="s">
        <v>21</v>
      </c>
      <c r="C7" s="79" t="s">
        <v>22</v>
      </c>
      <c r="D7" s="80"/>
      <c r="E7" s="83" t="s">
        <v>23</v>
      </c>
      <c r="F7" s="84"/>
      <c r="G7" s="84"/>
      <c r="H7" s="84"/>
      <c r="I7" s="70"/>
      <c r="J7" s="85" t="s">
        <v>24</v>
      </c>
      <c r="K7" s="86"/>
      <c r="L7" s="72"/>
      <c r="M7" s="87" t="s">
        <v>25</v>
      </c>
      <c r="N7" s="88" t="s">
        <v>26</v>
      </c>
      <c r="O7" s="89"/>
      <c r="P7" s="89"/>
      <c r="Q7" s="74"/>
      <c r="R7" s="68" t="s">
        <v>27</v>
      </c>
      <c r="S7" s="68"/>
      <c r="T7" s="68"/>
      <c r="U7" s="68"/>
    </row>
    <row r="8" spans="2:21" x14ac:dyDescent="0.2">
      <c r="B8" s="78"/>
      <c r="C8" s="81"/>
      <c r="D8" s="82"/>
      <c r="E8" s="18" t="s">
        <v>28</v>
      </c>
      <c r="F8" s="18" t="s">
        <v>29</v>
      </c>
      <c r="G8" s="18" t="s">
        <v>30</v>
      </c>
      <c r="H8" s="69" t="s">
        <v>31</v>
      </c>
      <c r="I8" s="70"/>
      <c r="J8" s="4" t="s">
        <v>32</v>
      </c>
      <c r="K8" s="71" t="s">
        <v>33</v>
      </c>
      <c r="L8" s="72"/>
      <c r="M8" s="87"/>
      <c r="N8" s="5" t="s">
        <v>28</v>
      </c>
      <c r="O8" s="5" t="s">
        <v>29</v>
      </c>
      <c r="P8" s="73" t="s">
        <v>31</v>
      </c>
      <c r="Q8" s="74"/>
      <c r="R8" s="68" t="s">
        <v>34</v>
      </c>
      <c r="S8" s="68"/>
      <c r="T8" s="68" t="s">
        <v>32</v>
      </c>
      <c r="U8" s="68"/>
    </row>
    <row r="9" spans="2:21" x14ac:dyDescent="0.2">
      <c r="B9" s="19">
        <v>1</v>
      </c>
      <c r="C9" s="90">
        <v>1000000</v>
      </c>
      <c r="D9" s="90"/>
      <c r="E9" s="19">
        <v>2001</v>
      </c>
      <c r="F9" s="8">
        <v>42111</v>
      </c>
      <c r="G9" s="19" t="s">
        <v>4</v>
      </c>
      <c r="H9" s="94">
        <v>105.33</v>
      </c>
      <c r="I9" s="94"/>
      <c r="J9" s="19">
        <v>57</v>
      </c>
      <c r="K9" s="90">
        <f t="shared" ref="K9:K72" si="0">IF(F9="","",C9*0.03)</f>
        <v>30000</v>
      </c>
      <c r="L9" s="90"/>
      <c r="M9" s="6">
        <f>IF(J9="","",(K9/J9)/1000)</f>
        <v>0.52631578947368418</v>
      </c>
      <c r="N9" s="19">
        <v>2001</v>
      </c>
      <c r="O9" s="8">
        <v>42111</v>
      </c>
      <c r="P9" s="94">
        <v>108.25</v>
      </c>
      <c r="Q9" s="94"/>
      <c r="R9" s="75">
        <f>IF(O9="","",(IF(G9="売",H9-P9,P9-H9))*M9*100000)</f>
        <v>153684.21052631587</v>
      </c>
      <c r="S9" s="75"/>
      <c r="T9" s="76">
        <f>IF(O9="","",IF(R9&lt;0,J9*(-1),IF(G9="買",(P9-H9)*100,(H9-P9)*100)))</f>
        <v>292.00000000000017</v>
      </c>
      <c r="U9" s="76"/>
    </row>
    <row r="10" spans="2:21" x14ac:dyDescent="0.2">
      <c r="B10" s="19">
        <v>2</v>
      </c>
      <c r="C10" s="90">
        <f t="shared" ref="C10:C73" si="1">IF(R9="","",C9+R9)</f>
        <v>1153684.210526316</v>
      </c>
      <c r="D10" s="90"/>
      <c r="E10" s="19"/>
      <c r="F10" s="8"/>
      <c r="G10" s="19" t="s">
        <v>4</v>
      </c>
      <c r="H10" s="94"/>
      <c r="I10" s="94"/>
      <c r="J10" s="19"/>
      <c r="K10" s="90" t="str">
        <f t="shared" si="0"/>
        <v/>
      </c>
      <c r="L10" s="90"/>
      <c r="M10" s="6" t="str">
        <f t="shared" ref="M10:M73" si="2">IF(J10="","",(K10/J10)/1000)</f>
        <v/>
      </c>
      <c r="N10" s="19"/>
      <c r="O10" s="8"/>
      <c r="P10" s="94"/>
      <c r="Q10" s="94"/>
      <c r="R10" s="75" t="str">
        <f t="shared" ref="R10:R73" si="3">IF(O10="","",(IF(G10="売",H10-P10,P10-H10))*M10*100000)</f>
        <v/>
      </c>
      <c r="S10" s="75"/>
      <c r="T10" s="76" t="str">
        <f t="shared" ref="T10:T73" si="4">IF(O10="","",IF(R10&lt;0,J10*(-1),IF(G10="買",(P10-H10)*100,(H10-P10)*100)))</f>
        <v/>
      </c>
      <c r="U10" s="76"/>
    </row>
    <row r="11" spans="2:21" x14ac:dyDescent="0.2">
      <c r="B11" s="19">
        <v>3</v>
      </c>
      <c r="C11" s="90" t="str">
        <f t="shared" si="1"/>
        <v/>
      </c>
      <c r="D11" s="90"/>
      <c r="E11" s="19"/>
      <c r="F11" s="8"/>
      <c r="G11" s="19" t="s">
        <v>4</v>
      </c>
      <c r="H11" s="94"/>
      <c r="I11" s="94"/>
      <c r="J11" s="19"/>
      <c r="K11" s="90" t="str">
        <f t="shared" si="0"/>
        <v/>
      </c>
      <c r="L11" s="90"/>
      <c r="M11" s="6" t="str">
        <f t="shared" si="2"/>
        <v/>
      </c>
      <c r="N11" s="19"/>
      <c r="O11" s="8"/>
      <c r="P11" s="94"/>
      <c r="Q11" s="94"/>
      <c r="R11" s="75" t="str">
        <f t="shared" si="3"/>
        <v/>
      </c>
      <c r="S11" s="75"/>
      <c r="T11" s="76" t="str">
        <f t="shared" si="4"/>
        <v/>
      </c>
      <c r="U11" s="76"/>
    </row>
    <row r="12" spans="2:21" x14ac:dyDescent="0.2">
      <c r="B12" s="19">
        <v>4</v>
      </c>
      <c r="C12" s="90" t="str">
        <f t="shared" si="1"/>
        <v/>
      </c>
      <c r="D12" s="90"/>
      <c r="E12" s="19"/>
      <c r="F12" s="8"/>
      <c r="G12" s="19" t="s">
        <v>3</v>
      </c>
      <c r="H12" s="94"/>
      <c r="I12" s="94"/>
      <c r="J12" s="19"/>
      <c r="K12" s="90" t="str">
        <f t="shared" si="0"/>
        <v/>
      </c>
      <c r="L12" s="90"/>
      <c r="M12" s="6" t="str">
        <f t="shared" si="2"/>
        <v/>
      </c>
      <c r="N12" s="19"/>
      <c r="O12" s="8"/>
      <c r="P12" s="94"/>
      <c r="Q12" s="94"/>
      <c r="R12" s="75" t="str">
        <f t="shared" si="3"/>
        <v/>
      </c>
      <c r="S12" s="75"/>
      <c r="T12" s="76" t="str">
        <f t="shared" si="4"/>
        <v/>
      </c>
      <c r="U12" s="76"/>
    </row>
    <row r="13" spans="2:21" x14ac:dyDescent="0.2">
      <c r="B13" s="19">
        <v>5</v>
      </c>
      <c r="C13" s="90" t="str">
        <f t="shared" si="1"/>
        <v/>
      </c>
      <c r="D13" s="90"/>
      <c r="E13" s="19"/>
      <c r="F13" s="8"/>
      <c r="G13" s="19" t="s">
        <v>3</v>
      </c>
      <c r="H13" s="94"/>
      <c r="I13" s="94"/>
      <c r="J13" s="19"/>
      <c r="K13" s="90" t="str">
        <f t="shared" si="0"/>
        <v/>
      </c>
      <c r="L13" s="90"/>
      <c r="M13" s="6" t="str">
        <f t="shared" si="2"/>
        <v/>
      </c>
      <c r="N13" s="19"/>
      <c r="O13" s="8"/>
      <c r="P13" s="94"/>
      <c r="Q13" s="94"/>
      <c r="R13" s="75" t="str">
        <f t="shared" si="3"/>
        <v/>
      </c>
      <c r="S13" s="75"/>
      <c r="T13" s="76" t="str">
        <f t="shared" si="4"/>
        <v/>
      </c>
      <c r="U13" s="76"/>
    </row>
    <row r="14" spans="2:21" x14ac:dyDescent="0.2">
      <c r="B14" s="19">
        <v>6</v>
      </c>
      <c r="C14" s="90" t="str">
        <f t="shared" si="1"/>
        <v/>
      </c>
      <c r="D14" s="90"/>
      <c r="E14" s="19"/>
      <c r="F14" s="8"/>
      <c r="G14" s="19" t="s">
        <v>4</v>
      </c>
      <c r="H14" s="94"/>
      <c r="I14" s="94"/>
      <c r="J14" s="19"/>
      <c r="K14" s="90" t="str">
        <f t="shared" si="0"/>
        <v/>
      </c>
      <c r="L14" s="90"/>
      <c r="M14" s="6" t="str">
        <f t="shared" si="2"/>
        <v/>
      </c>
      <c r="N14" s="19"/>
      <c r="O14" s="8"/>
      <c r="P14" s="94"/>
      <c r="Q14" s="94"/>
      <c r="R14" s="75" t="str">
        <f t="shared" si="3"/>
        <v/>
      </c>
      <c r="S14" s="75"/>
      <c r="T14" s="76" t="str">
        <f t="shared" si="4"/>
        <v/>
      </c>
      <c r="U14" s="76"/>
    </row>
    <row r="15" spans="2:21" x14ac:dyDescent="0.2">
      <c r="B15" s="19">
        <v>7</v>
      </c>
      <c r="C15" s="90" t="str">
        <f t="shared" si="1"/>
        <v/>
      </c>
      <c r="D15" s="90"/>
      <c r="E15" s="19"/>
      <c r="F15" s="8"/>
      <c r="G15" s="19" t="s">
        <v>4</v>
      </c>
      <c r="H15" s="94"/>
      <c r="I15" s="94"/>
      <c r="J15" s="19"/>
      <c r="K15" s="90" t="str">
        <f t="shared" si="0"/>
        <v/>
      </c>
      <c r="L15" s="90"/>
      <c r="M15" s="6" t="str">
        <f t="shared" si="2"/>
        <v/>
      </c>
      <c r="N15" s="19"/>
      <c r="O15" s="8"/>
      <c r="P15" s="94"/>
      <c r="Q15" s="94"/>
      <c r="R15" s="75" t="str">
        <f t="shared" si="3"/>
        <v/>
      </c>
      <c r="S15" s="75"/>
      <c r="T15" s="76" t="str">
        <f t="shared" si="4"/>
        <v/>
      </c>
      <c r="U15" s="76"/>
    </row>
    <row r="16" spans="2:21" x14ac:dyDescent="0.2">
      <c r="B16" s="19">
        <v>8</v>
      </c>
      <c r="C16" s="90" t="str">
        <f t="shared" si="1"/>
        <v/>
      </c>
      <c r="D16" s="90"/>
      <c r="E16" s="19"/>
      <c r="F16" s="8"/>
      <c r="G16" s="19" t="s">
        <v>4</v>
      </c>
      <c r="H16" s="94"/>
      <c r="I16" s="94"/>
      <c r="J16" s="19"/>
      <c r="K16" s="90" t="str">
        <f t="shared" si="0"/>
        <v/>
      </c>
      <c r="L16" s="90"/>
      <c r="M16" s="6" t="str">
        <f t="shared" si="2"/>
        <v/>
      </c>
      <c r="N16" s="19"/>
      <c r="O16" s="8"/>
      <c r="P16" s="94"/>
      <c r="Q16" s="94"/>
      <c r="R16" s="75" t="str">
        <f t="shared" si="3"/>
        <v/>
      </c>
      <c r="S16" s="75"/>
      <c r="T16" s="76" t="str">
        <f t="shared" si="4"/>
        <v/>
      </c>
      <c r="U16" s="76"/>
    </row>
    <row r="17" spans="2:21" x14ac:dyDescent="0.2">
      <c r="B17" s="19">
        <v>9</v>
      </c>
      <c r="C17" s="90" t="str">
        <f t="shared" si="1"/>
        <v/>
      </c>
      <c r="D17" s="90"/>
      <c r="E17" s="19"/>
      <c r="F17" s="8"/>
      <c r="G17" s="19" t="s">
        <v>4</v>
      </c>
      <c r="H17" s="94"/>
      <c r="I17" s="94"/>
      <c r="J17" s="19"/>
      <c r="K17" s="90" t="str">
        <f t="shared" si="0"/>
        <v/>
      </c>
      <c r="L17" s="90"/>
      <c r="M17" s="6" t="str">
        <f t="shared" si="2"/>
        <v/>
      </c>
      <c r="N17" s="19"/>
      <c r="O17" s="8"/>
      <c r="P17" s="94"/>
      <c r="Q17" s="94"/>
      <c r="R17" s="75" t="str">
        <f t="shared" si="3"/>
        <v/>
      </c>
      <c r="S17" s="75"/>
      <c r="T17" s="76" t="str">
        <f t="shared" si="4"/>
        <v/>
      </c>
      <c r="U17" s="76"/>
    </row>
    <row r="18" spans="2:21" x14ac:dyDescent="0.2">
      <c r="B18" s="19">
        <v>10</v>
      </c>
      <c r="C18" s="90" t="str">
        <f t="shared" si="1"/>
        <v/>
      </c>
      <c r="D18" s="90"/>
      <c r="E18" s="19"/>
      <c r="F18" s="8"/>
      <c r="G18" s="19" t="s">
        <v>4</v>
      </c>
      <c r="H18" s="94"/>
      <c r="I18" s="94"/>
      <c r="J18" s="19"/>
      <c r="K18" s="90" t="str">
        <f t="shared" si="0"/>
        <v/>
      </c>
      <c r="L18" s="90"/>
      <c r="M18" s="6" t="str">
        <f t="shared" si="2"/>
        <v/>
      </c>
      <c r="N18" s="19"/>
      <c r="O18" s="8"/>
      <c r="P18" s="94"/>
      <c r="Q18" s="94"/>
      <c r="R18" s="75" t="str">
        <f t="shared" si="3"/>
        <v/>
      </c>
      <c r="S18" s="75"/>
      <c r="T18" s="76" t="str">
        <f t="shared" si="4"/>
        <v/>
      </c>
      <c r="U18" s="76"/>
    </row>
    <row r="19" spans="2:21" x14ac:dyDescent="0.2">
      <c r="B19" s="19">
        <v>11</v>
      </c>
      <c r="C19" s="90" t="str">
        <f t="shared" si="1"/>
        <v/>
      </c>
      <c r="D19" s="90"/>
      <c r="E19" s="19"/>
      <c r="F19" s="8"/>
      <c r="G19" s="19" t="s">
        <v>4</v>
      </c>
      <c r="H19" s="94"/>
      <c r="I19" s="94"/>
      <c r="J19" s="19"/>
      <c r="K19" s="90" t="str">
        <f t="shared" si="0"/>
        <v/>
      </c>
      <c r="L19" s="90"/>
      <c r="M19" s="6" t="str">
        <f t="shared" si="2"/>
        <v/>
      </c>
      <c r="N19" s="19"/>
      <c r="O19" s="8"/>
      <c r="P19" s="94"/>
      <c r="Q19" s="94"/>
      <c r="R19" s="75" t="str">
        <f t="shared" si="3"/>
        <v/>
      </c>
      <c r="S19" s="75"/>
      <c r="T19" s="76" t="str">
        <f t="shared" si="4"/>
        <v/>
      </c>
      <c r="U19" s="76"/>
    </row>
    <row r="20" spans="2:21" x14ac:dyDescent="0.2">
      <c r="B20" s="19">
        <v>12</v>
      </c>
      <c r="C20" s="90" t="str">
        <f t="shared" si="1"/>
        <v/>
      </c>
      <c r="D20" s="90"/>
      <c r="E20" s="19"/>
      <c r="F20" s="8"/>
      <c r="G20" s="19" t="s">
        <v>4</v>
      </c>
      <c r="H20" s="94"/>
      <c r="I20" s="94"/>
      <c r="J20" s="19"/>
      <c r="K20" s="90" t="str">
        <f t="shared" si="0"/>
        <v/>
      </c>
      <c r="L20" s="90"/>
      <c r="M20" s="6" t="str">
        <f t="shared" si="2"/>
        <v/>
      </c>
      <c r="N20" s="19"/>
      <c r="O20" s="8"/>
      <c r="P20" s="94"/>
      <c r="Q20" s="94"/>
      <c r="R20" s="75" t="str">
        <f t="shared" si="3"/>
        <v/>
      </c>
      <c r="S20" s="75"/>
      <c r="T20" s="76" t="str">
        <f t="shared" si="4"/>
        <v/>
      </c>
      <c r="U20" s="76"/>
    </row>
    <row r="21" spans="2:21" x14ac:dyDescent="0.2">
      <c r="B21" s="19">
        <v>13</v>
      </c>
      <c r="C21" s="90" t="str">
        <f t="shared" si="1"/>
        <v/>
      </c>
      <c r="D21" s="90"/>
      <c r="E21" s="19"/>
      <c r="F21" s="8"/>
      <c r="G21" s="19" t="s">
        <v>4</v>
      </c>
      <c r="H21" s="94"/>
      <c r="I21" s="94"/>
      <c r="J21" s="19"/>
      <c r="K21" s="90" t="str">
        <f t="shared" si="0"/>
        <v/>
      </c>
      <c r="L21" s="90"/>
      <c r="M21" s="6" t="str">
        <f t="shared" si="2"/>
        <v/>
      </c>
      <c r="N21" s="19"/>
      <c r="O21" s="8"/>
      <c r="P21" s="94"/>
      <c r="Q21" s="94"/>
      <c r="R21" s="75" t="str">
        <f t="shared" si="3"/>
        <v/>
      </c>
      <c r="S21" s="75"/>
      <c r="T21" s="76" t="str">
        <f t="shared" si="4"/>
        <v/>
      </c>
      <c r="U21" s="76"/>
    </row>
    <row r="22" spans="2:21" x14ac:dyDescent="0.2">
      <c r="B22" s="19">
        <v>14</v>
      </c>
      <c r="C22" s="90" t="str">
        <f t="shared" si="1"/>
        <v/>
      </c>
      <c r="D22" s="90"/>
      <c r="E22" s="19"/>
      <c r="F22" s="8"/>
      <c r="G22" s="19" t="s">
        <v>3</v>
      </c>
      <c r="H22" s="94"/>
      <c r="I22" s="94"/>
      <c r="J22" s="19"/>
      <c r="K22" s="90" t="str">
        <f t="shared" si="0"/>
        <v/>
      </c>
      <c r="L22" s="90"/>
      <c r="M22" s="6" t="str">
        <f t="shared" si="2"/>
        <v/>
      </c>
      <c r="N22" s="19"/>
      <c r="O22" s="8"/>
      <c r="P22" s="94"/>
      <c r="Q22" s="94"/>
      <c r="R22" s="75" t="str">
        <f t="shared" si="3"/>
        <v/>
      </c>
      <c r="S22" s="75"/>
      <c r="T22" s="76" t="str">
        <f t="shared" si="4"/>
        <v/>
      </c>
      <c r="U22" s="76"/>
    </row>
    <row r="23" spans="2:21" x14ac:dyDescent="0.2">
      <c r="B23" s="19">
        <v>15</v>
      </c>
      <c r="C23" s="90" t="str">
        <f t="shared" si="1"/>
        <v/>
      </c>
      <c r="D23" s="90"/>
      <c r="E23" s="19"/>
      <c r="F23" s="8"/>
      <c r="G23" s="19" t="s">
        <v>4</v>
      </c>
      <c r="H23" s="94"/>
      <c r="I23" s="94"/>
      <c r="J23" s="19"/>
      <c r="K23" s="90" t="str">
        <f t="shared" si="0"/>
        <v/>
      </c>
      <c r="L23" s="90"/>
      <c r="M23" s="6" t="str">
        <f t="shared" si="2"/>
        <v/>
      </c>
      <c r="N23" s="19"/>
      <c r="O23" s="8"/>
      <c r="P23" s="94"/>
      <c r="Q23" s="94"/>
      <c r="R23" s="75" t="str">
        <f t="shared" si="3"/>
        <v/>
      </c>
      <c r="S23" s="75"/>
      <c r="T23" s="76" t="str">
        <f t="shared" si="4"/>
        <v/>
      </c>
      <c r="U23" s="76"/>
    </row>
    <row r="24" spans="2:21" x14ac:dyDescent="0.2">
      <c r="B24" s="19">
        <v>16</v>
      </c>
      <c r="C24" s="90" t="str">
        <f t="shared" si="1"/>
        <v/>
      </c>
      <c r="D24" s="90"/>
      <c r="E24" s="19"/>
      <c r="F24" s="8"/>
      <c r="G24" s="19" t="s">
        <v>4</v>
      </c>
      <c r="H24" s="94"/>
      <c r="I24" s="94"/>
      <c r="J24" s="19"/>
      <c r="K24" s="90" t="str">
        <f t="shared" si="0"/>
        <v/>
      </c>
      <c r="L24" s="90"/>
      <c r="M24" s="6" t="str">
        <f t="shared" si="2"/>
        <v/>
      </c>
      <c r="N24" s="19"/>
      <c r="O24" s="8"/>
      <c r="P24" s="94"/>
      <c r="Q24" s="94"/>
      <c r="R24" s="75" t="str">
        <f t="shared" si="3"/>
        <v/>
      </c>
      <c r="S24" s="75"/>
      <c r="T24" s="76" t="str">
        <f t="shared" si="4"/>
        <v/>
      </c>
      <c r="U24" s="76"/>
    </row>
    <row r="25" spans="2:21" x14ac:dyDescent="0.2">
      <c r="B25" s="19">
        <v>17</v>
      </c>
      <c r="C25" s="90" t="str">
        <f t="shared" si="1"/>
        <v/>
      </c>
      <c r="D25" s="90"/>
      <c r="E25" s="19"/>
      <c r="F25" s="8"/>
      <c r="G25" s="19" t="s">
        <v>4</v>
      </c>
      <c r="H25" s="94"/>
      <c r="I25" s="94"/>
      <c r="J25" s="19"/>
      <c r="K25" s="90" t="str">
        <f t="shared" si="0"/>
        <v/>
      </c>
      <c r="L25" s="90"/>
      <c r="M25" s="6" t="str">
        <f t="shared" si="2"/>
        <v/>
      </c>
      <c r="N25" s="19"/>
      <c r="O25" s="8"/>
      <c r="P25" s="94"/>
      <c r="Q25" s="94"/>
      <c r="R25" s="75" t="str">
        <f t="shared" si="3"/>
        <v/>
      </c>
      <c r="S25" s="75"/>
      <c r="T25" s="76" t="str">
        <f t="shared" si="4"/>
        <v/>
      </c>
      <c r="U25" s="76"/>
    </row>
    <row r="26" spans="2:21" x14ac:dyDescent="0.2">
      <c r="B26" s="19">
        <v>18</v>
      </c>
      <c r="C26" s="90" t="str">
        <f t="shared" si="1"/>
        <v/>
      </c>
      <c r="D26" s="90"/>
      <c r="E26" s="19"/>
      <c r="F26" s="8"/>
      <c r="G26" s="19" t="s">
        <v>4</v>
      </c>
      <c r="H26" s="94"/>
      <c r="I26" s="94"/>
      <c r="J26" s="19"/>
      <c r="K26" s="90" t="str">
        <f t="shared" si="0"/>
        <v/>
      </c>
      <c r="L26" s="90"/>
      <c r="M26" s="6" t="str">
        <f t="shared" si="2"/>
        <v/>
      </c>
      <c r="N26" s="19"/>
      <c r="O26" s="8"/>
      <c r="P26" s="94"/>
      <c r="Q26" s="94"/>
      <c r="R26" s="75" t="str">
        <f t="shared" si="3"/>
        <v/>
      </c>
      <c r="S26" s="75"/>
      <c r="T26" s="76" t="str">
        <f t="shared" si="4"/>
        <v/>
      </c>
      <c r="U26" s="76"/>
    </row>
    <row r="27" spans="2:21" x14ac:dyDescent="0.2">
      <c r="B27" s="19">
        <v>19</v>
      </c>
      <c r="C27" s="90" t="str">
        <f t="shared" si="1"/>
        <v/>
      </c>
      <c r="D27" s="90"/>
      <c r="E27" s="19"/>
      <c r="F27" s="8"/>
      <c r="G27" s="19" t="s">
        <v>3</v>
      </c>
      <c r="H27" s="94"/>
      <c r="I27" s="94"/>
      <c r="J27" s="19"/>
      <c r="K27" s="90" t="str">
        <f t="shared" si="0"/>
        <v/>
      </c>
      <c r="L27" s="90"/>
      <c r="M27" s="6" t="str">
        <f t="shared" si="2"/>
        <v/>
      </c>
      <c r="N27" s="19"/>
      <c r="O27" s="8"/>
      <c r="P27" s="94"/>
      <c r="Q27" s="94"/>
      <c r="R27" s="75" t="str">
        <f t="shared" si="3"/>
        <v/>
      </c>
      <c r="S27" s="75"/>
      <c r="T27" s="76" t="str">
        <f t="shared" si="4"/>
        <v/>
      </c>
      <c r="U27" s="76"/>
    </row>
    <row r="28" spans="2:21" x14ac:dyDescent="0.2">
      <c r="B28" s="19">
        <v>20</v>
      </c>
      <c r="C28" s="90" t="str">
        <f t="shared" si="1"/>
        <v/>
      </c>
      <c r="D28" s="90"/>
      <c r="E28" s="19"/>
      <c r="F28" s="8"/>
      <c r="G28" s="19" t="s">
        <v>4</v>
      </c>
      <c r="H28" s="94"/>
      <c r="I28" s="94"/>
      <c r="J28" s="19"/>
      <c r="K28" s="90" t="str">
        <f t="shared" si="0"/>
        <v/>
      </c>
      <c r="L28" s="90"/>
      <c r="M28" s="6" t="str">
        <f t="shared" si="2"/>
        <v/>
      </c>
      <c r="N28" s="19"/>
      <c r="O28" s="8"/>
      <c r="P28" s="94"/>
      <c r="Q28" s="94"/>
      <c r="R28" s="75" t="str">
        <f t="shared" si="3"/>
        <v/>
      </c>
      <c r="S28" s="75"/>
      <c r="T28" s="76" t="str">
        <f t="shared" si="4"/>
        <v/>
      </c>
      <c r="U28" s="76"/>
    </row>
    <row r="29" spans="2:21" x14ac:dyDescent="0.2">
      <c r="B29" s="19">
        <v>21</v>
      </c>
      <c r="C29" s="90" t="str">
        <f t="shared" si="1"/>
        <v/>
      </c>
      <c r="D29" s="90"/>
      <c r="E29" s="19"/>
      <c r="F29" s="8"/>
      <c r="G29" s="19" t="s">
        <v>3</v>
      </c>
      <c r="H29" s="94"/>
      <c r="I29" s="94"/>
      <c r="J29" s="19"/>
      <c r="K29" s="90" t="str">
        <f t="shared" si="0"/>
        <v/>
      </c>
      <c r="L29" s="90"/>
      <c r="M29" s="6" t="str">
        <f t="shared" si="2"/>
        <v/>
      </c>
      <c r="N29" s="19"/>
      <c r="O29" s="8"/>
      <c r="P29" s="94"/>
      <c r="Q29" s="94"/>
      <c r="R29" s="75" t="str">
        <f t="shared" si="3"/>
        <v/>
      </c>
      <c r="S29" s="75"/>
      <c r="T29" s="76" t="str">
        <f t="shared" si="4"/>
        <v/>
      </c>
      <c r="U29" s="76"/>
    </row>
    <row r="30" spans="2:21" x14ac:dyDescent="0.2">
      <c r="B30" s="19">
        <v>22</v>
      </c>
      <c r="C30" s="90" t="str">
        <f t="shared" si="1"/>
        <v/>
      </c>
      <c r="D30" s="90"/>
      <c r="E30" s="19"/>
      <c r="F30" s="8"/>
      <c r="G30" s="19" t="s">
        <v>3</v>
      </c>
      <c r="H30" s="94"/>
      <c r="I30" s="94"/>
      <c r="J30" s="19"/>
      <c r="K30" s="90" t="str">
        <f t="shared" si="0"/>
        <v/>
      </c>
      <c r="L30" s="90"/>
      <c r="M30" s="6" t="str">
        <f t="shared" si="2"/>
        <v/>
      </c>
      <c r="N30" s="19"/>
      <c r="O30" s="8"/>
      <c r="P30" s="94"/>
      <c r="Q30" s="94"/>
      <c r="R30" s="75" t="str">
        <f t="shared" si="3"/>
        <v/>
      </c>
      <c r="S30" s="75"/>
      <c r="T30" s="76" t="str">
        <f t="shared" si="4"/>
        <v/>
      </c>
      <c r="U30" s="76"/>
    </row>
    <row r="31" spans="2:21" x14ac:dyDescent="0.2">
      <c r="B31" s="19">
        <v>23</v>
      </c>
      <c r="C31" s="90" t="str">
        <f t="shared" si="1"/>
        <v/>
      </c>
      <c r="D31" s="90"/>
      <c r="E31" s="19"/>
      <c r="F31" s="8"/>
      <c r="G31" s="19" t="s">
        <v>3</v>
      </c>
      <c r="H31" s="94"/>
      <c r="I31" s="94"/>
      <c r="J31" s="19"/>
      <c r="K31" s="90" t="str">
        <f t="shared" si="0"/>
        <v/>
      </c>
      <c r="L31" s="90"/>
      <c r="M31" s="6" t="str">
        <f t="shared" si="2"/>
        <v/>
      </c>
      <c r="N31" s="19"/>
      <c r="O31" s="8"/>
      <c r="P31" s="94"/>
      <c r="Q31" s="94"/>
      <c r="R31" s="75" t="str">
        <f t="shared" si="3"/>
        <v/>
      </c>
      <c r="S31" s="75"/>
      <c r="T31" s="76" t="str">
        <f t="shared" si="4"/>
        <v/>
      </c>
      <c r="U31" s="76"/>
    </row>
    <row r="32" spans="2:21" x14ac:dyDescent="0.2">
      <c r="B32" s="19">
        <v>24</v>
      </c>
      <c r="C32" s="90" t="str">
        <f t="shared" si="1"/>
        <v/>
      </c>
      <c r="D32" s="90"/>
      <c r="E32" s="19"/>
      <c r="F32" s="8"/>
      <c r="G32" s="19" t="s">
        <v>3</v>
      </c>
      <c r="H32" s="94"/>
      <c r="I32" s="94"/>
      <c r="J32" s="19"/>
      <c r="K32" s="90" t="str">
        <f t="shared" si="0"/>
        <v/>
      </c>
      <c r="L32" s="90"/>
      <c r="M32" s="6" t="str">
        <f t="shared" si="2"/>
        <v/>
      </c>
      <c r="N32" s="19"/>
      <c r="O32" s="8"/>
      <c r="P32" s="94"/>
      <c r="Q32" s="94"/>
      <c r="R32" s="75" t="str">
        <f t="shared" si="3"/>
        <v/>
      </c>
      <c r="S32" s="75"/>
      <c r="T32" s="76" t="str">
        <f t="shared" si="4"/>
        <v/>
      </c>
      <c r="U32" s="76"/>
    </row>
    <row r="33" spans="2:21" x14ac:dyDescent="0.2">
      <c r="B33" s="19">
        <v>25</v>
      </c>
      <c r="C33" s="90" t="str">
        <f t="shared" si="1"/>
        <v/>
      </c>
      <c r="D33" s="90"/>
      <c r="E33" s="19"/>
      <c r="F33" s="8"/>
      <c r="G33" s="19" t="s">
        <v>4</v>
      </c>
      <c r="H33" s="94"/>
      <c r="I33" s="94"/>
      <c r="J33" s="19"/>
      <c r="K33" s="90" t="str">
        <f t="shared" si="0"/>
        <v/>
      </c>
      <c r="L33" s="90"/>
      <c r="M33" s="6" t="str">
        <f t="shared" si="2"/>
        <v/>
      </c>
      <c r="N33" s="19"/>
      <c r="O33" s="8"/>
      <c r="P33" s="94"/>
      <c r="Q33" s="94"/>
      <c r="R33" s="75" t="str">
        <f t="shared" si="3"/>
        <v/>
      </c>
      <c r="S33" s="75"/>
      <c r="T33" s="76" t="str">
        <f t="shared" si="4"/>
        <v/>
      </c>
      <c r="U33" s="76"/>
    </row>
    <row r="34" spans="2:21" x14ac:dyDescent="0.2">
      <c r="B34" s="19">
        <v>26</v>
      </c>
      <c r="C34" s="90" t="str">
        <f t="shared" si="1"/>
        <v/>
      </c>
      <c r="D34" s="90"/>
      <c r="E34" s="19"/>
      <c r="F34" s="8"/>
      <c r="G34" s="19" t="s">
        <v>3</v>
      </c>
      <c r="H34" s="94"/>
      <c r="I34" s="94"/>
      <c r="J34" s="19"/>
      <c r="K34" s="90" t="str">
        <f t="shared" si="0"/>
        <v/>
      </c>
      <c r="L34" s="90"/>
      <c r="M34" s="6" t="str">
        <f t="shared" si="2"/>
        <v/>
      </c>
      <c r="N34" s="19"/>
      <c r="O34" s="8"/>
      <c r="P34" s="94"/>
      <c r="Q34" s="94"/>
      <c r="R34" s="75" t="str">
        <f t="shared" si="3"/>
        <v/>
      </c>
      <c r="S34" s="75"/>
      <c r="T34" s="76" t="str">
        <f t="shared" si="4"/>
        <v/>
      </c>
      <c r="U34" s="76"/>
    </row>
    <row r="35" spans="2:21" x14ac:dyDescent="0.2">
      <c r="B35" s="19">
        <v>27</v>
      </c>
      <c r="C35" s="90" t="str">
        <f t="shared" si="1"/>
        <v/>
      </c>
      <c r="D35" s="90"/>
      <c r="E35" s="19"/>
      <c r="F35" s="8"/>
      <c r="G35" s="19" t="s">
        <v>3</v>
      </c>
      <c r="H35" s="94"/>
      <c r="I35" s="94"/>
      <c r="J35" s="19"/>
      <c r="K35" s="90" t="str">
        <f t="shared" si="0"/>
        <v/>
      </c>
      <c r="L35" s="90"/>
      <c r="M35" s="6" t="str">
        <f t="shared" si="2"/>
        <v/>
      </c>
      <c r="N35" s="19"/>
      <c r="O35" s="8"/>
      <c r="P35" s="94"/>
      <c r="Q35" s="94"/>
      <c r="R35" s="75" t="str">
        <f t="shared" si="3"/>
        <v/>
      </c>
      <c r="S35" s="75"/>
      <c r="T35" s="76" t="str">
        <f t="shared" si="4"/>
        <v/>
      </c>
      <c r="U35" s="76"/>
    </row>
    <row r="36" spans="2:21" x14ac:dyDescent="0.2">
      <c r="B36" s="19">
        <v>28</v>
      </c>
      <c r="C36" s="90" t="str">
        <f t="shared" si="1"/>
        <v/>
      </c>
      <c r="D36" s="90"/>
      <c r="E36" s="19"/>
      <c r="F36" s="8"/>
      <c r="G36" s="19" t="s">
        <v>3</v>
      </c>
      <c r="H36" s="94"/>
      <c r="I36" s="94"/>
      <c r="J36" s="19"/>
      <c r="K36" s="90" t="str">
        <f t="shared" si="0"/>
        <v/>
      </c>
      <c r="L36" s="90"/>
      <c r="M36" s="6" t="str">
        <f t="shared" si="2"/>
        <v/>
      </c>
      <c r="N36" s="19"/>
      <c r="O36" s="8"/>
      <c r="P36" s="94"/>
      <c r="Q36" s="94"/>
      <c r="R36" s="75" t="str">
        <f t="shared" si="3"/>
        <v/>
      </c>
      <c r="S36" s="75"/>
      <c r="T36" s="76" t="str">
        <f t="shared" si="4"/>
        <v/>
      </c>
      <c r="U36" s="76"/>
    </row>
    <row r="37" spans="2:21" x14ac:dyDescent="0.2">
      <c r="B37" s="19">
        <v>29</v>
      </c>
      <c r="C37" s="90" t="str">
        <f t="shared" si="1"/>
        <v/>
      </c>
      <c r="D37" s="90"/>
      <c r="E37" s="19"/>
      <c r="F37" s="8"/>
      <c r="G37" s="19" t="s">
        <v>3</v>
      </c>
      <c r="H37" s="94"/>
      <c r="I37" s="94"/>
      <c r="J37" s="19"/>
      <c r="K37" s="90" t="str">
        <f t="shared" si="0"/>
        <v/>
      </c>
      <c r="L37" s="90"/>
      <c r="M37" s="6" t="str">
        <f t="shared" si="2"/>
        <v/>
      </c>
      <c r="N37" s="19"/>
      <c r="O37" s="8"/>
      <c r="P37" s="94"/>
      <c r="Q37" s="94"/>
      <c r="R37" s="75" t="str">
        <f t="shared" si="3"/>
        <v/>
      </c>
      <c r="S37" s="75"/>
      <c r="T37" s="76" t="str">
        <f t="shared" si="4"/>
        <v/>
      </c>
      <c r="U37" s="76"/>
    </row>
    <row r="38" spans="2:21" x14ac:dyDescent="0.2">
      <c r="B38" s="19">
        <v>30</v>
      </c>
      <c r="C38" s="90" t="str">
        <f t="shared" si="1"/>
        <v/>
      </c>
      <c r="D38" s="90"/>
      <c r="E38" s="19"/>
      <c r="F38" s="8"/>
      <c r="G38" s="19" t="s">
        <v>4</v>
      </c>
      <c r="H38" s="94"/>
      <c r="I38" s="94"/>
      <c r="J38" s="19"/>
      <c r="K38" s="90" t="str">
        <f t="shared" si="0"/>
        <v/>
      </c>
      <c r="L38" s="90"/>
      <c r="M38" s="6" t="str">
        <f t="shared" si="2"/>
        <v/>
      </c>
      <c r="N38" s="19"/>
      <c r="O38" s="8"/>
      <c r="P38" s="94"/>
      <c r="Q38" s="94"/>
      <c r="R38" s="75" t="str">
        <f t="shared" si="3"/>
        <v/>
      </c>
      <c r="S38" s="75"/>
      <c r="T38" s="76" t="str">
        <f t="shared" si="4"/>
        <v/>
      </c>
      <c r="U38" s="76"/>
    </row>
    <row r="39" spans="2:21" x14ac:dyDescent="0.2">
      <c r="B39" s="19">
        <v>31</v>
      </c>
      <c r="C39" s="90" t="str">
        <f t="shared" si="1"/>
        <v/>
      </c>
      <c r="D39" s="90"/>
      <c r="E39" s="19"/>
      <c r="F39" s="8"/>
      <c r="G39" s="19" t="s">
        <v>4</v>
      </c>
      <c r="H39" s="94"/>
      <c r="I39" s="94"/>
      <c r="J39" s="19"/>
      <c r="K39" s="90" t="str">
        <f t="shared" si="0"/>
        <v/>
      </c>
      <c r="L39" s="90"/>
      <c r="M39" s="6" t="str">
        <f t="shared" si="2"/>
        <v/>
      </c>
      <c r="N39" s="19"/>
      <c r="O39" s="8"/>
      <c r="P39" s="94"/>
      <c r="Q39" s="94"/>
      <c r="R39" s="75" t="str">
        <f t="shared" si="3"/>
        <v/>
      </c>
      <c r="S39" s="75"/>
      <c r="T39" s="76" t="str">
        <f t="shared" si="4"/>
        <v/>
      </c>
      <c r="U39" s="76"/>
    </row>
    <row r="40" spans="2:21" x14ac:dyDescent="0.2">
      <c r="B40" s="19">
        <v>32</v>
      </c>
      <c r="C40" s="90" t="str">
        <f t="shared" si="1"/>
        <v/>
      </c>
      <c r="D40" s="90"/>
      <c r="E40" s="19"/>
      <c r="F40" s="8"/>
      <c r="G40" s="19" t="s">
        <v>4</v>
      </c>
      <c r="H40" s="94"/>
      <c r="I40" s="94"/>
      <c r="J40" s="19"/>
      <c r="K40" s="90" t="str">
        <f t="shared" si="0"/>
        <v/>
      </c>
      <c r="L40" s="90"/>
      <c r="M40" s="6" t="str">
        <f t="shared" si="2"/>
        <v/>
      </c>
      <c r="N40" s="19"/>
      <c r="O40" s="8"/>
      <c r="P40" s="94"/>
      <c r="Q40" s="94"/>
      <c r="R40" s="75" t="str">
        <f t="shared" si="3"/>
        <v/>
      </c>
      <c r="S40" s="75"/>
      <c r="T40" s="76" t="str">
        <f t="shared" si="4"/>
        <v/>
      </c>
      <c r="U40" s="76"/>
    </row>
    <row r="41" spans="2:21" x14ac:dyDescent="0.2">
      <c r="B41" s="19">
        <v>33</v>
      </c>
      <c r="C41" s="90" t="str">
        <f t="shared" si="1"/>
        <v/>
      </c>
      <c r="D41" s="90"/>
      <c r="E41" s="19"/>
      <c r="F41" s="8"/>
      <c r="G41" s="19" t="s">
        <v>3</v>
      </c>
      <c r="H41" s="94"/>
      <c r="I41" s="94"/>
      <c r="J41" s="19"/>
      <c r="K41" s="90" t="str">
        <f t="shared" si="0"/>
        <v/>
      </c>
      <c r="L41" s="90"/>
      <c r="M41" s="6" t="str">
        <f t="shared" si="2"/>
        <v/>
      </c>
      <c r="N41" s="19"/>
      <c r="O41" s="8"/>
      <c r="P41" s="94"/>
      <c r="Q41" s="94"/>
      <c r="R41" s="75" t="str">
        <f t="shared" si="3"/>
        <v/>
      </c>
      <c r="S41" s="75"/>
      <c r="T41" s="76" t="str">
        <f t="shared" si="4"/>
        <v/>
      </c>
      <c r="U41" s="76"/>
    </row>
    <row r="42" spans="2:21" x14ac:dyDescent="0.2">
      <c r="B42" s="19">
        <v>34</v>
      </c>
      <c r="C42" s="90" t="str">
        <f t="shared" si="1"/>
        <v/>
      </c>
      <c r="D42" s="90"/>
      <c r="E42" s="19"/>
      <c r="F42" s="8"/>
      <c r="G42" s="19" t="s">
        <v>4</v>
      </c>
      <c r="H42" s="94"/>
      <c r="I42" s="94"/>
      <c r="J42" s="19"/>
      <c r="K42" s="90" t="str">
        <f t="shared" si="0"/>
        <v/>
      </c>
      <c r="L42" s="90"/>
      <c r="M42" s="6" t="str">
        <f t="shared" si="2"/>
        <v/>
      </c>
      <c r="N42" s="19"/>
      <c r="O42" s="8"/>
      <c r="P42" s="94"/>
      <c r="Q42" s="94"/>
      <c r="R42" s="75" t="str">
        <f t="shared" si="3"/>
        <v/>
      </c>
      <c r="S42" s="75"/>
      <c r="T42" s="76" t="str">
        <f t="shared" si="4"/>
        <v/>
      </c>
      <c r="U42" s="76"/>
    </row>
    <row r="43" spans="2:21" x14ac:dyDescent="0.2">
      <c r="B43" s="19">
        <v>35</v>
      </c>
      <c r="C43" s="90" t="str">
        <f t="shared" si="1"/>
        <v/>
      </c>
      <c r="D43" s="90"/>
      <c r="E43" s="19"/>
      <c r="F43" s="8"/>
      <c r="G43" s="19" t="s">
        <v>3</v>
      </c>
      <c r="H43" s="94"/>
      <c r="I43" s="94"/>
      <c r="J43" s="19"/>
      <c r="K43" s="90" t="str">
        <f t="shared" si="0"/>
        <v/>
      </c>
      <c r="L43" s="90"/>
      <c r="M43" s="6" t="str">
        <f t="shared" si="2"/>
        <v/>
      </c>
      <c r="N43" s="19"/>
      <c r="O43" s="8"/>
      <c r="P43" s="94"/>
      <c r="Q43" s="94"/>
      <c r="R43" s="75" t="str">
        <f t="shared" si="3"/>
        <v/>
      </c>
      <c r="S43" s="75"/>
      <c r="T43" s="76" t="str">
        <f t="shared" si="4"/>
        <v/>
      </c>
      <c r="U43" s="76"/>
    </row>
    <row r="44" spans="2:21" x14ac:dyDescent="0.2">
      <c r="B44" s="19">
        <v>36</v>
      </c>
      <c r="C44" s="90" t="str">
        <f t="shared" si="1"/>
        <v/>
      </c>
      <c r="D44" s="90"/>
      <c r="E44" s="19"/>
      <c r="F44" s="8"/>
      <c r="G44" s="19" t="s">
        <v>4</v>
      </c>
      <c r="H44" s="94"/>
      <c r="I44" s="94"/>
      <c r="J44" s="19"/>
      <c r="K44" s="90" t="str">
        <f t="shared" si="0"/>
        <v/>
      </c>
      <c r="L44" s="90"/>
      <c r="M44" s="6" t="str">
        <f t="shared" si="2"/>
        <v/>
      </c>
      <c r="N44" s="19"/>
      <c r="O44" s="8"/>
      <c r="P44" s="94"/>
      <c r="Q44" s="94"/>
      <c r="R44" s="75" t="str">
        <f t="shared" si="3"/>
        <v/>
      </c>
      <c r="S44" s="75"/>
      <c r="T44" s="76" t="str">
        <f t="shared" si="4"/>
        <v/>
      </c>
      <c r="U44" s="76"/>
    </row>
    <row r="45" spans="2:21" x14ac:dyDescent="0.2">
      <c r="B45" s="19">
        <v>37</v>
      </c>
      <c r="C45" s="90" t="str">
        <f t="shared" si="1"/>
        <v/>
      </c>
      <c r="D45" s="90"/>
      <c r="E45" s="19"/>
      <c r="F45" s="8"/>
      <c r="G45" s="19" t="s">
        <v>3</v>
      </c>
      <c r="H45" s="94"/>
      <c r="I45" s="94"/>
      <c r="J45" s="19"/>
      <c r="K45" s="90" t="str">
        <f t="shared" si="0"/>
        <v/>
      </c>
      <c r="L45" s="90"/>
      <c r="M45" s="6" t="str">
        <f t="shared" si="2"/>
        <v/>
      </c>
      <c r="N45" s="19"/>
      <c r="O45" s="8"/>
      <c r="P45" s="94"/>
      <c r="Q45" s="94"/>
      <c r="R45" s="75" t="str">
        <f t="shared" si="3"/>
        <v/>
      </c>
      <c r="S45" s="75"/>
      <c r="T45" s="76" t="str">
        <f t="shared" si="4"/>
        <v/>
      </c>
      <c r="U45" s="76"/>
    </row>
    <row r="46" spans="2:21" x14ac:dyDescent="0.2">
      <c r="B46" s="19">
        <v>38</v>
      </c>
      <c r="C46" s="90" t="str">
        <f t="shared" si="1"/>
        <v/>
      </c>
      <c r="D46" s="90"/>
      <c r="E46" s="19"/>
      <c r="F46" s="8"/>
      <c r="G46" s="19" t="s">
        <v>4</v>
      </c>
      <c r="H46" s="94"/>
      <c r="I46" s="94"/>
      <c r="J46" s="19"/>
      <c r="K46" s="90" t="str">
        <f t="shared" si="0"/>
        <v/>
      </c>
      <c r="L46" s="90"/>
      <c r="M46" s="6" t="str">
        <f t="shared" si="2"/>
        <v/>
      </c>
      <c r="N46" s="19"/>
      <c r="O46" s="8"/>
      <c r="P46" s="94"/>
      <c r="Q46" s="94"/>
      <c r="R46" s="75" t="str">
        <f t="shared" si="3"/>
        <v/>
      </c>
      <c r="S46" s="75"/>
      <c r="T46" s="76" t="str">
        <f t="shared" si="4"/>
        <v/>
      </c>
      <c r="U46" s="76"/>
    </row>
    <row r="47" spans="2:21" x14ac:dyDescent="0.2">
      <c r="B47" s="19">
        <v>39</v>
      </c>
      <c r="C47" s="90" t="str">
        <f t="shared" si="1"/>
        <v/>
      </c>
      <c r="D47" s="90"/>
      <c r="E47" s="19"/>
      <c r="F47" s="8"/>
      <c r="G47" s="19" t="s">
        <v>4</v>
      </c>
      <c r="H47" s="94"/>
      <c r="I47" s="94"/>
      <c r="J47" s="19"/>
      <c r="K47" s="90" t="str">
        <f t="shared" si="0"/>
        <v/>
      </c>
      <c r="L47" s="90"/>
      <c r="M47" s="6" t="str">
        <f t="shared" si="2"/>
        <v/>
      </c>
      <c r="N47" s="19"/>
      <c r="O47" s="8"/>
      <c r="P47" s="94"/>
      <c r="Q47" s="94"/>
      <c r="R47" s="75" t="str">
        <f t="shared" si="3"/>
        <v/>
      </c>
      <c r="S47" s="75"/>
      <c r="T47" s="76" t="str">
        <f t="shared" si="4"/>
        <v/>
      </c>
      <c r="U47" s="76"/>
    </row>
    <row r="48" spans="2:21" x14ac:dyDescent="0.2">
      <c r="B48" s="19">
        <v>40</v>
      </c>
      <c r="C48" s="90" t="str">
        <f t="shared" si="1"/>
        <v/>
      </c>
      <c r="D48" s="90"/>
      <c r="E48" s="19"/>
      <c r="F48" s="8"/>
      <c r="G48" s="19" t="s">
        <v>37</v>
      </c>
      <c r="H48" s="94"/>
      <c r="I48" s="94"/>
      <c r="J48" s="19"/>
      <c r="K48" s="90" t="str">
        <f t="shared" si="0"/>
        <v/>
      </c>
      <c r="L48" s="90"/>
      <c r="M48" s="6" t="str">
        <f t="shared" si="2"/>
        <v/>
      </c>
      <c r="N48" s="19"/>
      <c r="O48" s="8"/>
      <c r="P48" s="94"/>
      <c r="Q48" s="94"/>
      <c r="R48" s="75" t="str">
        <f t="shared" si="3"/>
        <v/>
      </c>
      <c r="S48" s="75"/>
      <c r="T48" s="76" t="str">
        <f t="shared" si="4"/>
        <v/>
      </c>
      <c r="U48" s="76"/>
    </row>
    <row r="49" spans="2:21" x14ac:dyDescent="0.2">
      <c r="B49" s="19">
        <v>41</v>
      </c>
      <c r="C49" s="90" t="str">
        <f t="shared" si="1"/>
        <v/>
      </c>
      <c r="D49" s="90"/>
      <c r="E49" s="19"/>
      <c r="F49" s="8"/>
      <c r="G49" s="19" t="s">
        <v>4</v>
      </c>
      <c r="H49" s="94"/>
      <c r="I49" s="94"/>
      <c r="J49" s="19"/>
      <c r="K49" s="90" t="str">
        <f t="shared" si="0"/>
        <v/>
      </c>
      <c r="L49" s="90"/>
      <c r="M49" s="6" t="str">
        <f t="shared" si="2"/>
        <v/>
      </c>
      <c r="N49" s="19"/>
      <c r="O49" s="8"/>
      <c r="P49" s="94"/>
      <c r="Q49" s="94"/>
      <c r="R49" s="75" t="str">
        <f t="shared" si="3"/>
        <v/>
      </c>
      <c r="S49" s="75"/>
      <c r="T49" s="76" t="str">
        <f t="shared" si="4"/>
        <v/>
      </c>
      <c r="U49" s="76"/>
    </row>
    <row r="50" spans="2:21" x14ac:dyDescent="0.2">
      <c r="B50" s="19">
        <v>42</v>
      </c>
      <c r="C50" s="90" t="str">
        <f t="shared" si="1"/>
        <v/>
      </c>
      <c r="D50" s="90"/>
      <c r="E50" s="19"/>
      <c r="F50" s="8"/>
      <c r="G50" s="19" t="s">
        <v>4</v>
      </c>
      <c r="H50" s="94"/>
      <c r="I50" s="94"/>
      <c r="J50" s="19"/>
      <c r="K50" s="90" t="str">
        <f t="shared" si="0"/>
        <v/>
      </c>
      <c r="L50" s="90"/>
      <c r="M50" s="6" t="str">
        <f t="shared" si="2"/>
        <v/>
      </c>
      <c r="N50" s="19"/>
      <c r="O50" s="8"/>
      <c r="P50" s="94"/>
      <c r="Q50" s="94"/>
      <c r="R50" s="75" t="str">
        <f t="shared" si="3"/>
        <v/>
      </c>
      <c r="S50" s="75"/>
      <c r="T50" s="76" t="str">
        <f t="shared" si="4"/>
        <v/>
      </c>
      <c r="U50" s="76"/>
    </row>
    <row r="51" spans="2:21" x14ac:dyDescent="0.2">
      <c r="B51" s="19">
        <v>43</v>
      </c>
      <c r="C51" s="90" t="str">
        <f t="shared" si="1"/>
        <v/>
      </c>
      <c r="D51" s="90"/>
      <c r="E51" s="19"/>
      <c r="F51" s="8"/>
      <c r="G51" s="19" t="s">
        <v>3</v>
      </c>
      <c r="H51" s="94"/>
      <c r="I51" s="94"/>
      <c r="J51" s="19"/>
      <c r="K51" s="90" t="str">
        <f t="shared" si="0"/>
        <v/>
      </c>
      <c r="L51" s="90"/>
      <c r="M51" s="6" t="str">
        <f t="shared" si="2"/>
        <v/>
      </c>
      <c r="N51" s="19"/>
      <c r="O51" s="8"/>
      <c r="P51" s="94"/>
      <c r="Q51" s="94"/>
      <c r="R51" s="75" t="str">
        <f t="shared" si="3"/>
        <v/>
      </c>
      <c r="S51" s="75"/>
      <c r="T51" s="76" t="str">
        <f t="shared" si="4"/>
        <v/>
      </c>
      <c r="U51" s="76"/>
    </row>
    <row r="52" spans="2:21" x14ac:dyDescent="0.2">
      <c r="B52" s="19">
        <v>44</v>
      </c>
      <c r="C52" s="90" t="str">
        <f t="shared" si="1"/>
        <v/>
      </c>
      <c r="D52" s="90"/>
      <c r="E52" s="19"/>
      <c r="F52" s="8"/>
      <c r="G52" s="19" t="s">
        <v>3</v>
      </c>
      <c r="H52" s="94"/>
      <c r="I52" s="94"/>
      <c r="J52" s="19"/>
      <c r="K52" s="90" t="str">
        <f t="shared" si="0"/>
        <v/>
      </c>
      <c r="L52" s="90"/>
      <c r="M52" s="6" t="str">
        <f t="shared" si="2"/>
        <v/>
      </c>
      <c r="N52" s="19"/>
      <c r="O52" s="8"/>
      <c r="P52" s="94"/>
      <c r="Q52" s="94"/>
      <c r="R52" s="75" t="str">
        <f t="shared" si="3"/>
        <v/>
      </c>
      <c r="S52" s="75"/>
      <c r="T52" s="76" t="str">
        <f t="shared" si="4"/>
        <v/>
      </c>
      <c r="U52" s="76"/>
    </row>
    <row r="53" spans="2:21" x14ac:dyDescent="0.2">
      <c r="B53" s="19">
        <v>45</v>
      </c>
      <c r="C53" s="90" t="str">
        <f t="shared" si="1"/>
        <v/>
      </c>
      <c r="D53" s="90"/>
      <c r="E53" s="19"/>
      <c r="F53" s="8"/>
      <c r="G53" s="19" t="s">
        <v>4</v>
      </c>
      <c r="H53" s="94"/>
      <c r="I53" s="94"/>
      <c r="J53" s="19"/>
      <c r="K53" s="90" t="str">
        <f t="shared" si="0"/>
        <v/>
      </c>
      <c r="L53" s="90"/>
      <c r="M53" s="6" t="str">
        <f t="shared" si="2"/>
        <v/>
      </c>
      <c r="N53" s="19"/>
      <c r="O53" s="8"/>
      <c r="P53" s="94"/>
      <c r="Q53" s="94"/>
      <c r="R53" s="75" t="str">
        <f t="shared" si="3"/>
        <v/>
      </c>
      <c r="S53" s="75"/>
      <c r="T53" s="76" t="str">
        <f t="shared" si="4"/>
        <v/>
      </c>
      <c r="U53" s="76"/>
    </row>
    <row r="54" spans="2:21" x14ac:dyDescent="0.2">
      <c r="B54" s="19">
        <v>46</v>
      </c>
      <c r="C54" s="90" t="str">
        <f t="shared" si="1"/>
        <v/>
      </c>
      <c r="D54" s="90"/>
      <c r="E54" s="19"/>
      <c r="F54" s="8"/>
      <c r="G54" s="19" t="s">
        <v>4</v>
      </c>
      <c r="H54" s="94"/>
      <c r="I54" s="94"/>
      <c r="J54" s="19"/>
      <c r="K54" s="90" t="str">
        <f t="shared" si="0"/>
        <v/>
      </c>
      <c r="L54" s="90"/>
      <c r="M54" s="6" t="str">
        <f t="shared" si="2"/>
        <v/>
      </c>
      <c r="N54" s="19"/>
      <c r="O54" s="8"/>
      <c r="P54" s="94"/>
      <c r="Q54" s="94"/>
      <c r="R54" s="75" t="str">
        <f t="shared" si="3"/>
        <v/>
      </c>
      <c r="S54" s="75"/>
      <c r="T54" s="76" t="str">
        <f t="shared" si="4"/>
        <v/>
      </c>
      <c r="U54" s="76"/>
    </row>
    <row r="55" spans="2:21" x14ac:dyDescent="0.2">
      <c r="B55" s="19">
        <v>47</v>
      </c>
      <c r="C55" s="90" t="str">
        <f t="shared" si="1"/>
        <v/>
      </c>
      <c r="D55" s="90"/>
      <c r="E55" s="19"/>
      <c r="F55" s="8"/>
      <c r="G55" s="19" t="s">
        <v>3</v>
      </c>
      <c r="H55" s="94"/>
      <c r="I55" s="94"/>
      <c r="J55" s="19"/>
      <c r="K55" s="90" t="str">
        <f t="shared" si="0"/>
        <v/>
      </c>
      <c r="L55" s="90"/>
      <c r="M55" s="6" t="str">
        <f t="shared" si="2"/>
        <v/>
      </c>
      <c r="N55" s="19"/>
      <c r="O55" s="8"/>
      <c r="P55" s="94"/>
      <c r="Q55" s="94"/>
      <c r="R55" s="75" t="str">
        <f t="shared" si="3"/>
        <v/>
      </c>
      <c r="S55" s="75"/>
      <c r="T55" s="76" t="str">
        <f t="shared" si="4"/>
        <v/>
      </c>
      <c r="U55" s="76"/>
    </row>
    <row r="56" spans="2:21" x14ac:dyDescent="0.2">
      <c r="B56" s="19">
        <v>48</v>
      </c>
      <c r="C56" s="90" t="str">
        <f t="shared" si="1"/>
        <v/>
      </c>
      <c r="D56" s="90"/>
      <c r="E56" s="19"/>
      <c r="F56" s="8"/>
      <c r="G56" s="19" t="s">
        <v>3</v>
      </c>
      <c r="H56" s="94"/>
      <c r="I56" s="94"/>
      <c r="J56" s="19"/>
      <c r="K56" s="90" t="str">
        <f t="shared" si="0"/>
        <v/>
      </c>
      <c r="L56" s="90"/>
      <c r="M56" s="6" t="str">
        <f t="shared" si="2"/>
        <v/>
      </c>
      <c r="N56" s="19"/>
      <c r="O56" s="8"/>
      <c r="P56" s="94"/>
      <c r="Q56" s="94"/>
      <c r="R56" s="75" t="str">
        <f t="shared" si="3"/>
        <v/>
      </c>
      <c r="S56" s="75"/>
      <c r="T56" s="76" t="str">
        <f t="shared" si="4"/>
        <v/>
      </c>
      <c r="U56" s="76"/>
    </row>
    <row r="57" spans="2:21" x14ac:dyDescent="0.2">
      <c r="B57" s="19">
        <v>49</v>
      </c>
      <c r="C57" s="90" t="str">
        <f t="shared" si="1"/>
        <v/>
      </c>
      <c r="D57" s="90"/>
      <c r="E57" s="19"/>
      <c r="F57" s="8"/>
      <c r="G57" s="19" t="s">
        <v>3</v>
      </c>
      <c r="H57" s="94"/>
      <c r="I57" s="94"/>
      <c r="J57" s="19"/>
      <c r="K57" s="90" t="str">
        <f t="shared" si="0"/>
        <v/>
      </c>
      <c r="L57" s="90"/>
      <c r="M57" s="6" t="str">
        <f t="shared" si="2"/>
        <v/>
      </c>
      <c r="N57" s="19"/>
      <c r="O57" s="8"/>
      <c r="P57" s="94"/>
      <c r="Q57" s="94"/>
      <c r="R57" s="75" t="str">
        <f t="shared" si="3"/>
        <v/>
      </c>
      <c r="S57" s="75"/>
      <c r="T57" s="76" t="str">
        <f t="shared" si="4"/>
        <v/>
      </c>
      <c r="U57" s="76"/>
    </row>
    <row r="58" spans="2:21" x14ac:dyDescent="0.2">
      <c r="B58" s="19">
        <v>50</v>
      </c>
      <c r="C58" s="90" t="str">
        <f t="shared" si="1"/>
        <v/>
      </c>
      <c r="D58" s="90"/>
      <c r="E58" s="19"/>
      <c r="F58" s="8"/>
      <c r="G58" s="19" t="s">
        <v>3</v>
      </c>
      <c r="H58" s="94"/>
      <c r="I58" s="94"/>
      <c r="J58" s="19"/>
      <c r="K58" s="90" t="str">
        <f t="shared" si="0"/>
        <v/>
      </c>
      <c r="L58" s="90"/>
      <c r="M58" s="6" t="str">
        <f t="shared" si="2"/>
        <v/>
      </c>
      <c r="N58" s="19"/>
      <c r="O58" s="8"/>
      <c r="P58" s="94"/>
      <c r="Q58" s="94"/>
      <c r="R58" s="75" t="str">
        <f t="shared" si="3"/>
        <v/>
      </c>
      <c r="S58" s="75"/>
      <c r="T58" s="76" t="str">
        <f t="shared" si="4"/>
        <v/>
      </c>
      <c r="U58" s="76"/>
    </row>
    <row r="59" spans="2:21" x14ac:dyDescent="0.2">
      <c r="B59" s="19">
        <v>51</v>
      </c>
      <c r="C59" s="90" t="str">
        <f t="shared" si="1"/>
        <v/>
      </c>
      <c r="D59" s="90"/>
      <c r="E59" s="19"/>
      <c r="F59" s="8"/>
      <c r="G59" s="19" t="s">
        <v>3</v>
      </c>
      <c r="H59" s="94"/>
      <c r="I59" s="94"/>
      <c r="J59" s="19"/>
      <c r="K59" s="90" t="str">
        <f t="shared" si="0"/>
        <v/>
      </c>
      <c r="L59" s="90"/>
      <c r="M59" s="6" t="str">
        <f t="shared" si="2"/>
        <v/>
      </c>
      <c r="N59" s="19"/>
      <c r="O59" s="8"/>
      <c r="P59" s="94"/>
      <c r="Q59" s="94"/>
      <c r="R59" s="75" t="str">
        <f t="shared" si="3"/>
        <v/>
      </c>
      <c r="S59" s="75"/>
      <c r="T59" s="76" t="str">
        <f t="shared" si="4"/>
        <v/>
      </c>
      <c r="U59" s="76"/>
    </row>
    <row r="60" spans="2:21" x14ac:dyDescent="0.2">
      <c r="B60" s="19">
        <v>52</v>
      </c>
      <c r="C60" s="90" t="str">
        <f t="shared" si="1"/>
        <v/>
      </c>
      <c r="D60" s="90"/>
      <c r="E60" s="19"/>
      <c r="F60" s="8"/>
      <c r="G60" s="19" t="s">
        <v>3</v>
      </c>
      <c r="H60" s="94"/>
      <c r="I60" s="94"/>
      <c r="J60" s="19"/>
      <c r="K60" s="90" t="str">
        <f t="shared" si="0"/>
        <v/>
      </c>
      <c r="L60" s="90"/>
      <c r="M60" s="6" t="str">
        <f t="shared" si="2"/>
        <v/>
      </c>
      <c r="N60" s="19"/>
      <c r="O60" s="8"/>
      <c r="P60" s="94"/>
      <c r="Q60" s="94"/>
      <c r="R60" s="75" t="str">
        <f t="shared" si="3"/>
        <v/>
      </c>
      <c r="S60" s="75"/>
      <c r="T60" s="76" t="str">
        <f t="shared" si="4"/>
        <v/>
      </c>
      <c r="U60" s="76"/>
    </row>
    <row r="61" spans="2:21" x14ac:dyDescent="0.2">
      <c r="B61" s="19">
        <v>53</v>
      </c>
      <c r="C61" s="90" t="str">
        <f t="shared" si="1"/>
        <v/>
      </c>
      <c r="D61" s="90"/>
      <c r="E61" s="19"/>
      <c r="F61" s="8"/>
      <c r="G61" s="19" t="s">
        <v>3</v>
      </c>
      <c r="H61" s="94"/>
      <c r="I61" s="94"/>
      <c r="J61" s="19"/>
      <c r="K61" s="90" t="str">
        <f t="shared" si="0"/>
        <v/>
      </c>
      <c r="L61" s="90"/>
      <c r="M61" s="6" t="str">
        <f t="shared" si="2"/>
        <v/>
      </c>
      <c r="N61" s="19"/>
      <c r="O61" s="8"/>
      <c r="P61" s="94"/>
      <c r="Q61" s="94"/>
      <c r="R61" s="75" t="str">
        <f t="shared" si="3"/>
        <v/>
      </c>
      <c r="S61" s="75"/>
      <c r="T61" s="76" t="str">
        <f t="shared" si="4"/>
        <v/>
      </c>
      <c r="U61" s="76"/>
    </row>
    <row r="62" spans="2:21" x14ac:dyDescent="0.2">
      <c r="B62" s="19">
        <v>54</v>
      </c>
      <c r="C62" s="90" t="str">
        <f t="shared" si="1"/>
        <v/>
      </c>
      <c r="D62" s="90"/>
      <c r="E62" s="19"/>
      <c r="F62" s="8"/>
      <c r="G62" s="19" t="s">
        <v>3</v>
      </c>
      <c r="H62" s="94"/>
      <c r="I62" s="94"/>
      <c r="J62" s="19"/>
      <c r="K62" s="90" t="str">
        <f t="shared" si="0"/>
        <v/>
      </c>
      <c r="L62" s="90"/>
      <c r="M62" s="6" t="str">
        <f t="shared" si="2"/>
        <v/>
      </c>
      <c r="N62" s="19"/>
      <c r="O62" s="8"/>
      <c r="P62" s="94"/>
      <c r="Q62" s="94"/>
      <c r="R62" s="75" t="str">
        <f t="shared" si="3"/>
        <v/>
      </c>
      <c r="S62" s="75"/>
      <c r="T62" s="76" t="str">
        <f t="shared" si="4"/>
        <v/>
      </c>
      <c r="U62" s="76"/>
    </row>
    <row r="63" spans="2:21" x14ac:dyDescent="0.2">
      <c r="B63" s="19">
        <v>55</v>
      </c>
      <c r="C63" s="90" t="str">
        <f t="shared" si="1"/>
        <v/>
      </c>
      <c r="D63" s="90"/>
      <c r="E63" s="19"/>
      <c r="F63" s="8"/>
      <c r="G63" s="19" t="s">
        <v>4</v>
      </c>
      <c r="H63" s="94"/>
      <c r="I63" s="94"/>
      <c r="J63" s="19"/>
      <c r="K63" s="90" t="str">
        <f t="shared" si="0"/>
        <v/>
      </c>
      <c r="L63" s="90"/>
      <c r="M63" s="6" t="str">
        <f t="shared" si="2"/>
        <v/>
      </c>
      <c r="N63" s="19"/>
      <c r="O63" s="8"/>
      <c r="P63" s="94"/>
      <c r="Q63" s="94"/>
      <c r="R63" s="75" t="str">
        <f t="shared" si="3"/>
        <v/>
      </c>
      <c r="S63" s="75"/>
      <c r="T63" s="76" t="str">
        <f t="shared" si="4"/>
        <v/>
      </c>
      <c r="U63" s="76"/>
    </row>
    <row r="64" spans="2:21" x14ac:dyDescent="0.2">
      <c r="B64" s="19">
        <v>56</v>
      </c>
      <c r="C64" s="90" t="str">
        <f t="shared" si="1"/>
        <v/>
      </c>
      <c r="D64" s="90"/>
      <c r="E64" s="19"/>
      <c r="F64" s="8"/>
      <c r="G64" s="19" t="s">
        <v>3</v>
      </c>
      <c r="H64" s="94"/>
      <c r="I64" s="94"/>
      <c r="J64" s="19"/>
      <c r="K64" s="90" t="str">
        <f t="shared" si="0"/>
        <v/>
      </c>
      <c r="L64" s="90"/>
      <c r="M64" s="6" t="str">
        <f t="shared" si="2"/>
        <v/>
      </c>
      <c r="N64" s="19"/>
      <c r="O64" s="8"/>
      <c r="P64" s="94"/>
      <c r="Q64" s="94"/>
      <c r="R64" s="75" t="str">
        <f t="shared" si="3"/>
        <v/>
      </c>
      <c r="S64" s="75"/>
      <c r="T64" s="76" t="str">
        <f t="shared" si="4"/>
        <v/>
      </c>
      <c r="U64" s="76"/>
    </row>
    <row r="65" spans="2:21" x14ac:dyDescent="0.2">
      <c r="B65" s="19">
        <v>57</v>
      </c>
      <c r="C65" s="90" t="str">
        <f t="shared" si="1"/>
        <v/>
      </c>
      <c r="D65" s="90"/>
      <c r="E65" s="19"/>
      <c r="F65" s="8"/>
      <c r="G65" s="19" t="s">
        <v>3</v>
      </c>
      <c r="H65" s="94"/>
      <c r="I65" s="94"/>
      <c r="J65" s="19"/>
      <c r="K65" s="90" t="str">
        <f t="shared" si="0"/>
        <v/>
      </c>
      <c r="L65" s="90"/>
      <c r="M65" s="6" t="str">
        <f t="shared" si="2"/>
        <v/>
      </c>
      <c r="N65" s="19"/>
      <c r="O65" s="8"/>
      <c r="P65" s="94"/>
      <c r="Q65" s="94"/>
      <c r="R65" s="75" t="str">
        <f t="shared" si="3"/>
        <v/>
      </c>
      <c r="S65" s="75"/>
      <c r="T65" s="76" t="str">
        <f t="shared" si="4"/>
        <v/>
      </c>
      <c r="U65" s="76"/>
    </row>
    <row r="66" spans="2:21" x14ac:dyDescent="0.2">
      <c r="B66" s="19">
        <v>58</v>
      </c>
      <c r="C66" s="90" t="str">
        <f t="shared" si="1"/>
        <v/>
      </c>
      <c r="D66" s="90"/>
      <c r="E66" s="19"/>
      <c r="F66" s="8"/>
      <c r="G66" s="19" t="s">
        <v>3</v>
      </c>
      <c r="H66" s="94"/>
      <c r="I66" s="94"/>
      <c r="J66" s="19"/>
      <c r="K66" s="90" t="str">
        <f t="shared" si="0"/>
        <v/>
      </c>
      <c r="L66" s="90"/>
      <c r="M66" s="6" t="str">
        <f t="shared" si="2"/>
        <v/>
      </c>
      <c r="N66" s="19"/>
      <c r="O66" s="8"/>
      <c r="P66" s="94"/>
      <c r="Q66" s="94"/>
      <c r="R66" s="75" t="str">
        <f t="shared" si="3"/>
        <v/>
      </c>
      <c r="S66" s="75"/>
      <c r="T66" s="76" t="str">
        <f t="shared" si="4"/>
        <v/>
      </c>
      <c r="U66" s="76"/>
    </row>
    <row r="67" spans="2:21" x14ac:dyDescent="0.2">
      <c r="B67" s="19">
        <v>59</v>
      </c>
      <c r="C67" s="90" t="str">
        <f t="shared" si="1"/>
        <v/>
      </c>
      <c r="D67" s="90"/>
      <c r="E67" s="19"/>
      <c r="F67" s="8"/>
      <c r="G67" s="19" t="s">
        <v>3</v>
      </c>
      <c r="H67" s="94"/>
      <c r="I67" s="94"/>
      <c r="J67" s="19"/>
      <c r="K67" s="90" t="str">
        <f t="shared" si="0"/>
        <v/>
      </c>
      <c r="L67" s="90"/>
      <c r="M67" s="6" t="str">
        <f t="shared" si="2"/>
        <v/>
      </c>
      <c r="N67" s="19"/>
      <c r="O67" s="8"/>
      <c r="P67" s="94"/>
      <c r="Q67" s="94"/>
      <c r="R67" s="75" t="str">
        <f t="shared" si="3"/>
        <v/>
      </c>
      <c r="S67" s="75"/>
      <c r="T67" s="76" t="str">
        <f t="shared" si="4"/>
        <v/>
      </c>
      <c r="U67" s="76"/>
    </row>
    <row r="68" spans="2:21" x14ac:dyDescent="0.2">
      <c r="B68" s="19">
        <v>60</v>
      </c>
      <c r="C68" s="90" t="str">
        <f t="shared" si="1"/>
        <v/>
      </c>
      <c r="D68" s="90"/>
      <c r="E68" s="19"/>
      <c r="F68" s="8"/>
      <c r="G68" s="19" t="s">
        <v>4</v>
      </c>
      <c r="H68" s="94"/>
      <c r="I68" s="94"/>
      <c r="J68" s="19"/>
      <c r="K68" s="90" t="str">
        <f t="shared" si="0"/>
        <v/>
      </c>
      <c r="L68" s="90"/>
      <c r="M68" s="6" t="str">
        <f t="shared" si="2"/>
        <v/>
      </c>
      <c r="N68" s="19"/>
      <c r="O68" s="8"/>
      <c r="P68" s="94"/>
      <c r="Q68" s="94"/>
      <c r="R68" s="75" t="str">
        <f t="shared" si="3"/>
        <v/>
      </c>
      <c r="S68" s="75"/>
      <c r="T68" s="76" t="str">
        <f t="shared" si="4"/>
        <v/>
      </c>
      <c r="U68" s="76"/>
    </row>
    <row r="69" spans="2:21" x14ac:dyDescent="0.2">
      <c r="B69" s="19">
        <v>61</v>
      </c>
      <c r="C69" s="90" t="str">
        <f t="shared" si="1"/>
        <v/>
      </c>
      <c r="D69" s="90"/>
      <c r="E69" s="19"/>
      <c r="F69" s="8"/>
      <c r="G69" s="19" t="s">
        <v>4</v>
      </c>
      <c r="H69" s="94"/>
      <c r="I69" s="94"/>
      <c r="J69" s="19"/>
      <c r="K69" s="90" t="str">
        <f t="shared" si="0"/>
        <v/>
      </c>
      <c r="L69" s="90"/>
      <c r="M69" s="6" t="str">
        <f t="shared" si="2"/>
        <v/>
      </c>
      <c r="N69" s="19"/>
      <c r="O69" s="8"/>
      <c r="P69" s="94"/>
      <c r="Q69" s="94"/>
      <c r="R69" s="75" t="str">
        <f t="shared" si="3"/>
        <v/>
      </c>
      <c r="S69" s="75"/>
      <c r="T69" s="76" t="str">
        <f t="shared" si="4"/>
        <v/>
      </c>
      <c r="U69" s="76"/>
    </row>
    <row r="70" spans="2:21" x14ac:dyDescent="0.2">
      <c r="B70" s="19">
        <v>62</v>
      </c>
      <c r="C70" s="90" t="str">
        <f t="shared" si="1"/>
        <v/>
      </c>
      <c r="D70" s="90"/>
      <c r="E70" s="19"/>
      <c r="F70" s="8"/>
      <c r="G70" s="19" t="s">
        <v>3</v>
      </c>
      <c r="H70" s="94"/>
      <c r="I70" s="94"/>
      <c r="J70" s="19"/>
      <c r="K70" s="90" t="str">
        <f t="shared" si="0"/>
        <v/>
      </c>
      <c r="L70" s="90"/>
      <c r="M70" s="6" t="str">
        <f t="shared" si="2"/>
        <v/>
      </c>
      <c r="N70" s="19"/>
      <c r="O70" s="8"/>
      <c r="P70" s="94"/>
      <c r="Q70" s="94"/>
      <c r="R70" s="75" t="str">
        <f t="shared" si="3"/>
        <v/>
      </c>
      <c r="S70" s="75"/>
      <c r="T70" s="76" t="str">
        <f t="shared" si="4"/>
        <v/>
      </c>
      <c r="U70" s="76"/>
    </row>
    <row r="71" spans="2:21" x14ac:dyDescent="0.2">
      <c r="B71" s="19">
        <v>63</v>
      </c>
      <c r="C71" s="90" t="str">
        <f t="shared" si="1"/>
        <v/>
      </c>
      <c r="D71" s="90"/>
      <c r="E71" s="19"/>
      <c r="F71" s="8"/>
      <c r="G71" s="19" t="s">
        <v>4</v>
      </c>
      <c r="H71" s="94"/>
      <c r="I71" s="94"/>
      <c r="J71" s="19"/>
      <c r="K71" s="90" t="str">
        <f t="shared" si="0"/>
        <v/>
      </c>
      <c r="L71" s="90"/>
      <c r="M71" s="6" t="str">
        <f t="shared" si="2"/>
        <v/>
      </c>
      <c r="N71" s="19"/>
      <c r="O71" s="8"/>
      <c r="P71" s="94"/>
      <c r="Q71" s="94"/>
      <c r="R71" s="75" t="str">
        <f t="shared" si="3"/>
        <v/>
      </c>
      <c r="S71" s="75"/>
      <c r="T71" s="76" t="str">
        <f t="shared" si="4"/>
        <v/>
      </c>
      <c r="U71" s="76"/>
    </row>
    <row r="72" spans="2:21" x14ac:dyDescent="0.2">
      <c r="B72" s="19">
        <v>64</v>
      </c>
      <c r="C72" s="90" t="str">
        <f t="shared" si="1"/>
        <v/>
      </c>
      <c r="D72" s="90"/>
      <c r="E72" s="19"/>
      <c r="F72" s="8"/>
      <c r="G72" s="19" t="s">
        <v>3</v>
      </c>
      <c r="H72" s="94"/>
      <c r="I72" s="94"/>
      <c r="J72" s="19"/>
      <c r="K72" s="90" t="str">
        <f t="shared" si="0"/>
        <v/>
      </c>
      <c r="L72" s="90"/>
      <c r="M72" s="6" t="str">
        <f t="shared" si="2"/>
        <v/>
      </c>
      <c r="N72" s="19"/>
      <c r="O72" s="8"/>
      <c r="P72" s="94"/>
      <c r="Q72" s="94"/>
      <c r="R72" s="75" t="str">
        <f t="shared" si="3"/>
        <v/>
      </c>
      <c r="S72" s="75"/>
      <c r="T72" s="76" t="str">
        <f t="shared" si="4"/>
        <v/>
      </c>
      <c r="U72" s="76"/>
    </row>
    <row r="73" spans="2:21" x14ac:dyDescent="0.2">
      <c r="B73" s="19">
        <v>65</v>
      </c>
      <c r="C73" s="90" t="str">
        <f t="shared" si="1"/>
        <v/>
      </c>
      <c r="D73" s="90"/>
      <c r="E73" s="19"/>
      <c r="F73" s="8"/>
      <c r="G73" s="19" t="s">
        <v>4</v>
      </c>
      <c r="H73" s="94"/>
      <c r="I73" s="94"/>
      <c r="J73" s="19"/>
      <c r="K73" s="90" t="str">
        <f t="shared" ref="K73:K108" si="5">IF(F73="","",C73*0.03)</f>
        <v/>
      </c>
      <c r="L73" s="90"/>
      <c r="M73" s="6" t="str">
        <f t="shared" si="2"/>
        <v/>
      </c>
      <c r="N73" s="19"/>
      <c r="O73" s="8"/>
      <c r="P73" s="94"/>
      <c r="Q73" s="94"/>
      <c r="R73" s="75" t="str">
        <f t="shared" si="3"/>
        <v/>
      </c>
      <c r="S73" s="75"/>
      <c r="T73" s="76" t="str">
        <f t="shared" si="4"/>
        <v/>
      </c>
      <c r="U73" s="76"/>
    </row>
    <row r="74" spans="2:21" x14ac:dyDescent="0.2">
      <c r="B74" s="19">
        <v>66</v>
      </c>
      <c r="C74" s="90" t="str">
        <f t="shared" ref="C74:C108" si="6">IF(R73="","",C73+R73)</f>
        <v/>
      </c>
      <c r="D74" s="90"/>
      <c r="E74" s="19"/>
      <c r="F74" s="8"/>
      <c r="G74" s="19" t="s">
        <v>4</v>
      </c>
      <c r="H74" s="94"/>
      <c r="I74" s="94"/>
      <c r="J74" s="19"/>
      <c r="K74" s="90" t="str">
        <f t="shared" si="5"/>
        <v/>
      </c>
      <c r="L74" s="90"/>
      <c r="M74" s="6" t="str">
        <f t="shared" ref="M74:M108" si="7">IF(J74="","",(K74/J74)/1000)</f>
        <v/>
      </c>
      <c r="N74" s="19"/>
      <c r="O74" s="8"/>
      <c r="P74" s="94"/>
      <c r="Q74" s="94"/>
      <c r="R74" s="75" t="str">
        <f t="shared" ref="R74:R108" si="8">IF(O74="","",(IF(G74="売",H74-P74,P74-H74))*M74*100000)</f>
        <v/>
      </c>
      <c r="S74" s="75"/>
      <c r="T74" s="76" t="str">
        <f t="shared" ref="T74:T108" si="9">IF(O74="","",IF(R74&lt;0,J74*(-1),IF(G74="買",(P74-H74)*100,(H74-P74)*100)))</f>
        <v/>
      </c>
      <c r="U74" s="76"/>
    </row>
    <row r="75" spans="2:21" x14ac:dyDescent="0.2">
      <c r="B75" s="19">
        <v>67</v>
      </c>
      <c r="C75" s="90" t="str">
        <f t="shared" si="6"/>
        <v/>
      </c>
      <c r="D75" s="90"/>
      <c r="E75" s="19"/>
      <c r="F75" s="8"/>
      <c r="G75" s="19" t="s">
        <v>3</v>
      </c>
      <c r="H75" s="94"/>
      <c r="I75" s="94"/>
      <c r="J75" s="19"/>
      <c r="K75" s="90" t="str">
        <f t="shared" si="5"/>
        <v/>
      </c>
      <c r="L75" s="90"/>
      <c r="M75" s="6" t="str">
        <f t="shared" si="7"/>
        <v/>
      </c>
      <c r="N75" s="19"/>
      <c r="O75" s="8"/>
      <c r="P75" s="94"/>
      <c r="Q75" s="94"/>
      <c r="R75" s="75" t="str">
        <f t="shared" si="8"/>
        <v/>
      </c>
      <c r="S75" s="75"/>
      <c r="T75" s="76" t="str">
        <f t="shared" si="9"/>
        <v/>
      </c>
      <c r="U75" s="76"/>
    </row>
    <row r="76" spans="2:21" x14ac:dyDescent="0.2">
      <c r="B76" s="19">
        <v>68</v>
      </c>
      <c r="C76" s="90" t="str">
        <f t="shared" si="6"/>
        <v/>
      </c>
      <c r="D76" s="90"/>
      <c r="E76" s="19"/>
      <c r="F76" s="8"/>
      <c r="G76" s="19" t="s">
        <v>3</v>
      </c>
      <c r="H76" s="94"/>
      <c r="I76" s="94"/>
      <c r="J76" s="19"/>
      <c r="K76" s="90" t="str">
        <f t="shared" si="5"/>
        <v/>
      </c>
      <c r="L76" s="90"/>
      <c r="M76" s="6" t="str">
        <f t="shared" si="7"/>
        <v/>
      </c>
      <c r="N76" s="19"/>
      <c r="O76" s="8"/>
      <c r="P76" s="94"/>
      <c r="Q76" s="94"/>
      <c r="R76" s="75" t="str">
        <f t="shared" si="8"/>
        <v/>
      </c>
      <c r="S76" s="75"/>
      <c r="T76" s="76" t="str">
        <f t="shared" si="9"/>
        <v/>
      </c>
      <c r="U76" s="76"/>
    </row>
    <row r="77" spans="2:21" x14ac:dyDescent="0.2">
      <c r="B77" s="19">
        <v>69</v>
      </c>
      <c r="C77" s="90" t="str">
        <f t="shared" si="6"/>
        <v/>
      </c>
      <c r="D77" s="90"/>
      <c r="E77" s="19"/>
      <c r="F77" s="8"/>
      <c r="G77" s="19" t="s">
        <v>3</v>
      </c>
      <c r="H77" s="94"/>
      <c r="I77" s="94"/>
      <c r="J77" s="19"/>
      <c r="K77" s="90" t="str">
        <f t="shared" si="5"/>
        <v/>
      </c>
      <c r="L77" s="90"/>
      <c r="M77" s="6" t="str">
        <f t="shared" si="7"/>
        <v/>
      </c>
      <c r="N77" s="19"/>
      <c r="O77" s="8"/>
      <c r="P77" s="94"/>
      <c r="Q77" s="94"/>
      <c r="R77" s="75" t="str">
        <f t="shared" si="8"/>
        <v/>
      </c>
      <c r="S77" s="75"/>
      <c r="T77" s="76" t="str">
        <f t="shared" si="9"/>
        <v/>
      </c>
      <c r="U77" s="76"/>
    </row>
    <row r="78" spans="2:21" x14ac:dyDescent="0.2">
      <c r="B78" s="19">
        <v>70</v>
      </c>
      <c r="C78" s="90" t="str">
        <f t="shared" si="6"/>
        <v/>
      </c>
      <c r="D78" s="90"/>
      <c r="E78" s="19"/>
      <c r="F78" s="8"/>
      <c r="G78" s="19" t="s">
        <v>4</v>
      </c>
      <c r="H78" s="94"/>
      <c r="I78" s="94"/>
      <c r="J78" s="19"/>
      <c r="K78" s="90" t="str">
        <f t="shared" si="5"/>
        <v/>
      </c>
      <c r="L78" s="90"/>
      <c r="M78" s="6" t="str">
        <f t="shared" si="7"/>
        <v/>
      </c>
      <c r="N78" s="19"/>
      <c r="O78" s="8"/>
      <c r="P78" s="94"/>
      <c r="Q78" s="94"/>
      <c r="R78" s="75" t="str">
        <f t="shared" si="8"/>
        <v/>
      </c>
      <c r="S78" s="75"/>
      <c r="T78" s="76" t="str">
        <f t="shared" si="9"/>
        <v/>
      </c>
      <c r="U78" s="76"/>
    </row>
    <row r="79" spans="2:21" x14ac:dyDescent="0.2">
      <c r="B79" s="19">
        <v>71</v>
      </c>
      <c r="C79" s="90" t="str">
        <f t="shared" si="6"/>
        <v/>
      </c>
      <c r="D79" s="90"/>
      <c r="E79" s="19"/>
      <c r="F79" s="8"/>
      <c r="G79" s="19" t="s">
        <v>3</v>
      </c>
      <c r="H79" s="94"/>
      <c r="I79" s="94"/>
      <c r="J79" s="19"/>
      <c r="K79" s="90" t="str">
        <f t="shared" si="5"/>
        <v/>
      </c>
      <c r="L79" s="90"/>
      <c r="M79" s="6" t="str">
        <f t="shared" si="7"/>
        <v/>
      </c>
      <c r="N79" s="19"/>
      <c r="O79" s="8"/>
      <c r="P79" s="94"/>
      <c r="Q79" s="94"/>
      <c r="R79" s="75" t="str">
        <f t="shared" si="8"/>
        <v/>
      </c>
      <c r="S79" s="75"/>
      <c r="T79" s="76" t="str">
        <f t="shared" si="9"/>
        <v/>
      </c>
      <c r="U79" s="76"/>
    </row>
    <row r="80" spans="2:21" x14ac:dyDescent="0.2">
      <c r="B80" s="19">
        <v>72</v>
      </c>
      <c r="C80" s="90" t="str">
        <f t="shared" si="6"/>
        <v/>
      </c>
      <c r="D80" s="90"/>
      <c r="E80" s="19"/>
      <c r="F80" s="8"/>
      <c r="G80" s="19" t="s">
        <v>4</v>
      </c>
      <c r="H80" s="94"/>
      <c r="I80" s="94"/>
      <c r="J80" s="19"/>
      <c r="K80" s="90" t="str">
        <f t="shared" si="5"/>
        <v/>
      </c>
      <c r="L80" s="90"/>
      <c r="M80" s="6" t="str">
        <f t="shared" si="7"/>
        <v/>
      </c>
      <c r="N80" s="19"/>
      <c r="O80" s="8"/>
      <c r="P80" s="94"/>
      <c r="Q80" s="94"/>
      <c r="R80" s="75" t="str">
        <f t="shared" si="8"/>
        <v/>
      </c>
      <c r="S80" s="75"/>
      <c r="T80" s="76" t="str">
        <f t="shared" si="9"/>
        <v/>
      </c>
      <c r="U80" s="76"/>
    </row>
    <row r="81" spans="2:21" x14ac:dyDescent="0.2">
      <c r="B81" s="19">
        <v>73</v>
      </c>
      <c r="C81" s="90" t="str">
        <f t="shared" si="6"/>
        <v/>
      </c>
      <c r="D81" s="90"/>
      <c r="E81" s="19"/>
      <c r="F81" s="8"/>
      <c r="G81" s="19" t="s">
        <v>3</v>
      </c>
      <c r="H81" s="94"/>
      <c r="I81" s="94"/>
      <c r="J81" s="19"/>
      <c r="K81" s="90" t="str">
        <f t="shared" si="5"/>
        <v/>
      </c>
      <c r="L81" s="90"/>
      <c r="M81" s="6" t="str">
        <f t="shared" si="7"/>
        <v/>
      </c>
      <c r="N81" s="19"/>
      <c r="O81" s="8"/>
      <c r="P81" s="94"/>
      <c r="Q81" s="94"/>
      <c r="R81" s="75" t="str">
        <f t="shared" si="8"/>
        <v/>
      </c>
      <c r="S81" s="75"/>
      <c r="T81" s="76" t="str">
        <f t="shared" si="9"/>
        <v/>
      </c>
      <c r="U81" s="76"/>
    </row>
    <row r="82" spans="2:21" x14ac:dyDescent="0.2">
      <c r="B82" s="19">
        <v>74</v>
      </c>
      <c r="C82" s="90" t="str">
        <f t="shared" si="6"/>
        <v/>
      </c>
      <c r="D82" s="90"/>
      <c r="E82" s="19"/>
      <c r="F82" s="8"/>
      <c r="G82" s="19" t="s">
        <v>3</v>
      </c>
      <c r="H82" s="94"/>
      <c r="I82" s="94"/>
      <c r="J82" s="19"/>
      <c r="K82" s="90" t="str">
        <f t="shared" si="5"/>
        <v/>
      </c>
      <c r="L82" s="90"/>
      <c r="M82" s="6" t="str">
        <f t="shared" si="7"/>
        <v/>
      </c>
      <c r="N82" s="19"/>
      <c r="O82" s="8"/>
      <c r="P82" s="94"/>
      <c r="Q82" s="94"/>
      <c r="R82" s="75" t="str">
        <f t="shared" si="8"/>
        <v/>
      </c>
      <c r="S82" s="75"/>
      <c r="T82" s="76" t="str">
        <f t="shared" si="9"/>
        <v/>
      </c>
      <c r="U82" s="76"/>
    </row>
    <row r="83" spans="2:21" x14ac:dyDescent="0.2">
      <c r="B83" s="19">
        <v>75</v>
      </c>
      <c r="C83" s="90" t="str">
        <f t="shared" si="6"/>
        <v/>
      </c>
      <c r="D83" s="90"/>
      <c r="E83" s="19"/>
      <c r="F83" s="8"/>
      <c r="G83" s="19" t="s">
        <v>3</v>
      </c>
      <c r="H83" s="94"/>
      <c r="I83" s="94"/>
      <c r="J83" s="19"/>
      <c r="K83" s="90" t="str">
        <f t="shared" si="5"/>
        <v/>
      </c>
      <c r="L83" s="90"/>
      <c r="M83" s="6" t="str">
        <f t="shared" si="7"/>
        <v/>
      </c>
      <c r="N83" s="19"/>
      <c r="O83" s="8"/>
      <c r="P83" s="94"/>
      <c r="Q83" s="94"/>
      <c r="R83" s="75" t="str">
        <f t="shared" si="8"/>
        <v/>
      </c>
      <c r="S83" s="75"/>
      <c r="T83" s="76" t="str">
        <f t="shared" si="9"/>
        <v/>
      </c>
      <c r="U83" s="76"/>
    </row>
    <row r="84" spans="2:21" x14ac:dyDescent="0.2">
      <c r="B84" s="19">
        <v>76</v>
      </c>
      <c r="C84" s="90" t="str">
        <f t="shared" si="6"/>
        <v/>
      </c>
      <c r="D84" s="90"/>
      <c r="E84" s="19"/>
      <c r="F84" s="8"/>
      <c r="G84" s="19" t="s">
        <v>3</v>
      </c>
      <c r="H84" s="94"/>
      <c r="I84" s="94"/>
      <c r="J84" s="19"/>
      <c r="K84" s="90" t="str">
        <f t="shared" si="5"/>
        <v/>
      </c>
      <c r="L84" s="90"/>
      <c r="M84" s="6" t="str">
        <f t="shared" si="7"/>
        <v/>
      </c>
      <c r="N84" s="19"/>
      <c r="O84" s="8"/>
      <c r="P84" s="94"/>
      <c r="Q84" s="94"/>
      <c r="R84" s="75" t="str">
        <f t="shared" si="8"/>
        <v/>
      </c>
      <c r="S84" s="75"/>
      <c r="T84" s="76" t="str">
        <f t="shared" si="9"/>
        <v/>
      </c>
      <c r="U84" s="76"/>
    </row>
    <row r="85" spans="2:21" x14ac:dyDescent="0.2">
      <c r="B85" s="19">
        <v>77</v>
      </c>
      <c r="C85" s="90" t="str">
        <f t="shared" si="6"/>
        <v/>
      </c>
      <c r="D85" s="90"/>
      <c r="E85" s="19"/>
      <c r="F85" s="8"/>
      <c r="G85" s="19" t="s">
        <v>4</v>
      </c>
      <c r="H85" s="94"/>
      <c r="I85" s="94"/>
      <c r="J85" s="19"/>
      <c r="K85" s="90" t="str">
        <f t="shared" si="5"/>
        <v/>
      </c>
      <c r="L85" s="90"/>
      <c r="M85" s="6" t="str">
        <f t="shared" si="7"/>
        <v/>
      </c>
      <c r="N85" s="19"/>
      <c r="O85" s="8"/>
      <c r="P85" s="94"/>
      <c r="Q85" s="94"/>
      <c r="R85" s="75" t="str">
        <f t="shared" si="8"/>
        <v/>
      </c>
      <c r="S85" s="75"/>
      <c r="T85" s="76" t="str">
        <f t="shared" si="9"/>
        <v/>
      </c>
      <c r="U85" s="76"/>
    </row>
    <row r="86" spans="2:21" x14ac:dyDescent="0.2">
      <c r="B86" s="19">
        <v>78</v>
      </c>
      <c r="C86" s="90" t="str">
        <f t="shared" si="6"/>
        <v/>
      </c>
      <c r="D86" s="90"/>
      <c r="E86" s="19"/>
      <c r="F86" s="8"/>
      <c r="G86" s="19" t="s">
        <v>3</v>
      </c>
      <c r="H86" s="94"/>
      <c r="I86" s="94"/>
      <c r="J86" s="19"/>
      <c r="K86" s="90" t="str">
        <f t="shared" si="5"/>
        <v/>
      </c>
      <c r="L86" s="90"/>
      <c r="M86" s="6" t="str">
        <f t="shared" si="7"/>
        <v/>
      </c>
      <c r="N86" s="19"/>
      <c r="O86" s="8"/>
      <c r="P86" s="94"/>
      <c r="Q86" s="94"/>
      <c r="R86" s="75" t="str">
        <f t="shared" si="8"/>
        <v/>
      </c>
      <c r="S86" s="75"/>
      <c r="T86" s="76" t="str">
        <f t="shared" si="9"/>
        <v/>
      </c>
      <c r="U86" s="76"/>
    </row>
    <row r="87" spans="2:21" x14ac:dyDescent="0.2">
      <c r="B87" s="19">
        <v>79</v>
      </c>
      <c r="C87" s="90" t="str">
        <f t="shared" si="6"/>
        <v/>
      </c>
      <c r="D87" s="90"/>
      <c r="E87" s="19"/>
      <c r="F87" s="8"/>
      <c r="G87" s="19" t="s">
        <v>4</v>
      </c>
      <c r="H87" s="94"/>
      <c r="I87" s="94"/>
      <c r="J87" s="19"/>
      <c r="K87" s="90" t="str">
        <f t="shared" si="5"/>
        <v/>
      </c>
      <c r="L87" s="90"/>
      <c r="M87" s="6" t="str">
        <f t="shared" si="7"/>
        <v/>
      </c>
      <c r="N87" s="19"/>
      <c r="O87" s="8"/>
      <c r="P87" s="94"/>
      <c r="Q87" s="94"/>
      <c r="R87" s="75" t="str">
        <f t="shared" si="8"/>
        <v/>
      </c>
      <c r="S87" s="75"/>
      <c r="T87" s="76" t="str">
        <f t="shared" si="9"/>
        <v/>
      </c>
      <c r="U87" s="76"/>
    </row>
    <row r="88" spans="2:21" x14ac:dyDescent="0.2">
      <c r="B88" s="19">
        <v>80</v>
      </c>
      <c r="C88" s="90" t="str">
        <f t="shared" si="6"/>
        <v/>
      </c>
      <c r="D88" s="90"/>
      <c r="E88" s="19"/>
      <c r="F88" s="8"/>
      <c r="G88" s="19" t="s">
        <v>4</v>
      </c>
      <c r="H88" s="94"/>
      <c r="I88" s="94"/>
      <c r="J88" s="19"/>
      <c r="K88" s="90" t="str">
        <f t="shared" si="5"/>
        <v/>
      </c>
      <c r="L88" s="90"/>
      <c r="M88" s="6" t="str">
        <f t="shared" si="7"/>
        <v/>
      </c>
      <c r="N88" s="19"/>
      <c r="O88" s="8"/>
      <c r="P88" s="94"/>
      <c r="Q88" s="94"/>
      <c r="R88" s="75" t="str">
        <f t="shared" si="8"/>
        <v/>
      </c>
      <c r="S88" s="75"/>
      <c r="T88" s="76" t="str">
        <f t="shared" si="9"/>
        <v/>
      </c>
      <c r="U88" s="76"/>
    </row>
    <row r="89" spans="2:21" x14ac:dyDescent="0.2">
      <c r="B89" s="19">
        <v>81</v>
      </c>
      <c r="C89" s="90" t="str">
        <f t="shared" si="6"/>
        <v/>
      </c>
      <c r="D89" s="90"/>
      <c r="E89" s="19"/>
      <c r="F89" s="8"/>
      <c r="G89" s="19" t="s">
        <v>4</v>
      </c>
      <c r="H89" s="94"/>
      <c r="I89" s="94"/>
      <c r="J89" s="19"/>
      <c r="K89" s="90" t="str">
        <f t="shared" si="5"/>
        <v/>
      </c>
      <c r="L89" s="90"/>
      <c r="M89" s="6" t="str">
        <f t="shared" si="7"/>
        <v/>
      </c>
      <c r="N89" s="19"/>
      <c r="O89" s="8"/>
      <c r="P89" s="94"/>
      <c r="Q89" s="94"/>
      <c r="R89" s="75" t="str">
        <f t="shared" si="8"/>
        <v/>
      </c>
      <c r="S89" s="75"/>
      <c r="T89" s="76" t="str">
        <f t="shared" si="9"/>
        <v/>
      </c>
      <c r="U89" s="76"/>
    </row>
    <row r="90" spans="2:21" x14ac:dyDescent="0.2">
      <c r="B90" s="19">
        <v>82</v>
      </c>
      <c r="C90" s="90" t="str">
        <f t="shared" si="6"/>
        <v/>
      </c>
      <c r="D90" s="90"/>
      <c r="E90" s="19"/>
      <c r="F90" s="8"/>
      <c r="G90" s="19" t="s">
        <v>4</v>
      </c>
      <c r="H90" s="94"/>
      <c r="I90" s="94"/>
      <c r="J90" s="19"/>
      <c r="K90" s="90" t="str">
        <f t="shared" si="5"/>
        <v/>
      </c>
      <c r="L90" s="90"/>
      <c r="M90" s="6" t="str">
        <f t="shared" si="7"/>
        <v/>
      </c>
      <c r="N90" s="19"/>
      <c r="O90" s="8"/>
      <c r="P90" s="94"/>
      <c r="Q90" s="94"/>
      <c r="R90" s="75" t="str">
        <f t="shared" si="8"/>
        <v/>
      </c>
      <c r="S90" s="75"/>
      <c r="T90" s="76" t="str">
        <f t="shared" si="9"/>
        <v/>
      </c>
      <c r="U90" s="76"/>
    </row>
    <row r="91" spans="2:21" x14ac:dyDescent="0.2">
      <c r="B91" s="19">
        <v>83</v>
      </c>
      <c r="C91" s="90" t="str">
        <f t="shared" si="6"/>
        <v/>
      </c>
      <c r="D91" s="90"/>
      <c r="E91" s="19"/>
      <c r="F91" s="8"/>
      <c r="G91" s="19" t="s">
        <v>4</v>
      </c>
      <c r="H91" s="94"/>
      <c r="I91" s="94"/>
      <c r="J91" s="19"/>
      <c r="K91" s="90" t="str">
        <f t="shared" si="5"/>
        <v/>
      </c>
      <c r="L91" s="90"/>
      <c r="M91" s="6" t="str">
        <f t="shared" si="7"/>
        <v/>
      </c>
      <c r="N91" s="19"/>
      <c r="O91" s="8"/>
      <c r="P91" s="94"/>
      <c r="Q91" s="94"/>
      <c r="R91" s="75" t="str">
        <f t="shared" si="8"/>
        <v/>
      </c>
      <c r="S91" s="75"/>
      <c r="T91" s="76" t="str">
        <f t="shared" si="9"/>
        <v/>
      </c>
      <c r="U91" s="76"/>
    </row>
    <row r="92" spans="2:21" x14ac:dyDescent="0.2">
      <c r="B92" s="19">
        <v>84</v>
      </c>
      <c r="C92" s="90" t="str">
        <f t="shared" si="6"/>
        <v/>
      </c>
      <c r="D92" s="90"/>
      <c r="E92" s="19"/>
      <c r="F92" s="8"/>
      <c r="G92" s="19" t="s">
        <v>3</v>
      </c>
      <c r="H92" s="94"/>
      <c r="I92" s="94"/>
      <c r="J92" s="19"/>
      <c r="K92" s="90" t="str">
        <f t="shared" si="5"/>
        <v/>
      </c>
      <c r="L92" s="90"/>
      <c r="M92" s="6" t="str">
        <f t="shared" si="7"/>
        <v/>
      </c>
      <c r="N92" s="19"/>
      <c r="O92" s="8"/>
      <c r="P92" s="94"/>
      <c r="Q92" s="94"/>
      <c r="R92" s="75" t="str">
        <f t="shared" si="8"/>
        <v/>
      </c>
      <c r="S92" s="75"/>
      <c r="T92" s="76" t="str">
        <f t="shared" si="9"/>
        <v/>
      </c>
      <c r="U92" s="76"/>
    </row>
    <row r="93" spans="2:21" x14ac:dyDescent="0.2">
      <c r="B93" s="19">
        <v>85</v>
      </c>
      <c r="C93" s="90" t="str">
        <f t="shared" si="6"/>
        <v/>
      </c>
      <c r="D93" s="90"/>
      <c r="E93" s="19"/>
      <c r="F93" s="8"/>
      <c r="G93" s="19" t="s">
        <v>4</v>
      </c>
      <c r="H93" s="94"/>
      <c r="I93" s="94"/>
      <c r="J93" s="19"/>
      <c r="K93" s="90" t="str">
        <f t="shared" si="5"/>
        <v/>
      </c>
      <c r="L93" s="90"/>
      <c r="M93" s="6" t="str">
        <f t="shared" si="7"/>
        <v/>
      </c>
      <c r="N93" s="19"/>
      <c r="O93" s="8"/>
      <c r="P93" s="94"/>
      <c r="Q93" s="94"/>
      <c r="R93" s="75" t="str">
        <f t="shared" si="8"/>
        <v/>
      </c>
      <c r="S93" s="75"/>
      <c r="T93" s="76" t="str">
        <f t="shared" si="9"/>
        <v/>
      </c>
      <c r="U93" s="76"/>
    </row>
    <row r="94" spans="2:21" x14ac:dyDescent="0.2">
      <c r="B94" s="19">
        <v>86</v>
      </c>
      <c r="C94" s="90" t="str">
        <f t="shared" si="6"/>
        <v/>
      </c>
      <c r="D94" s="90"/>
      <c r="E94" s="19"/>
      <c r="F94" s="8"/>
      <c r="G94" s="19" t="s">
        <v>3</v>
      </c>
      <c r="H94" s="94"/>
      <c r="I94" s="94"/>
      <c r="J94" s="19"/>
      <c r="K94" s="90" t="str">
        <f t="shared" si="5"/>
        <v/>
      </c>
      <c r="L94" s="90"/>
      <c r="M94" s="6" t="str">
        <f t="shared" si="7"/>
        <v/>
      </c>
      <c r="N94" s="19"/>
      <c r="O94" s="8"/>
      <c r="P94" s="94"/>
      <c r="Q94" s="94"/>
      <c r="R94" s="75" t="str">
        <f t="shared" si="8"/>
        <v/>
      </c>
      <c r="S94" s="75"/>
      <c r="T94" s="76" t="str">
        <f t="shared" si="9"/>
        <v/>
      </c>
      <c r="U94" s="76"/>
    </row>
    <row r="95" spans="2:21" x14ac:dyDescent="0.2">
      <c r="B95" s="19">
        <v>87</v>
      </c>
      <c r="C95" s="90" t="str">
        <f t="shared" si="6"/>
        <v/>
      </c>
      <c r="D95" s="90"/>
      <c r="E95" s="19"/>
      <c r="F95" s="8"/>
      <c r="G95" s="19" t="s">
        <v>4</v>
      </c>
      <c r="H95" s="94"/>
      <c r="I95" s="94"/>
      <c r="J95" s="19"/>
      <c r="K95" s="90" t="str">
        <f t="shared" si="5"/>
        <v/>
      </c>
      <c r="L95" s="90"/>
      <c r="M95" s="6" t="str">
        <f t="shared" si="7"/>
        <v/>
      </c>
      <c r="N95" s="19"/>
      <c r="O95" s="8"/>
      <c r="P95" s="94"/>
      <c r="Q95" s="94"/>
      <c r="R95" s="75" t="str">
        <f t="shared" si="8"/>
        <v/>
      </c>
      <c r="S95" s="75"/>
      <c r="T95" s="76" t="str">
        <f t="shared" si="9"/>
        <v/>
      </c>
      <c r="U95" s="76"/>
    </row>
    <row r="96" spans="2:21" x14ac:dyDescent="0.2">
      <c r="B96" s="19">
        <v>88</v>
      </c>
      <c r="C96" s="90" t="str">
        <f t="shared" si="6"/>
        <v/>
      </c>
      <c r="D96" s="90"/>
      <c r="E96" s="19"/>
      <c r="F96" s="8"/>
      <c r="G96" s="19" t="s">
        <v>3</v>
      </c>
      <c r="H96" s="94"/>
      <c r="I96" s="94"/>
      <c r="J96" s="19"/>
      <c r="K96" s="90" t="str">
        <f t="shared" si="5"/>
        <v/>
      </c>
      <c r="L96" s="90"/>
      <c r="M96" s="6" t="str">
        <f t="shared" si="7"/>
        <v/>
      </c>
      <c r="N96" s="19"/>
      <c r="O96" s="8"/>
      <c r="P96" s="94"/>
      <c r="Q96" s="94"/>
      <c r="R96" s="75" t="str">
        <f t="shared" si="8"/>
        <v/>
      </c>
      <c r="S96" s="75"/>
      <c r="T96" s="76" t="str">
        <f t="shared" si="9"/>
        <v/>
      </c>
      <c r="U96" s="76"/>
    </row>
    <row r="97" spans="2:21" x14ac:dyDescent="0.2">
      <c r="B97" s="19">
        <v>89</v>
      </c>
      <c r="C97" s="90" t="str">
        <f t="shared" si="6"/>
        <v/>
      </c>
      <c r="D97" s="90"/>
      <c r="E97" s="19"/>
      <c r="F97" s="8"/>
      <c r="G97" s="19" t="s">
        <v>4</v>
      </c>
      <c r="H97" s="94"/>
      <c r="I97" s="94"/>
      <c r="J97" s="19"/>
      <c r="K97" s="90" t="str">
        <f t="shared" si="5"/>
        <v/>
      </c>
      <c r="L97" s="90"/>
      <c r="M97" s="6" t="str">
        <f t="shared" si="7"/>
        <v/>
      </c>
      <c r="N97" s="19"/>
      <c r="O97" s="8"/>
      <c r="P97" s="94"/>
      <c r="Q97" s="94"/>
      <c r="R97" s="75" t="str">
        <f t="shared" si="8"/>
        <v/>
      </c>
      <c r="S97" s="75"/>
      <c r="T97" s="76" t="str">
        <f t="shared" si="9"/>
        <v/>
      </c>
      <c r="U97" s="76"/>
    </row>
    <row r="98" spans="2:21" x14ac:dyDescent="0.2">
      <c r="B98" s="19">
        <v>90</v>
      </c>
      <c r="C98" s="90" t="str">
        <f t="shared" si="6"/>
        <v/>
      </c>
      <c r="D98" s="90"/>
      <c r="E98" s="19"/>
      <c r="F98" s="8"/>
      <c r="G98" s="19" t="s">
        <v>3</v>
      </c>
      <c r="H98" s="94"/>
      <c r="I98" s="94"/>
      <c r="J98" s="19"/>
      <c r="K98" s="90" t="str">
        <f t="shared" si="5"/>
        <v/>
      </c>
      <c r="L98" s="90"/>
      <c r="M98" s="6" t="str">
        <f t="shared" si="7"/>
        <v/>
      </c>
      <c r="N98" s="19"/>
      <c r="O98" s="8"/>
      <c r="P98" s="94"/>
      <c r="Q98" s="94"/>
      <c r="R98" s="75" t="str">
        <f t="shared" si="8"/>
        <v/>
      </c>
      <c r="S98" s="75"/>
      <c r="T98" s="76" t="str">
        <f t="shared" si="9"/>
        <v/>
      </c>
      <c r="U98" s="76"/>
    </row>
    <row r="99" spans="2:21" x14ac:dyDescent="0.2">
      <c r="B99" s="19">
        <v>91</v>
      </c>
      <c r="C99" s="90" t="str">
        <f t="shared" si="6"/>
        <v/>
      </c>
      <c r="D99" s="90"/>
      <c r="E99" s="19"/>
      <c r="F99" s="8"/>
      <c r="G99" s="19" t="s">
        <v>4</v>
      </c>
      <c r="H99" s="94"/>
      <c r="I99" s="94"/>
      <c r="J99" s="19"/>
      <c r="K99" s="90" t="str">
        <f t="shared" si="5"/>
        <v/>
      </c>
      <c r="L99" s="90"/>
      <c r="M99" s="6" t="str">
        <f t="shared" si="7"/>
        <v/>
      </c>
      <c r="N99" s="19"/>
      <c r="O99" s="8"/>
      <c r="P99" s="94"/>
      <c r="Q99" s="94"/>
      <c r="R99" s="75" t="str">
        <f t="shared" si="8"/>
        <v/>
      </c>
      <c r="S99" s="75"/>
      <c r="T99" s="76" t="str">
        <f t="shared" si="9"/>
        <v/>
      </c>
      <c r="U99" s="76"/>
    </row>
    <row r="100" spans="2:21" x14ac:dyDescent="0.2">
      <c r="B100" s="19">
        <v>92</v>
      </c>
      <c r="C100" s="90" t="str">
        <f t="shared" si="6"/>
        <v/>
      </c>
      <c r="D100" s="90"/>
      <c r="E100" s="19"/>
      <c r="F100" s="8"/>
      <c r="G100" s="19" t="s">
        <v>4</v>
      </c>
      <c r="H100" s="94"/>
      <c r="I100" s="94"/>
      <c r="J100" s="19"/>
      <c r="K100" s="90" t="str">
        <f t="shared" si="5"/>
        <v/>
      </c>
      <c r="L100" s="90"/>
      <c r="M100" s="6" t="str">
        <f t="shared" si="7"/>
        <v/>
      </c>
      <c r="N100" s="19"/>
      <c r="O100" s="8"/>
      <c r="P100" s="94"/>
      <c r="Q100" s="94"/>
      <c r="R100" s="75" t="str">
        <f t="shared" si="8"/>
        <v/>
      </c>
      <c r="S100" s="75"/>
      <c r="T100" s="76" t="str">
        <f t="shared" si="9"/>
        <v/>
      </c>
      <c r="U100" s="76"/>
    </row>
    <row r="101" spans="2:21" x14ac:dyDescent="0.2">
      <c r="B101" s="19">
        <v>93</v>
      </c>
      <c r="C101" s="90" t="str">
        <f t="shared" si="6"/>
        <v/>
      </c>
      <c r="D101" s="90"/>
      <c r="E101" s="19"/>
      <c r="F101" s="8"/>
      <c r="G101" s="19" t="s">
        <v>3</v>
      </c>
      <c r="H101" s="94"/>
      <c r="I101" s="94"/>
      <c r="J101" s="19"/>
      <c r="K101" s="90" t="str">
        <f t="shared" si="5"/>
        <v/>
      </c>
      <c r="L101" s="90"/>
      <c r="M101" s="6" t="str">
        <f t="shared" si="7"/>
        <v/>
      </c>
      <c r="N101" s="19"/>
      <c r="O101" s="8"/>
      <c r="P101" s="94"/>
      <c r="Q101" s="94"/>
      <c r="R101" s="75" t="str">
        <f t="shared" si="8"/>
        <v/>
      </c>
      <c r="S101" s="75"/>
      <c r="T101" s="76" t="str">
        <f t="shared" si="9"/>
        <v/>
      </c>
      <c r="U101" s="76"/>
    </row>
    <row r="102" spans="2:21" x14ac:dyDescent="0.2">
      <c r="B102" s="19">
        <v>94</v>
      </c>
      <c r="C102" s="90" t="str">
        <f t="shared" si="6"/>
        <v/>
      </c>
      <c r="D102" s="90"/>
      <c r="E102" s="19"/>
      <c r="F102" s="8"/>
      <c r="G102" s="19" t="s">
        <v>3</v>
      </c>
      <c r="H102" s="94"/>
      <c r="I102" s="94"/>
      <c r="J102" s="19"/>
      <c r="K102" s="90" t="str">
        <f t="shared" si="5"/>
        <v/>
      </c>
      <c r="L102" s="90"/>
      <c r="M102" s="6" t="str">
        <f t="shared" si="7"/>
        <v/>
      </c>
      <c r="N102" s="19"/>
      <c r="O102" s="8"/>
      <c r="P102" s="94"/>
      <c r="Q102" s="94"/>
      <c r="R102" s="75" t="str">
        <f t="shared" si="8"/>
        <v/>
      </c>
      <c r="S102" s="75"/>
      <c r="T102" s="76" t="str">
        <f t="shared" si="9"/>
        <v/>
      </c>
      <c r="U102" s="76"/>
    </row>
    <row r="103" spans="2:21" x14ac:dyDescent="0.2">
      <c r="B103" s="19">
        <v>95</v>
      </c>
      <c r="C103" s="90" t="str">
        <f t="shared" si="6"/>
        <v/>
      </c>
      <c r="D103" s="90"/>
      <c r="E103" s="19"/>
      <c r="F103" s="8"/>
      <c r="G103" s="19" t="s">
        <v>3</v>
      </c>
      <c r="H103" s="94"/>
      <c r="I103" s="94"/>
      <c r="J103" s="19"/>
      <c r="K103" s="90" t="str">
        <f t="shared" si="5"/>
        <v/>
      </c>
      <c r="L103" s="90"/>
      <c r="M103" s="6" t="str">
        <f t="shared" si="7"/>
        <v/>
      </c>
      <c r="N103" s="19"/>
      <c r="O103" s="8"/>
      <c r="P103" s="94"/>
      <c r="Q103" s="94"/>
      <c r="R103" s="75" t="str">
        <f t="shared" si="8"/>
        <v/>
      </c>
      <c r="S103" s="75"/>
      <c r="T103" s="76" t="str">
        <f t="shared" si="9"/>
        <v/>
      </c>
      <c r="U103" s="76"/>
    </row>
    <row r="104" spans="2:21" x14ac:dyDescent="0.2">
      <c r="B104" s="19">
        <v>96</v>
      </c>
      <c r="C104" s="90" t="str">
        <f t="shared" si="6"/>
        <v/>
      </c>
      <c r="D104" s="90"/>
      <c r="E104" s="19"/>
      <c r="F104" s="8"/>
      <c r="G104" s="19" t="s">
        <v>4</v>
      </c>
      <c r="H104" s="94"/>
      <c r="I104" s="94"/>
      <c r="J104" s="19"/>
      <c r="K104" s="90" t="str">
        <f t="shared" si="5"/>
        <v/>
      </c>
      <c r="L104" s="90"/>
      <c r="M104" s="6" t="str">
        <f t="shared" si="7"/>
        <v/>
      </c>
      <c r="N104" s="19"/>
      <c r="O104" s="8"/>
      <c r="P104" s="94"/>
      <c r="Q104" s="94"/>
      <c r="R104" s="75" t="str">
        <f t="shared" si="8"/>
        <v/>
      </c>
      <c r="S104" s="75"/>
      <c r="T104" s="76" t="str">
        <f t="shared" si="9"/>
        <v/>
      </c>
      <c r="U104" s="76"/>
    </row>
    <row r="105" spans="2:21" x14ac:dyDescent="0.2">
      <c r="B105" s="19">
        <v>97</v>
      </c>
      <c r="C105" s="90" t="str">
        <f t="shared" si="6"/>
        <v/>
      </c>
      <c r="D105" s="90"/>
      <c r="E105" s="19"/>
      <c r="F105" s="8"/>
      <c r="G105" s="19" t="s">
        <v>3</v>
      </c>
      <c r="H105" s="94"/>
      <c r="I105" s="94"/>
      <c r="J105" s="19"/>
      <c r="K105" s="90" t="str">
        <f t="shared" si="5"/>
        <v/>
      </c>
      <c r="L105" s="90"/>
      <c r="M105" s="6" t="str">
        <f t="shared" si="7"/>
        <v/>
      </c>
      <c r="N105" s="19"/>
      <c r="O105" s="8"/>
      <c r="P105" s="94"/>
      <c r="Q105" s="94"/>
      <c r="R105" s="75" t="str">
        <f t="shared" si="8"/>
        <v/>
      </c>
      <c r="S105" s="75"/>
      <c r="T105" s="76" t="str">
        <f t="shared" si="9"/>
        <v/>
      </c>
      <c r="U105" s="76"/>
    </row>
    <row r="106" spans="2:21" x14ac:dyDescent="0.2">
      <c r="B106" s="19">
        <v>98</v>
      </c>
      <c r="C106" s="90" t="str">
        <f t="shared" si="6"/>
        <v/>
      </c>
      <c r="D106" s="90"/>
      <c r="E106" s="19"/>
      <c r="F106" s="8"/>
      <c r="G106" s="19" t="s">
        <v>4</v>
      </c>
      <c r="H106" s="94"/>
      <c r="I106" s="94"/>
      <c r="J106" s="19"/>
      <c r="K106" s="90" t="str">
        <f t="shared" si="5"/>
        <v/>
      </c>
      <c r="L106" s="90"/>
      <c r="M106" s="6" t="str">
        <f t="shared" si="7"/>
        <v/>
      </c>
      <c r="N106" s="19"/>
      <c r="O106" s="8"/>
      <c r="P106" s="94"/>
      <c r="Q106" s="94"/>
      <c r="R106" s="75" t="str">
        <f t="shared" si="8"/>
        <v/>
      </c>
      <c r="S106" s="75"/>
      <c r="T106" s="76" t="str">
        <f t="shared" si="9"/>
        <v/>
      </c>
      <c r="U106" s="76"/>
    </row>
    <row r="107" spans="2:21" x14ac:dyDescent="0.2">
      <c r="B107" s="19">
        <v>99</v>
      </c>
      <c r="C107" s="90" t="str">
        <f t="shared" si="6"/>
        <v/>
      </c>
      <c r="D107" s="90"/>
      <c r="E107" s="19"/>
      <c r="F107" s="8"/>
      <c r="G107" s="19" t="s">
        <v>4</v>
      </c>
      <c r="H107" s="94"/>
      <c r="I107" s="94"/>
      <c r="J107" s="19"/>
      <c r="K107" s="90" t="str">
        <f t="shared" si="5"/>
        <v/>
      </c>
      <c r="L107" s="90"/>
      <c r="M107" s="6" t="str">
        <f t="shared" si="7"/>
        <v/>
      </c>
      <c r="N107" s="19"/>
      <c r="O107" s="8"/>
      <c r="P107" s="94"/>
      <c r="Q107" s="94"/>
      <c r="R107" s="75" t="str">
        <f t="shared" si="8"/>
        <v/>
      </c>
      <c r="S107" s="75"/>
      <c r="T107" s="76" t="str">
        <f t="shared" si="9"/>
        <v/>
      </c>
      <c r="U107" s="76"/>
    </row>
    <row r="108" spans="2:21" x14ac:dyDescent="0.2">
      <c r="B108" s="19">
        <v>100</v>
      </c>
      <c r="C108" s="90" t="str">
        <f t="shared" si="6"/>
        <v/>
      </c>
      <c r="D108" s="90"/>
      <c r="E108" s="19"/>
      <c r="F108" s="8"/>
      <c r="G108" s="19" t="s">
        <v>3</v>
      </c>
      <c r="H108" s="94"/>
      <c r="I108" s="94"/>
      <c r="J108" s="19"/>
      <c r="K108" s="90" t="str">
        <f t="shared" si="5"/>
        <v/>
      </c>
      <c r="L108" s="90"/>
      <c r="M108" s="6" t="str">
        <f t="shared" si="7"/>
        <v/>
      </c>
      <c r="N108" s="19"/>
      <c r="O108" s="8"/>
      <c r="P108" s="94"/>
      <c r="Q108" s="94"/>
      <c r="R108" s="75" t="str">
        <f t="shared" si="8"/>
        <v/>
      </c>
      <c r="S108" s="75"/>
      <c r="T108" s="76" t="str">
        <f t="shared" si="9"/>
        <v/>
      </c>
      <c r="U108" s="76"/>
    </row>
    <row r="109" spans="2:21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</mergeCells>
  <phoneticPr fontId="2"/>
  <conditionalFormatting sqref="G46">
    <cfRule type="cellIs" dxfId="135" priority="1" stopIfTrue="1" operator="equal">
      <formula>"買"</formula>
    </cfRule>
    <cfRule type="cellIs" dxfId="134" priority="2" stopIfTrue="1" operator="equal">
      <formula>"売"</formula>
    </cfRule>
  </conditionalFormatting>
  <conditionalFormatting sqref="G9:G11 G14:G45 G47:G108">
    <cfRule type="cellIs" dxfId="133" priority="7" stopIfTrue="1" operator="equal">
      <formula>"買"</formula>
    </cfRule>
    <cfRule type="cellIs" dxfId="132" priority="8" stopIfTrue="1" operator="equal">
      <formula>"売"</formula>
    </cfRule>
  </conditionalFormatting>
  <conditionalFormatting sqref="G12">
    <cfRule type="cellIs" dxfId="131" priority="5" stopIfTrue="1" operator="equal">
      <formula>"買"</formula>
    </cfRule>
    <cfRule type="cellIs" dxfId="130" priority="6" stopIfTrue="1" operator="equal">
      <formula>"売"</formula>
    </cfRule>
  </conditionalFormatting>
  <conditionalFormatting sqref="G13">
    <cfRule type="cellIs" dxfId="129" priority="3" stopIfTrue="1" operator="equal">
      <formula>"買"</formula>
    </cfRule>
    <cfRule type="cellIs" dxfId="128" priority="4" stopIfTrue="1" operator="equal">
      <formula>"売"</formula>
    </cfRule>
  </conditionalFormatting>
  <dataValidations count="1">
    <dataValidation type="list" allowBlank="1" showInputMessage="1" showErrorMessage="1" sqref="G9:G108" xr:uid="{00000000-0002-0000-07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定数</vt:lpstr>
      <vt:lpstr>検証シート　FIB1.27</vt:lpstr>
      <vt:lpstr>検証シート　FIB1.5</vt:lpstr>
      <vt:lpstr>検証シート　FIB2.0</vt:lpstr>
      <vt:lpstr>画像</vt:lpstr>
      <vt:lpstr>気づき</vt:lpstr>
      <vt:lpstr>検証終了通貨</vt:lpstr>
      <vt:lpstr>テンプレ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YUUYA YAMAMURA</dc:creator>
  <cp:lastModifiedBy>sato-Pa-10</cp:lastModifiedBy>
  <cp:revision/>
  <cp:lastPrinted>2015-07-15T10:17:15Z</cp:lastPrinted>
  <dcterms:created xsi:type="dcterms:W3CDTF">2013-10-09T23:04:08Z</dcterms:created>
  <dcterms:modified xsi:type="dcterms:W3CDTF">2019-08-29T22:38:09Z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