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512CDC8E-6E9A-46E2-A206-5EECFDA5FBC5}" xr6:coauthVersionLast="43" xr6:coauthVersionMax="43" xr10:uidLastSave="{00000000-0000-0000-0000-000000000000}"/>
  <bookViews>
    <workbookView xWindow="11388" yWindow="0" windowWidth="11772" windowHeight="11640" firstSheet="1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8" i="31" l="1"/>
  <c r="M58" i="31" s="1"/>
  <c r="K58" i="32"/>
  <c r="M58" i="32" s="1"/>
  <c r="K57" i="31"/>
  <c r="M57" i="31" s="1"/>
  <c r="K57" i="32"/>
  <c r="M57" i="32" s="1"/>
  <c r="K56" i="31"/>
  <c r="M56" i="31" s="1"/>
  <c r="K56" i="32"/>
  <c r="M56" i="32" s="1"/>
  <c r="K55" i="31"/>
  <c r="M55" i="31" s="1"/>
  <c r="K55" i="32"/>
  <c r="M55" i="32" s="1"/>
  <c r="C48" i="33"/>
  <c r="K54" i="32"/>
  <c r="M54" i="32" s="1"/>
  <c r="M69" i="31"/>
  <c r="M68" i="31"/>
  <c r="M67" i="31"/>
  <c r="M66" i="31"/>
  <c r="M65" i="31"/>
  <c r="M64" i="31"/>
  <c r="M63" i="31"/>
  <c r="M62" i="31"/>
  <c r="M61" i="31"/>
  <c r="M60" i="31"/>
  <c r="M59" i="31"/>
  <c r="M54" i="31"/>
  <c r="K54" i="31"/>
  <c r="K53" i="31"/>
  <c r="M53" i="31" s="1"/>
  <c r="K53" i="32"/>
  <c r="M53" i="32" s="1"/>
  <c r="K52" i="31"/>
  <c r="M52" i="31" s="1"/>
  <c r="K52" i="32"/>
  <c r="M52" i="32" s="1"/>
  <c r="M51" i="31"/>
  <c r="K51" i="31"/>
  <c r="K51" i="32"/>
  <c r="M51" i="32" s="1"/>
  <c r="K50" i="31"/>
  <c r="M50" i="31" s="1"/>
  <c r="K50" i="32"/>
  <c r="M50" i="32" s="1"/>
  <c r="K49" i="31"/>
  <c r="M49" i="31" s="1"/>
  <c r="K49" i="32"/>
  <c r="M49" i="32" s="1"/>
  <c r="K48" i="31"/>
  <c r="M48" i="31" s="1"/>
  <c r="K48" i="32"/>
  <c r="M48" i="32" s="1"/>
  <c r="K47" i="31"/>
  <c r="M47" i="31" s="1"/>
  <c r="K47" i="32"/>
  <c r="M47" i="32" s="1"/>
  <c r="K46" i="31"/>
  <c r="M46" i="31" s="1"/>
  <c r="K46" i="32"/>
  <c r="M46" i="32" s="1"/>
  <c r="K45" i="31"/>
  <c r="M45" i="31" s="1"/>
  <c r="K45" i="32"/>
  <c r="M45" i="32" s="1"/>
  <c r="K44" i="31"/>
  <c r="M44" i="31" s="1"/>
  <c r="K44" i="32"/>
  <c r="M44" i="32" s="1"/>
  <c r="K43" i="31"/>
  <c r="M43" i="31" s="1"/>
  <c r="K43" i="32"/>
  <c r="M43" i="32" s="1"/>
  <c r="K42" i="31"/>
  <c r="M42" i="31" s="1"/>
  <c r="K42" i="32"/>
  <c r="M42" i="32" s="1"/>
  <c r="K41" i="31"/>
  <c r="M41" i="31" s="1"/>
  <c r="K41" i="32"/>
  <c r="M41" i="32" s="1"/>
  <c r="K40" i="31"/>
  <c r="M40" i="31" s="1"/>
  <c r="K40" i="32"/>
  <c r="M40" i="32" s="1"/>
  <c r="K39" i="31"/>
  <c r="M39" i="31" s="1"/>
  <c r="K39" i="32"/>
  <c r="M39" i="32" s="1"/>
  <c r="K38" i="31"/>
  <c r="M38" i="31" s="1"/>
  <c r="K38" i="32"/>
  <c r="M38" i="32" s="1"/>
  <c r="K37" i="31"/>
  <c r="M37" i="31" s="1"/>
  <c r="K37" i="32"/>
  <c r="M37" i="32" s="1"/>
  <c r="K36" i="31"/>
  <c r="M36" i="31" s="1"/>
  <c r="K36" i="32"/>
  <c r="M36" i="32" s="1"/>
  <c r="K35" i="31"/>
  <c r="M35" i="31" s="1"/>
  <c r="K35" i="32"/>
  <c r="M35" i="32" s="1"/>
  <c r="K34" i="31"/>
  <c r="M34" i="31" s="1"/>
  <c r="K34" i="32"/>
  <c r="M34" i="32" s="1"/>
  <c r="K33" i="31"/>
  <c r="M33" i="31" s="1"/>
  <c r="K33" i="32"/>
  <c r="M33" i="32" s="1"/>
  <c r="K32" i="31"/>
  <c r="M32" i="31" s="1"/>
  <c r="K32" i="32"/>
  <c r="M32" i="32" s="1"/>
  <c r="K31" i="31"/>
  <c r="M31" i="31" s="1"/>
  <c r="K31" i="32"/>
  <c r="M31" i="32" s="1"/>
  <c r="K30" i="31"/>
  <c r="M30" i="31" s="1"/>
  <c r="K30" i="32"/>
  <c r="M30" i="32" s="1"/>
  <c r="K29" i="31"/>
  <c r="M29" i="31" s="1"/>
  <c r="K29" i="32"/>
  <c r="M29" i="32" s="1"/>
  <c r="K28" i="31" l="1"/>
  <c r="M28" i="31" s="1"/>
  <c r="K28" i="32"/>
  <c r="M28" i="32" s="1"/>
  <c r="K27" i="31"/>
  <c r="M27" i="31" s="1"/>
  <c r="K27" i="32"/>
  <c r="M27" i="32" s="1"/>
  <c r="K26" i="31"/>
  <c r="M26" i="31" s="1"/>
  <c r="K26" i="32"/>
  <c r="M26" i="32" s="1"/>
  <c r="K25" i="31"/>
  <c r="M25" i="31" s="1"/>
  <c r="K25" i="32"/>
  <c r="M25" i="32" s="1"/>
  <c r="K24" i="31"/>
  <c r="M24" i="31" s="1"/>
  <c r="K24" i="32"/>
  <c r="M24" i="32" s="1"/>
  <c r="K23" i="31"/>
  <c r="M23" i="31" s="1"/>
  <c r="K23" i="32"/>
  <c r="M23" i="32" s="1"/>
  <c r="K22" i="31"/>
  <c r="M22" i="31" s="1"/>
  <c r="K22" i="32"/>
  <c r="M22" i="32" s="1"/>
  <c r="K21" i="31"/>
  <c r="M21" i="31" s="1"/>
  <c r="K21" i="32"/>
  <c r="M21" i="32" s="1"/>
  <c r="K20" i="31"/>
  <c r="M20" i="31" s="1"/>
  <c r="K20" i="32"/>
  <c r="M20" i="32" s="1"/>
  <c r="K19" i="31"/>
  <c r="M19" i="31" s="1"/>
  <c r="K19" i="32"/>
  <c r="M19" i="32" s="1"/>
  <c r="K18" i="3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K11" i="31"/>
  <c r="M11" i="31" s="1"/>
  <c r="K11" i="32"/>
  <c r="M11" i="32" s="1"/>
  <c r="K10" i="31"/>
  <c r="M10" i="31" s="1"/>
  <c r="K10" i="32"/>
  <c r="M10" i="32" s="1"/>
  <c r="T75" i="33"/>
  <c r="R75" i="33"/>
  <c r="T74" i="33"/>
  <c r="R74" i="33"/>
  <c r="T73" i="33"/>
  <c r="R73" i="33"/>
  <c r="T72" i="33"/>
  <c r="R72" i="33"/>
  <c r="T71" i="33"/>
  <c r="R71" i="33"/>
  <c r="T70" i="33"/>
  <c r="R70" i="33"/>
  <c r="T69" i="33"/>
  <c r="R69" i="33"/>
  <c r="T68" i="33"/>
  <c r="R68" i="33"/>
  <c r="T67" i="33"/>
  <c r="R67" i="33"/>
  <c r="T66" i="33"/>
  <c r="R66" i="33"/>
  <c r="T65" i="33"/>
  <c r="R65" i="33"/>
  <c r="T64" i="33"/>
  <c r="R64" i="33"/>
  <c r="T63" i="33"/>
  <c r="R63" i="33"/>
  <c r="T62" i="33"/>
  <c r="R62" i="33"/>
  <c r="T61" i="33"/>
  <c r="R61" i="33"/>
  <c r="T60" i="33"/>
  <c r="R60" i="33"/>
  <c r="T59" i="33"/>
  <c r="R59" i="33"/>
  <c r="C60" i="33" s="1"/>
  <c r="T58" i="33"/>
  <c r="R58" i="33"/>
  <c r="C59" i="33" s="1"/>
  <c r="T57" i="33"/>
  <c r="R57" i="33"/>
  <c r="C58" i="33" s="1"/>
  <c r="T56" i="33"/>
  <c r="R56" i="33" s="1"/>
  <c r="C57" i="33" s="1"/>
  <c r="T55" i="33"/>
  <c r="R55" i="33" s="1"/>
  <c r="C56" i="33" s="1"/>
  <c r="T54" i="33"/>
  <c r="T53" i="33"/>
  <c r="T52" i="33"/>
  <c r="T51" i="33"/>
  <c r="T50" i="33"/>
  <c r="T49" i="33"/>
  <c r="T48" i="33"/>
  <c r="T47" i="33"/>
  <c r="T46" i="33"/>
  <c r="T45" i="33"/>
  <c r="T44" i="33"/>
  <c r="T43" i="33"/>
  <c r="T42" i="33"/>
  <c r="T41" i="33"/>
  <c r="T40" i="33"/>
  <c r="T39" i="33"/>
  <c r="T38" i="33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M93" i="33"/>
  <c r="K93" i="33"/>
  <c r="M92" i="33"/>
  <c r="K92" i="33"/>
  <c r="M91" i="33"/>
  <c r="K91" i="33"/>
  <c r="M90" i="33"/>
  <c r="K90" i="33"/>
  <c r="M89" i="33"/>
  <c r="K89" i="33"/>
  <c r="M88" i="33"/>
  <c r="K88" i="33"/>
  <c r="M87" i="33"/>
  <c r="K87" i="33"/>
  <c r="M86" i="33"/>
  <c r="K86" i="33"/>
  <c r="M85" i="33"/>
  <c r="K85" i="33"/>
  <c r="M84" i="33"/>
  <c r="K84" i="33"/>
  <c r="M83" i="33"/>
  <c r="K83" i="33"/>
  <c r="M82" i="33"/>
  <c r="K82" i="33"/>
  <c r="M81" i="33"/>
  <c r="K81" i="33"/>
  <c r="M80" i="33"/>
  <c r="K80" i="33"/>
  <c r="M79" i="33"/>
  <c r="K79" i="33"/>
  <c r="M78" i="33"/>
  <c r="K78" i="33"/>
  <c r="M77" i="33"/>
  <c r="K77" i="33"/>
  <c r="M76" i="33"/>
  <c r="K76" i="33"/>
  <c r="M75" i="33"/>
  <c r="K75" i="33"/>
  <c r="M74" i="33"/>
  <c r="K74" i="33"/>
  <c r="M73" i="33"/>
  <c r="K73" i="33"/>
  <c r="M72" i="33"/>
  <c r="K72" i="33"/>
  <c r="M71" i="33"/>
  <c r="K71" i="33"/>
  <c r="M70" i="33"/>
  <c r="K70" i="33"/>
  <c r="M69" i="33"/>
  <c r="K69" i="33"/>
  <c r="M68" i="33"/>
  <c r="K68" i="33"/>
  <c r="M67" i="33"/>
  <c r="K67" i="33"/>
  <c r="M66" i="33"/>
  <c r="K66" i="33"/>
  <c r="M65" i="33"/>
  <c r="K65" i="33"/>
  <c r="M64" i="33"/>
  <c r="K64" i="33"/>
  <c r="M63" i="33"/>
  <c r="K63" i="33"/>
  <c r="M62" i="33"/>
  <c r="K62" i="33"/>
  <c r="M61" i="33"/>
  <c r="K61" i="33"/>
  <c r="M60" i="33"/>
  <c r="K60" i="33"/>
  <c r="M59" i="33"/>
  <c r="K59" i="33"/>
  <c r="K58" i="33"/>
  <c r="M58" i="33" s="1"/>
  <c r="M57" i="33"/>
  <c r="K57" i="33"/>
  <c r="K56" i="33"/>
  <c r="M56" i="33" s="1"/>
  <c r="K55" i="33"/>
  <c r="M55" i="33" s="1"/>
  <c r="K9" i="31"/>
  <c r="M9" i="31" s="1"/>
  <c r="K9" i="32"/>
  <c r="M9" i="32" s="1"/>
  <c r="R61" i="32" l="1"/>
  <c r="C62" i="32" s="1"/>
  <c r="R60" i="32"/>
  <c r="C61" i="32" s="1"/>
  <c r="R59" i="32"/>
  <c r="C60" i="32" s="1"/>
  <c r="R64" i="32" l="1"/>
  <c r="R63" i="32"/>
  <c r="C64" i="32" s="1"/>
  <c r="R62" i="32"/>
  <c r="C63" i="32" s="1"/>
  <c r="T76" i="33" l="1"/>
  <c r="T80" i="32"/>
  <c r="T79" i="32"/>
  <c r="T78" i="32"/>
  <c r="T77" i="32"/>
  <c r="T76" i="32"/>
  <c r="T75" i="32"/>
  <c r="T74" i="32"/>
  <c r="T73" i="32"/>
  <c r="T72" i="32"/>
  <c r="T71" i="32"/>
  <c r="T70" i="32"/>
  <c r="T69" i="32"/>
  <c r="T68" i="32"/>
  <c r="T67" i="32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5" i="32"/>
  <c r="T44" i="32"/>
  <c r="T43" i="32"/>
  <c r="T42" i="32"/>
  <c r="T41" i="32"/>
  <c r="T40" i="32"/>
  <c r="T39" i="32"/>
  <c r="T58" i="31"/>
  <c r="T57" i="31"/>
  <c r="T56" i="31"/>
  <c r="T55" i="31"/>
  <c r="T54" i="31"/>
  <c r="T53" i="31"/>
  <c r="T52" i="31"/>
  <c r="T51" i="31"/>
  <c r="T50" i="31"/>
  <c r="T49" i="31"/>
  <c r="T48" i="31"/>
  <c r="T47" i="31"/>
  <c r="T46" i="31"/>
  <c r="T45" i="31"/>
  <c r="T44" i="31"/>
  <c r="T43" i="31"/>
  <c r="T42" i="31"/>
  <c r="T41" i="31"/>
  <c r="T40" i="31"/>
  <c r="T39" i="31"/>
  <c r="V107" i="33" l="1"/>
  <c r="T107" i="33"/>
  <c r="W107" i="33" s="1"/>
  <c r="R107" i="33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V92" i="33"/>
  <c r="T92" i="33"/>
  <c r="W92" i="33" s="1"/>
  <c r="R92" i="33"/>
  <c r="C93" i="33" s="1"/>
  <c r="X93" i="33" s="1"/>
  <c r="Y93" i="33" s="1"/>
  <c r="V91" i="33"/>
  <c r="T91" i="33"/>
  <c r="W91" i="33" s="1"/>
  <c r="R91" i="33"/>
  <c r="C92" i="33" s="1"/>
  <c r="X92" i="33" s="1"/>
  <c r="Y92" i="33" s="1"/>
  <c r="V90" i="33"/>
  <c r="T90" i="33"/>
  <c r="W90" i="33" s="1"/>
  <c r="R90" i="33"/>
  <c r="C91" i="33" s="1"/>
  <c r="X91" i="33" s="1"/>
  <c r="Y91" i="33" s="1"/>
  <c r="V89" i="33"/>
  <c r="T89" i="33"/>
  <c r="W89" i="33" s="1"/>
  <c r="R89" i="33"/>
  <c r="C90" i="33" s="1"/>
  <c r="X90" i="33" s="1"/>
  <c r="Y90" i="33" s="1"/>
  <c r="V88" i="33"/>
  <c r="T88" i="33"/>
  <c r="W88" i="33" s="1"/>
  <c r="R88" i="33"/>
  <c r="C89" i="33" s="1"/>
  <c r="X89" i="33" s="1"/>
  <c r="Y89" i="33" s="1"/>
  <c r="V87" i="33"/>
  <c r="T87" i="33"/>
  <c r="W87" i="33"/>
  <c r="R87" i="33"/>
  <c r="C88" i="33" s="1"/>
  <c r="X88" i="33" s="1"/>
  <c r="Y88" i="33" s="1"/>
  <c r="V86" i="33"/>
  <c r="T86" i="33"/>
  <c r="W86" i="33" s="1"/>
  <c r="R86" i="33"/>
  <c r="C87" i="33" s="1"/>
  <c r="X87" i="33" s="1"/>
  <c r="Y87" i="33" s="1"/>
  <c r="V85" i="33"/>
  <c r="T85" i="33"/>
  <c r="W85" i="33" s="1"/>
  <c r="R85" i="33"/>
  <c r="C86" i="33" s="1"/>
  <c r="X86" i="33" s="1"/>
  <c r="Y86" i="33" s="1"/>
  <c r="V84" i="33"/>
  <c r="T84" i="33"/>
  <c r="W84" i="33" s="1"/>
  <c r="R84" i="33"/>
  <c r="C85" i="33" s="1"/>
  <c r="X85" i="33" s="1"/>
  <c r="Y85" i="33" s="1"/>
  <c r="V83" i="33"/>
  <c r="T83" i="33"/>
  <c r="W83" i="33" s="1"/>
  <c r="R83" i="33"/>
  <c r="C84" i="33" s="1"/>
  <c r="X84" i="33" s="1"/>
  <c r="Y84" i="33" s="1"/>
  <c r="V82" i="33"/>
  <c r="T82" i="33"/>
  <c r="W82" i="33" s="1"/>
  <c r="R82" i="33"/>
  <c r="C83" i="33" s="1"/>
  <c r="X83" i="33" s="1"/>
  <c r="Y83" i="33" s="1"/>
  <c r="V81" i="33"/>
  <c r="T81" i="33"/>
  <c r="W81" i="33" s="1"/>
  <c r="R81" i="33"/>
  <c r="C82" i="33" s="1"/>
  <c r="X82" i="33" s="1"/>
  <c r="Y82" i="33" s="1"/>
  <c r="V80" i="33"/>
  <c r="T80" i="33"/>
  <c r="W80" i="33" s="1"/>
  <c r="R80" i="33"/>
  <c r="C81" i="33" s="1"/>
  <c r="X81" i="33" s="1"/>
  <c r="Y81" i="33" s="1"/>
  <c r="V79" i="33"/>
  <c r="T79" i="33"/>
  <c r="W79" i="33" s="1"/>
  <c r="R79" i="33"/>
  <c r="C80" i="33" s="1"/>
  <c r="X80" i="33" s="1"/>
  <c r="Y80" i="33" s="1"/>
  <c r="V78" i="33"/>
  <c r="T78" i="33"/>
  <c r="W78" i="33" s="1"/>
  <c r="R78" i="33"/>
  <c r="C79" i="33" s="1"/>
  <c r="X79" i="33" s="1"/>
  <c r="Y79" i="33" s="1"/>
  <c r="V77" i="33"/>
  <c r="T77" i="33"/>
  <c r="W77" i="33" s="1"/>
  <c r="R77" i="33"/>
  <c r="C78" i="33" s="1"/>
  <c r="X78" i="33" s="1"/>
  <c r="Y78" i="33" s="1"/>
  <c r="W76" i="33"/>
  <c r="V76" i="33"/>
  <c r="R76" i="33"/>
  <c r="C77" i="33" s="1"/>
  <c r="X77" i="33" s="1"/>
  <c r="Y77" i="33" s="1"/>
  <c r="W75" i="33"/>
  <c r="V75" i="33"/>
  <c r="C76" i="33"/>
  <c r="X76" i="33" s="1"/>
  <c r="Y76" i="33" s="1"/>
  <c r="V74" i="33"/>
  <c r="W74" i="33"/>
  <c r="C75" i="33"/>
  <c r="X75" i="33" s="1"/>
  <c r="Y75" i="33" s="1"/>
  <c r="V73" i="33"/>
  <c r="W73" i="33"/>
  <c r="C74" i="33"/>
  <c r="X74" i="33" s="1"/>
  <c r="Y74" i="33" s="1"/>
  <c r="V72" i="33"/>
  <c r="W72" i="33"/>
  <c r="C73" i="33"/>
  <c r="X73" i="33" s="1"/>
  <c r="Y73" i="33" s="1"/>
  <c r="V71" i="33"/>
  <c r="W71" i="33"/>
  <c r="C72" i="33"/>
  <c r="X72" i="33" s="1"/>
  <c r="Y72" i="33" s="1"/>
  <c r="V70" i="33"/>
  <c r="W70" i="33"/>
  <c r="C71" i="33"/>
  <c r="X71" i="33" s="1"/>
  <c r="Y71" i="33" s="1"/>
  <c r="V69" i="33"/>
  <c r="W69" i="33"/>
  <c r="C70" i="33"/>
  <c r="X70" i="33" s="1"/>
  <c r="Y70" i="33" s="1"/>
  <c r="V68" i="33"/>
  <c r="W68" i="33"/>
  <c r="C69" i="33"/>
  <c r="X69" i="33" s="1"/>
  <c r="Y69" i="33" s="1"/>
  <c r="V67" i="33"/>
  <c r="W67" i="33"/>
  <c r="C68" i="33"/>
  <c r="X68" i="33" s="1"/>
  <c r="Y68" i="33" s="1"/>
  <c r="V66" i="33"/>
  <c r="W66" i="33"/>
  <c r="C67" i="33"/>
  <c r="X67" i="33" s="1"/>
  <c r="Y67" i="33" s="1"/>
  <c r="V65" i="33"/>
  <c r="W65" i="33"/>
  <c r="C66" i="33"/>
  <c r="X66" i="33" s="1"/>
  <c r="Y66" i="33" s="1"/>
  <c r="V64" i="33"/>
  <c r="W64" i="33"/>
  <c r="X65" i="33"/>
  <c r="Y65" i="33" s="1"/>
  <c r="V63" i="33"/>
  <c r="W63" i="33"/>
  <c r="X64" i="33"/>
  <c r="Y64" i="33" s="1"/>
  <c r="V62" i="33"/>
  <c r="W62" i="33"/>
  <c r="X63" i="33"/>
  <c r="Y63" i="33" s="1"/>
  <c r="V61" i="33"/>
  <c r="W61" i="33"/>
  <c r="X62" i="33"/>
  <c r="Y62" i="33" s="1"/>
  <c r="V60" i="33"/>
  <c r="W60" i="33"/>
  <c r="X61" i="33"/>
  <c r="Y61" i="33" s="1"/>
  <c r="V59" i="33"/>
  <c r="W59" i="33"/>
  <c r="X60" i="33"/>
  <c r="Y60" i="33" s="1"/>
  <c r="V58" i="33"/>
  <c r="W58" i="33"/>
  <c r="X59" i="33"/>
  <c r="Y59" i="33" s="1"/>
  <c r="V57" i="33"/>
  <c r="V56" i="33"/>
  <c r="V55" i="33"/>
  <c r="V54" i="33"/>
  <c r="V53" i="33"/>
  <c r="V52" i="33"/>
  <c r="V51" i="33"/>
  <c r="W51" i="33"/>
  <c r="W52" i="33" s="1"/>
  <c r="W53" i="33" s="1"/>
  <c r="W54" i="33" s="1"/>
  <c r="W55" i="33" s="1"/>
  <c r="W56" i="33" s="1"/>
  <c r="W57" i="33" s="1"/>
  <c r="V50" i="33"/>
  <c r="V49" i="33"/>
  <c r="W49" i="33"/>
  <c r="W50" i="33" s="1"/>
  <c r="V48" i="33"/>
  <c r="W48" i="33"/>
  <c r="V47" i="33"/>
  <c r="V46" i="33"/>
  <c r="V45" i="33"/>
  <c r="V44" i="33"/>
  <c r="V43" i="33"/>
  <c r="V42" i="33"/>
  <c r="V41" i="33"/>
  <c r="W41" i="33"/>
  <c r="W42" i="33" s="1"/>
  <c r="W43" i="33" s="1"/>
  <c r="W44" i="33" s="1"/>
  <c r="W45" i="33" s="1"/>
  <c r="W46" i="33" s="1"/>
  <c r="W47" i="33" s="1"/>
  <c r="V40" i="33"/>
  <c r="W40" i="33"/>
  <c r="V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V26" i="33"/>
  <c r="V25" i="33"/>
  <c r="V24" i="33"/>
  <c r="V23" i="33"/>
  <c r="W13" i="33"/>
  <c r="W12" i="33"/>
  <c r="T9" i="33"/>
  <c r="W9" i="33" s="1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W80" i="32"/>
  <c r="V80" i="32"/>
  <c r="R80" i="32"/>
  <c r="C81" i="32" s="1"/>
  <c r="X81" i="32" s="1"/>
  <c r="Y81" i="32" s="1"/>
  <c r="M80" i="32"/>
  <c r="K80" i="32"/>
  <c r="V79" i="32"/>
  <c r="W79" i="32"/>
  <c r="R79" i="32"/>
  <c r="C80" i="32" s="1"/>
  <c r="X80" i="32" s="1"/>
  <c r="Y80" i="32" s="1"/>
  <c r="M79" i="32"/>
  <c r="K79" i="32"/>
  <c r="V78" i="32"/>
  <c r="W78" i="32"/>
  <c r="R78" i="32"/>
  <c r="C79" i="32" s="1"/>
  <c r="X79" i="32" s="1"/>
  <c r="Y79" i="32" s="1"/>
  <c r="M78" i="32"/>
  <c r="K78" i="32"/>
  <c r="V77" i="32"/>
  <c r="W77" i="32"/>
  <c r="R77" i="32"/>
  <c r="C78" i="32" s="1"/>
  <c r="X78" i="32" s="1"/>
  <c r="Y78" i="32" s="1"/>
  <c r="M77" i="32"/>
  <c r="K77" i="32"/>
  <c r="V76" i="32"/>
  <c r="W76" i="32"/>
  <c r="R76" i="32"/>
  <c r="C77" i="32" s="1"/>
  <c r="X77" i="32" s="1"/>
  <c r="Y77" i="32" s="1"/>
  <c r="M76" i="32"/>
  <c r="K76" i="32"/>
  <c r="V75" i="32"/>
  <c r="W75" i="32"/>
  <c r="R75" i="32"/>
  <c r="C76" i="32" s="1"/>
  <c r="X76" i="32" s="1"/>
  <c r="Y76" i="32" s="1"/>
  <c r="M75" i="32"/>
  <c r="K75" i="32"/>
  <c r="V74" i="32"/>
  <c r="W74" i="32"/>
  <c r="R74" i="32"/>
  <c r="C75" i="32" s="1"/>
  <c r="X75" i="32" s="1"/>
  <c r="Y75" i="32" s="1"/>
  <c r="M74" i="32"/>
  <c r="K74" i="32"/>
  <c r="W73" i="32"/>
  <c r="V73" i="32"/>
  <c r="R73" i="32"/>
  <c r="C74" i="32" s="1"/>
  <c r="X74" i="32" s="1"/>
  <c r="Y74" i="32" s="1"/>
  <c r="M73" i="32"/>
  <c r="K73" i="32"/>
  <c r="W72" i="32"/>
  <c r="V72" i="32"/>
  <c r="R72" i="32"/>
  <c r="C73" i="32" s="1"/>
  <c r="X73" i="32" s="1"/>
  <c r="Y73" i="32" s="1"/>
  <c r="M72" i="32"/>
  <c r="K72" i="32"/>
  <c r="V71" i="32"/>
  <c r="W71" i="32"/>
  <c r="R71" i="32"/>
  <c r="C72" i="32" s="1"/>
  <c r="X72" i="32" s="1"/>
  <c r="Y72" i="32" s="1"/>
  <c r="M71" i="32"/>
  <c r="K71" i="32"/>
  <c r="V70" i="32"/>
  <c r="W70" i="32"/>
  <c r="R70" i="32"/>
  <c r="C71" i="32" s="1"/>
  <c r="X71" i="32" s="1"/>
  <c r="Y71" i="32" s="1"/>
  <c r="M70" i="32"/>
  <c r="K70" i="32"/>
  <c r="V69" i="32"/>
  <c r="W69" i="32"/>
  <c r="R69" i="32"/>
  <c r="C70" i="32" s="1"/>
  <c r="X70" i="32" s="1"/>
  <c r="Y70" i="32" s="1"/>
  <c r="M69" i="32"/>
  <c r="K69" i="32"/>
  <c r="V68" i="32"/>
  <c r="W68" i="32"/>
  <c r="R68" i="32"/>
  <c r="C69" i="32" s="1"/>
  <c r="X69" i="32" s="1"/>
  <c r="Y69" i="32" s="1"/>
  <c r="M68" i="32"/>
  <c r="K68" i="32"/>
  <c r="V67" i="32"/>
  <c r="W67" i="32"/>
  <c r="R67" i="32"/>
  <c r="C68" i="32" s="1"/>
  <c r="X68" i="32" s="1"/>
  <c r="Y68" i="32" s="1"/>
  <c r="M67" i="32"/>
  <c r="K67" i="32"/>
  <c r="V66" i="32"/>
  <c r="W66" i="32"/>
  <c r="R66" i="32"/>
  <c r="C67" i="32" s="1"/>
  <c r="X67" i="32" s="1"/>
  <c r="Y67" i="32" s="1"/>
  <c r="M66" i="32"/>
  <c r="K66" i="32"/>
  <c r="W65" i="32"/>
  <c r="V65" i="32"/>
  <c r="R65" i="32"/>
  <c r="C66" i="32" s="1"/>
  <c r="X66" i="32" s="1"/>
  <c r="Y66" i="32" s="1"/>
  <c r="M65" i="32"/>
  <c r="K65" i="32"/>
  <c r="V64" i="32"/>
  <c r="W64" i="32"/>
  <c r="C65" i="32"/>
  <c r="X65" i="32" s="1"/>
  <c r="Y65" i="32" s="1"/>
  <c r="V63" i="32"/>
  <c r="W63" i="32"/>
  <c r="X64" i="32"/>
  <c r="Y64" i="32" s="1"/>
  <c r="V62" i="32"/>
  <c r="W62" i="32"/>
  <c r="X63" i="32"/>
  <c r="Y63" i="32" s="1"/>
  <c r="V61" i="32"/>
  <c r="W61" i="32"/>
  <c r="X62" i="32"/>
  <c r="Y62" i="32" s="1"/>
  <c r="V60" i="32"/>
  <c r="W60" i="32"/>
  <c r="X61" i="32"/>
  <c r="Y61" i="32" s="1"/>
  <c r="V59" i="32"/>
  <c r="W59" i="32"/>
  <c r="X60" i="32"/>
  <c r="Y60" i="32" s="1"/>
  <c r="V58" i="32"/>
  <c r="V57" i="32"/>
  <c r="V56" i="32"/>
  <c r="V55" i="32"/>
  <c r="V54" i="32"/>
  <c r="V53" i="32"/>
  <c r="V52" i="32"/>
  <c r="V51" i="32"/>
  <c r="V50" i="32"/>
  <c r="W50" i="32"/>
  <c r="W51" i="32" s="1"/>
  <c r="W52" i="32" s="1"/>
  <c r="W53" i="32" s="1"/>
  <c r="W54" i="32" s="1"/>
  <c r="W55" i="32" s="1"/>
  <c r="W56" i="32" s="1"/>
  <c r="W57" i="32" s="1"/>
  <c r="W58" i="32" s="1"/>
  <c r="W49" i="32"/>
  <c r="V49" i="32"/>
  <c r="V48" i="32"/>
  <c r="V47" i="32"/>
  <c r="V46" i="32"/>
  <c r="V45" i="32"/>
  <c r="V44" i="32"/>
  <c r="V43" i="32"/>
  <c r="V42" i="32"/>
  <c r="W42" i="32"/>
  <c r="W43" i="32" s="1"/>
  <c r="W44" i="32" s="1"/>
  <c r="W45" i="32" s="1"/>
  <c r="W46" i="32" s="1"/>
  <c r="W47" i="32" s="1"/>
  <c r="W48" i="32" s="1"/>
  <c r="V41" i="32"/>
  <c r="W40" i="32"/>
  <c r="W41" i="32" s="1"/>
  <c r="V40" i="32"/>
  <c r="V39" i="32"/>
  <c r="V38" i="32"/>
  <c r="T38" i="32"/>
  <c r="V37" i="32"/>
  <c r="T37" i="32"/>
  <c r="V36" i="32"/>
  <c r="T36" i="32"/>
  <c r="W36" i="32" s="1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23" i="32"/>
  <c r="T23" i="32"/>
  <c r="T22" i="32"/>
  <c r="T21" i="32"/>
  <c r="T20" i="32"/>
  <c r="T19" i="32"/>
  <c r="T18" i="32"/>
  <c r="T17" i="32"/>
  <c r="V17" i="32" s="1"/>
  <c r="T16" i="32"/>
  <c r="T15" i="32"/>
  <c r="T14" i="32"/>
  <c r="T13" i="32"/>
  <c r="W13" i="32" s="1"/>
  <c r="T12" i="32"/>
  <c r="W12" i="32" s="1"/>
  <c r="T11" i="32"/>
  <c r="T10" i="32"/>
  <c r="T9" i="32"/>
  <c r="W9" i="32" s="1"/>
  <c r="C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W96" i="31"/>
  <c r="V96" i="31"/>
  <c r="T96" i="3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W92" i="31"/>
  <c r="V92" i="31"/>
  <c r="T92" i="3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W80" i="31"/>
  <c r="V80" i="31"/>
  <c r="T80" i="3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W75" i="31"/>
  <c r="V75" i="31"/>
  <c r="T75" i="3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W72" i="31"/>
  <c r="V72" i="31"/>
  <c r="T72" i="3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V69" i="31"/>
  <c r="T69" i="31"/>
  <c r="W69" i="31" s="1"/>
  <c r="R69" i="31"/>
  <c r="C70" i="31" s="1"/>
  <c r="X70" i="31" s="1"/>
  <c r="Y70" i="31" s="1"/>
  <c r="V68" i="31"/>
  <c r="T68" i="31"/>
  <c r="W68" i="31" s="1"/>
  <c r="R68" i="31"/>
  <c r="C69" i="31" s="1"/>
  <c r="X69" i="31" s="1"/>
  <c r="Y69" i="31" s="1"/>
  <c r="V67" i="31"/>
  <c r="T67" i="31"/>
  <c r="W67" i="31" s="1"/>
  <c r="R67" i="31"/>
  <c r="C68" i="31" s="1"/>
  <c r="X68" i="31" s="1"/>
  <c r="Y68" i="31" s="1"/>
  <c r="V66" i="31"/>
  <c r="T66" i="31"/>
  <c r="W66" i="31" s="1"/>
  <c r="R66" i="31"/>
  <c r="C67" i="31" s="1"/>
  <c r="X67" i="31" s="1"/>
  <c r="Y67" i="31" s="1"/>
  <c r="V65" i="31"/>
  <c r="T65" i="31"/>
  <c r="W65" i="31" s="1"/>
  <c r="R65" i="31"/>
  <c r="C66" i="31" s="1"/>
  <c r="X66" i="31" s="1"/>
  <c r="Y66" i="31" s="1"/>
  <c r="V64" i="31"/>
  <c r="T64" i="31"/>
  <c r="W64" i="31" s="1"/>
  <c r="R64" i="31"/>
  <c r="C65" i="31" s="1"/>
  <c r="X65" i="31" s="1"/>
  <c r="Y65" i="31" s="1"/>
  <c r="V63" i="31"/>
  <c r="T63" i="31"/>
  <c r="W63" i="31"/>
  <c r="R63" i="31"/>
  <c r="C64" i="31" s="1"/>
  <c r="X64" i="31" s="1"/>
  <c r="Y64" i="31" s="1"/>
  <c r="V62" i="31"/>
  <c r="T62" i="31"/>
  <c r="W62" i="31" s="1"/>
  <c r="R62" i="31"/>
  <c r="C63" i="31" s="1"/>
  <c r="X63" i="31" s="1"/>
  <c r="Y63" i="31" s="1"/>
  <c r="W61" i="31"/>
  <c r="V61" i="31"/>
  <c r="T61" i="31"/>
  <c r="R61" i="31"/>
  <c r="C62" i="31" s="1"/>
  <c r="X62" i="31" s="1"/>
  <c r="Y62" i="31" s="1"/>
  <c r="V60" i="31"/>
  <c r="T60" i="31"/>
  <c r="W60" i="31" s="1"/>
  <c r="R60" i="31"/>
  <c r="C61" i="31" s="1"/>
  <c r="X61" i="31" s="1"/>
  <c r="Y61" i="31" s="1"/>
  <c r="V59" i="31"/>
  <c r="T59" i="31"/>
  <c r="W59" i="31" s="1"/>
  <c r="R59" i="31"/>
  <c r="C60" i="31" s="1"/>
  <c r="X60" i="31" s="1"/>
  <c r="Y60" i="31" s="1"/>
  <c r="V58" i="31"/>
  <c r="W58" i="31"/>
  <c r="V57" i="31"/>
  <c r="V56" i="31"/>
  <c r="V55" i="31"/>
  <c r="V54" i="31"/>
  <c r="V53" i="31"/>
  <c r="V52" i="31"/>
  <c r="V51" i="31"/>
  <c r="V50" i="31"/>
  <c r="W50" i="31"/>
  <c r="W51" i="31" s="1"/>
  <c r="W52" i="31" s="1"/>
  <c r="W53" i="31" s="1"/>
  <c r="W54" i="31" s="1"/>
  <c r="W55" i="31" s="1"/>
  <c r="W56" i="31" s="1"/>
  <c r="W57" i="31" s="1"/>
  <c r="V49" i="31"/>
  <c r="W49" i="31"/>
  <c r="V48" i="31"/>
  <c r="V47" i="31"/>
  <c r="V46" i="31"/>
  <c r="V45" i="31"/>
  <c r="V44" i="31"/>
  <c r="V43" i="31"/>
  <c r="V42" i="31"/>
  <c r="V41" i="31"/>
  <c r="V40" i="31"/>
  <c r="V39" i="31"/>
  <c r="V38" i="31"/>
  <c r="T38" i="31"/>
  <c r="V37" i="31"/>
  <c r="T37" i="31"/>
  <c r="V36" i="31"/>
  <c r="T36" i="31"/>
  <c r="V35" i="31"/>
  <c r="T35" i="31"/>
  <c r="V34" i="31"/>
  <c r="T34" i="31"/>
  <c r="V33" i="31"/>
  <c r="T33" i="31"/>
  <c r="V32" i="31"/>
  <c r="T32" i="31"/>
  <c r="V31" i="31"/>
  <c r="T31" i="31"/>
  <c r="V30" i="31"/>
  <c r="T30" i="31"/>
  <c r="V29" i="31"/>
  <c r="T29" i="31"/>
  <c r="V28" i="31"/>
  <c r="T28" i="31"/>
  <c r="V27" i="31"/>
  <c r="T27" i="31"/>
  <c r="V26" i="31"/>
  <c r="T26" i="31"/>
  <c r="V25" i="31"/>
  <c r="T25" i="31"/>
  <c r="V24" i="31"/>
  <c r="T24" i="31"/>
  <c r="V23" i="31"/>
  <c r="T23" i="31"/>
  <c r="T22" i="31"/>
  <c r="T21" i="31"/>
  <c r="T20" i="31"/>
  <c r="T19" i="31"/>
  <c r="T18" i="31"/>
  <c r="V18" i="31" s="1"/>
  <c r="T17" i="31"/>
  <c r="V17" i="31" s="1"/>
  <c r="T16" i="31"/>
  <c r="T15" i="31"/>
  <c r="T14" i="31"/>
  <c r="T13" i="31"/>
  <c r="T12" i="31"/>
  <c r="W12" i="31" s="1"/>
  <c r="T11" i="31"/>
  <c r="T10" i="31"/>
  <c r="T9" i="31"/>
  <c r="V9" i="31" s="1"/>
  <c r="C9" i="31"/>
  <c r="R10" i="17"/>
  <c r="C11" i="17" s="1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C32" i="17" s="1"/>
  <c r="T31" i="17"/>
  <c r="R32" i="17"/>
  <c r="C33" i="17" s="1"/>
  <c r="T32" i="17"/>
  <c r="R33" i="17"/>
  <c r="C34" i="17" s="1"/>
  <c r="T33" i="17"/>
  <c r="R34" i="17"/>
  <c r="T34" i="17"/>
  <c r="R35" i="17"/>
  <c r="C36" i="17" s="1"/>
  <c r="T35" i="17"/>
  <c r="R36" i="17"/>
  <c r="C37" i="17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C62" i="17" s="1"/>
  <c r="T61" i="17"/>
  <c r="R62" i="17"/>
  <c r="T62" i="17"/>
  <c r="R63" i="17"/>
  <c r="C64" i="17" s="1"/>
  <c r="T63" i="17"/>
  <c r="R64" i="17"/>
  <c r="C65" i="17" s="1"/>
  <c r="T64" i="17"/>
  <c r="R65" i="17"/>
  <c r="C66" i="17" s="1"/>
  <c r="T65" i="17"/>
  <c r="R66" i="17"/>
  <c r="T66" i="17"/>
  <c r="R67" i="17"/>
  <c r="C68" i="17" s="1"/>
  <c r="T67" i="17"/>
  <c r="R68" i="17"/>
  <c r="C69" i="17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C102" i="17" s="1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K67" i="17"/>
  <c r="C67" i="17"/>
  <c r="K66" i="17"/>
  <c r="K65" i="17"/>
  <c r="K64" i="17"/>
  <c r="K63" i="17"/>
  <c r="C63" i="17"/>
  <c r="K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K35" i="17"/>
  <c r="C35" i="17"/>
  <c r="K34" i="17"/>
  <c r="K33" i="17"/>
  <c r="K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K10" i="17"/>
  <c r="K9" i="17"/>
  <c r="M9" i="17"/>
  <c r="R9" i="17" s="1"/>
  <c r="L2" i="17"/>
  <c r="V10" i="31" l="1"/>
  <c r="W14" i="32"/>
  <c r="V18" i="32"/>
  <c r="P2" i="17"/>
  <c r="W37" i="32"/>
  <c r="W30" i="32"/>
  <c r="W31" i="32" s="1"/>
  <c r="W32" i="32" s="1"/>
  <c r="W33" i="32" s="1"/>
  <c r="W34" i="32" s="1"/>
  <c r="W35" i="32" s="1"/>
  <c r="W26" i="32"/>
  <c r="W27" i="32" s="1"/>
  <c r="W28" i="32" s="1"/>
  <c r="W29" i="32" s="1"/>
  <c r="W15" i="32"/>
  <c r="W9" i="31"/>
  <c r="W10" i="31" s="1"/>
  <c r="W11" i="31" s="1"/>
  <c r="W13" i="31"/>
  <c r="W14" i="31" s="1"/>
  <c r="W15" i="31" s="1"/>
  <c r="V9" i="32"/>
  <c r="V10" i="32" s="1"/>
  <c r="R9" i="32"/>
  <c r="C10" i="32" s="1"/>
  <c r="W38" i="32"/>
  <c r="W39" i="32" s="1"/>
  <c r="W36" i="33"/>
  <c r="W30" i="33"/>
  <c r="W31" i="33" s="1"/>
  <c r="W32" i="33" s="1"/>
  <c r="W33" i="33" s="1"/>
  <c r="W34" i="33" s="1"/>
  <c r="W35" i="33" s="1"/>
  <c r="W14" i="33"/>
  <c r="W10" i="32"/>
  <c r="W11" i="32" s="1"/>
  <c r="W10" i="33"/>
  <c r="W11" i="33" s="1"/>
  <c r="V11" i="31"/>
  <c r="V12" i="31" s="1"/>
  <c r="V19" i="31"/>
  <c r="V20" i="31" s="1"/>
  <c r="V21" i="31" s="1"/>
  <c r="V22" i="31" s="1"/>
  <c r="W30" i="31"/>
  <c r="W31" i="31" s="1"/>
  <c r="W32" i="31" s="1"/>
  <c r="W33" i="31" s="1"/>
  <c r="W34" i="31" s="1"/>
  <c r="W35" i="31" s="1"/>
  <c r="W36" i="31" s="1"/>
  <c r="W26" i="31"/>
  <c r="W27" i="31" s="1"/>
  <c r="W28" i="31" s="1"/>
  <c r="W29" i="31" s="1"/>
  <c r="W17" i="33"/>
  <c r="W18" i="33" s="1"/>
  <c r="W19" i="33" s="1"/>
  <c r="W20" i="33" s="1"/>
  <c r="W21" i="33" s="1"/>
  <c r="W22" i="33" s="1"/>
  <c r="W23" i="33" s="1"/>
  <c r="W24" i="33" s="1"/>
  <c r="W25" i="33" s="1"/>
  <c r="R9" i="33"/>
  <c r="C10" i="33" s="1"/>
  <c r="K10" i="33" s="1"/>
  <c r="M10" i="33" s="1"/>
  <c r="R10" i="33" s="1"/>
  <c r="W37" i="33"/>
  <c r="W38" i="33" s="1"/>
  <c r="W39" i="33" s="1"/>
  <c r="V9" i="33"/>
  <c r="V10" i="33" s="1"/>
  <c r="V11" i="33" s="1"/>
  <c r="V12" i="33" s="1"/>
  <c r="V13" i="33" s="1"/>
  <c r="V14" i="33" s="1"/>
  <c r="V15" i="33" s="1"/>
  <c r="V16" i="33" s="1"/>
  <c r="V17" i="33" s="1"/>
  <c r="W37" i="31"/>
  <c r="W38" i="31" s="1"/>
  <c r="W39" i="31" s="1"/>
  <c r="W40" i="31" s="1"/>
  <c r="W41" i="31" s="1"/>
  <c r="W42" i="31" s="1"/>
  <c r="W43" i="31" s="1"/>
  <c r="W44" i="31" s="1"/>
  <c r="W45" i="31" s="1"/>
  <c r="W46" i="31" s="1"/>
  <c r="W47" i="31" s="1"/>
  <c r="W48" i="31" s="1"/>
  <c r="H4" i="32"/>
  <c r="H4" i="33"/>
  <c r="H4" i="31"/>
  <c r="G5" i="17"/>
  <c r="E5" i="17"/>
  <c r="D4" i="17"/>
  <c r="C5" i="17"/>
  <c r="I5" i="17" s="1"/>
  <c r="T9" i="17"/>
  <c r="H4" i="17" s="1"/>
  <c r="C10" i="17"/>
  <c r="R9" i="31"/>
  <c r="W16" i="31"/>
  <c r="W17" i="31" s="1"/>
  <c r="W18" i="31" s="1"/>
  <c r="W19" i="31" s="1"/>
  <c r="W20" i="31" s="1"/>
  <c r="W21" i="32"/>
  <c r="W22" i="32" s="1"/>
  <c r="W23" i="32" s="1"/>
  <c r="W24" i="32" s="1"/>
  <c r="W25" i="32" s="1"/>
  <c r="W21" i="31"/>
  <c r="W22" i="31" s="1"/>
  <c r="W23" i="31" s="1"/>
  <c r="W24" i="31" s="1"/>
  <c r="W25" i="31" s="1"/>
  <c r="V19" i="32"/>
  <c r="V20" i="32" s="1"/>
  <c r="V21" i="32" s="1"/>
  <c r="V22" i="32" s="1"/>
  <c r="W16" i="32"/>
  <c r="V18" i="33"/>
  <c r="V19" i="33" s="1"/>
  <c r="V20" i="33" s="1"/>
  <c r="V21" i="33" s="1"/>
  <c r="V22" i="33" s="1"/>
  <c r="V11" i="32"/>
  <c r="V12" i="32" s="1"/>
  <c r="V13" i="32" s="1"/>
  <c r="V14" i="32" s="1"/>
  <c r="V15" i="32" s="1"/>
  <c r="V16" i="32" s="1"/>
  <c r="W15" i="33"/>
  <c r="W16" i="33" s="1"/>
  <c r="W26" i="33"/>
  <c r="W27" i="33" s="1"/>
  <c r="W28" i="33" s="1"/>
  <c r="W29" i="33" s="1"/>
  <c r="X10" i="33" l="1"/>
  <c r="C11" i="33"/>
  <c r="K11" i="33" s="1"/>
  <c r="M11" i="33" s="1"/>
  <c r="R11" i="33" s="1"/>
  <c r="V13" i="31"/>
  <c r="P5" i="33"/>
  <c r="R10" i="32"/>
  <c r="X10" i="32"/>
  <c r="C10" i="31"/>
  <c r="L5" i="33"/>
  <c r="P5" i="31"/>
  <c r="L5" i="32"/>
  <c r="W17" i="32"/>
  <c r="P4" i="17"/>
  <c r="L4" i="17"/>
  <c r="V14" i="31" l="1"/>
  <c r="V15" i="31" s="1"/>
  <c r="V16" i="31" s="1"/>
  <c r="W18" i="32"/>
  <c r="X11" i="33"/>
  <c r="Y11" i="33" s="1"/>
  <c r="C11" i="32"/>
  <c r="R11" i="32" s="1"/>
  <c r="R10" i="31"/>
  <c r="X10" i="31"/>
  <c r="W19" i="32" l="1"/>
  <c r="W20" i="32" s="1"/>
  <c r="L5" i="31"/>
  <c r="C11" i="31"/>
  <c r="X11" i="32"/>
  <c r="Y11" i="32" s="1"/>
  <c r="C12" i="33"/>
  <c r="K12" i="33" s="1"/>
  <c r="M12" i="33" s="1"/>
  <c r="R12" i="33" s="1"/>
  <c r="P5" i="32" l="1"/>
  <c r="X12" i="33"/>
  <c r="Y12" i="33" s="1"/>
  <c r="C12" i="32"/>
  <c r="R11" i="31"/>
  <c r="X11" i="31"/>
  <c r="Y11" i="31" s="1"/>
  <c r="C12" i="31" l="1"/>
  <c r="R12" i="32"/>
  <c r="X12" i="32"/>
  <c r="Y12" i="32" s="1"/>
  <c r="C13" i="33"/>
  <c r="K13" i="33" s="1"/>
  <c r="M13" i="33" s="1"/>
  <c r="R13" i="33" s="1"/>
  <c r="X13" i="33" l="1"/>
  <c r="Y13" i="33" s="1"/>
  <c r="C13" i="32"/>
  <c r="R12" i="31"/>
  <c r="X12" i="31"/>
  <c r="Y12" i="31" s="1"/>
  <c r="C14" i="33" l="1"/>
  <c r="K14" i="33" s="1"/>
  <c r="M14" i="33" s="1"/>
  <c r="R14" i="33" s="1"/>
  <c r="R13" i="32"/>
  <c r="X13" i="32"/>
  <c r="Y13" i="32" s="1"/>
  <c r="C13" i="31"/>
  <c r="R13" i="31" l="1"/>
  <c r="X13" i="31"/>
  <c r="Y13" i="31" s="1"/>
  <c r="C14" i="32"/>
  <c r="X14" i="33"/>
  <c r="Y14" i="33" s="1"/>
  <c r="C15" i="33" l="1"/>
  <c r="K15" i="33" s="1"/>
  <c r="M15" i="33" s="1"/>
  <c r="R15" i="33" s="1"/>
  <c r="R14" i="32"/>
  <c r="X14" i="32"/>
  <c r="Y14" i="32" s="1"/>
  <c r="C14" i="31"/>
  <c r="R14" i="31" l="1"/>
  <c r="C15" i="31" s="1"/>
  <c r="X14" i="31"/>
  <c r="Y14" i="31" s="1"/>
  <c r="C15" i="32"/>
  <c r="C16" i="33"/>
  <c r="K16" i="33" s="1"/>
  <c r="M16" i="33" s="1"/>
  <c r="R16" i="33" s="1"/>
  <c r="X15" i="33"/>
  <c r="Y15" i="33" s="1"/>
  <c r="R15" i="32" l="1"/>
  <c r="C16" i="32" s="1"/>
  <c r="X15" i="32"/>
  <c r="Y15" i="32" s="1"/>
  <c r="C17" i="33"/>
  <c r="K17" i="33" s="1"/>
  <c r="M17" i="33" s="1"/>
  <c r="R17" i="33" s="1"/>
  <c r="X16" i="33"/>
  <c r="Y16" i="33" s="1"/>
  <c r="R15" i="31"/>
  <c r="C16" i="31" s="1"/>
  <c r="X15" i="31"/>
  <c r="Y15" i="31" s="1"/>
  <c r="R16" i="31" l="1"/>
  <c r="C17" i="31" s="1"/>
  <c r="X16" i="31"/>
  <c r="Y16" i="31" s="1"/>
  <c r="C18" i="33"/>
  <c r="K18" i="33" s="1"/>
  <c r="M18" i="33" s="1"/>
  <c r="R18" i="33" s="1"/>
  <c r="X17" i="33"/>
  <c r="Y17" i="33" s="1"/>
  <c r="R16" i="32"/>
  <c r="C17" i="32" s="1"/>
  <c r="X16" i="32"/>
  <c r="Y16" i="32" s="1"/>
  <c r="R17" i="32" l="1"/>
  <c r="C18" i="32" s="1"/>
  <c r="X17" i="32"/>
  <c r="Y17" i="32" s="1"/>
  <c r="C19" i="33"/>
  <c r="K19" i="33" s="1"/>
  <c r="M19" i="33" s="1"/>
  <c r="R19" i="33" s="1"/>
  <c r="X18" i="33"/>
  <c r="Y18" i="33" s="1"/>
  <c r="R17" i="31"/>
  <c r="C18" i="31" s="1"/>
  <c r="X17" i="31"/>
  <c r="Y17" i="31" s="1"/>
  <c r="R18" i="32" l="1"/>
  <c r="C19" i="32" s="1"/>
  <c r="X18" i="32"/>
  <c r="Y18" i="32" s="1"/>
  <c r="R18" i="31"/>
  <c r="C19" i="31" s="1"/>
  <c r="X18" i="31"/>
  <c r="Y18" i="31" s="1"/>
  <c r="C20" i="33"/>
  <c r="K20" i="33" s="1"/>
  <c r="M20" i="33" s="1"/>
  <c r="R20" i="33" s="1"/>
  <c r="X19" i="33"/>
  <c r="Y19" i="33" s="1"/>
  <c r="R19" i="32" l="1"/>
  <c r="C20" i="32" s="1"/>
  <c r="X19" i="32"/>
  <c r="Y19" i="32" s="1"/>
  <c r="R19" i="31"/>
  <c r="C20" i="31" s="1"/>
  <c r="X19" i="31"/>
  <c r="Y19" i="31" s="1"/>
  <c r="C21" i="33"/>
  <c r="K21" i="33" s="1"/>
  <c r="M21" i="33" s="1"/>
  <c r="R21" i="33" s="1"/>
  <c r="X20" i="33"/>
  <c r="Y20" i="33" s="1"/>
  <c r="R20" i="32" l="1"/>
  <c r="C21" i="32" s="1"/>
  <c r="X20" i="32"/>
  <c r="Y20" i="32" s="1"/>
  <c r="R20" i="31"/>
  <c r="C21" i="31" s="1"/>
  <c r="X20" i="31"/>
  <c r="Y20" i="31" s="1"/>
  <c r="C22" i="33"/>
  <c r="K22" i="33" s="1"/>
  <c r="M22" i="33" s="1"/>
  <c r="R22" i="33" s="1"/>
  <c r="X21" i="33"/>
  <c r="Y21" i="33" s="1"/>
  <c r="R21" i="32" l="1"/>
  <c r="C22" i="32" s="1"/>
  <c r="X21" i="32"/>
  <c r="Y21" i="32" s="1"/>
  <c r="R21" i="31"/>
  <c r="C22" i="31" s="1"/>
  <c r="X21" i="31"/>
  <c r="Y21" i="31" s="1"/>
  <c r="C23" i="33"/>
  <c r="K23" i="33" s="1"/>
  <c r="M23" i="33" s="1"/>
  <c r="R23" i="33" s="1"/>
  <c r="X22" i="33"/>
  <c r="Y22" i="33" s="1"/>
  <c r="R22" i="32" l="1"/>
  <c r="C23" i="32" s="1"/>
  <c r="X22" i="32"/>
  <c r="Y22" i="32" s="1"/>
  <c r="R22" i="31"/>
  <c r="C23" i="31" s="1"/>
  <c r="X22" i="31"/>
  <c r="Y22" i="31" s="1"/>
  <c r="C24" i="33"/>
  <c r="K24" i="33" s="1"/>
  <c r="M24" i="33" s="1"/>
  <c r="R24" i="33" s="1"/>
  <c r="X23" i="33"/>
  <c r="Y23" i="33" s="1"/>
  <c r="X24" i="33" l="1"/>
  <c r="Y24" i="33" s="1"/>
  <c r="C25" i="33"/>
  <c r="R23" i="31"/>
  <c r="C24" i="31" s="1"/>
  <c r="X23" i="31"/>
  <c r="Y23" i="31" s="1"/>
  <c r="R23" i="32"/>
  <c r="C24" i="32" s="1"/>
  <c r="X23" i="32"/>
  <c r="Y23" i="32" s="1"/>
  <c r="K25" i="33" l="1"/>
  <c r="M25" i="33" s="1"/>
  <c r="R25" i="33" s="1"/>
  <c r="C26" i="33" s="1"/>
  <c r="R24" i="32"/>
  <c r="C25" i="32" s="1"/>
  <c r="X24" i="32"/>
  <c r="Y24" i="32" s="1"/>
  <c r="R24" i="31"/>
  <c r="C25" i="31" s="1"/>
  <c r="X24" i="31"/>
  <c r="Y24" i="31" s="1"/>
  <c r="X25" i="33"/>
  <c r="Y25" i="33" s="1"/>
  <c r="K26" i="33" l="1"/>
  <c r="M26" i="33" s="1"/>
  <c r="R26" i="33" s="1"/>
  <c r="C27" i="33" s="1"/>
  <c r="R25" i="31"/>
  <c r="C26" i="31" s="1"/>
  <c r="X25" i="31"/>
  <c r="Y25" i="31" s="1"/>
  <c r="X26" i="33"/>
  <c r="Y26" i="33" s="1"/>
  <c r="R25" i="32"/>
  <c r="C26" i="32" s="1"/>
  <c r="X25" i="32"/>
  <c r="Y25" i="32" s="1"/>
  <c r="K27" i="33" l="1"/>
  <c r="M27" i="33" s="1"/>
  <c r="R27" i="33" s="1"/>
  <c r="C28" i="33" s="1"/>
  <c r="R26" i="31"/>
  <c r="X26" i="31"/>
  <c r="Y26" i="31" s="1"/>
  <c r="R26" i="32"/>
  <c r="X26" i="32"/>
  <c r="Y26" i="32" s="1"/>
  <c r="K28" i="33" l="1"/>
  <c r="M28" i="33" s="1"/>
  <c r="R28" i="33" s="1"/>
  <c r="C29" i="33" s="1"/>
  <c r="C27" i="32"/>
  <c r="X27" i="33"/>
  <c r="Y27" i="33" s="1"/>
  <c r="C27" i="31"/>
  <c r="K29" i="33" l="1"/>
  <c r="M29" i="33" s="1"/>
  <c r="R29" i="33" s="1"/>
  <c r="C30" i="33" s="1"/>
  <c r="R27" i="31"/>
  <c r="C28" i="31" s="1"/>
  <c r="R27" i="32"/>
  <c r="X27" i="31"/>
  <c r="Y27" i="31" s="1"/>
  <c r="X27" i="32"/>
  <c r="Y27" i="32" s="1"/>
  <c r="K30" i="33" l="1"/>
  <c r="M30" i="33" s="1"/>
  <c r="R30" i="33" s="1"/>
  <c r="C31" i="33" s="1"/>
  <c r="C28" i="32"/>
  <c r="R28" i="32" s="1"/>
  <c r="C29" i="32" s="1"/>
  <c r="R29" i="32" s="1"/>
  <c r="C30" i="32" s="1"/>
  <c r="R30" i="32" s="1"/>
  <c r="C31" i="32" s="1"/>
  <c r="R31" i="32" s="1"/>
  <c r="C32" i="32" s="1"/>
  <c r="R32" i="32" s="1"/>
  <c r="C33" i="32" s="1"/>
  <c r="R33" i="32" s="1"/>
  <c r="C34" i="32" s="1"/>
  <c r="R34" i="32" s="1"/>
  <c r="C35" i="32" s="1"/>
  <c r="R35" i="32" s="1"/>
  <c r="C36" i="32" s="1"/>
  <c r="R36" i="32" s="1"/>
  <c r="C37" i="32" s="1"/>
  <c r="R37" i="32" s="1"/>
  <c r="C38" i="32" s="1"/>
  <c r="R38" i="32" s="1"/>
  <c r="C39" i="32" s="1"/>
  <c r="R39" i="32" s="1"/>
  <c r="C40" i="32" s="1"/>
  <c r="R40" i="32" s="1"/>
  <c r="C41" i="32" s="1"/>
  <c r="R41" i="32" s="1"/>
  <c r="C42" i="32" s="1"/>
  <c r="R42" i="32" s="1"/>
  <c r="C43" i="32" s="1"/>
  <c r="R43" i="32" s="1"/>
  <c r="C44" i="32" s="1"/>
  <c r="R44" i="32" s="1"/>
  <c r="C45" i="32" s="1"/>
  <c r="R45" i="32" s="1"/>
  <c r="C46" i="32" s="1"/>
  <c r="R46" i="32" s="1"/>
  <c r="C47" i="32" s="1"/>
  <c r="R47" i="32" s="1"/>
  <c r="C48" i="32" s="1"/>
  <c r="R48" i="32" s="1"/>
  <c r="C49" i="32" s="1"/>
  <c r="R49" i="32" s="1"/>
  <c r="C50" i="32" s="1"/>
  <c r="R50" i="32" s="1"/>
  <c r="C51" i="32" s="1"/>
  <c r="R51" i="32" s="1"/>
  <c r="C52" i="32" s="1"/>
  <c r="R52" i="32" s="1"/>
  <c r="C53" i="32" s="1"/>
  <c r="R53" i="32" s="1"/>
  <c r="C54" i="32" s="1"/>
  <c r="R54" i="32" s="1"/>
  <c r="C55" i="32" s="1"/>
  <c r="R55" i="32" s="1"/>
  <c r="C56" i="32" s="1"/>
  <c r="R56" i="32" s="1"/>
  <c r="C57" i="32" s="1"/>
  <c r="R57" i="32" s="1"/>
  <c r="C58" i="32" s="1"/>
  <c r="R58" i="32" s="1"/>
  <c r="C59" i="32" s="1"/>
  <c r="R28" i="31"/>
  <c r="C29" i="31" s="1"/>
  <c r="R29" i="31" s="1"/>
  <c r="C30" i="31" s="1"/>
  <c r="X28" i="31"/>
  <c r="Y28" i="31" s="1"/>
  <c r="X28" i="33"/>
  <c r="Y28" i="33" s="1"/>
  <c r="K31" i="33" l="1"/>
  <c r="M31" i="33" s="1"/>
  <c r="R31" i="33" s="1"/>
  <c r="C32" i="33" s="1"/>
  <c r="X28" i="32"/>
  <c r="Y28" i="32" s="1"/>
  <c r="R30" i="31"/>
  <c r="C31" i="31" s="1"/>
  <c r="X29" i="31"/>
  <c r="Y29" i="31" s="1"/>
  <c r="X29" i="32"/>
  <c r="Y29" i="32" s="1"/>
  <c r="K32" i="33" l="1"/>
  <c r="M32" i="33" s="1"/>
  <c r="R32" i="33" s="1"/>
  <c r="C33" i="33" s="1"/>
  <c r="R31" i="31"/>
  <c r="C32" i="31" s="1"/>
  <c r="X30" i="31"/>
  <c r="Y30" i="31" s="1"/>
  <c r="X29" i="33"/>
  <c r="Y29" i="33" s="1"/>
  <c r="K33" i="33" l="1"/>
  <c r="M33" i="33" s="1"/>
  <c r="R33" i="33" s="1"/>
  <c r="C34" i="33" s="1"/>
  <c r="R32" i="31"/>
  <c r="C33" i="31" s="1"/>
  <c r="X31" i="31"/>
  <c r="Y31" i="31" s="1"/>
  <c r="X30" i="32"/>
  <c r="Y30" i="32" s="1"/>
  <c r="K34" i="33" l="1"/>
  <c r="M34" i="33" s="1"/>
  <c r="R34" i="33" s="1"/>
  <c r="C35" i="33" s="1"/>
  <c r="R33" i="31"/>
  <c r="C34" i="31" s="1"/>
  <c r="X32" i="31"/>
  <c r="Y32" i="31" s="1"/>
  <c r="X30" i="33"/>
  <c r="Y30" i="33" s="1"/>
  <c r="K35" i="33" l="1"/>
  <c r="M35" i="33" s="1"/>
  <c r="R35" i="33" s="1"/>
  <c r="C36" i="33" s="1"/>
  <c r="R34" i="31"/>
  <c r="C35" i="31" s="1"/>
  <c r="X33" i="31"/>
  <c r="Y33" i="31" s="1"/>
  <c r="X31" i="32"/>
  <c r="Y31" i="32" s="1"/>
  <c r="K36" i="33" l="1"/>
  <c r="M36" i="33" s="1"/>
  <c r="R36" i="33" s="1"/>
  <c r="C37" i="33" s="1"/>
  <c r="R35" i="31"/>
  <c r="C36" i="31" s="1"/>
  <c r="X34" i="31"/>
  <c r="Y34" i="31" s="1"/>
  <c r="X31" i="33"/>
  <c r="Y31" i="33" s="1"/>
  <c r="K37" i="33" l="1"/>
  <c r="M37" i="33" s="1"/>
  <c r="R37" i="33" s="1"/>
  <c r="C38" i="33" s="1"/>
  <c r="R36" i="31"/>
  <c r="C37" i="31" s="1"/>
  <c r="X35" i="31"/>
  <c r="Y35" i="31" s="1"/>
  <c r="X32" i="32"/>
  <c r="Y32" i="32" s="1"/>
  <c r="K38" i="33" l="1"/>
  <c r="M38" i="33" s="1"/>
  <c r="R38" i="33" s="1"/>
  <c r="C39" i="33" s="1"/>
  <c r="R37" i="31"/>
  <c r="C38" i="31" s="1"/>
  <c r="X36" i="31"/>
  <c r="Y36" i="31" s="1"/>
  <c r="X32" i="33"/>
  <c r="Y32" i="33" s="1"/>
  <c r="K39" i="33" l="1"/>
  <c r="M39" i="33" s="1"/>
  <c r="R39" i="33" s="1"/>
  <c r="C40" i="33" s="1"/>
  <c r="R38" i="31"/>
  <c r="X37" i="31"/>
  <c r="Y37" i="31" s="1"/>
  <c r="X33" i="32"/>
  <c r="Y33" i="32" s="1"/>
  <c r="X33" i="33"/>
  <c r="Y33" i="33" s="1"/>
  <c r="K40" i="33" l="1"/>
  <c r="M40" i="33" s="1"/>
  <c r="R40" i="33" s="1"/>
  <c r="C41" i="33" s="1"/>
  <c r="C39" i="31"/>
  <c r="X38" i="31"/>
  <c r="Y38" i="31" s="1"/>
  <c r="X34" i="32"/>
  <c r="Y34" i="32" s="1"/>
  <c r="X34" i="33"/>
  <c r="Y34" i="33" s="1"/>
  <c r="K41" i="33" l="1"/>
  <c r="M41" i="33" s="1"/>
  <c r="R41" i="33" s="1"/>
  <c r="C42" i="33" s="1"/>
  <c r="R39" i="31"/>
  <c r="C40" i="31" s="1"/>
  <c r="R40" i="31" s="1"/>
  <c r="X39" i="31"/>
  <c r="Y39" i="31" s="1"/>
  <c r="X35" i="32"/>
  <c r="Y35" i="32" s="1"/>
  <c r="X35" i="33"/>
  <c r="Y35" i="33" s="1"/>
  <c r="K42" i="33" l="1"/>
  <c r="M42" i="33" s="1"/>
  <c r="R42" i="33" s="1"/>
  <c r="C43" i="33" s="1"/>
  <c r="X40" i="31"/>
  <c r="Y40" i="31" s="1"/>
  <c r="C41" i="31"/>
  <c r="X36" i="32"/>
  <c r="Y36" i="32" s="1"/>
  <c r="X36" i="33"/>
  <c r="Y36" i="33" s="1"/>
  <c r="K43" i="33" l="1"/>
  <c r="M43" i="33" s="1"/>
  <c r="R43" i="33" s="1"/>
  <c r="C44" i="33" s="1"/>
  <c r="X41" i="31"/>
  <c r="Y41" i="31" s="1"/>
  <c r="R41" i="31"/>
  <c r="X37" i="32"/>
  <c r="Y37" i="32" s="1"/>
  <c r="X37" i="33"/>
  <c r="Y37" i="33" s="1"/>
  <c r="K44" i="33" l="1"/>
  <c r="M44" i="33" s="1"/>
  <c r="R44" i="33" s="1"/>
  <c r="C45" i="33" s="1"/>
  <c r="C42" i="31"/>
  <c r="X38" i="32"/>
  <c r="Y38" i="32" s="1"/>
  <c r="X38" i="33"/>
  <c r="Y38" i="33" s="1"/>
  <c r="K45" i="33" l="1"/>
  <c r="M45" i="33" s="1"/>
  <c r="R45" i="33" s="1"/>
  <c r="C46" i="33" s="1"/>
  <c r="X42" i="31"/>
  <c r="Y42" i="31" s="1"/>
  <c r="R42" i="31"/>
  <c r="K46" i="33" l="1"/>
  <c r="M46" i="33" s="1"/>
  <c r="R46" i="33" s="1"/>
  <c r="C47" i="33" s="1"/>
  <c r="C43" i="31"/>
  <c r="X39" i="33"/>
  <c r="Y39" i="33" s="1"/>
  <c r="X39" i="32"/>
  <c r="Y39" i="32" s="1"/>
  <c r="K47" i="33" l="1"/>
  <c r="M47" i="33" s="1"/>
  <c r="R47" i="33" s="1"/>
  <c r="X43" i="31"/>
  <c r="Y43" i="31" s="1"/>
  <c r="R43" i="31"/>
  <c r="X40" i="32"/>
  <c r="Y40" i="32" s="1"/>
  <c r="K48" i="33" l="1"/>
  <c r="M48" i="33" s="1"/>
  <c r="R48" i="33" s="1"/>
  <c r="C49" i="33" s="1"/>
  <c r="C44" i="31"/>
  <c r="X41" i="32"/>
  <c r="Y41" i="32" s="1"/>
  <c r="X40" i="33"/>
  <c r="Y40" i="33" s="1"/>
  <c r="K49" i="33" l="1"/>
  <c r="M49" i="33" s="1"/>
  <c r="R49" i="33" s="1"/>
  <c r="C50" i="33" s="1"/>
  <c r="X44" i="31"/>
  <c r="Y44" i="31" s="1"/>
  <c r="R44" i="31"/>
  <c r="K50" i="33" l="1"/>
  <c r="M50" i="33" s="1"/>
  <c r="R50" i="33" s="1"/>
  <c r="C51" i="33" s="1"/>
  <c r="C45" i="31"/>
  <c r="X42" i="32"/>
  <c r="Y42" i="32" s="1"/>
  <c r="X41" i="33"/>
  <c r="Y41" i="33" s="1"/>
  <c r="K51" i="33" l="1"/>
  <c r="M51" i="33" s="1"/>
  <c r="R51" i="33" s="1"/>
  <c r="C52" i="33" s="1"/>
  <c r="X45" i="31"/>
  <c r="Y45" i="31" s="1"/>
  <c r="R45" i="31"/>
  <c r="C46" i="31" s="1"/>
  <c r="K52" i="33" l="1"/>
  <c r="M52" i="33" s="1"/>
  <c r="R52" i="33" s="1"/>
  <c r="C53" i="33" s="1"/>
  <c r="X46" i="31"/>
  <c r="Y46" i="31" s="1"/>
  <c r="R46" i="31"/>
  <c r="C47" i="31" s="1"/>
  <c r="X43" i="32"/>
  <c r="Y43" i="32" s="1"/>
  <c r="X42" i="33"/>
  <c r="Y42" i="33" s="1"/>
  <c r="K53" i="33" l="1"/>
  <c r="M53" i="33" s="1"/>
  <c r="R53" i="33" s="1"/>
  <c r="C54" i="33" s="1"/>
  <c r="X47" i="31"/>
  <c r="Y47" i="31" s="1"/>
  <c r="R47" i="31"/>
  <c r="C48" i="31" s="1"/>
  <c r="K54" i="33" l="1"/>
  <c r="M54" i="33" s="1"/>
  <c r="R54" i="33" s="1"/>
  <c r="C55" i="33" s="1"/>
  <c r="X48" i="31"/>
  <c r="Y48" i="31" s="1"/>
  <c r="R48" i="31"/>
  <c r="C49" i="31" s="1"/>
  <c r="X44" i="32"/>
  <c r="Y44" i="32" s="1"/>
  <c r="X43" i="33"/>
  <c r="Y43" i="33" s="1"/>
  <c r="X49" i="31" l="1"/>
  <c r="Y49" i="31" s="1"/>
  <c r="R49" i="31"/>
  <c r="C50" i="31" s="1"/>
  <c r="X50" i="31" l="1"/>
  <c r="Y50" i="31" s="1"/>
  <c r="R50" i="31"/>
  <c r="C51" i="31" s="1"/>
  <c r="X45" i="32"/>
  <c r="Y45" i="32" s="1"/>
  <c r="X44" i="33"/>
  <c r="Y44" i="33" s="1"/>
  <c r="X51" i="31" l="1"/>
  <c r="Y51" i="31" s="1"/>
  <c r="R51" i="31"/>
  <c r="C52" i="31" s="1"/>
  <c r="X46" i="32"/>
  <c r="Y46" i="32" s="1"/>
  <c r="X45" i="33"/>
  <c r="Y45" i="33" s="1"/>
  <c r="X52" i="31" l="1"/>
  <c r="Y52" i="31" s="1"/>
  <c r="R52" i="31"/>
  <c r="C53" i="31" s="1"/>
  <c r="X47" i="32"/>
  <c r="Y47" i="32" s="1"/>
  <c r="X46" i="33"/>
  <c r="Y46" i="33" s="1"/>
  <c r="X53" i="31" l="1"/>
  <c r="Y53" i="31" s="1"/>
  <c r="R53" i="31"/>
  <c r="C54" i="31" s="1"/>
  <c r="X48" i="32"/>
  <c r="Y48" i="32" s="1"/>
  <c r="X47" i="33"/>
  <c r="Y47" i="33" s="1"/>
  <c r="X54" i="31" l="1"/>
  <c r="Y54" i="31" s="1"/>
  <c r="R54" i="31"/>
  <c r="C55" i="31" s="1"/>
  <c r="X49" i="32"/>
  <c r="Y49" i="32" s="1"/>
  <c r="X55" i="31" l="1"/>
  <c r="Y55" i="31" s="1"/>
  <c r="R55" i="31"/>
  <c r="C56" i="31" s="1"/>
  <c r="X50" i="32"/>
  <c r="Y50" i="32" s="1"/>
  <c r="X48" i="33"/>
  <c r="Y48" i="33" s="1"/>
  <c r="X56" i="31" l="1"/>
  <c r="Y56" i="31" s="1"/>
  <c r="R56" i="31"/>
  <c r="C57" i="31" s="1"/>
  <c r="X51" i="32"/>
  <c r="Y51" i="32" s="1"/>
  <c r="X49" i="33"/>
  <c r="Y49" i="33" s="1"/>
  <c r="X57" i="31" l="1"/>
  <c r="Y57" i="31" s="1"/>
  <c r="R57" i="31"/>
  <c r="C58" i="31" s="1"/>
  <c r="X52" i="32"/>
  <c r="Y52" i="32" s="1"/>
  <c r="X50" i="33"/>
  <c r="Y50" i="33" s="1"/>
  <c r="X58" i="31" l="1"/>
  <c r="Y58" i="31" s="1"/>
  <c r="R58" i="31"/>
  <c r="X53" i="32"/>
  <c r="Y53" i="32" s="1"/>
  <c r="X51" i="33"/>
  <c r="Y51" i="33" s="1"/>
  <c r="C59" i="31" l="1"/>
  <c r="D4" i="31"/>
  <c r="P2" i="31" s="1"/>
  <c r="E5" i="31"/>
  <c r="G5" i="31"/>
  <c r="C5" i="31"/>
  <c r="X54" i="32"/>
  <c r="Y54" i="32" s="1"/>
  <c r="X52" i="33"/>
  <c r="Y52" i="33" s="1"/>
  <c r="I5" i="31" l="1"/>
  <c r="X59" i="31"/>
  <c r="Y59" i="31" s="1"/>
  <c r="P4" i="31" s="1"/>
  <c r="L4" i="31"/>
  <c r="X55" i="32"/>
  <c r="Y55" i="32" s="1"/>
  <c r="X53" i="33"/>
  <c r="Y53" i="33" s="1"/>
  <c r="X56" i="32" l="1"/>
  <c r="Y56" i="32" s="1"/>
  <c r="X54" i="33"/>
  <c r="Y54" i="33" s="1"/>
  <c r="X57" i="32" l="1"/>
  <c r="Y57" i="32" s="1"/>
  <c r="X55" i="33"/>
  <c r="Y55" i="33" s="1"/>
  <c r="X58" i="32" l="1"/>
  <c r="Y58" i="32" s="1"/>
  <c r="E5" i="32" l="1"/>
  <c r="C5" i="32"/>
  <c r="D4" i="32"/>
  <c r="P2" i="32" s="1"/>
  <c r="G5" i="32"/>
  <c r="X56" i="33"/>
  <c r="Y56" i="33" s="1"/>
  <c r="I5" i="32" l="1"/>
  <c r="X59" i="32"/>
  <c r="Y59" i="32" s="1"/>
  <c r="P4" i="32" s="1"/>
  <c r="L4" i="32"/>
  <c r="C5" i="33"/>
  <c r="D4" i="33"/>
  <c r="P2" i="33" s="1"/>
  <c r="G5" i="33"/>
  <c r="E5" i="33"/>
  <c r="X57" i="33"/>
  <c r="Y57" i="33" s="1"/>
  <c r="I5" i="33" l="1"/>
  <c r="X58" i="33"/>
  <c r="Y58" i="33" s="1"/>
  <c r="P4" i="33" s="1"/>
</calcChain>
</file>

<file path=xl/sharedStrings.xml><?xml version="1.0" encoding="utf-8"?>
<sst xmlns="http://schemas.openxmlformats.org/spreadsheetml/2006/main" count="445" uniqueCount="78">
  <si>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</si>
  <si>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</si>
  <si>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</si>
  <si>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</si>
  <si>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</si>
  <si>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</si>
  <si>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</si>
  <si>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</si>
  <si>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</si>
  <si>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</si>
  <si>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</si>
  <si>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</si>
  <si>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</si>
  <si>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</si>
  <si>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</si>
  <si>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</si>
  <si>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</si>
  <si>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</si>
  <si>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</si>
  <si>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</si>
  <si>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</si>
  <si>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</si>
  <si>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</si>
  <si>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</si>
  <si>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</si>
  <si>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</si>
  <si>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</si>
  <si>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</si>
  <si>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</si>
  <si>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</si>
  <si>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</si>
  <si>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</si>
  <si>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</si>
  <si>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</si>
  <si>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</si>
  <si>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</si>
  <si>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</si>
  <si>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</si>
  <si>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</si>
  <si>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</si>
  <si>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</si>
  <si>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</si>
  <si>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</si>
  <si>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</si>
  <si>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</si>
  <si>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</si>
  <si>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</si>
  <si>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</si>
  <si>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</si>
  <si>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</si>
  <si>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</si>
  <si>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</si>
  <si>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</si>
  <si>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</si>
  <si>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</si>
  <si>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</si>
  <si>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</si>
  <si>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</si>
  <si>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</si>
  <si>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</si>
  <si>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</si>
  <si>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</si>
  <si>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</si>
  <si>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</si>
  <si>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</si>
  <si>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</si>
  <si>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</si>
  <si>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１H足</t>
    <rPh sb="2" eb="3">
      <t>アシ</t>
    </rPh>
    <phoneticPr fontId="3"/>
  </si>
  <si>
    <t>USD/JPY</t>
    <phoneticPr fontId="2"/>
  </si>
  <si>
    <t>EURGBP</t>
    <phoneticPr fontId="2"/>
  </si>
  <si>
    <t>少し勝率が低いので、実際のトレードのとき、精神的に我慢できるかどうか不安。もう少し勝率を上げられるよう、何かしらのフィルターが必要だと思う。</t>
    <rPh sb="0" eb="1">
      <t>スコ</t>
    </rPh>
    <rPh sb="2" eb="4">
      <t>ショウリツ</t>
    </rPh>
    <rPh sb="5" eb="6">
      <t>ヒク</t>
    </rPh>
    <rPh sb="10" eb="12">
      <t>ジッサイ</t>
    </rPh>
    <rPh sb="21" eb="24">
      <t>セイシンテキ</t>
    </rPh>
    <rPh sb="25" eb="27">
      <t>ガマン</t>
    </rPh>
    <rPh sb="34" eb="36">
      <t>フアン</t>
    </rPh>
    <rPh sb="39" eb="40">
      <t>スコ</t>
    </rPh>
    <rPh sb="41" eb="43">
      <t>ショウリツ</t>
    </rPh>
    <rPh sb="44" eb="45">
      <t>ア</t>
    </rPh>
    <rPh sb="52" eb="53">
      <t>ナニ</t>
    </rPh>
    <rPh sb="63" eb="65">
      <t>ヒツヨウ</t>
    </rPh>
    <rPh sb="67" eb="68">
      <t>オモ</t>
    </rPh>
    <phoneticPr fontId="2"/>
  </si>
  <si>
    <t>他の通貨でも検証してみたい。</t>
    <rPh sb="0" eb="1">
      <t>ホカ</t>
    </rPh>
    <rPh sb="2" eb="4">
      <t>ツウカ</t>
    </rPh>
    <rPh sb="6" eb="8">
      <t>ケンショウ</t>
    </rPh>
    <phoneticPr fontId="2"/>
  </si>
  <si>
    <t>GBP/JPY</t>
    <phoneticPr fontId="2"/>
  </si>
  <si>
    <t>GBP/USD</t>
    <phoneticPr fontId="2"/>
  </si>
  <si>
    <t>EUR/JPY</t>
    <phoneticPr fontId="2"/>
  </si>
  <si>
    <t>CAD/JPY</t>
    <phoneticPr fontId="2"/>
  </si>
  <si>
    <t>EUR/GBP</t>
    <phoneticPr fontId="2"/>
  </si>
  <si>
    <t>4ヶ月半の検証でエントリー回数50回。平均すると2.7日に1回のエントリー。勝率は46～58%で、利益は1割程度。CAD/JPYのおなじ１H足に比べるとかなり利益は低い。</t>
    <rPh sb="2" eb="3">
      <t>ゲツ</t>
    </rPh>
    <rPh sb="3" eb="4">
      <t>ハン</t>
    </rPh>
    <rPh sb="5" eb="7">
      <t>ケンショウ</t>
    </rPh>
    <rPh sb="13" eb="15">
      <t>カイスウ</t>
    </rPh>
    <rPh sb="17" eb="18">
      <t>カイ</t>
    </rPh>
    <rPh sb="19" eb="21">
      <t>ヘイキン</t>
    </rPh>
    <rPh sb="27" eb="28">
      <t>ニチ</t>
    </rPh>
    <rPh sb="30" eb="31">
      <t>カイ</t>
    </rPh>
    <rPh sb="38" eb="40">
      <t>ショウリツ</t>
    </rPh>
    <rPh sb="49" eb="51">
      <t>リエキ</t>
    </rPh>
    <rPh sb="53" eb="54">
      <t>ワリ</t>
    </rPh>
    <rPh sb="54" eb="56">
      <t>テイド</t>
    </rPh>
    <rPh sb="70" eb="71">
      <t>アシ</t>
    </rPh>
    <rPh sb="72" eb="73">
      <t>クラ</t>
    </rPh>
    <rPh sb="79" eb="81">
      <t>リエキ</t>
    </rPh>
    <rPh sb="82" eb="83">
      <t>ヒク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</si>
</sst>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0_ "/>
    <numFmt numFmtId="183" formatCode="0.0000_);[Red]\(0.000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2" fontId="9" fillId="0" borderId="7" xfId="0" applyNumberFormat="1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/>
    </xf>
    <xf numFmtId="183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2137</xdr:colOff>
      <xdr:row>28</xdr:row>
      <xdr:rowOff>108224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1F61A10-162F-4012-9DBE-A2C17F1AB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12</xdr:col>
      <xdr:colOff>2137</xdr:colOff>
      <xdr:row>59</xdr:row>
      <xdr:rowOff>108224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656935E-E407-44C3-8A8E-57F33DDB0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1022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12</xdr:col>
      <xdr:colOff>2137</xdr:colOff>
      <xdr:row>90</xdr:row>
      <xdr:rowOff>108224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EFC996C-76FC-4205-A893-F8726441A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22045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12</xdr:col>
      <xdr:colOff>2137</xdr:colOff>
      <xdr:row>121</xdr:row>
      <xdr:rowOff>108224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43A1D92-2F8B-4268-84E8-1EA59CD3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83067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12</xdr:col>
      <xdr:colOff>2137</xdr:colOff>
      <xdr:row>152</xdr:row>
      <xdr:rowOff>108224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8895F5E-56BF-47F5-9890-CB777AD50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44090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12</xdr:col>
      <xdr:colOff>2137</xdr:colOff>
      <xdr:row>183</xdr:row>
      <xdr:rowOff>108224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9F876B1-5309-4955-A7BE-4D6040A41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805112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12</xdr:col>
      <xdr:colOff>2137</xdr:colOff>
      <xdr:row>214</xdr:row>
      <xdr:rowOff>108224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747F838A-5A02-4494-B6D0-EFF0FEEDD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366135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12</xdr:col>
      <xdr:colOff>2137</xdr:colOff>
      <xdr:row>245</xdr:row>
      <xdr:rowOff>108224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6F791F9-2A07-4488-BC5D-7DA885608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9271575"/>
          <a:ext cx="7164937" cy="517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8"/>
  <sheetViews>
    <sheetView tabSelected="1" view="pageBreakPreview" zoomScale="80" zoomScaleNormal="90" zoomScaleSheetLayoutView="80" workbookViewId="0">
      <pane ySplit="8" topLeftCell="A9" activePane="bottomLeft" state="frozen"/>
      <selection pane="bottomLeft" activeCell="J66" sqref="J66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52" t="s">
        <v>5</v>
      </c>
      <c r="C2" s="52"/>
      <c r="D2" s="57" t="s">
        <v>69</v>
      </c>
      <c r="E2" s="57"/>
      <c r="F2" s="52" t="s">
        <v>6</v>
      </c>
      <c r="G2" s="52"/>
      <c r="H2" s="55" t="s">
        <v>67</v>
      </c>
      <c r="I2" s="55"/>
      <c r="J2" s="52" t="s">
        <v>7</v>
      </c>
      <c r="K2" s="52"/>
      <c r="L2" s="56">
        <v>100000</v>
      </c>
      <c r="M2" s="57"/>
      <c r="N2" s="52" t="s">
        <v>8</v>
      </c>
      <c r="O2" s="52"/>
      <c r="P2" s="58">
        <f>SUM(L2,D4)</f>
        <v>113754.99219151749</v>
      </c>
      <c r="Q2" s="55"/>
      <c r="R2" s="1"/>
      <c r="S2" s="1"/>
      <c r="T2" s="1"/>
    </row>
    <row r="3" spans="2:25" ht="57" customHeight="1" x14ac:dyDescent="0.2">
      <c r="B3" s="52" t="s">
        <v>9</v>
      </c>
      <c r="C3" s="52"/>
      <c r="D3" s="59" t="s">
        <v>38</v>
      </c>
      <c r="E3" s="59"/>
      <c r="F3" s="59"/>
      <c r="G3" s="59"/>
      <c r="H3" s="59"/>
      <c r="I3" s="59"/>
      <c r="J3" s="52" t="s">
        <v>10</v>
      </c>
      <c r="K3" s="52"/>
      <c r="L3" s="59" t="s">
        <v>62</v>
      </c>
      <c r="M3" s="60"/>
      <c r="N3" s="60"/>
      <c r="O3" s="60"/>
      <c r="P3" s="60"/>
      <c r="Q3" s="60"/>
      <c r="R3" s="1"/>
      <c r="S3" s="1"/>
    </row>
    <row r="4" spans="2:25" x14ac:dyDescent="0.2">
      <c r="B4" s="52" t="s">
        <v>11</v>
      </c>
      <c r="C4" s="52"/>
      <c r="D4" s="53">
        <f>SUM($R$9:$S$992)</f>
        <v>13754.992191517485</v>
      </c>
      <c r="E4" s="53"/>
      <c r="F4" s="52" t="s">
        <v>12</v>
      </c>
      <c r="G4" s="52"/>
      <c r="H4" s="54">
        <f>SUM($T$9:$U$107)</f>
        <v>86.499999999999346</v>
      </c>
      <c r="I4" s="55"/>
      <c r="J4" s="61"/>
      <c r="K4" s="61"/>
      <c r="L4" s="58"/>
      <c r="M4" s="58"/>
      <c r="N4" s="61" t="s">
        <v>59</v>
      </c>
      <c r="O4" s="61"/>
      <c r="P4" s="62" t="e">
        <f>MAX(Y:Y)</f>
        <v>#REF!</v>
      </c>
      <c r="Q4" s="62"/>
      <c r="R4" s="1"/>
      <c r="S4" s="1"/>
      <c r="T4" s="1"/>
    </row>
    <row r="5" spans="2:25" x14ac:dyDescent="0.2">
      <c r="B5" s="38" t="s">
        <v>15</v>
      </c>
      <c r="C5" s="2">
        <f>COUNTIF($R$9:$R$989,"&gt;0")</f>
        <v>29</v>
      </c>
      <c r="D5" s="37" t="s">
        <v>16</v>
      </c>
      <c r="E5" s="15">
        <f>COUNTIF($R$9:$R$989,"&lt;0")</f>
        <v>21</v>
      </c>
      <c r="F5" s="37" t="s">
        <v>17</v>
      </c>
      <c r="G5" s="2">
        <f>COUNTIF($R$9:$R$989,"=0")</f>
        <v>0</v>
      </c>
      <c r="H5" s="37" t="s">
        <v>18</v>
      </c>
      <c r="I5" s="3">
        <f>C5/SUM(C5,E5,G5)</f>
        <v>0.57999999999999996</v>
      </c>
      <c r="J5" s="63" t="s">
        <v>19</v>
      </c>
      <c r="K5" s="52"/>
      <c r="L5" s="64">
        <f>MAX(V9:V992)</f>
        <v>7</v>
      </c>
      <c r="M5" s="65"/>
      <c r="N5" s="17" t="s">
        <v>20</v>
      </c>
      <c r="O5" s="9"/>
      <c r="P5" s="64">
        <f>MAX(W9:W992)</f>
        <v>3</v>
      </c>
      <c r="Q5" s="65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8"/>
      <c r="J7" s="81" t="s">
        <v>24</v>
      </c>
      <c r="K7" s="82"/>
      <c r="L7" s="70"/>
      <c r="M7" s="83" t="s">
        <v>25</v>
      </c>
      <c r="N7" s="84" t="s">
        <v>26</v>
      </c>
      <c r="O7" s="85"/>
      <c r="P7" s="85"/>
      <c r="Q7" s="72"/>
      <c r="R7" s="66" t="s">
        <v>27</v>
      </c>
      <c r="S7" s="66"/>
      <c r="T7" s="66"/>
      <c r="U7" s="66"/>
    </row>
    <row r="8" spans="2:25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7" t="s">
        <v>31</v>
      </c>
      <c r="I8" s="68"/>
      <c r="J8" s="4" t="s">
        <v>32</v>
      </c>
      <c r="K8" s="69" t="s">
        <v>33</v>
      </c>
      <c r="L8" s="70"/>
      <c r="M8" s="83"/>
      <c r="N8" s="5" t="s">
        <v>28</v>
      </c>
      <c r="O8" s="5" t="s">
        <v>29</v>
      </c>
      <c r="P8" s="71" t="s">
        <v>31</v>
      </c>
      <c r="Q8" s="72"/>
      <c r="R8" s="66" t="s">
        <v>34</v>
      </c>
      <c r="S8" s="66"/>
      <c r="T8" s="66" t="s">
        <v>32</v>
      </c>
      <c r="U8" s="66"/>
      <c r="Y8" t="s">
        <v>58</v>
      </c>
    </row>
    <row r="9" spans="2:25" x14ac:dyDescent="0.2">
      <c r="B9" s="39">
        <v>1</v>
      </c>
      <c r="C9" s="86">
        <f>L2</f>
        <v>100000</v>
      </c>
      <c r="D9" s="86"/>
      <c r="E9" s="45">
        <v>2018</v>
      </c>
      <c r="F9" s="8">
        <v>43467</v>
      </c>
      <c r="G9" s="39" t="s">
        <v>4</v>
      </c>
      <c r="H9" s="87">
        <v>0.88839999999999997</v>
      </c>
      <c r="I9" s="87"/>
      <c r="J9" s="39">
        <v>17</v>
      </c>
      <c r="K9" s="86">
        <f>IF(J9="","",C9*0.03)</f>
        <v>3000</v>
      </c>
      <c r="L9" s="86"/>
      <c r="M9" s="6">
        <f>IF(J9="","",(K9/J9)/LOOKUP(RIGHT($D$2,3),定数!$A$6:$A$13,定数!$B$6:$B$13))</f>
        <v>1.1764705882352942</v>
      </c>
      <c r="N9" s="39">
        <v>2018</v>
      </c>
      <c r="O9" s="8">
        <v>43467</v>
      </c>
      <c r="P9" s="87">
        <v>0.89019999999999999</v>
      </c>
      <c r="Q9" s="87"/>
      <c r="R9" s="90">
        <f>IF(P9="","",T9*M9*LOOKUP(RIGHT($D$2,3),定数!$A$6:$A$13,定数!$B$6:$B$13))</f>
        <v>3176.470588235336</v>
      </c>
      <c r="S9" s="90"/>
      <c r="T9" s="91">
        <f>IF(P9="","",IF(G9="買",(P9-H9),(H9-P9))*IF(RIGHT($D$2,3)="JPY",100,10000))</f>
        <v>18.000000000000238</v>
      </c>
      <c r="U9" s="9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86">
        <f t="shared" ref="C10:C72" si="0">IF(R9="","",C9+R9)</f>
        <v>103176.47058823533</v>
      </c>
      <c r="D10" s="86"/>
      <c r="E10" s="39">
        <v>2018</v>
      </c>
      <c r="F10" s="8">
        <v>43467</v>
      </c>
      <c r="G10" s="39" t="s">
        <v>4</v>
      </c>
      <c r="H10" s="87">
        <v>0.89</v>
      </c>
      <c r="I10" s="87"/>
      <c r="J10" s="39">
        <v>15</v>
      </c>
      <c r="K10" s="88">
        <f t="shared" ref="K10:K72" si="1">IF(J10="","",C10*0.03)</f>
        <v>3095.2941176470599</v>
      </c>
      <c r="L10" s="89"/>
      <c r="M10" s="6">
        <f>IF(J10="","",(K10/J10)/LOOKUP(RIGHT($D$2,3),定数!$A$6:$A$13,定数!$B$6:$B$13))</f>
        <v>1.3756862745098044</v>
      </c>
      <c r="N10" s="39">
        <v>2018</v>
      </c>
      <c r="O10" s="8">
        <v>43467</v>
      </c>
      <c r="P10" s="87">
        <v>0.89156000000000002</v>
      </c>
      <c r="Q10" s="87"/>
      <c r="R10" s="90">
        <f>IF(P10="","",T10*M10*LOOKUP(RIGHT($D$2,3),定数!$A$6:$A$13,定数!$B$6:$B$13))</f>
        <v>3219.1058823529543</v>
      </c>
      <c r="S10" s="90"/>
      <c r="T10" s="91">
        <f t="shared" ref="T10:T72" si="2">IF(P10="","",IF(G10="買",(P10-H10),(H10-P10))*IF(RIGHT($D$2,3)="JPY",100,10000))</f>
        <v>15.600000000000058</v>
      </c>
      <c r="U10" s="91"/>
      <c r="V10" s="22">
        <f t="shared" ref="V10:V22" si="3">IF(T10&lt;&gt;"",IF(T10&gt;0,1+V9,0),"")</f>
        <v>2</v>
      </c>
      <c r="W10">
        <f t="shared" ref="W10:W72" si="4">IF(T10&lt;&gt;"",IF(T10&lt;0,1+W9,0),"")</f>
        <v>0</v>
      </c>
      <c r="X10" s="40">
        <f>IF(C10&lt;&gt;"",MAX(C10,C9),"")</f>
        <v>103176.47058823533</v>
      </c>
    </row>
    <row r="11" spans="2:25" x14ac:dyDescent="0.2">
      <c r="B11" s="39">
        <v>3</v>
      </c>
      <c r="C11" s="86">
        <f t="shared" si="0"/>
        <v>106395.57647058829</v>
      </c>
      <c r="D11" s="86"/>
      <c r="E11" s="39">
        <v>2018</v>
      </c>
      <c r="F11" s="8">
        <v>43470</v>
      </c>
      <c r="G11" s="39" t="s">
        <v>3</v>
      </c>
      <c r="H11" s="87">
        <v>0.8881</v>
      </c>
      <c r="I11" s="87"/>
      <c r="J11" s="39">
        <v>20</v>
      </c>
      <c r="K11" s="88">
        <f t="shared" si="1"/>
        <v>3191.8672941176487</v>
      </c>
      <c r="L11" s="89"/>
      <c r="M11" s="6">
        <f>IF(J11="","",(K11/J11)/LOOKUP(RIGHT($D$2,3),定数!$A$6:$A$13,定数!$B$6:$B$13))</f>
        <v>1.0639557647058828</v>
      </c>
      <c r="N11" s="39">
        <v>2018</v>
      </c>
      <c r="O11" s="8">
        <v>43470</v>
      </c>
      <c r="P11" s="87">
        <v>0.88599000000000006</v>
      </c>
      <c r="Q11" s="87"/>
      <c r="R11" s="90">
        <f>IF(P11="","",T11*M11*LOOKUP(RIGHT($D$2,3),定数!$A$6:$A$13,定数!$B$6:$B$13))</f>
        <v>3367.4199952940321</v>
      </c>
      <c r="S11" s="90"/>
      <c r="T11" s="91">
        <f t="shared" si="2"/>
        <v>21.099999999999454</v>
      </c>
      <c r="U11" s="91"/>
      <c r="V11" s="22">
        <f t="shared" si="3"/>
        <v>3</v>
      </c>
      <c r="W11">
        <f t="shared" si="4"/>
        <v>0</v>
      </c>
      <c r="X11" s="40">
        <f>IF(C11&lt;&gt;"",MAX(X10,C11),"")</f>
        <v>106395.57647058829</v>
      </c>
      <c r="Y11" s="41">
        <f>IF(X11&lt;&gt;"",1-(C11/X11),"")</f>
        <v>0</v>
      </c>
    </row>
    <row r="12" spans="2:25" x14ac:dyDescent="0.2">
      <c r="B12" s="39">
        <v>4</v>
      </c>
      <c r="C12" s="86">
        <f t="shared" si="0"/>
        <v>109762.99646588232</v>
      </c>
      <c r="D12" s="86"/>
      <c r="E12" s="39">
        <v>2018</v>
      </c>
      <c r="F12" s="8">
        <v>43473</v>
      </c>
      <c r="G12" s="39" t="s">
        <v>3</v>
      </c>
      <c r="H12" s="87">
        <v>0.88660000000000005</v>
      </c>
      <c r="I12" s="87"/>
      <c r="J12" s="39">
        <v>6</v>
      </c>
      <c r="K12" s="88">
        <f t="shared" si="1"/>
        <v>3292.8898939764695</v>
      </c>
      <c r="L12" s="89"/>
      <c r="M12" s="6">
        <f>IF(J12="","",(K12/J12)/LOOKUP(RIGHT($D$2,3),定数!$A$6:$A$13,定数!$B$6:$B$13))</f>
        <v>3.6587665488627437</v>
      </c>
      <c r="N12" s="39">
        <v>2018</v>
      </c>
      <c r="O12" s="8">
        <v>43473</v>
      </c>
      <c r="P12" s="87">
        <v>0.88610999999999995</v>
      </c>
      <c r="Q12" s="87"/>
      <c r="R12" s="90">
        <f>IF(P12="","",T12*M12*LOOKUP(RIGHT($D$2,3),定数!$A$6:$A$13,定数!$B$6:$B$13))</f>
        <v>2689.1934134146732</v>
      </c>
      <c r="S12" s="90"/>
      <c r="T12" s="91">
        <f t="shared" si="2"/>
        <v>4.9000000000010147</v>
      </c>
      <c r="U12" s="91"/>
      <c r="V12" s="22">
        <f t="shared" si="3"/>
        <v>4</v>
      </c>
      <c r="W12">
        <f t="shared" si="4"/>
        <v>0</v>
      </c>
      <c r="X12" s="40">
        <f t="shared" ref="X12:X74" si="5">IF(C12&lt;&gt;"",MAX(X11,C12),"")</f>
        <v>109762.99646588232</v>
      </c>
      <c r="Y12" s="41">
        <f t="shared" ref="Y12:Y74" si="6">IF(X12&lt;&gt;"",1-(C12/X12),"")</f>
        <v>0</v>
      </c>
    </row>
    <row r="13" spans="2:25" x14ac:dyDescent="0.2">
      <c r="B13" s="39">
        <v>5</v>
      </c>
      <c r="C13" s="86">
        <f t="shared" si="0"/>
        <v>112452.18987929699</v>
      </c>
      <c r="D13" s="86"/>
      <c r="E13" s="39">
        <v>2018</v>
      </c>
      <c r="F13" s="8">
        <v>43473</v>
      </c>
      <c r="G13" s="39" t="s">
        <v>3</v>
      </c>
      <c r="H13" s="87">
        <v>0.88580000000000003</v>
      </c>
      <c r="I13" s="87"/>
      <c r="J13" s="39">
        <v>12</v>
      </c>
      <c r="K13" s="88">
        <f t="shared" si="1"/>
        <v>3373.5656963789097</v>
      </c>
      <c r="L13" s="89"/>
      <c r="M13" s="6">
        <f>IF(J13="","",(K13/J13)/LOOKUP(RIGHT($D$2,3),定数!$A$6:$A$13,定数!$B$6:$B$13))</f>
        <v>1.87420316465495</v>
      </c>
      <c r="N13" s="39">
        <v>2018</v>
      </c>
      <c r="O13" s="8">
        <v>43473</v>
      </c>
      <c r="P13" s="87">
        <v>0.88451999999999997</v>
      </c>
      <c r="Q13" s="87"/>
      <c r="R13" s="90">
        <f>IF(P13="","",T13*M13*LOOKUP(RIGHT($D$2,3),定数!$A$6:$A$13,定数!$B$6:$B$13))</f>
        <v>3598.4700761376694</v>
      </c>
      <c r="S13" s="90"/>
      <c r="T13" s="91">
        <f t="shared" si="2"/>
        <v>12.800000000000589</v>
      </c>
      <c r="U13" s="91"/>
      <c r="V13" s="22">
        <f t="shared" si="3"/>
        <v>5</v>
      </c>
      <c r="W13">
        <f t="shared" si="4"/>
        <v>0</v>
      </c>
      <c r="X13" s="40">
        <f t="shared" si="5"/>
        <v>112452.18987929699</v>
      </c>
      <c r="Y13" s="41">
        <f t="shared" si="6"/>
        <v>0</v>
      </c>
    </row>
    <row r="14" spans="2:25" x14ac:dyDescent="0.2">
      <c r="B14" s="39">
        <v>6</v>
      </c>
      <c r="C14" s="86">
        <f t="shared" si="0"/>
        <v>116050.65995543466</v>
      </c>
      <c r="D14" s="86"/>
      <c r="E14" s="42">
        <v>2018</v>
      </c>
      <c r="F14" s="8">
        <v>43481</v>
      </c>
      <c r="G14" s="42" t="s">
        <v>3</v>
      </c>
      <c r="H14" s="87">
        <v>0.88839999999999997</v>
      </c>
      <c r="I14" s="87"/>
      <c r="J14" s="42">
        <v>12</v>
      </c>
      <c r="K14" s="88">
        <f t="shared" si="1"/>
        <v>3481.5197986630396</v>
      </c>
      <c r="L14" s="89"/>
      <c r="M14" s="6">
        <f>IF(J14="","",(K14/J14)/LOOKUP(RIGHT($D$2,3),定数!$A$6:$A$13,定数!$B$6:$B$13))</f>
        <v>1.9341776659239109</v>
      </c>
      <c r="N14" s="42">
        <v>2018</v>
      </c>
      <c r="O14" s="8">
        <v>43481</v>
      </c>
      <c r="P14" s="87">
        <v>0.88726000000000005</v>
      </c>
      <c r="Q14" s="87"/>
      <c r="R14" s="90">
        <f>IF(P14="","",T14*M14*LOOKUP(RIGHT($D$2,3),定数!$A$6:$A$13,定数!$B$6:$B$13))</f>
        <v>3307.4438087296526</v>
      </c>
      <c r="S14" s="90"/>
      <c r="T14" s="91">
        <f t="shared" si="2"/>
        <v>11.399999999999189</v>
      </c>
      <c r="U14" s="91"/>
      <c r="V14" s="22">
        <f t="shared" si="3"/>
        <v>6</v>
      </c>
      <c r="W14">
        <f t="shared" si="4"/>
        <v>0</v>
      </c>
      <c r="X14" s="40">
        <f t="shared" si="5"/>
        <v>116050.65995543466</v>
      </c>
      <c r="Y14" s="41">
        <f t="shared" si="6"/>
        <v>0</v>
      </c>
    </row>
    <row r="15" spans="2:25" x14ac:dyDescent="0.2">
      <c r="B15" s="39">
        <v>7</v>
      </c>
      <c r="C15" s="86">
        <f t="shared" si="0"/>
        <v>119358.10376416432</v>
      </c>
      <c r="D15" s="86"/>
      <c r="E15" s="39">
        <v>2018</v>
      </c>
      <c r="F15" s="8">
        <v>43494</v>
      </c>
      <c r="G15" s="39" t="s">
        <v>4</v>
      </c>
      <c r="H15" s="87">
        <v>0.87890000000000001</v>
      </c>
      <c r="I15" s="87"/>
      <c r="J15" s="39">
        <v>19</v>
      </c>
      <c r="K15" s="88">
        <f t="shared" si="1"/>
        <v>3580.7431129249294</v>
      </c>
      <c r="L15" s="89"/>
      <c r="M15" s="6">
        <f>IF(J15="","",(K15/J15)/LOOKUP(RIGHT($D$2,3),定数!$A$6:$A$13,定数!$B$6:$B$13))</f>
        <v>1.2564010922543611</v>
      </c>
      <c r="N15" s="39">
        <v>2018</v>
      </c>
      <c r="O15" s="8">
        <v>43494</v>
      </c>
      <c r="P15" s="87">
        <v>0.88078000000000001</v>
      </c>
      <c r="Q15" s="87"/>
      <c r="R15" s="90">
        <f>IF(P15="","",T15*M15*LOOKUP(RIGHT($D$2,3),定数!$A$6:$A$13,定数!$B$6:$B$13))</f>
        <v>3543.0510801572846</v>
      </c>
      <c r="S15" s="90"/>
      <c r="T15" s="91">
        <f t="shared" si="2"/>
        <v>18.799999999999926</v>
      </c>
      <c r="U15" s="91"/>
      <c r="V15" s="22">
        <f t="shared" si="3"/>
        <v>7</v>
      </c>
      <c r="W15">
        <f t="shared" si="4"/>
        <v>0</v>
      </c>
      <c r="X15" s="40">
        <f t="shared" si="5"/>
        <v>119358.10376416432</v>
      </c>
      <c r="Y15" s="41">
        <f t="shared" si="6"/>
        <v>0</v>
      </c>
    </row>
    <row r="16" spans="2:25" x14ac:dyDescent="0.2">
      <c r="B16" s="39">
        <v>8</v>
      </c>
      <c r="C16" s="86">
        <f t="shared" si="0"/>
        <v>122901.1548443216</v>
      </c>
      <c r="D16" s="86"/>
      <c r="E16" s="39">
        <v>2018</v>
      </c>
      <c r="F16" s="8">
        <v>43496</v>
      </c>
      <c r="G16" s="39" t="s">
        <v>3</v>
      </c>
      <c r="H16" s="87">
        <v>0.87609999999999999</v>
      </c>
      <c r="I16" s="87"/>
      <c r="J16" s="39">
        <v>11</v>
      </c>
      <c r="K16" s="88">
        <f t="shared" si="1"/>
        <v>3687.0346453296479</v>
      </c>
      <c r="L16" s="89"/>
      <c r="M16" s="6">
        <f>IF(J16="","",(K16/J16)/LOOKUP(RIGHT($D$2,3),定数!$A$6:$A$13,定数!$B$6:$B$13))</f>
        <v>2.234566451714938</v>
      </c>
      <c r="N16" s="39">
        <v>2018</v>
      </c>
      <c r="O16" s="8">
        <v>43496</v>
      </c>
      <c r="P16" s="87">
        <v>0.87719999999999998</v>
      </c>
      <c r="Q16" s="87"/>
      <c r="R16" s="90">
        <f>IF(P16="","",T16*M16*LOOKUP(RIGHT($D$2,3),定数!$A$6:$A$13,定数!$B$6:$B$13))</f>
        <v>-3687.0346453296133</v>
      </c>
      <c r="S16" s="90"/>
      <c r="T16" s="91">
        <f t="shared" si="2"/>
        <v>-10.999999999999899</v>
      </c>
      <c r="U16" s="91"/>
      <c r="V16" s="22">
        <f t="shared" si="3"/>
        <v>0</v>
      </c>
      <c r="W16">
        <f t="shared" si="4"/>
        <v>1</v>
      </c>
      <c r="X16" s="40">
        <f t="shared" si="5"/>
        <v>122901.1548443216</v>
      </c>
      <c r="Y16" s="41">
        <f t="shared" si="6"/>
        <v>0</v>
      </c>
    </row>
    <row r="17" spans="2:25" x14ac:dyDescent="0.2">
      <c r="B17" s="39">
        <v>9</v>
      </c>
      <c r="C17" s="86">
        <f t="shared" si="0"/>
        <v>119214.12019899199</v>
      </c>
      <c r="D17" s="86"/>
      <c r="E17" s="39">
        <v>2018</v>
      </c>
      <c r="F17" s="8">
        <v>43498</v>
      </c>
      <c r="G17" s="39" t="s">
        <v>4</v>
      </c>
      <c r="H17" s="87">
        <v>0.877</v>
      </c>
      <c r="I17" s="87"/>
      <c r="J17" s="39">
        <v>33</v>
      </c>
      <c r="K17" s="88">
        <f t="shared" si="1"/>
        <v>3576.4236059697596</v>
      </c>
      <c r="L17" s="89"/>
      <c r="M17" s="6">
        <f>IF(J17="","",(K17/J17)/LOOKUP(RIGHT($D$2,3),定数!$A$6:$A$13,定数!$B$6:$B$13))</f>
        <v>0.72250981938783021</v>
      </c>
      <c r="N17" s="39">
        <v>2018</v>
      </c>
      <c r="O17" s="8">
        <v>43498</v>
      </c>
      <c r="P17" s="87">
        <v>0.88088999999999995</v>
      </c>
      <c r="Q17" s="87"/>
      <c r="R17" s="90">
        <f>IF(P17="","",T17*M17*LOOKUP(RIGHT($D$2,3),定数!$A$6:$A$13,定数!$B$6:$B$13))</f>
        <v>4215.8447961279344</v>
      </c>
      <c r="S17" s="90"/>
      <c r="T17" s="91">
        <f t="shared" si="2"/>
        <v>38.899999999999494</v>
      </c>
      <c r="U17" s="91"/>
      <c r="V17" s="22">
        <f t="shared" si="3"/>
        <v>1</v>
      </c>
      <c r="W17">
        <f t="shared" si="4"/>
        <v>0</v>
      </c>
      <c r="X17" s="40">
        <f t="shared" si="5"/>
        <v>122901.1548443216</v>
      </c>
      <c r="Y17" s="41">
        <f t="shared" si="6"/>
        <v>2.9999999999999694E-2</v>
      </c>
    </row>
    <row r="18" spans="2:25" x14ac:dyDescent="0.2">
      <c r="B18" s="39">
        <v>10</v>
      </c>
      <c r="C18" s="86">
        <f t="shared" si="0"/>
        <v>123429.96499511992</v>
      </c>
      <c r="D18" s="86"/>
      <c r="E18" s="39">
        <v>2018</v>
      </c>
      <c r="F18" s="8">
        <v>43509</v>
      </c>
      <c r="G18" s="39" t="s">
        <v>4</v>
      </c>
      <c r="H18" s="87">
        <v>0.88839999999999997</v>
      </c>
      <c r="I18" s="87"/>
      <c r="J18" s="39">
        <v>6</v>
      </c>
      <c r="K18" s="88">
        <f t="shared" si="1"/>
        <v>3702.8989498535975</v>
      </c>
      <c r="L18" s="89"/>
      <c r="M18" s="6">
        <f>IF(J18="","",(K18/J18)/LOOKUP(RIGHT($D$2,3),定数!$A$6:$A$13,定数!$B$6:$B$13))</f>
        <v>4.1143321665039974</v>
      </c>
      <c r="N18" s="39">
        <v>2018</v>
      </c>
      <c r="O18" s="8">
        <v>43509</v>
      </c>
      <c r="P18" s="87">
        <v>0.88780000000000003</v>
      </c>
      <c r="Q18" s="87"/>
      <c r="R18" s="90">
        <f>IF(P18="","",T18*M18*LOOKUP(RIGHT($D$2,3),定数!$A$6:$A$13,定数!$B$6:$B$13))</f>
        <v>-3702.8989498531901</v>
      </c>
      <c r="S18" s="90"/>
      <c r="T18" s="91">
        <f t="shared" si="2"/>
        <v>-5.9999999999993392</v>
      </c>
      <c r="U18" s="91"/>
      <c r="V18" s="22">
        <f t="shared" si="3"/>
        <v>0</v>
      </c>
      <c r="W18">
        <f t="shared" si="4"/>
        <v>1</v>
      </c>
      <c r="X18" s="40">
        <f t="shared" si="5"/>
        <v>123429.96499511992</v>
      </c>
      <c r="Y18" s="41">
        <f t="shared" si="6"/>
        <v>0</v>
      </c>
    </row>
    <row r="19" spans="2:25" x14ac:dyDescent="0.2">
      <c r="B19" s="39">
        <v>11</v>
      </c>
      <c r="C19" s="86">
        <f t="shared" si="0"/>
        <v>119727.06604526674</v>
      </c>
      <c r="D19" s="86"/>
      <c r="E19" s="48">
        <v>2018</v>
      </c>
      <c r="F19" s="8">
        <v>43510</v>
      </c>
      <c r="G19" s="39" t="s">
        <v>4</v>
      </c>
      <c r="H19" s="87">
        <v>0.89070000000000005</v>
      </c>
      <c r="I19" s="87"/>
      <c r="J19" s="39">
        <v>12</v>
      </c>
      <c r="K19" s="88">
        <f t="shared" si="1"/>
        <v>3591.811981358002</v>
      </c>
      <c r="L19" s="89"/>
      <c r="M19" s="6">
        <f>IF(J19="","",(K19/J19)/LOOKUP(RIGHT($D$2,3),定数!$A$6:$A$13,定数!$B$6:$B$13))</f>
        <v>1.9954511007544453</v>
      </c>
      <c r="N19" s="39">
        <v>2018</v>
      </c>
      <c r="O19" s="8">
        <v>43510</v>
      </c>
      <c r="P19" s="87">
        <v>0.89192000000000005</v>
      </c>
      <c r="Q19" s="87"/>
      <c r="R19" s="90">
        <f>IF(P19="","",T19*M19*LOOKUP(RIGHT($D$2,3),定数!$A$6:$A$13,定数!$B$6:$B$13))</f>
        <v>3651.6755143806313</v>
      </c>
      <c r="S19" s="90"/>
      <c r="T19" s="91">
        <f t="shared" si="2"/>
        <v>12.199999999999989</v>
      </c>
      <c r="U19" s="91"/>
      <c r="V19" s="22">
        <f t="shared" si="3"/>
        <v>1</v>
      </c>
      <c r="W19">
        <f t="shared" si="4"/>
        <v>0</v>
      </c>
      <c r="X19" s="40">
        <f t="shared" si="5"/>
        <v>123429.96499511992</v>
      </c>
      <c r="Y19" s="41">
        <f t="shared" si="6"/>
        <v>2.9999999999996696E-2</v>
      </c>
    </row>
    <row r="20" spans="2:25" x14ac:dyDescent="0.2">
      <c r="B20" s="39">
        <v>12</v>
      </c>
      <c r="C20" s="86">
        <f t="shared" si="0"/>
        <v>123378.74155964737</v>
      </c>
      <c r="D20" s="86"/>
      <c r="E20" s="48">
        <v>2018</v>
      </c>
      <c r="F20" s="8">
        <v>43512</v>
      </c>
      <c r="G20" s="39" t="s">
        <v>4</v>
      </c>
      <c r="H20" s="87">
        <v>0.88800000000000001</v>
      </c>
      <c r="I20" s="87"/>
      <c r="J20" s="39">
        <v>12</v>
      </c>
      <c r="K20" s="88">
        <f t="shared" si="1"/>
        <v>3701.3622467894211</v>
      </c>
      <c r="L20" s="89"/>
      <c r="M20" s="6">
        <f>IF(J20="","",(K20/J20)/LOOKUP(RIGHT($D$2,3),定数!$A$6:$A$13,定数!$B$6:$B$13))</f>
        <v>2.0563123593274564</v>
      </c>
      <c r="N20" s="39">
        <v>2018</v>
      </c>
      <c r="O20" s="8">
        <v>43512</v>
      </c>
      <c r="P20" s="87">
        <v>0.88680000000000003</v>
      </c>
      <c r="Q20" s="87"/>
      <c r="R20" s="90">
        <f>IF(P20="","",T20*M20*LOOKUP(RIGHT($D$2,3),定数!$A$6:$A$13,定数!$B$6:$B$13))</f>
        <v>-3701.362246789356</v>
      </c>
      <c r="S20" s="90"/>
      <c r="T20" s="91">
        <f t="shared" si="2"/>
        <v>-11.999999999999789</v>
      </c>
      <c r="U20" s="91"/>
      <c r="V20" s="22">
        <f t="shared" si="3"/>
        <v>0</v>
      </c>
      <c r="W20">
        <f t="shared" si="4"/>
        <v>1</v>
      </c>
      <c r="X20" s="40">
        <f t="shared" si="5"/>
        <v>123429.96499511992</v>
      </c>
      <c r="Y20" s="41">
        <f t="shared" si="6"/>
        <v>4.1499999999661252E-4</v>
      </c>
    </row>
    <row r="21" spans="2:25" x14ac:dyDescent="0.2">
      <c r="B21" s="39">
        <v>13</v>
      </c>
      <c r="C21" s="86">
        <f t="shared" si="0"/>
        <v>119677.37931285801</v>
      </c>
      <c r="D21" s="86"/>
      <c r="E21" s="48">
        <v>2018</v>
      </c>
      <c r="F21" s="8">
        <v>43515</v>
      </c>
      <c r="G21" s="39" t="s">
        <v>4</v>
      </c>
      <c r="H21" s="87">
        <v>0.88590000000000002</v>
      </c>
      <c r="I21" s="87"/>
      <c r="J21" s="39">
        <v>12</v>
      </c>
      <c r="K21" s="88">
        <f t="shared" si="1"/>
        <v>3590.3213793857403</v>
      </c>
      <c r="L21" s="89"/>
      <c r="M21" s="6">
        <f>IF(J21="","",(K21/J21)/LOOKUP(RIGHT($D$2,3),定数!$A$6:$A$13,定数!$B$6:$B$13))</f>
        <v>1.9946229885476334</v>
      </c>
      <c r="N21" s="39">
        <v>2018</v>
      </c>
      <c r="O21" s="8">
        <v>43515</v>
      </c>
      <c r="P21" s="87">
        <v>0.88470000000000004</v>
      </c>
      <c r="Q21" s="87"/>
      <c r="R21" s="90">
        <f>IF(P21="","",T21*M21*LOOKUP(RIGHT($D$2,3),定数!$A$6:$A$13,定数!$B$6:$B$13))</f>
        <v>-3590.3213793856771</v>
      </c>
      <c r="S21" s="90"/>
      <c r="T21" s="91">
        <f t="shared" si="2"/>
        <v>-11.999999999999789</v>
      </c>
      <c r="U21" s="91"/>
      <c r="V21" s="22">
        <f t="shared" si="3"/>
        <v>0</v>
      </c>
      <c r="W21">
        <f t="shared" si="4"/>
        <v>2</v>
      </c>
      <c r="X21" s="40">
        <f t="shared" si="5"/>
        <v>123429.96499511992</v>
      </c>
      <c r="Y21" s="41">
        <f t="shared" si="6"/>
        <v>3.0402549999996142E-2</v>
      </c>
    </row>
    <row r="22" spans="2:25" x14ac:dyDescent="0.2">
      <c r="B22" s="39">
        <v>14</v>
      </c>
      <c r="C22" s="86">
        <f t="shared" si="0"/>
        <v>116087.05793347234</v>
      </c>
      <c r="D22" s="86"/>
      <c r="E22" s="48">
        <v>2018</v>
      </c>
      <c r="F22" s="8">
        <v>43518</v>
      </c>
      <c r="G22" s="39" t="s">
        <v>4</v>
      </c>
      <c r="H22" s="87">
        <v>0.88439999999999996</v>
      </c>
      <c r="I22" s="87"/>
      <c r="J22" s="39">
        <v>18</v>
      </c>
      <c r="K22" s="88">
        <f t="shared" si="1"/>
        <v>3482.6117380041701</v>
      </c>
      <c r="L22" s="89"/>
      <c r="M22" s="6">
        <f>IF(J22="","",(K22/J22)/LOOKUP(RIGHT($D$2,3),定数!$A$6:$A$13,定数!$B$6:$B$13))</f>
        <v>1.2898561992608037</v>
      </c>
      <c r="N22" s="39">
        <v>2018</v>
      </c>
      <c r="O22" s="8">
        <v>43518</v>
      </c>
      <c r="P22" s="87">
        <v>0.88260000000000005</v>
      </c>
      <c r="Q22" s="87"/>
      <c r="R22" s="90">
        <f>IF(P22="","",T22*M22*LOOKUP(RIGHT($D$2,3),定数!$A$6:$A$13,定数!$B$6:$B$13))</f>
        <v>-3482.6117380040014</v>
      </c>
      <c r="S22" s="90"/>
      <c r="T22" s="91">
        <f t="shared" si="2"/>
        <v>-17.999999999999126</v>
      </c>
      <c r="U22" s="91"/>
      <c r="V22" s="22">
        <f t="shared" si="3"/>
        <v>0</v>
      </c>
      <c r="W22">
        <f t="shared" si="4"/>
        <v>3</v>
      </c>
      <c r="X22" s="40">
        <f t="shared" si="5"/>
        <v>123429.96499511992</v>
      </c>
      <c r="Y22" s="41">
        <f t="shared" si="6"/>
        <v>5.94904734999957E-2</v>
      </c>
    </row>
    <row r="23" spans="2:25" x14ac:dyDescent="0.2">
      <c r="B23" s="39">
        <v>15</v>
      </c>
      <c r="C23" s="86">
        <f t="shared" si="0"/>
        <v>112604.44619546834</v>
      </c>
      <c r="D23" s="86"/>
      <c r="E23" s="48">
        <v>2018</v>
      </c>
      <c r="F23" s="8">
        <v>43519</v>
      </c>
      <c r="G23" s="42" t="s">
        <v>3</v>
      </c>
      <c r="H23" s="87">
        <v>0.88319999999999999</v>
      </c>
      <c r="I23" s="87"/>
      <c r="J23" s="42">
        <v>6</v>
      </c>
      <c r="K23" s="88">
        <f t="shared" si="1"/>
        <v>3378.1333858640501</v>
      </c>
      <c r="L23" s="89"/>
      <c r="M23" s="6">
        <f>IF(J23="","",(K23/J23)/LOOKUP(RIGHT($D$2,3),定数!$A$6:$A$13,定数!$B$6:$B$13))</f>
        <v>3.7534815398489445</v>
      </c>
      <c r="N23" s="42">
        <v>2018</v>
      </c>
      <c r="O23" s="8">
        <v>43519</v>
      </c>
      <c r="P23" s="87">
        <v>0.88278000000000001</v>
      </c>
      <c r="Q23" s="87"/>
      <c r="R23" s="90">
        <f>IF(P23="","",T23*M23*LOOKUP(RIGHT($D$2,3),定数!$A$6:$A$13,定数!$B$6:$B$13))</f>
        <v>2364.6933701046996</v>
      </c>
      <c r="S23" s="90"/>
      <c r="T23" s="91">
        <f t="shared" si="2"/>
        <v>4.1999999999997595</v>
      </c>
      <c r="U23" s="91"/>
      <c r="V23" t="str">
        <f t="shared" ref="V23:W73" si="7">IF(S23&lt;&gt;"",IF(S23&lt;0,1+V22,0),"")</f>
        <v/>
      </c>
      <c r="W23">
        <f t="shared" si="4"/>
        <v>0</v>
      </c>
      <c r="X23" s="40">
        <f t="shared" si="5"/>
        <v>123429.96499511992</v>
      </c>
      <c r="Y23" s="41">
        <f t="shared" si="6"/>
        <v>8.7705759294994579E-2</v>
      </c>
    </row>
    <row r="24" spans="2:25" x14ac:dyDescent="0.2">
      <c r="B24" s="39">
        <v>16</v>
      </c>
      <c r="C24" s="86">
        <f t="shared" si="0"/>
        <v>114969.13956557303</v>
      </c>
      <c r="D24" s="86"/>
      <c r="E24" s="48">
        <v>2018</v>
      </c>
      <c r="F24" s="8">
        <v>43519</v>
      </c>
      <c r="G24" s="39" t="s">
        <v>3</v>
      </c>
      <c r="H24" s="87">
        <v>0.88280000000000003</v>
      </c>
      <c r="I24" s="87"/>
      <c r="J24" s="39">
        <v>7</v>
      </c>
      <c r="K24" s="88">
        <f t="shared" si="1"/>
        <v>3449.0741869671906</v>
      </c>
      <c r="L24" s="89"/>
      <c r="M24" s="6">
        <f>IF(J24="","",(K24/J24)/LOOKUP(RIGHT($D$2,3),定数!$A$6:$A$13,定数!$B$6:$B$13))</f>
        <v>3.2848325590163721</v>
      </c>
      <c r="N24" s="39">
        <v>2018</v>
      </c>
      <c r="O24" s="8">
        <v>43519</v>
      </c>
      <c r="P24" s="87">
        <v>0.88227999999999995</v>
      </c>
      <c r="Q24" s="87"/>
      <c r="R24" s="90">
        <f>IF(P24="","",T24*M24*LOOKUP(RIGHT($D$2,3),定数!$A$6:$A$13,定数!$B$6:$B$13))</f>
        <v>2562.1693960331445</v>
      </c>
      <c r="S24" s="90"/>
      <c r="T24" s="91">
        <f t="shared" si="2"/>
        <v>5.2000000000007596</v>
      </c>
      <c r="U24" s="91"/>
      <c r="V24" t="str">
        <f t="shared" si="7"/>
        <v/>
      </c>
      <c r="W24">
        <f t="shared" si="4"/>
        <v>0</v>
      </c>
      <c r="X24" s="40">
        <f t="shared" si="5"/>
        <v>123429.96499511992</v>
      </c>
      <c r="Y24" s="41">
        <f t="shared" si="6"/>
        <v>6.8547580240190586E-2</v>
      </c>
    </row>
    <row r="25" spans="2:25" x14ac:dyDescent="0.2">
      <c r="B25" s="39">
        <v>17</v>
      </c>
      <c r="C25" s="86">
        <f t="shared" ref="C25:C31" si="8">IF(R24="","",C24+R24)</f>
        <v>117531.30896160618</v>
      </c>
      <c r="D25" s="86"/>
      <c r="E25" s="48">
        <v>2018</v>
      </c>
      <c r="F25" s="8">
        <v>43519</v>
      </c>
      <c r="G25" s="39" t="s">
        <v>3</v>
      </c>
      <c r="H25" s="87">
        <v>0.88</v>
      </c>
      <c r="I25" s="87"/>
      <c r="J25" s="39">
        <v>39</v>
      </c>
      <c r="K25" s="88">
        <f t="shared" si="1"/>
        <v>3525.9392688481853</v>
      </c>
      <c r="L25" s="89"/>
      <c r="M25" s="6">
        <f>IF(J25="","",(K25/J25)/LOOKUP(RIGHT($D$2,3),定数!$A$6:$A$13,定数!$B$6:$B$13))</f>
        <v>0.6027246613415701</v>
      </c>
      <c r="N25" s="39">
        <v>2018</v>
      </c>
      <c r="O25" s="8">
        <v>43519</v>
      </c>
      <c r="P25" s="87">
        <v>0.88390000000000002</v>
      </c>
      <c r="Q25" s="87"/>
      <c r="R25" s="90">
        <f>IF(P25="","",T25*M25*LOOKUP(RIGHT($D$2,3),定数!$A$6:$A$13,定数!$B$6:$B$13))</f>
        <v>-3525.9392688481976</v>
      </c>
      <c r="S25" s="90"/>
      <c r="T25" s="91">
        <f t="shared" si="2"/>
        <v>-39.000000000000142</v>
      </c>
      <c r="U25" s="91"/>
      <c r="V25" t="str">
        <f t="shared" si="7"/>
        <v/>
      </c>
      <c r="W25">
        <f t="shared" si="4"/>
        <v>1</v>
      </c>
      <c r="X25" s="40">
        <f t="shared" si="5"/>
        <v>123429.96499511992</v>
      </c>
      <c r="Y25" s="41">
        <f t="shared" si="6"/>
        <v>4.7789497742683151E-2</v>
      </c>
    </row>
    <row r="26" spans="2:25" x14ac:dyDescent="0.2">
      <c r="B26" s="39">
        <v>18</v>
      </c>
      <c r="C26" s="86">
        <f t="shared" si="8"/>
        <v>114005.36969275797</v>
      </c>
      <c r="D26" s="86"/>
      <c r="E26" s="48">
        <v>2018</v>
      </c>
      <c r="F26" s="8">
        <v>43522</v>
      </c>
      <c r="G26" s="39" t="s">
        <v>3</v>
      </c>
      <c r="H26" s="87">
        <v>0.87929999999999997</v>
      </c>
      <c r="I26" s="87"/>
      <c r="J26" s="39">
        <v>8</v>
      </c>
      <c r="K26" s="88">
        <f t="shared" si="1"/>
        <v>3420.1610907827389</v>
      </c>
      <c r="L26" s="89"/>
      <c r="M26" s="6">
        <f>IF(J26="","",(K26/J26)/LOOKUP(RIGHT($D$2,3),定数!$A$6:$A$13,定数!$B$6:$B$13))</f>
        <v>2.8501342423189491</v>
      </c>
      <c r="N26" s="39">
        <v>2018</v>
      </c>
      <c r="O26" s="8">
        <v>43522</v>
      </c>
      <c r="P26" s="87">
        <v>0.87849999999999995</v>
      </c>
      <c r="Q26" s="87"/>
      <c r="R26" s="90">
        <f>IF(P26="","",T26*M26*LOOKUP(RIGHT($D$2,3),定数!$A$6:$A$13,定数!$B$6:$B$13))</f>
        <v>3420.1610907828372</v>
      </c>
      <c r="S26" s="90"/>
      <c r="T26" s="91">
        <f t="shared" si="2"/>
        <v>8.0000000000002292</v>
      </c>
      <c r="U26" s="91"/>
      <c r="V26" t="str">
        <f t="shared" si="7"/>
        <v/>
      </c>
      <c r="W26">
        <f t="shared" si="4"/>
        <v>0</v>
      </c>
      <c r="X26" s="40">
        <f t="shared" si="5"/>
        <v>123429.96499511992</v>
      </c>
      <c r="Y26" s="41">
        <f t="shared" si="6"/>
        <v>7.6355812810402823E-2</v>
      </c>
    </row>
    <row r="27" spans="2:25" x14ac:dyDescent="0.2">
      <c r="B27" s="39">
        <v>19</v>
      </c>
      <c r="C27" s="86">
        <f t="shared" si="8"/>
        <v>117425.53078354082</v>
      </c>
      <c r="D27" s="86"/>
      <c r="E27" s="48">
        <v>2018</v>
      </c>
      <c r="F27" s="8">
        <v>43522</v>
      </c>
      <c r="G27" s="39" t="s">
        <v>3</v>
      </c>
      <c r="H27" s="87">
        <v>0.87929999999999997</v>
      </c>
      <c r="I27" s="87"/>
      <c r="J27" s="39">
        <v>6</v>
      </c>
      <c r="K27" s="88">
        <f t="shared" si="1"/>
        <v>3522.7659235062242</v>
      </c>
      <c r="L27" s="89"/>
      <c r="M27" s="6">
        <f>IF(J27="","",(K27/J27)/LOOKUP(RIGHT($D$2,3),定数!$A$6:$A$13,定数!$B$6:$B$13))</f>
        <v>3.9141843594513603</v>
      </c>
      <c r="N27" s="39">
        <v>2018</v>
      </c>
      <c r="O27" s="8">
        <v>43522</v>
      </c>
      <c r="P27" s="87">
        <v>0.87907000000000002</v>
      </c>
      <c r="Q27" s="87"/>
      <c r="R27" s="90">
        <f>IF(P27="","",T27*M27*LOOKUP(RIGHT($D$2,3),定数!$A$6:$A$13,定数!$B$6:$B$13))</f>
        <v>1350.3936040104402</v>
      </c>
      <c r="S27" s="90"/>
      <c r="T27" s="91">
        <f t="shared" si="2"/>
        <v>2.2999999999995246</v>
      </c>
      <c r="U27" s="91"/>
      <c r="V27" t="str">
        <f t="shared" si="7"/>
        <v/>
      </c>
      <c r="W27">
        <f t="shared" si="4"/>
        <v>0</v>
      </c>
      <c r="X27" s="40">
        <f t="shared" si="5"/>
        <v>123429.96499511992</v>
      </c>
      <c r="Y27" s="41">
        <f t="shared" si="6"/>
        <v>4.8646487194714094E-2</v>
      </c>
    </row>
    <row r="28" spans="2:25" x14ac:dyDescent="0.2">
      <c r="B28" s="39">
        <v>20</v>
      </c>
      <c r="C28" s="86">
        <f t="shared" si="8"/>
        <v>118775.92438755126</v>
      </c>
      <c r="D28" s="86"/>
      <c r="E28" s="39">
        <v>2018</v>
      </c>
      <c r="F28" s="8">
        <v>43523</v>
      </c>
      <c r="G28" s="39" t="s">
        <v>4</v>
      </c>
      <c r="H28" s="87">
        <v>0.88329999999999997</v>
      </c>
      <c r="I28" s="87"/>
      <c r="J28" s="39">
        <v>14</v>
      </c>
      <c r="K28" s="88">
        <f t="shared" si="1"/>
        <v>3563.2777316265378</v>
      </c>
      <c r="L28" s="89"/>
      <c r="M28" s="6">
        <f>IF(J28="","",(K28/J28)/LOOKUP(RIGHT($D$2,3),定数!$A$6:$A$13,定数!$B$6:$B$13))</f>
        <v>1.6967989198221609</v>
      </c>
      <c r="N28" s="39">
        <v>2018</v>
      </c>
      <c r="O28" s="8">
        <v>43523</v>
      </c>
      <c r="P28" s="87">
        <v>0.88190000000000002</v>
      </c>
      <c r="Q28" s="87"/>
      <c r="R28" s="90">
        <f>IF(P28="","",T28*M28*LOOKUP(RIGHT($D$2,3),定数!$A$6:$A$13,定数!$B$6:$B$13))</f>
        <v>-3563.2777316264282</v>
      </c>
      <c r="S28" s="90"/>
      <c r="T28" s="91">
        <f t="shared" si="2"/>
        <v>-13.999999999999568</v>
      </c>
      <c r="U28" s="91"/>
      <c r="V28" t="str">
        <f t="shared" si="7"/>
        <v/>
      </c>
      <c r="W28">
        <f t="shared" si="4"/>
        <v>1</v>
      </c>
      <c r="X28" s="40">
        <f t="shared" si="5"/>
        <v>123429.96499511992</v>
      </c>
      <c r="Y28" s="41">
        <f t="shared" si="6"/>
        <v>3.7705921797455466E-2</v>
      </c>
    </row>
    <row r="29" spans="2:25" x14ac:dyDescent="0.2">
      <c r="B29" s="39">
        <v>21</v>
      </c>
      <c r="C29" s="86">
        <f t="shared" si="8"/>
        <v>115212.64665592484</v>
      </c>
      <c r="D29" s="86"/>
      <c r="E29" s="39">
        <v>2018</v>
      </c>
      <c r="F29" s="8">
        <v>43530</v>
      </c>
      <c r="G29" s="39" t="s">
        <v>4</v>
      </c>
      <c r="H29" s="87">
        <v>0.89239999999999997</v>
      </c>
      <c r="I29" s="87"/>
      <c r="J29" s="39">
        <v>16</v>
      </c>
      <c r="K29" s="88">
        <f t="shared" si="1"/>
        <v>3456.3793996777449</v>
      </c>
      <c r="L29" s="89"/>
      <c r="M29" s="6">
        <f>IF(J29="","",(K29/J29)/LOOKUP(RIGHT($D$2,3),定数!$A$6:$A$13,定数!$B$6:$B$13))</f>
        <v>1.4401580831990604</v>
      </c>
      <c r="N29" s="39">
        <v>2018</v>
      </c>
      <c r="O29" s="8">
        <v>43530</v>
      </c>
      <c r="P29" s="87">
        <v>0.89398999999999995</v>
      </c>
      <c r="Q29" s="87"/>
      <c r="R29" s="90">
        <f>IF(P29="","",T29*M29*LOOKUP(RIGHT($D$2,3),定数!$A$6:$A$13,定数!$B$6:$B$13))</f>
        <v>3434.7770284297162</v>
      </c>
      <c r="S29" s="90"/>
      <c r="T29" s="91">
        <f t="shared" si="2"/>
        <v>15.899999999999803</v>
      </c>
      <c r="U29" s="91"/>
      <c r="V29" t="str">
        <f t="shared" si="7"/>
        <v/>
      </c>
      <c r="W29">
        <f t="shared" si="4"/>
        <v>0</v>
      </c>
      <c r="X29" s="40">
        <f t="shared" si="5"/>
        <v>123429.96499511992</v>
      </c>
      <c r="Y29" s="41">
        <f t="shared" si="6"/>
        <v>6.6574744143530928E-2</v>
      </c>
    </row>
    <row r="30" spans="2:25" x14ac:dyDescent="0.2">
      <c r="B30" s="39">
        <v>22</v>
      </c>
      <c r="C30" s="86">
        <f t="shared" si="8"/>
        <v>118647.42368435455</v>
      </c>
      <c r="D30" s="86"/>
      <c r="E30" s="39">
        <v>2018</v>
      </c>
      <c r="F30" s="8">
        <v>43531</v>
      </c>
      <c r="G30" s="39" t="s">
        <v>4</v>
      </c>
      <c r="H30" s="87">
        <v>0.89380000000000004</v>
      </c>
      <c r="I30" s="87"/>
      <c r="J30" s="39">
        <v>7</v>
      </c>
      <c r="K30" s="88">
        <f t="shared" si="1"/>
        <v>3559.4227105306363</v>
      </c>
      <c r="L30" s="89"/>
      <c r="M30" s="6">
        <f>IF(J30="","",(K30/J30)/LOOKUP(RIGHT($D$2,3),定数!$A$6:$A$13,定数!$B$6:$B$13))</f>
        <v>3.3899263909815582</v>
      </c>
      <c r="N30" s="39">
        <v>2018</v>
      </c>
      <c r="O30" s="8">
        <v>43531</v>
      </c>
      <c r="P30" s="87">
        <v>0.89422999999999997</v>
      </c>
      <c r="Q30" s="87"/>
      <c r="R30" s="90">
        <f>IF(P30="","",T30*M30*LOOKUP(RIGHT($D$2,3),定数!$A$6:$A$13,定数!$B$6:$B$13))</f>
        <v>2186.5025221827514</v>
      </c>
      <c r="S30" s="90"/>
      <c r="T30" s="91">
        <f t="shared" si="2"/>
        <v>4.2999999999993044</v>
      </c>
      <c r="U30" s="91"/>
      <c r="V30" t="str">
        <f t="shared" si="7"/>
        <v/>
      </c>
      <c r="W30">
        <f t="shared" si="4"/>
        <v>0</v>
      </c>
      <c r="X30" s="40">
        <f t="shared" si="5"/>
        <v>123429.96499511992</v>
      </c>
      <c r="Y30" s="41">
        <f t="shared" si="6"/>
        <v>3.8747003703310301E-2</v>
      </c>
    </row>
    <row r="31" spans="2:25" x14ac:dyDescent="0.2">
      <c r="B31" s="39">
        <v>23</v>
      </c>
      <c r="C31" s="86">
        <f t="shared" si="8"/>
        <v>120833.9262065373</v>
      </c>
      <c r="D31" s="86"/>
      <c r="E31" s="39">
        <v>2018</v>
      </c>
      <c r="F31" s="8">
        <v>43532</v>
      </c>
      <c r="G31" s="39" t="s">
        <v>3</v>
      </c>
      <c r="H31" s="87">
        <v>0.89249999999999996</v>
      </c>
      <c r="I31" s="87"/>
      <c r="J31" s="39">
        <v>4</v>
      </c>
      <c r="K31" s="88">
        <f t="shared" si="1"/>
        <v>3625.0177861961188</v>
      </c>
      <c r="L31" s="89"/>
      <c r="M31" s="6">
        <f>IF(J31="","",(K31/J31)/LOOKUP(RIGHT($D$2,3),定数!$A$6:$A$13,定数!$B$6:$B$13))</f>
        <v>6.0416963103268646</v>
      </c>
      <c r="N31" s="39">
        <v>2018</v>
      </c>
      <c r="O31" s="8">
        <v>43532</v>
      </c>
      <c r="P31" s="87">
        <v>0.89236000000000004</v>
      </c>
      <c r="Q31" s="87"/>
      <c r="R31" s="90">
        <f>IF(P31="","",T31*M31*LOOKUP(RIGHT($D$2,3),定数!$A$6:$A$13,定数!$B$6:$B$13))</f>
        <v>1268.756225167898</v>
      </c>
      <c r="S31" s="90"/>
      <c r="T31" s="91">
        <f t="shared" si="2"/>
        <v>1.3999999999991797</v>
      </c>
      <c r="U31" s="91"/>
      <c r="V31" t="str">
        <f t="shared" si="7"/>
        <v/>
      </c>
      <c r="W31">
        <f t="shared" si="4"/>
        <v>0</v>
      </c>
      <c r="X31" s="40">
        <f t="shared" si="5"/>
        <v>123429.96499511992</v>
      </c>
      <c r="Y31" s="41">
        <f t="shared" si="6"/>
        <v>2.1032484200131263E-2</v>
      </c>
    </row>
    <row r="32" spans="2:25" x14ac:dyDescent="0.2">
      <c r="B32" s="39">
        <v>24</v>
      </c>
      <c r="C32" s="86">
        <f t="shared" ref="C32:C59" si="9">IF(R31="","",C31+R31)</f>
        <v>122102.68243170521</v>
      </c>
      <c r="D32" s="86"/>
      <c r="E32" s="39">
        <v>2018</v>
      </c>
      <c r="F32" s="8">
        <v>43532</v>
      </c>
      <c r="G32" s="39" t="s">
        <v>3</v>
      </c>
      <c r="H32" s="87">
        <v>0.89090000000000003</v>
      </c>
      <c r="I32" s="87"/>
      <c r="J32" s="39">
        <v>22</v>
      </c>
      <c r="K32" s="88">
        <f t="shared" si="1"/>
        <v>3663.080472951156</v>
      </c>
      <c r="L32" s="89"/>
      <c r="M32" s="6">
        <f>IF(J32="","",(K32/J32)/LOOKUP(RIGHT($D$2,3),定数!$A$6:$A$13,定数!$B$6:$B$13))</f>
        <v>1.1100243857427745</v>
      </c>
      <c r="N32" s="39">
        <v>2018</v>
      </c>
      <c r="O32" s="8">
        <v>43533</v>
      </c>
      <c r="P32" s="87">
        <v>0.88846999999999998</v>
      </c>
      <c r="Q32" s="87"/>
      <c r="R32" s="90">
        <f>IF(P32="","",T32*M32*LOOKUP(RIGHT($D$2,3),定数!$A$6:$A$13,定数!$B$6:$B$13))</f>
        <v>4046.0388860324847</v>
      </c>
      <c r="S32" s="90"/>
      <c r="T32" s="91">
        <f t="shared" si="2"/>
        <v>24.300000000000431</v>
      </c>
      <c r="U32" s="91"/>
      <c r="V32" t="str">
        <f t="shared" si="7"/>
        <v/>
      </c>
      <c r="W32">
        <f t="shared" si="4"/>
        <v>0</v>
      </c>
      <c r="X32" s="40">
        <f t="shared" si="5"/>
        <v>123429.96499511992</v>
      </c>
      <c r="Y32" s="41">
        <f t="shared" si="6"/>
        <v>1.0753325284238668E-2</v>
      </c>
    </row>
    <row r="33" spans="2:25" x14ac:dyDescent="0.2">
      <c r="B33" s="39">
        <v>25</v>
      </c>
      <c r="C33" s="86">
        <f t="shared" si="9"/>
        <v>126148.7213177377</v>
      </c>
      <c r="D33" s="86"/>
      <c r="E33" s="39">
        <v>2018</v>
      </c>
      <c r="F33" s="8">
        <v>43533</v>
      </c>
      <c r="G33" s="39" t="s">
        <v>3</v>
      </c>
      <c r="H33" s="87">
        <v>0.88859999999999995</v>
      </c>
      <c r="I33" s="87"/>
      <c r="J33" s="39">
        <v>10</v>
      </c>
      <c r="K33" s="88">
        <f t="shared" si="1"/>
        <v>3784.4616395321309</v>
      </c>
      <c r="L33" s="89"/>
      <c r="M33" s="6">
        <f>IF(J33="","",(K33/J33)/LOOKUP(RIGHT($D$2,3),定数!$A$6:$A$13,定数!$B$6:$B$13))</f>
        <v>2.5229744263547542</v>
      </c>
      <c r="N33" s="39">
        <v>2018</v>
      </c>
      <c r="O33" s="8">
        <v>43533</v>
      </c>
      <c r="P33" s="87">
        <v>0.88959999999999995</v>
      </c>
      <c r="Q33" s="87"/>
      <c r="R33" s="90">
        <f>IF(P33="","",T33*M33*LOOKUP(RIGHT($D$2,3),定数!$A$6:$A$13,定数!$B$6:$B$13))</f>
        <v>-3784.461639532135</v>
      </c>
      <c r="S33" s="90"/>
      <c r="T33" s="91">
        <f t="shared" si="2"/>
        <v>-10.000000000000009</v>
      </c>
      <c r="U33" s="91"/>
      <c r="V33" t="str">
        <f t="shared" si="7"/>
        <v/>
      </c>
      <c r="W33">
        <f t="shared" si="4"/>
        <v>1</v>
      </c>
      <c r="X33" s="40">
        <f t="shared" si="5"/>
        <v>126148.7213177377</v>
      </c>
      <c r="Y33" s="41">
        <f t="shared" si="6"/>
        <v>0</v>
      </c>
    </row>
    <row r="34" spans="2:25" x14ac:dyDescent="0.2">
      <c r="B34" s="39">
        <v>26</v>
      </c>
      <c r="C34" s="86">
        <f t="shared" si="9"/>
        <v>122364.25967820556</v>
      </c>
      <c r="D34" s="86"/>
      <c r="E34" s="39">
        <v>2018</v>
      </c>
      <c r="F34" s="8">
        <v>43538</v>
      </c>
      <c r="G34" s="39" t="s">
        <v>3</v>
      </c>
      <c r="H34" s="87">
        <v>0.88539999999999996</v>
      </c>
      <c r="I34" s="87"/>
      <c r="J34" s="39">
        <v>7</v>
      </c>
      <c r="K34" s="88">
        <f t="shared" si="1"/>
        <v>3670.9277903461666</v>
      </c>
      <c r="L34" s="89"/>
      <c r="M34" s="6">
        <f>IF(J34="","",(K34/J34)/LOOKUP(RIGHT($D$2,3),定数!$A$6:$A$13,定数!$B$6:$B$13))</f>
        <v>3.4961217050915874</v>
      </c>
      <c r="N34" s="39">
        <v>2018</v>
      </c>
      <c r="O34" s="8">
        <v>43539</v>
      </c>
      <c r="P34" s="87">
        <v>0.8861</v>
      </c>
      <c r="Q34" s="87"/>
      <c r="R34" s="90">
        <f>IF(P34="","",T34*M34*LOOKUP(RIGHT($D$2,3),定数!$A$6:$A$13,定数!$B$6:$B$13))</f>
        <v>-3670.9277903463444</v>
      </c>
      <c r="S34" s="90"/>
      <c r="T34" s="91">
        <f t="shared" si="2"/>
        <v>-7.0000000000003393</v>
      </c>
      <c r="U34" s="91"/>
      <c r="V34" t="str">
        <f t="shared" si="7"/>
        <v/>
      </c>
      <c r="W34">
        <f t="shared" si="4"/>
        <v>2</v>
      </c>
      <c r="X34" s="40">
        <f t="shared" si="5"/>
        <v>126148.7213177377</v>
      </c>
      <c r="Y34" s="41">
        <f t="shared" si="6"/>
        <v>3.0000000000000027E-2</v>
      </c>
    </row>
    <row r="35" spans="2:25" x14ac:dyDescent="0.2">
      <c r="B35" s="39">
        <v>27</v>
      </c>
      <c r="C35" s="86">
        <f t="shared" si="9"/>
        <v>118693.33188785921</v>
      </c>
      <c r="D35" s="86"/>
      <c r="E35" s="39">
        <v>2018</v>
      </c>
      <c r="F35" s="8">
        <v>43540</v>
      </c>
      <c r="G35" s="39" t="s">
        <v>3</v>
      </c>
      <c r="H35" s="87">
        <v>0.88219999999999998</v>
      </c>
      <c r="I35" s="87"/>
      <c r="J35" s="39">
        <v>11</v>
      </c>
      <c r="K35" s="88">
        <f t="shared" si="1"/>
        <v>3560.7999566357762</v>
      </c>
      <c r="L35" s="89"/>
      <c r="M35" s="6">
        <f>IF(J35="","",(K35/J35)/LOOKUP(RIGHT($D$2,3),定数!$A$6:$A$13,定数!$B$6:$B$13))</f>
        <v>2.1580605797792582</v>
      </c>
      <c r="N35" s="39">
        <v>2018</v>
      </c>
      <c r="O35" s="8">
        <v>43540</v>
      </c>
      <c r="P35" s="87">
        <v>0.88119000000000003</v>
      </c>
      <c r="Q35" s="87"/>
      <c r="R35" s="90">
        <f>IF(P35="","",T35*M35*LOOKUP(RIGHT($D$2,3),定数!$A$6:$A$13,定数!$B$6:$B$13))</f>
        <v>3269.4617783654317</v>
      </c>
      <c r="S35" s="90"/>
      <c r="T35" s="91">
        <f t="shared" si="2"/>
        <v>10.099999999999554</v>
      </c>
      <c r="U35" s="91"/>
      <c r="V35" t="str">
        <f t="shared" si="7"/>
        <v/>
      </c>
      <c r="W35">
        <f t="shared" si="4"/>
        <v>0</v>
      </c>
      <c r="X35" s="40">
        <f t="shared" si="5"/>
        <v>126148.7213177377</v>
      </c>
      <c r="Y35" s="41">
        <f t="shared" si="6"/>
        <v>5.9100000000001485E-2</v>
      </c>
    </row>
    <row r="36" spans="2:25" x14ac:dyDescent="0.2">
      <c r="B36" s="39">
        <v>28</v>
      </c>
      <c r="C36" s="86">
        <f t="shared" si="9"/>
        <v>121962.79366622464</v>
      </c>
      <c r="D36" s="86"/>
      <c r="E36" s="39">
        <v>2018</v>
      </c>
      <c r="F36" s="8">
        <v>43540</v>
      </c>
      <c r="G36" s="39" t="s">
        <v>3</v>
      </c>
      <c r="H36" s="87">
        <v>0.88190000000000002</v>
      </c>
      <c r="I36" s="87"/>
      <c r="J36" s="39">
        <v>14</v>
      </c>
      <c r="K36" s="88">
        <f t="shared" si="1"/>
        <v>3658.8838099867389</v>
      </c>
      <c r="L36" s="89"/>
      <c r="M36" s="6">
        <f>IF(J36="","",(K36/J36)/LOOKUP(RIGHT($D$2,3),定数!$A$6:$A$13,定数!$B$6:$B$13))</f>
        <v>1.742325623803209</v>
      </c>
      <c r="N36" s="39">
        <v>2018</v>
      </c>
      <c r="O36" s="8">
        <v>43543</v>
      </c>
      <c r="P36" s="87">
        <v>0.88036999999999999</v>
      </c>
      <c r="Q36" s="87"/>
      <c r="R36" s="90">
        <f>IF(P36="","",T36*M36*LOOKUP(RIGHT($D$2,3),定数!$A$6:$A$13,定数!$B$6:$B$13))</f>
        <v>3998.6373066284464</v>
      </c>
      <c r="S36" s="90"/>
      <c r="T36" s="91">
        <f t="shared" si="2"/>
        <v>15.300000000000313</v>
      </c>
      <c r="U36" s="91"/>
      <c r="V36" t="str">
        <f t="shared" si="7"/>
        <v/>
      </c>
      <c r="W36">
        <f t="shared" si="4"/>
        <v>0</v>
      </c>
      <c r="X36" s="40">
        <f t="shared" si="5"/>
        <v>126148.7213177377</v>
      </c>
      <c r="Y36" s="41">
        <f t="shared" si="6"/>
        <v>3.3182481818184506E-2</v>
      </c>
    </row>
    <row r="37" spans="2:25" x14ac:dyDescent="0.2">
      <c r="B37" s="39">
        <v>29</v>
      </c>
      <c r="C37" s="86">
        <f t="shared" si="9"/>
        <v>125961.43097285308</v>
      </c>
      <c r="D37" s="86"/>
      <c r="E37" s="48">
        <v>2018</v>
      </c>
      <c r="F37" s="8">
        <v>43544</v>
      </c>
      <c r="G37" s="48" t="s">
        <v>3</v>
      </c>
      <c r="H37" s="87">
        <v>0.87709999999999999</v>
      </c>
      <c r="I37" s="87"/>
      <c r="J37" s="48">
        <v>26</v>
      </c>
      <c r="K37" s="88">
        <f t="shared" si="1"/>
        <v>3778.8429291855923</v>
      </c>
      <c r="L37" s="89"/>
      <c r="M37" s="6">
        <f>IF(J37="","",(K37/J37)/LOOKUP(RIGHT($D$2,3),定数!$A$6:$A$13,定数!$B$6:$B$13))</f>
        <v>0.96893408440656215</v>
      </c>
      <c r="N37" s="48">
        <v>2018</v>
      </c>
      <c r="O37" s="8">
        <v>43545</v>
      </c>
      <c r="P37" s="87">
        <v>0.87409000000000003</v>
      </c>
      <c r="Q37" s="87"/>
      <c r="R37" s="90">
        <f>IF(P37="","",T37*M37*LOOKUP(RIGHT($D$2,3),定数!$A$6:$A$13,定数!$B$6:$B$13))</f>
        <v>4374.7373910955657</v>
      </c>
      <c r="S37" s="90"/>
      <c r="T37" s="91">
        <f t="shared" si="2"/>
        <v>30.099999999999572</v>
      </c>
      <c r="U37" s="91"/>
      <c r="V37" t="str">
        <f t="shared" si="7"/>
        <v/>
      </c>
      <c r="W37">
        <f t="shared" si="4"/>
        <v>0</v>
      </c>
      <c r="X37" s="40">
        <f t="shared" si="5"/>
        <v>126148.7213177377</v>
      </c>
      <c r="Y37" s="41">
        <f t="shared" si="6"/>
        <v>1.4846789006515149E-3</v>
      </c>
    </row>
    <row r="38" spans="2:25" x14ac:dyDescent="0.2">
      <c r="B38" s="39">
        <v>30</v>
      </c>
      <c r="C38" s="86">
        <f t="shared" si="9"/>
        <v>130336.16836394864</v>
      </c>
      <c r="D38" s="86"/>
      <c r="E38" s="39">
        <v>2018</v>
      </c>
      <c r="F38" s="8">
        <v>43545</v>
      </c>
      <c r="G38" s="39" t="s">
        <v>3</v>
      </c>
      <c r="H38" s="87">
        <v>0.87219999999999998</v>
      </c>
      <c r="I38" s="87"/>
      <c r="J38" s="39">
        <v>8</v>
      </c>
      <c r="K38" s="88">
        <f t="shared" si="1"/>
        <v>3910.0850509184593</v>
      </c>
      <c r="L38" s="89"/>
      <c r="M38" s="6">
        <f>IF(J38="","",(K38/J38)/LOOKUP(RIGHT($D$2,3),定数!$A$6:$A$13,定数!$B$6:$B$13))</f>
        <v>3.2584042090987162</v>
      </c>
      <c r="N38" s="39">
        <v>2018</v>
      </c>
      <c r="O38" s="8">
        <v>43545</v>
      </c>
      <c r="P38" s="87">
        <v>0.873</v>
      </c>
      <c r="Q38" s="87"/>
      <c r="R38" s="90">
        <f>IF(P38="","",T38*M38*LOOKUP(RIGHT($D$2,3),定数!$A$6:$A$13,定数!$B$6:$B$13))</f>
        <v>-3910.0850509185711</v>
      </c>
      <c r="S38" s="90"/>
      <c r="T38" s="91">
        <f t="shared" si="2"/>
        <v>-8.0000000000002292</v>
      </c>
      <c r="U38" s="91"/>
      <c r="V38" t="str">
        <f t="shared" si="7"/>
        <v/>
      </c>
      <c r="W38">
        <f t="shared" si="4"/>
        <v>1</v>
      </c>
      <c r="X38" s="40">
        <f t="shared" si="5"/>
        <v>130336.16836394864</v>
      </c>
      <c r="Y38" s="41">
        <f t="shared" si="6"/>
        <v>0</v>
      </c>
    </row>
    <row r="39" spans="2:25" x14ac:dyDescent="0.2">
      <c r="B39" s="39">
        <v>31</v>
      </c>
      <c r="C39" s="86">
        <f t="shared" si="9"/>
        <v>126426.08331303007</v>
      </c>
      <c r="D39" s="86"/>
      <c r="E39" s="39">
        <v>2018</v>
      </c>
      <c r="F39" s="8">
        <v>43553</v>
      </c>
      <c r="G39" s="39" t="s">
        <v>4</v>
      </c>
      <c r="H39" s="92">
        <v>0.87719999999999998</v>
      </c>
      <c r="I39" s="92"/>
      <c r="J39" s="39">
        <v>18</v>
      </c>
      <c r="K39" s="88">
        <f t="shared" si="1"/>
        <v>3792.7824993909021</v>
      </c>
      <c r="L39" s="89"/>
      <c r="M39" s="6">
        <f>IF(J39="","",(K39/J39)/LOOKUP(RIGHT($D$2,3),定数!$A$6:$A$13,定数!$B$6:$B$13))</f>
        <v>1.4047342590336673</v>
      </c>
      <c r="N39" s="39">
        <v>2018</v>
      </c>
      <c r="O39" s="8">
        <v>43557</v>
      </c>
      <c r="P39" s="93">
        <v>0.87539999999999996</v>
      </c>
      <c r="Q39" s="93"/>
      <c r="R39" s="90">
        <f>IF(P39="","",T39*M39*LOOKUP(RIGHT($D$2,3),定数!$A$6:$A$13,定数!$B$6:$B$13))</f>
        <v>-3792.7824993909517</v>
      </c>
      <c r="S39" s="90"/>
      <c r="T39" s="91">
        <f t="shared" si="2"/>
        <v>-18.000000000000238</v>
      </c>
      <c r="U39" s="91"/>
      <c r="V39" t="str">
        <f t="shared" si="7"/>
        <v/>
      </c>
      <c r="W39">
        <f t="shared" si="4"/>
        <v>2</v>
      </c>
      <c r="X39" s="40">
        <f t="shared" si="5"/>
        <v>130336.16836394864</v>
      </c>
      <c r="Y39" s="41">
        <f t="shared" si="6"/>
        <v>3.0000000000000804E-2</v>
      </c>
    </row>
    <row r="40" spans="2:25" x14ac:dyDescent="0.2">
      <c r="B40" s="39">
        <v>32</v>
      </c>
      <c r="C40" s="86">
        <f t="shared" si="9"/>
        <v>122633.30081363913</v>
      </c>
      <c r="D40" s="86"/>
      <c r="E40" s="39">
        <v>2018</v>
      </c>
      <c r="F40" s="8">
        <v>43554</v>
      </c>
      <c r="G40" s="39" t="s">
        <v>4</v>
      </c>
      <c r="H40" s="92">
        <v>0.87790000000000001</v>
      </c>
      <c r="I40" s="92"/>
      <c r="J40" s="39">
        <v>9</v>
      </c>
      <c r="K40" s="88">
        <f t="shared" si="1"/>
        <v>3678.9990244091737</v>
      </c>
      <c r="L40" s="89"/>
      <c r="M40" s="6">
        <f>IF(J40="","",(K40/J40)/LOOKUP(RIGHT($D$2,3),定数!$A$6:$A$13,定数!$B$6:$B$13))</f>
        <v>2.7251844625253141</v>
      </c>
      <c r="N40" s="39">
        <v>2018</v>
      </c>
      <c r="O40" s="8">
        <v>43554</v>
      </c>
      <c r="P40" s="93">
        <v>0.87858000000000003</v>
      </c>
      <c r="Q40" s="93"/>
      <c r="R40" s="90">
        <f>IF(P40="","",T40*M40*LOOKUP(RIGHT($D$2,3),定数!$A$6:$A$13,定数!$B$6:$B$13))</f>
        <v>2779.6881517758775</v>
      </c>
      <c r="S40" s="90"/>
      <c r="T40" s="91">
        <f t="shared" si="2"/>
        <v>6.8000000000001393</v>
      </c>
      <c r="U40" s="91"/>
      <c r="V40" t="str">
        <f t="shared" si="7"/>
        <v/>
      </c>
      <c r="W40">
        <f t="shared" si="4"/>
        <v>0</v>
      </c>
      <c r="X40" s="40">
        <f t="shared" si="5"/>
        <v>130336.16836394864</v>
      </c>
      <c r="Y40" s="41">
        <f t="shared" si="6"/>
        <v>5.9100000000001152E-2</v>
      </c>
    </row>
    <row r="41" spans="2:25" x14ac:dyDescent="0.2">
      <c r="B41" s="39">
        <v>33</v>
      </c>
      <c r="C41" s="86">
        <f t="shared" si="9"/>
        <v>125412.988965415</v>
      </c>
      <c r="D41" s="86"/>
      <c r="E41" s="39">
        <v>2018</v>
      </c>
      <c r="F41" s="8">
        <v>43558</v>
      </c>
      <c r="G41" s="39" t="s">
        <v>3</v>
      </c>
      <c r="H41" s="92">
        <v>0.87219999999999998</v>
      </c>
      <c r="I41" s="92"/>
      <c r="J41" s="39">
        <v>8</v>
      </c>
      <c r="K41" s="88">
        <f t="shared" si="1"/>
        <v>3762.3896689624498</v>
      </c>
      <c r="L41" s="89"/>
      <c r="M41" s="6">
        <f>IF(J41="","",(K41/J41)/LOOKUP(RIGHT($D$2,3),定数!$A$6:$A$13,定数!$B$6:$B$13))</f>
        <v>3.135324724135375</v>
      </c>
      <c r="N41" s="39">
        <v>2018</v>
      </c>
      <c r="O41" s="8">
        <v>43558</v>
      </c>
      <c r="P41" s="93">
        <v>0.87151999999999996</v>
      </c>
      <c r="Q41" s="93"/>
      <c r="R41" s="90">
        <f>IF(P41="","",T41*M41*LOOKUP(RIGHT($D$2,3),定数!$A$6:$A$13,定数!$B$6:$B$13))</f>
        <v>3198.0312186181482</v>
      </c>
      <c r="S41" s="90"/>
      <c r="T41" s="91">
        <f t="shared" si="2"/>
        <v>6.8000000000001393</v>
      </c>
      <c r="U41" s="91"/>
      <c r="V41" t="str">
        <f t="shared" si="7"/>
        <v/>
      </c>
      <c r="W41">
        <f t="shared" si="4"/>
        <v>0</v>
      </c>
      <c r="X41" s="40">
        <f t="shared" si="5"/>
        <v>130336.16836394864</v>
      </c>
      <c r="Y41" s="41">
        <f t="shared" si="6"/>
        <v>3.7772933333334091E-2</v>
      </c>
    </row>
    <row r="42" spans="2:25" x14ac:dyDescent="0.2">
      <c r="B42" s="39">
        <v>34</v>
      </c>
      <c r="C42" s="86">
        <f t="shared" si="9"/>
        <v>128611.02018403316</v>
      </c>
      <c r="D42" s="86"/>
      <c r="E42" s="39">
        <v>2018</v>
      </c>
      <c r="F42" s="8">
        <v>43560</v>
      </c>
      <c r="G42" s="39" t="s">
        <v>4</v>
      </c>
      <c r="H42" s="93">
        <v>0.87409999999999999</v>
      </c>
      <c r="I42" s="93"/>
      <c r="J42" s="39">
        <v>14</v>
      </c>
      <c r="K42" s="88">
        <f t="shared" si="1"/>
        <v>3858.3306055209946</v>
      </c>
      <c r="L42" s="89"/>
      <c r="M42" s="6">
        <f>IF(J42="","",(K42/J42)/LOOKUP(RIGHT($D$2,3),定数!$A$6:$A$13,定数!$B$6:$B$13))</f>
        <v>1.8373002883433307</v>
      </c>
      <c r="N42" s="39">
        <v>2018</v>
      </c>
      <c r="O42" s="8">
        <v>43560</v>
      </c>
      <c r="P42" s="93">
        <v>0.87270000000000003</v>
      </c>
      <c r="Q42" s="93"/>
      <c r="R42" s="90">
        <f>IF(P42="","",T42*M42*LOOKUP(RIGHT($D$2,3),定数!$A$6:$A$13,定数!$B$6:$B$13))</f>
        <v>-3858.3306055208759</v>
      </c>
      <c r="S42" s="90"/>
      <c r="T42" s="91">
        <f t="shared" si="2"/>
        <v>-13.999999999999568</v>
      </c>
      <c r="U42" s="91"/>
      <c r="V42" t="str">
        <f t="shared" si="7"/>
        <v/>
      </c>
      <c r="W42">
        <f t="shared" si="4"/>
        <v>1</v>
      </c>
      <c r="X42" s="40">
        <f t="shared" si="5"/>
        <v>130336.16836394864</v>
      </c>
      <c r="Y42" s="41">
        <f t="shared" si="6"/>
        <v>1.3236143133333544E-2</v>
      </c>
    </row>
    <row r="43" spans="2:25" x14ac:dyDescent="0.2">
      <c r="B43" s="39">
        <v>35</v>
      </c>
      <c r="C43" s="86">
        <f t="shared" si="9"/>
        <v>124752.68957851228</v>
      </c>
      <c r="D43" s="86"/>
      <c r="E43" s="39">
        <v>2018</v>
      </c>
      <c r="F43" s="8">
        <v>43561</v>
      </c>
      <c r="G43" s="39" t="s">
        <v>3</v>
      </c>
      <c r="H43" s="93">
        <v>0.87319999999999998</v>
      </c>
      <c r="I43" s="93"/>
      <c r="J43" s="39">
        <v>9</v>
      </c>
      <c r="K43" s="88">
        <f t="shared" si="1"/>
        <v>3742.5806873553684</v>
      </c>
      <c r="L43" s="89"/>
      <c r="M43" s="6">
        <f>IF(J43="","",(K43/J43)/LOOKUP(RIGHT($D$2,3),定数!$A$6:$A$13,定数!$B$6:$B$13))</f>
        <v>2.7722819906336063</v>
      </c>
      <c r="N43" s="39">
        <v>2018</v>
      </c>
      <c r="O43" s="8">
        <v>43561</v>
      </c>
      <c r="P43" s="93">
        <v>0.87234</v>
      </c>
      <c r="Q43" s="93"/>
      <c r="R43" s="90">
        <f>IF(P43="","",T43*M43*LOOKUP(RIGHT($D$2,3),定数!$A$6:$A$13,定数!$B$6:$B$13))</f>
        <v>3576.2437679172353</v>
      </c>
      <c r="S43" s="90"/>
      <c r="T43" s="91">
        <f t="shared" si="2"/>
        <v>8.599999999999719</v>
      </c>
      <c r="U43" s="91"/>
      <c r="V43" t="str">
        <f t="shared" si="7"/>
        <v/>
      </c>
      <c r="W43">
        <f t="shared" si="4"/>
        <v>0</v>
      </c>
      <c r="X43" s="40">
        <f t="shared" si="5"/>
        <v>130336.16836394864</v>
      </c>
      <c r="Y43" s="41">
        <f t="shared" si="6"/>
        <v>4.28390588393327E-2</v>
      </c>
    </row>
    <row r="44" spans="2:25" x14ac:dyDescent="0.2">
      <c r="B44" s="39">
        <v>36</v>
      </c>
      <c r="C44" s="86">
        <f t="shared" si="9"/>
        <v>128328.93334642951</v>
      </c>
      <c r="D44" s="86"/>
      <c r="E44" s="39">
        <v>2018</v>
      </c>
      <c r="F44" s="8">
        <v>43564</v>
      </c>
      <c r="G44" s="39" t="s">
        <v>4</v>
      </c>
      <c r="H44" s="93">
        <v>0.87219999999999998</v>
      </c>
      <c r="I44" s="93"/>
      <c r="J44" s="39">
        <v>18</v>
      </c>
      <c r="K44" s="88">
        <f t="shared" si="1"/>
        <v>3849.8680003928848</v>
      </c>
      <c r="L44" s="89"/>
      <c r="M44" s="6">
        <f>IF(J44="","",(K44/J44)/LOOKUP(RIGHT($D$2,3),定数!$A$6:$A$13,定数!$B$6:$B$13))</f>
        <v>1.42587703718255</v>
      </c>
      <c r="N44" s="39">
        <v>2018</v>
      </c>
      <c r="O44" s="8">
        <v>43565</v>
      </c>
      <c r="P44" s="93">
        <v>0.87039999999999995</v>
      </c>
      <c r="Q44" s="93"/>
      <c r="R44" s="90">
        <f>IF(P44="","",T44*M44*LOOKUP(RIGHT($D$2,3),定数!$A$6:$A$13,定数!$B$6:$B$13))</f>
        <v>-3849.8680003929358</v>
      </c>
      <c r="S44" s="90"/>
      <c r="T44" s="91">
        <f t="shared" si="2"/>
        <v>-18.000000000000238</v>
      </c>
      <c r="U44" s="91"/>
      <c r="V44" t="str">
        <f t="shared" si="7"/>
        <v/>
      </c>
      <c r="W44">
        <f t="shared" si="4"/>
        <v>1</v>
      </c>
      <c r="X44" s="40">
        <f t="shared" si="5"/>
        <v>130336.16836394864</v>
      </c>
      <c r="Y44" s="41">
        <f t="shared" si="6"/>
        <v>1.5400445192727874E-2</v>
      </c>
    </row>
    <row r="45" spans="2:25" x14ac:dyDescent="0.2">
      <c r="B45" s="39">
        <v>37</v>
      </c>
      <c r="C45" s="86">
        <f t="shared" si="9"/>
        <v>124479.06534603657</v>
      </c>
      <c r="D45" s="86"/>
      <c r="E45" s="39">
        <v>2018</v>
      </c>
      <c r="F45" s="8">
        <v>43565</v>
      </c>
      <c r="G45" s="39" t="s">
        <v>4</v>
      </c>
      <c r="H45" s="93">
        <v>0.87180000000000002</v>
      </c>
      <c r="I45" s="93"/>
      <c r="J45" s="39">
        <v>8</v>
      </c>
      <c r="K45" s="88">
        <f t="shared" si="1"/>
        <v>3734.3719603810969</v>
      </c>
      <c r="L45" s="89"/>
      <c r="M45" s="6">
        <f>IF(J45="","",(K45/J45)/LOOKUP(RIGHT($D$2,3),定数!$A$6:$A$13,定数!$B$6:$B$13))</f>
        <v>3.1119766336509143</v>
      </c>
      <c r="N45" s="39">
        <v>2018</v>
      </c>
      <c r="O45" s="8">
        <v>43565</v>
      </c>
      <c r="P45" s="93">
        <v>0.871</v>
      </c>
      <c r="Q45" s="93"/>
      <c r="R45" s="90">
        <f>IF(P45="","",T45*M45*LOOKUP(RIGHT($D$2,3),定数!$A$6:$A$13,定数!$B$6:$B$13))</f>
        <v>-3734.3719603812042</v>
      </c>
      <c r="S45" s="90"/>
      <c r="T45" s="91">
        <f t="shared" si="2"/>
        <v>-8.0000000000002292</v>
      </c>
      <c r="U45" s="91"/>
      <c r="V45" t="str">
        <f t="shared" si="7"/>
        <v/>
      </c>
      <c r="W45">
        <f t="shared" si="4"/>
        <v>2</v>
      </c>
      <c r="X45" s="40">
        <f t="shared" si="5"/>
        <v>130336.16836394864</v>
      </c>
      <c r="Y45" s="41">
        <f t="shared" si="6"/>
        <v>4.4938431836946346E-2</v>
      </c>
    </row>
    <row r="46" spans="2:25" x14ac:dyDescent="0.2">
      <c r="B46" s="39">
        <v>38</v>
      </c>
      <c r="C46" s="86">
        <f t="shared" si="9"/>
        <v>120744.69338565537</v>
      </c>
      <c r="D46" s="86"/>
      <c r="E46" s="39">
        <v>2018</v>
      </c>
      <c r="F46" s="8">
        <v>43567</v>
      </c>
      <c r="G46" s="39" t="s">
        <v>3</v>
      </c>
      <c r="H46" s="93">
        <v>0.8649</v>
      </c>
      <c r="I46" s="93"/>
      <c r="J46" s="39">
        <v>16</v>
      </c>
      <c r="K46" s="88">
        <f t="shared" si="1"/>
        <v>3622.3408015696609</v>
      </c>
      <c r="L46" s="89"/>
      <c r="M46" s="6">
        <f>IF(J46="","",(K46/J46)/LOOKUP(RIGHT($D$2,3),定数!$A$6:$A$13,定数!$B$6:$B$13))</f>
        <v>1.5093086673206921</v>
      </c>
      <c r="N46" s="39">
        <v>2018</v>
      </c>
      <c r="O46" s="8">
        <v>43568</v>
      </c>
      <c r="P46" s="93">
        <v>0.86311000000000004</v>
      </c>
      <c r="Q46" s="93"/>
      <c r="R46" s="90">
        <f>IF(P46="","",T46*M46*LOOKUP(RIGHT($D$2,3),定数!$A$6:$A$13,定数!$B$6:$B$13))</f>
        <v>4052.4937717559642</v>
      </c>
      <c r="S46" s="90"/>
      <c r="T46" s="91">
        <f t="shared" si="2"/>
        <v>17.899999999999583</v>
      </c>
      <c r="U46" s="91"/>
      <c r="V46" t="str">
        <f t="shared" si="7"/>
        <v/>
      </c>
      <c r="W46">
        <f t="shared" si="4"/>
        <v>0</v>
      </c>
      <c r="X46" s="40">
        <f t="shared" si="5"/>
        <v>130336.16836394864</v>
      </c>
      <c r="Y46" s="41">
        <f t="shared" si="6"/>
        <v>7.3590278881838778E-2</v>
      </c>
    </row>
    <row r="47" spans="2:25" x14ac:dyDescent="0.2">
      <c r="B47" s="39">
        <v>39</v>
      </c>
      <c r="C47" s="86">
        <f t="shared" si="9"/>
        <v>124797.18715741133</v>
      </c>
      <c r="D47" s="86"/>
      <c r="E47" s="39">
        <v>2018</v>
      </c>
      <c r="F47" s="8">
        <v>43571</v>
      </c>
      <c r="G47" s="39" t="s">
        <v>4</v>
      </c>
      <c r="H47" s="93">
        <v>0.86609999999999998</v>
      </c>
      <c r="I47" s="93"/>
      <c r="J47" s="39">
        <v>18</v>
      </c>
      <c r="K47" s="88">
        <f t="shared" si="1"/>
        <v>3743.9156147223398</v>
      </c>
      <c r="L47" s="89"/>
      <c r="M47" s="6">
        <f>IF(J47="","",(K47/J47)/LOOKUP(RIGHT($D$2,3),定数!$A$6:$A$13,定数!$B$6:$B$13))</f>
        <v>1.3866354128601257</v>
      </c>
      <c r="N47" s="39">
        <v>2018</v>
      </c>
      <c r="O47" s="8">
        <v>43571</v>
      </c>
      <c r="P47" s="93">
        <v>0.86429999999999996</v>
      </c>
      <c r="Q47" s="93"/>
      <c r="R47" s="90">
        <f>IF(P47="","",T47*M47*LOOKUP(RIGHT($D$2,3),定数!$A$6:$A$13,定数!$B$6:$B$13))</f>
        <v>-3743.9156147223889</v>
      </c>
      <c r="S47" s="90"/>
      <c r="T47" s="91">
        <f t="shared" si="2"/>
        <v>-18.000000000000238</v>
      </c>
      <c r="U47" s="91"/>
      <c r="V47" t="str">
        <f t="shared" si="7"/>
        <v/>
      </c>
      <c r="W47">
        <f t="shared" si="4"/>
        <v>1</v>
      </c>
      <c r="X47" s="40">
        <f t="shared" si="5"/>
        <v>130336.16836394864</v>
      </c>
      <c r="Y47" s="41">
        <f t="shared" si="6"/>
        <v>4.2497652616811266E-2</v>
      </c>
    </row>
    <row r="48" spans="2:25" x14ac:dyDescent="0.2">
      <c r="B48" s="51">
        <v>40</v>
      </c>
      <c r="C48" s="86">
        <f t="shared" ref="C48:C60" si="10">IF(R47="","",C47+R47)</f>
        <v>121053.27154268895</v>
      </c>
      <c r="D48" s="86"/>
      <c r="E48" s="39">
        <v>2018</v>
      </c>
      <c r="F48" s="8">
        <v>43575</v>
      </c>
      <c r="G48" s="39" t="s">
        <v>4</v>
      </c>
      <c r="H48" s="93">
        <v>0.87670000000000003</v>
      </c>
      <c r="I48" s="93"/>
      <c r="J48" s="39">
        <v>5</v>
      </c>
      <c r="K48" s="88">
        <f t="shared" si="1"/>
        <v>3631.5981462806685</v>
      </c>
      <c r="L48" s="89"/>
      <c r="M48" s="6">
        <f>IF(J48="","",(K48/J48)/LOOKUP(RIGHT($D$2,3),定数!$A$6:$A$13,定数!$B$6:$B$13))</f>
        <v>4.8421308617075578</v>
      </c>
      <c r="N48" s="39">
        <v>2018</v>
      </c>
      <c r="O48" s="8">
        <v>43575</v>
      </c>
      <c r="P48" s="93">
        <v>0.87709999999999999</v>
      </c>
      <c r="Q48" s="93"/>
      <c r="R48" s="90">
        <f>IF(P48="","",T48*M48*LOOKUP(RIGHT($D$2,3),定数!$A$6:$A$13,定数!$B$6:$B$13))</f>
        <v>2905.278517024215</v>
      </c>
      <c r="S48" s="90"/>
      <c r="T48" s="91">
        <f t="shared" si="2"/>
        <v>3.9999999999995595</v>
      </c>
      <c r="U48" s="91"/>
      <c r="V48" t="str">
        <f>IF(S48&lt;&gt;"",IF(S48&lt;0,1+#REF!,0),"")</f>
        <v/>
      </c>
      <c r="W48">
        <f>IF(T48&lt;&gt;"",IF(T48&lt;0,1+#REF!,0),"")</f>
        <v>0</v>
      </c>
      <c r="X48" s="40" t="e">
        <f>IF(C48&lt;&gt;"",MAX(#REF!,C48),"")</f>
        <v>#REF!</v>
      </c>
      <c r="Y48" s="41" t="e">
        <f t="shared" si="6"/>
        <v>#REF!</v>
      </c>
    </row>
    <row r="49" spans="2:25" x14ac:dyDescent="0.2">
      <c r="B49" s="51">
        <v>41</v>
      </c>
      <c r="C49" s="86">
        <f t="shared" si="10"/>
        <v>123958.55005971316</v>
      </c>
      <c r="D49" s="86"/>
      <c r="E49" s="39">
        <v>2018</v>
      </c>
      <c r="F49" s="8">
        <v>43579</v>
      </c>
      <c r="G49" s="39" t="s">
        <v>3</v>
      </c>
      <c r="H49" s="93">
        <v>0.87450000000000006</v>
      </c>
      <c r="I49" s="93"/>
      <c r="J49" s="39">
        <v>11</v>
      </c>
      <c r="K49" s="88">
        <f t="shared" si="1"/>
        <v>3718.7565017913948</v>
      </c>
      <c r="L49" s="89"/>
      <c r="M49" s="6">
        <f>IF(J49="","",(K49/J49)/LOOKUP(RIGHT($D$2,3),定数!$A$6:$A$13,定数!$B$6:$B$13))</f>
        <v>2.2537918192675122</v>
      </c>
      <c r="N49" s="39">
        <v>2018</v>
      </c>
      <c r="O49" s="8">
        <v>43579</v>
      </c>
      <c r="P49" s="93">
        <v>0.87560000000000004</v>
      </c>
      <c r="Q49" s="93"/>
      <c r="R49" s="90">
        <f>IF(P49="","",T49*M49*LOOKUP(RIGHT($D$2,3),定数!$A$6:$A$13,定数!$B$6:$B$13))</f>
        <v>-3718.7565017913607</v>
      </c>
      <c r="S49" s="90"/>
      <c r="T49" s="91">
        <f t="shared" si="2"/>
        <v>-10.999999999999899</v>
      </c>
      <c r="U49" s="91"/>
      <c r="V49" t="str">
        <f t="shared" si="7"/>
        <v/>
      </c>
      <c r="W49">
        <f t="shared" si="4"/>
        <v>1</v>
      </c>
      <c r="X49" s="40" t="e">
        <f t="shared" si="5"/>
        <v>#REF!</v>
      </c>
      <c r="Y49" s="41" t="e">
        <f t="shared" si="6"/>
        <v>#REF!</v>
      </c>
    </row>
    <row r="50" spans="2:25" x14ac:dyDescent="0.2">
      <c r="B50" s="51">
        <v>42</v>
      </c>
      <c r="C50" s="86">
        <f t="shared" si="10"/>
        <v>120239.7935579218</v>
      </c>
      <c r="D50" s="86"/>
      <c r="E50" s="39">
        <v>2018</v>
      </c>
      <c r="F50" s="8">
        <v>43581</v>
      </c>
      <c r="G50" s="39" t="s">
        <v>3</v>
      </c>
      <c r="H50" s="93">
        <v>0.87290000000000001</v>
      </c>
      <c r="I50" s="93"/>
      <c r="J50" s="39">
        <v>6</v>
      </c>
      <c r="K50" s="88">
        <f t="shared" si="1"/>
        <v>3607.1938067376541</v>
      </c>
      <c r="L50" s="89"/>
      <c r="M50" s="6">
        <f>IF(J50="","",(K50/J50)/LOOKUP(RIGHT($D$2,3),定数!$A$6:$A$13,定数!$B$6:$B$13))</f>
        <v>4.0079931185973932</v>
      </c>
      <c r="N50" s="39">
        <v>2018</v>
      </c>
      <c r="O50" s="8">
        <v>43581</v>
      </c>
      <c r="P50" s="93">
        <v>0.87350000000000005</v>
      </c>
      <c r="Q50" s="93"/>
      <c r="R50" s="90">
        <f>IF(P50="","",T50*M50*LOOKUP(RIGHT($D$2,3),定数!$A$6:$A$13,定数!$B$6:$B$13))</f>
        <v>-3607.1938067379242</v>
      </c>
      <c r="S50" s="90"/>
      <c r="T50" s="91">
        <f t="shared" si="2"/>
        <v>-6.0000000000004494</v>
      </c>
      <c r="U50" s="91"/>
      <c r="V50" t="str">
        <f t="shared" si="7"/>
        <v/>
      </c>
      <c r="W50">
        <f t="shared" si="4"/>
        <v>2</v>
      </c>
      <c r="X50" s="40" t="e">
        <f t="shared" si="5"/>
        <v>#REF!</v>
      </c>
      <c r="Y50" s="41" t="e">
        <f t="shared" si="6"/>
        <v>#REF!</v>
      </c>
    </row>
    <row r="51" spans="2:25" x14ac:dyDescent="0.2">
      <c r="B51" s="51">
        <v>43</v>
      </c>
      <c r="C51" s="86">
        <f t="shared" si="10"/>
        <v>116632.59975118388</v>
      </c>
      <c r="D51" s="86"/>
      <c r="E51" s="39">
        <v>2018</v>
      </c>
      <c r="F51" s="8">
        <v>43582</v>
      </c>
      <c r="G51" s="39" t="s">
        <v>3</v>
      </c>
      <c r="H51" s="93">
        <v>0.86919999999999997</v>
      </c>
      <c r="I51" s="93"/>
      <c r="J51" s="39">
        <v>7</v>
      </c>
      <c r="K51" s="88">
        <f t="shared" si="1"/>
        <v>3498.9779925355165</v>
      </c>
      <c r="L51" s="89"/>
      <c r="M51" s="6">
        <f>IF(J51="","",(K51/J51)/LOOKUP(RIGHT($D$2,3),定数!$A$6:$A$13,定数!$B$6:$B$13))</f>
        <v>3.332359992890968</v>
      </c>
      <c r="N51" s="39">
        <v>2018</v>
      </c>
      <c r="O51" s="8">
        <v>43582</v>
      </c>
      <c r="P51" s="93">
        <v>0.86880000000000002</v>
      </c>
      <c r="Q51" s="93"/>
      <c r="R51" s="90">
        <f>IF(P51="","",T51*M51*LOOKUP(RIGHT($D$2,3),定数!$A$6:$A$13,定数!$B$6:$B$13))</f>
        <v>1999.4159957343606</v>
      </c>
      <c r="S51" s="90"/>
      <c r="T51" s="91">
        <f t="shared" si="2"/>
        <v>3.9999999999995595</v>
      </c>
      <c r="U51" s="91"/>
      <c r="V51" t="str">
        <f t="shared" si="7"/>
        <v/>
      </c>
      <c r="W51">
        <f t="shared" si="4"/>
        <v>0</v>
      </c>
      <c r="X51" s="40" t="e">
        <f t="shared" si="5"/>
        <v>#REF!</v>
      </c>
      <c r="Y51" s="41" t="e">
        <f t="shared" si="6"/>
        <v>#REF!</v>
      </c>
    </row>
    <row r="52" spans="2:25" x14ac:dyDescent="0.2">
      <c r="B52" s="51">
        <v>44</v>
      </c>
      <c r="C52" s="86">
        <f t="shared" si="10"/>
        <v>118632.01574691824</v>
      </c>
      <c r="D52" s="86"/>
      <c r="E52" s="39">
        <v>2018</v>
      </c>
      <c r="F52" s="8">
        <v>43587</v>
      </c>
      <c r="G52" s="39" t="s">
        <v>3</v>
      </c>
      <c r="H52" s="93">
        <v>0.879</v>
      </c>
      <c r="I52" s="93"/>
      <c r="J52" s="39">
        <v>16</v>
      </c>
      <c r="K52" s="88">
        <f t="shared" si="1"/>
        <v>3558.9604724075471</v>
      </c>
      <c r="L52" s="89"/>
      <c r="M52" s="6">
        <f>IF(J52="","",(K52/J52)/LOOKUP(RIGHT($D$2,3),定数!$A$6:$A$13,定数!$B$6:$B$13))</f>
        <v>1.4829001968364779</v>
      </c>
      <c r="N52" s="39">
        <v>2018</v>
      </c>
      <c r="O52" s="8">
        <v>43587</v>
      </c>
      <c r="P52" s="93">
        <v>0.88060000000000005</v>
      </c>
      <c r="Q52" s="93"/>
      <c r="R52" s="90">
        <f>IF(P52="","",T52*M52*LOOKUP(RIGHT($D$2,3),定数!$A$6:$A$13,定数!$B$6:$B$13))</f>
        <v>-3558.9604724076489</v>
      </c>
      <c r="S52" s="90"/>
      <c r="T52" s="91">
        <f t="shared" si="2"/>
        <v>-16.000000000000458</v>
      </c>
      <c r="U52" s="91"/>
      <c r="V52" t="str">
        <f t="shared" si="7"/>
        <v/>
      </c>
      <c r="W52">
        <f t="shared" si="4"/>
        <v>1</v>
      </c>
      <c r="X52" s="40" t="e">
        <f t="shared" si="5"/>
        <v>#REF!</v>
      </c>
      <c r="Y52" s="41" t="e">
        <f t="shared" si="6"/>
        <v>#REF!</v>
      </c>
    </row>
    <row r="53" spans="2:25" x14ac:dyDescent="0.2">
      <c r="B53" s="51">
        <v>45</v>
      </c>
      <c r="C53" s="86">
        <f t="shared" si="10"/>
        <v>115073.0552745106</v>
      </c>
      <c r="D53" s="86"/>
      <c r="E53" s="39">
        <v>2018</v>
      </c>
      <c r="F53" s="8">
        <v>43589</v>
      </c>
      <c r="G53" s="39" t="s">
        <v>3</v>
      </c>
      <c r="H53" s="93">
        <v>0.88170000000000004</v>
      </c>
      <c r="I53" s="93"/>
      <c r="J53" s="39">
        <v>15</v>
      </c>
      <c r="K53" s="88">
        <f t="shared" si="1"/>
        <v>3452.1916582353178</v>
      </c>
      <c r="L53" s="89"/>
      <c r="M53" s="6">
        <f>IF(J53="","",(K53/J53)/LOOKUP(RIGHT($D$2,3),定数!$A$6:$A$13,定数!$B$6:$B$13))</f>
        <v>1.5343074036601412</v>
      </c>
      <c r="N53" s="39">
        <v>2018</v>
      </c>
      <c r="O53" s="8">
        <v>43589</v>
      </c>
      <c r="P53" s="93">
        <v>0.88319999999999999</v>
      </c>
      <c r="Q53" s="93"/>
      <c r="R53" s="90">
        <f>IF(P53="","",T53*M53*LOOKUP(RIGHT($D$2,3),定数!$A$6:$A$13,定数!$B$6:$B$13))</f>
        <v>-3452.1916582351932</v>
      </c>
      <c r="S53" s="90"/>
      <c r="T53" s="91">
        <f t="shared" si="2"/>
        <v>-14.999999999999458</v>
      </c>
      <c r="U53" s="91"/>
      <c r="V53" t="str">
        <f t="shared" si="7"/>
        <v/>
      </c>
      <c r="W53">
        <f t="shared" si="4"/>
        <v>2</v>
      </c>
      <c r="X53" s="40" t="e">
        <f t="shared" si="5"/>
        <v>#REF!</v>
      </c>
      <c r="Y53" s="41" t="e">
        <f t="shared" si="6"/>
        <v>#REF!</v>
      </c>
    </row>
    <row r="54" spans="2:25" x14ac:dyDescent="0.2">
      <c r="B54" s="51">
        <v>46</v>
      </c>
      <c r="C54" s="86">
        <f t="shared" si="10"/>
        <v>111620.8636162754</v>
      </c>
      <c r="D54" s="86"/>
      <c r="E54" s="51">
        <v>2018</v>
      </c>
      <c r="F54" s="8">
        <v>43592</v>
      </c>
      <c r="G54" s="51" t="s">
        <v>3</v>
      </c>
      <c r="H54" s="87">
        <v>0.879</v>
      </c>
      <c r="I54" s="87"/>
      <c r="J54" s="51">
        <v>8</v>
      </c>
      <c r="K54" s="88">
        <f t="shared" si="1"/>
        <v>3348.6259084882618</v>
      </c>
      <c r="L54" s="89"/>
      <c r="M54" s="6">
        <f>IF(J54="","",(K54/J54)/LOOKUP(RIGHT($D$2,3),定数!$A$6:$A$13,定数!$B$6:$B$13))</f>
        <v>2.7905215904068847</v>
      </c>
      <c r="N54" s="51">
        <v>2018</v>
      </c>
      <c r="O54" s="8">
        <v>43592</v>
      </c>
      <c r="P54" s="87">
        <v>0.87839999999999996</v>
      </c>
      <c r="Q54" s="87"/>
      <c r="R54" s="90">
        <f>IF(P54="","",T54*M54*LOOKUP(RIGHT($D$2,3),定数!$A$6:$A$13,定数!$B$6:$B$13))</f>
        <v>2511.4694313663845</v>
      </c>
      <c r="S54" s="90"/>
      <c r="T54" s="91">
        <f t="shared" si="2"/>
        <v>6.0000000000004494</v>
      </c>
      <c r="U54" s="91"/>
      <c r="V54" t="str">
        <f t="shared" si="7"/>
        <v/>
      </c>
      <c r="W54">
        <f t="shared" si="4"/>
        <v>0</v>
      </c>
      <c r="X54" s="40" t="e">
        <f t="shared" si="5"/>
        <v>#REF!</v>
      </c>
      <c r="Y54" s="41" t="e">
        <f t="shared" si="6"/>
        <v>#REF!</v>
      </c>
    </row>
    <row r="55" spans="2:25" x14ac:dyDescent="0.2">
      <c r="B55" s="51">
        <v>47</v>
      </c>
      <c r="C55" s="86">
        <f t="shared" si="10"/>
        <v>114132.33304764178</v>
      </c>
      <c r="D55" s="86"/>
      <c r="E55" s="39">
        <v>2018</v>
      </c>
      <c r="F55" s="8">
        <v>43593</v>
      </c>
      <c r="G55" s="39" t="s">
        <v>3</v>
      </c>
      <c r="H55" s="93">
        <v>0.87860000000000005</v>
      </c>
      <c r="I55" s="93"/>
      <c r="J55" s="39">
        <v>9</v>
      </c>
      <c r="K55" s="88">
        <f t="shared" si="1"/>
        <v>3423.9699914292532</v>
      </c>
      <c r="L55" s="89"/>
      <c r="M55" s="6">
        <f>IF(J55="","",(K55/J55)/LOOKUP(RIGHT($D$2,3),定数!$A$6:$A$13,定数!$B$6:$B$13))</f>
        <v>2.536274067725373</v>
      </c>
      <c r="N55" s="39">
        <v>2018</v>
      </c>
      <c r="O55" s="8">
        <v>43593</v>
      </c>
      <c r="P55" s="87">
        <v>0.87782000000000004</v>
      </c>
      <c r="Q55" s="87"/>
      <c r="R55" s="90">
        <f>IF(P55="","",T55*M55*LOOKUP(RIGHT($D$2,3),定数!$A$6:$A$13,定数!$B$6:$B$13))</f>
        <v>2967.4406592386977</v>
      </c>
      <c r="S55" s="90"/>
      <c r="T55" s="91">
        <f t="shared" si="2"/>
        <v>7.8000000000000291</v>
      </c>
      <c r="U55" s="91"/>
      <c r="V55" t="str">
        <f t="shared" si="7"/>
        <v/>
      </c>
      <c r="W55">
        <f t="shared" si="4"/>
        <v>0</v>
      </c>
      <c r="X55" s="40" t="e">
        <f t="shared" si="5"/>
        <v>#REF!</v>
      </c>
      <c r="Y55" s="41" t="e">
        <f t="shared" si="6"/>
        <v>#REF!</v>
      </c>
    </row>
    <row r="56" spans="2:25" x14ac:dyDescent="0.2">
      <c r="B56" s="51">
        <v>48</v>
      </c>
      <c r="C56" s="86">
        <f t="shared" si="10"/>
        <v>117099.77370688047</v>
      </c>
      <c r="D56" s="86"/>
      <c r="E56" s="39">
        <v>2018</v>
      </c>
      <c r="F56" s="8">
        <v>43593</v>
      </c>
      <c r="G56" s="39" t="s">
        <v>3</v>
      </c>
      <c r="H56" s="93">
        <v>0.87660000000000005</v>
      </c>
      <c r="I56" s="93"/>
      <c r="J56" s="39">
        <v>22</v>
      </c>
      <c r="K56" s="88">
        <f t="shared" si="1"/>
        <v>3512.9932112064139</v>
      </c>
      <c r="L56" s="89"/>
      <c r="M56" s="6">
        <f>IF(J56="","",(K56/J56)/LOOKUP(RIGHT($D$2,3),定数!$A$6:$A$13,定数!$B$6:$B$13))</f>
        <v>1.0645433973352769</v>
      </c>
      <c r="N56" s="39">
        <v>2018</v>
      </c>
      <c r="O56" s="8">
        <v>43594</v>
      </c>
      <c r="P56" s="87">
        <v>0.87422</v>
      </c>
      <c r="Q56" s="87"/>
      <c r="R56" s="90">
        <f>IF(P56="","",T56*M56*LOOKUP(RIGHT($D$2,3),定数!$A$6:$A$13,定数!$B$6:$B$13))</f>
        <v>3800.4199284870165</v>
      </c>
      <c r="S56" s="90"/>
      <c r="T56" s="91">
        <f t="shared" si="2"/>
        <v>23.800000000000487</v>
      </c>
      <c r="U56" s="91"/>
      <c r="V56" t="str">
        <f t="shared" si="7"/>
        <v/>
      </c>
      <c r="W56">
        <f t="shared" si="4"/>
        <v>0</v>
      </c>
      <c r="X56" s="40" t="e">
        <f t="shared" si="5"/>
        <v>#REF!</v>
      </c>
      <c r="Y56" s="41" t="e">
        <f t="shared" si="6"/>
        <v>#REF!</v>
      </c>
    </row>
    <row r="57" spans="2:25" x14ac:dyDescent="0.2">
      <c r="B57" s="51">
        <v>49</v>
      </c>
      <c r="C57" s="86">
        <f t="shared" si="10"/>
        <v>120900.19363536748</v>
      </c>
      <c r="D57" s="86"/>
      <c r="E57" s="39">
        <v>2018</v>
      </c>
      <c r="F57" s="8">
        <v>43599</v>
      </c>
      <c r="G57" s="39" t="s">
        <v>4</v>
      </c>
      <c r="H57" s="93">
        <v>0.8821</v>
      </c>
      <c r="I57" s="93"/>
      <c r="J57" s="39">
        <v>7</v>
      </c>
      <c r="K57" s="88">
        <f t="shared" si="1"/>
        <v>3627.0058090610241</v>
      </c>
      <c r="L57" s="89"/>
      <c r="M57" s="6">
        <f>IF(J57="","",(K57/J57)/LOOKUP(RIGHT($D$2,3),定数!$A$6:$A$13,定数!$B$6:$B$13))</f>
        <v>3.454291246724785</v>
      </c>
      <c r="N57" s="39">
        <v>2018</v>
      </c>
      <c r="O57" s="8">
        <v>43599</v>
      </c>
      <c r="P57" s="87">
        <v>0.88139999999999996</v>
      </c>
      <c r="Q57" s="87"/>
      <c r="R57" s="90">
        <f>IF(P57="","",T57*M57*LOOKUP(RIGHT($D$2,3),定数!$A$6:$A$13,定数!$B$6:$B$13))</f>
        <v>-3627.0058090612001</v>
      </c>
      <c r="S57" s="90"/>
      <c r="T57" s="91">
        <f t="shared" si="2"/>
        <v>-7.0000000000003393</v>
      </c>
      <c r="U57" s="91"/>
      <c r="V57" t="str">
        <f t="shared" si="7"/>
        <v/>
      </c>
      <c r="W57">
        <f t="shared" si="4"/>
        <v>1</v>
      </c>
      <c r="X57" s="40" t="e">
        <f t="shared" si="5"/>
        <v>#REF!</v>
      </c>
      <c r="Y57" s="41" t="e">
        <f t="shared" si="6"/>
        <v>#REF!</v>
      </c>
    </row>
    <row r="58" spans="2:25" x14ac:dyDescent="0.2">
      <c r="B58" s="51">
        <v>50</v>
      </c>
      <c r="C58" s="86">
        <f t="shared" si="10"/>
        <v>117273.18782630628</v>
      </c>
      <c r="D58" s="86"/>
      <c r="E58" s="39">
        <v>2018</v>
      </c>
      <c r="F58" s="8">
        <v>43601</v>
      </c>
      <c r="G58" s="39" t="s">
        <v>3</v>
      </c>
      <c r="H58" s="93">
        <v>0.87590000000000001</v>
      </c>
      <c r="I58" s="93"/>
      <c r="J58" s="39">
        <v>6</v>
      </c>
      <c r="K58" s="88">
        <f t="shared" si="1"/>
        <v>3518.1956347891883</v>
      </c>
      <c r="L58" s="89"/>
      <c r="M58" s="6">
        <f>IF(J58="","",(K58/J58)/LOOKUP(RIGHT($D$2,3),定数!$A$6:$A$13,定数!$B$6:$B$13))</f>
        <v>3.9091062608768756</v>
      </c>
      <c r="N58" s="39">
        <v>2018</v>
      </c>
      <c r="O58" s="8">
        <v>43601</v>
      </c>
      <c r="P58" s="87">
        <v>0.87649999999999995</v>
      </c>
      <c r="Q58" s="87"/>
      <c r="R58" s="90">
        <f>IF(P58="","",T58*M58*LOOKUP(RIGHT($D$2,3),定数!$A$6:$A$13,定数!$B$6:$B$13))</f>
        <v>-3518.1956347888008</v>
      </c>
      <c r="S58" s="90"/>
      <c r="T58" s="91">
        <f t="shared" si="2"/>
        <v>-5.9999999999993392</v>
      </c>
      <c r="U58" s="91"/>
      <c r="V58" t="str">
        <f t="shared" si="7"/>
        <v/>
      </c>
      <c r="W58">
        <f t="shared" si="4"/>
        <v>2</v>
      </c>
      <c r="X58" s="40" t="e">
        <f t="shared" si="5"/>
        <v>#REF!</v>
      </c>
      <c r="Y58" s="41" t="e">
        <f t="shared" si="6"/>
        <v>#REF!</v>
      </c>
    </row>
    <row r="59" spans="2:25" x14ac:dyDescent="0.2">
      <c r="B59" s="51">
        <v>51</v>
      </c>
      <c r="C59" s="86">
        <f t="shared" si="10"/>
        <v>113754.99219151748</v>
      </c>
      <c r="D59" s="86"/>
      <c r="E59" s="39"/>
      <c r="F59" s="8"/>
      <c r="G59" s="39"/>
      <c r="H59" s="93"/>
      <c r="I59" s="93"/>
      <c r="J59" s="39"/>
      <c r="K59" s="88" t="str">
        <f t="shared" si="1"/>
        <v/>
      </c>
      <c r="L59" s="89"/>
      <c r="M59" s="6" t="str">
        <f>IF(J59="","",(K59/J59)/LOOKUP(RIGHT($D$2,3),定数!$A$6:$A$13,定数!$B$6:$B$13))</f>
        <v/>
      </c>
      <c r="N59" s="39"/>
      <c r="O59" s="8"/>
      <c r="P59" s="87"/>
      <c r="Q59" s="87"/>
      <c r="R59" s="90" t="str">
        <f>IF(P59="","",T59*M59*LOOKUP(RIGHT($D$2,3),定数!$A$6:$A$13,定数!$B$6:$B$13))</f>
        <v/>
      </c>
      <c r="S59" s="90"/>
      <c r="T59" s="91" t="str">
        <f t="shared" si="2"/>
        <v/>
      </c>
      <c r="U59" s="91"/>
      <c r="V59" t="str">
        <f t="shared" si="7"/>
        <v/>
      </c>
      <c r="W59" t="str">
        <f t="shared" si="4"/>
        <v/>
      </c>
      <c r="X59" s="40" t="e">
        <f t="shared" si="5"/>
        <v>#REF!</v>
      </c>
      <c r="Y59" s="41" t="e">
        <f t="shared" si="6"/>
        <v>#REF!</v>
      </c>
    </row>
    <row r="60" spans="2:25" x14ac:dyDescent="0.2">
      <c r="B60" s="51">
        <v>52</v>
      </c>
      <c r="C60" s="86" t="str">
        <f t="shared" si="10"/>
        <v/>
      </c>
      <c r="D60" s="86"/>
      <c r="E60" s="39"/>
      <c r="F60" s="8"/>
      <c r="G60" s="39"/>
      <c r="H60" s="93"/>
      <c r="I60" s="93"/>
      <c r="J60" s="39"/>
      <c r="K60" s="88" t="str">
        <f t="shared" si="1"/>
        <v/>
      </c>
      <c r="L60" s="89"/>
      <c r="M60" s="6" t="str">
        <f>IF(J60="","",(K60/J60)/LOOKUP(RIGHT($D$2,3),定数!$A$6:$A$13,定数!$B$6:$B$13))</f>
        <v/>
      </c>
      <c r="N60" s="39"/>
      <c r="O60" s="8"/>
      <c r="P60" s="87"/>
      <c r="Q60" s="87"/>
      <c r="R60" s="90" t="str">
        <f>IF(P60="","",T60*M60*LOOKUP(RIGHT($D$2,3),定数!$A$6:$A$13,定数!$B$6:$B$13))</f>
        <v/>
      </c>
      <c r="S60" s="90"/>
      <c r="T60" s="91" t="str">
        <f t="shared" si="2"/>
        <v/>
      </c>
      <c r="U60" s="91"/>
      <c r="V60" t="str">
        <f t="shared" si="7"/>
        <v/>
      </c>
      <c r="W60" t="str">
        <f t="shared" si="4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51">
        <v>53</v>
      </c>
      <c r="C61" s="86"/>
      <c r="D61" s="86"/>
      <c r="E61" s="39"/>
      <c r="F61" s="8"/>
      <c r="G61" s="39"/>
      <c r="H61" s="93"/>
      <c r="I61" s="93"/>
      <c r="J61" s="39"/>
      <c r="K61" s="88" t="str">
        <f t="shared" si="1"/>
        <v/>
      </c>
      <c r="L61" s="89"/>
      <c r="M61" s="6" t="str">
        <f>IF(J61="","",(K61/J61)/LOOKUP(RIGHT($D$2,3),定数!$A$6:$A$13,定数!$B$6:$B$13))</f>
        <v/>
      </c>
      <c r="N61" s="39"/>
      <c r="O61" s="8"/>
      <c r="P61" s="87"/>
      <c r="Q61" s="87"/>
      <c r="R61" s="90" t="str">
        <f>IF(P61="","",T61*M61*LOOKUP(RIGHT($D$2,3),定数!$A$6:$A$13,定数!$B$6:$B$13))</f>
        <v/>
      </c>
      <c r="S61" s="90"/>
      <c r="T61" s="91" t="str">
        <f t="shared" si="2"/>
        <v/>
      </c>
      <c r="U61" s="91"/>
      <c r="V61" t="str">
        <f t="shared" si="7"/>
        <v/>
      </c>
      <c r="W61" t="str">
        <f t="shared" si="4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51">
        <v>54</v>
      </c>
      <c r="C62" s="86"/>
      <c r="D62" s="86"/>
      <c r="E62" s="39"/>
      <c r="F62" s="8"/>
      <c r="G62" s="39"/>
      <c r="H62" s="93"/>
      <c r="I62" s="93"/>
      <c r="J62" s="39"/>
      <c r="K62" s="88" t="str">
        <f t="shared" si="1"/>
        <v/>
      </c>
      <c r="L62" s="89"/>
      <c r="M62" s="6" t="str">
        <f>IF(J62="","",(K62/J62)/LOOKUP(RIGHT($D$2,3),定数!$A$6:$A$13,定数!$B$6:$B$13))</f>
        <v/>
      </c>
      <c r="N62" s="39"/>
      <c r="O62" s="8"/>
      <c r="P62" s="87"/>
      <c r="Q62" s="87"/>
      <c r="R62" s="90" t="str">
        <f>IF(P62="","",T62*M62*LOOKUP(RIGHT($D$2,3),定数!$A$6:$A$13,定数!$B$6:$B$13))</f>
        <v/>
      </c>
      <c r="S62" s="90"/>
      <c r="T62" s="91" t="str">
        <f t="shared" si="2"/>
        <v/>
      </c>
      <c r="U62" s="91"/>
      <c r="V62" t="str">
        <f t="shared" si="7"/>
        <v/>
      </c>
      <c r="W62" t="str">
        <f t="shared" si="4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51">
        <v>55</v>
      </c>
      <c r="C63" s="86"/>
      <c r="D63" s="86"/>
      <c r="E63" s="39"/>
      <c r="F63" s="8"/>
      <c r="G63" s="39"/>
      <c r="H63" s="93"/>
      <c r="I63" s="93"/>
      <c r="J63" s="39"/>
      <c r="K63" s="88" t="str">
        <f t="shared" si="1"/>
        <v/>
      </c>
      <c r="L63" s="89"/>
      <c r="M63" s="6" t="str">
        <f>IF(J63="","",(K63/J63)/LOOKUP(RIGHT($D$2,3),定数!$A$6:$A$13,定数!$B$6:$B$13))</f>
        <v/>
      </c>
      <c r="N63" s="39"/>
      <c r="O63" s="8"/>
      <c r="P63" s="87"/>
      <c r="Q63" s="87"/>
      <c r="R63" s="90" t="str">
        <f>IF(P63="","",T63*M63*LOOKUP(RIGHT($D$2,3),定数!$A$6:$A$13,定数!$B$6:$B$13))</f>
        <v/>
      </c>
      <c r="S63" s="90"/>
      <c r="T63" s="91" t="str">
        <f t="shared" si="2"/>
        <v/>
      </c>
      <c r="U63" s="91"/>
      <c r="V63" t="str">
        <f t="shared" si="7"/>
        <v/>
      </c>
      <c r="W63" t="str">
        <f t="shared" si="4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51">
        <v>56</v>
      </c>
      <c r="C64" s="86"/>
      <c r="D64" s="86"/>
      <c r="E64" s="39"/>
      <c r="F64" s="8"/>
      <c r="G64" s="39"/>
      <c r="H64" s="93"/>
      <c r="I64" s="93"/>
      <c r="J64" s="39"/>
      <c r="K64" s="88" t="str">
        <f t="shared" si="1"/>
        <v/>
      </c>
      <c r="L64" s="89"/>
      <c r="M64" s="6" t="str">
        <f>IF(J64="","",(K64/J64)/LOOKUP(RIGHT($D$2,3),定数!$A$6:$A$13,定数!$B$6:$B$13))</f>
        <v/>
      </c>
      <c r="N64" s="39"/>
      <c r="O64" s="8"/>
      <c r="P64" s="87"/>
      <c r="Q64" s="87"/>
      <c r="R64" s="90" t="str">
        <f>IF(P64="","",T64*M64*LOOKUP(RIGHT($D$2,3),定数!$A$6:$A$13,定数!$B$6:$B$13))</f>
        <v/>
      </c>
      <c r="S64" s="90"/>
      <c r="T64" s="91" t="str">
        <f t="shared" si="2"/>
        <v/>
      </c>
      <c r="U64" s="91"/>
      <c r="V64" t="str">
        <f t="shared" si="7"/>
        <v/>
      </c>
      <c r="W64" t="str">
        <f t="shared" si="4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51">
        <v>57</v>
      </c>
      <c r="C65" s="86"/>
      <c r="D65" s="86"/>
      <c r="E65" s="39"/>
      <c r="F65" s="8"/>
      <c r="G65" s="39"/>
      <c r="H65" s="93"/>
      <c r="I65" s="93"/>
      <c r="J65" s="39"/>
      <c r="K65" s="88" t="str">
        <f t="shared" si="1"/>
        <v/>
      </c>
      <c r="L65" s="89"/>
      <c r="M65" s="6" t="str">
        <f>IF(J65="","",(K65/J65)/LOOKUP(RIGHT($D$2,3),定数!$A$6:$A$13,定数!$B$6:$B$13))</f>
        <v/>
      </c>
      <c r="N65" s="39"/>
      <c r="O65" s="8"/>
      <c r="P65" s="87"/>
      <c r="Q65" s="87"/>
      <c r="R65" s="90" t="str">
        <f>IF(P65="","",T65*M65*LOOKUP(RIGHT($D$2,3),定数!$A$6:$A$13,定数!$B$6:$B$13))</f>
        <v/>
      </c>
      <c r="S65" s="90"/>
      <c r="T65" s="91" t="str">
        <f t="shared" si="2"/>
        <v/>
      </c>
      <c r="U65" s="91"/>
      <c r="V65" t="str">
        <f t="shared" si="7"/>
        <v/>
      </c>
      <c r="W65" t="str">
        <f t="shared" si="4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51">
        <v>58</v>
      </c>
      <c r="C66" s="86" t="str">
        <f t="shared" si="0"/>
        <v/>
      </c>
      <c r="D66" s="86"/>
      <c r="E66" s="39"/>
      <c r="F66" s="8"/>
      <c r="G66" s="39"/>
      <c r="H66" s="93"/>
      <c r="I66" s="93"/>
      <c r="J66" s="39"/>
      <c r="K66" s="88" t="str">
        <f t="shared" si="1"/>
        <v/>
      </c>
      <c r="L66" s="89"/>
      <c r="M66" s="6" t="str">
        <f>IF(J66="","",(K66/J66)/LOOKUP(RIGHT($D$2,3),定数!$A$6:$A$13,定数!$B$6:$B$13))</f>
        <v/>
      </c>
      <c r="N66" s="39"/>
      <c r="O66" s="8"/>
      <c r="P66" s="87"/>
      <c r="Q66" s="87"/>
      <c r="R66" s="90" t="str">
        <f>IF(P66="","",T66*M66*LOOKUP(RIGHT($D$2,3),定数!$A$6:$A$13,定数!$B$6:$B$13))</f>
        <v/>
      </c>
      <c r="S66" s="90"/>
      <c r="T66" s="91" t="str">
        <f t="shared" si="2"/>
        <v/>
      </c>
      <c r="U66" s="91"/>
      <c r="V66" t="str">
        <f t="shared" si="7"/>
        <v/>
      </c>
      <c r="W66" t="str">
        <f t="shared" si="4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51">
        <v>59</v>
      </c>
      <c r="C67" s="86" t="str">
        <f t="shared" si="0"/>
        <v/>
      </c>
      <c r="D67" s="86"/>
      <c r="E67" s="39"/>
      <c r="F67" s="8"/>
      <c r="G67" s="39"/>
      <c r="H67" s="93"/>
      <c r="I67" s="93"/>
      <c r="J67" s="39"/>
      <c r="K67" s="88" t="str">
        <f t="shared" si="1"/>
        <v/>
      </c>
      <c r="L67" s="89"/>
      <c r="M67" s="6" t="str">
        <f>IF(J67="","",(K67/J67)/LOOKUP(RIGHT($D$2,3),定数!$A$6:$A$13,定数!$B$6:$B$13))</f>
        <v/>
      </c>
      <c r="N67" s="39"/>
      <c r="O67" s="8"/>
      <c r="P67" s="87"/>
      <c r="Q67" s="87"/>
      <c r="R67" s="90" t="str">
        <f>IF(P67="","",T67*M67*LOOKUP(RIGHT($D$2,3),定数!$A$6:$A$13,定数!$B$6:$B$13))</f>
        <v/>
      </c>
      <c r="S67" s="90"/>
      <c r="T67" s="91" t="str">
        <f t="shared" si="2"/>
        <v/>
      </c>
      <c r="U67" s="91"/>
      <c r="V67" t="str">
        <f t="shared" si="7"/>
        <v/>
      </c>
      <c r="W67" t="str">
        <f t="shared" si="4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51">
        <v>60</v>
      </c>
      <c r="C68" s="86" t="str">
        <f t="shared" si="0"/>
        <v/>
      </c>
      <c r="D68" s="86"/>
      <c r="E68" s="39"/>
      <c r="F68" s="8"/>
      <c r="G68" s="39"/>
      <c r="H68" s="93"/>
      <c r="I68" s="93"/>
      <c r="J68" s="39"/>
      <c r="K68" s="88" t="str">
        <f t="shared" si="1"/>
        <v/>
      </c>
      <c r="L68" s="89"/>
      <c r="M68" s="6" t="str">
        <f>IF(J68="","",(K68/J68)/LOOKUP(RIGHT($D$2,3),定数!$A$6:$A$13,定数!$B$6:$B$13))</f>
        <v/>
      </c>
      <c r="N68" s="39"/>
      <c r="O68" s="8"/>
      <c r="P68" s="87"/>
      <c r="Q68" s="87"/>
      <c r="R68" s="90" t="str">
        <f>IF(P68="","",T68*M68*LOOKUP(RIGHT($D$2,3),定数!$A$6:$A$13,定数!$B$6:$B$13))</f>
        <v/>
      </c>
      <c r="S68" s="90"/>
      <c r="T68" s="91" t="str">
        <f t="shared" si="2"/>
        <v/>
      </c>
      <c r="U68" s="91"/>
      <c r="V68" t="str">
        <f t="shared" si="7"/>
        <v/>
      </c>
      <c r="W68" t="str">
        <f t="shared" si="4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51">
        <v>61</v>
      </c>
      <c r="C69" s="86" t="str">
        <f t="shared" si="0"/>
        <v/>
      </c>
      <c r="D69" s="86"/>
      <c r="E69" s="39"/>
      <c r="F69" s="8"/>
      <c r="G69" s="39"/>
      <c r="H69" s="93"/>
      <c r="I69" s="93"/>
      <c r="J69" s="39"/>
      <c r="K69" s="88" t="str">
        <f t="shared" si="1"/>
        <v/>
      </c>
      <c r="L69" s="89"/>
      <c r="M69" s="6" t="str">
        <f>IF(J69="","",(K69/J69)/LOOKUP(RIGHT($D$2,3),定数!$A$6:$A$13,定数!$B$6:$B$13))</f>
        <v/>
      </c>
      <c r="N69" s="39"/>
      <c r="O69" s="8"/>
      <c r="P69" s="87"/>
      <c r="Q69" s="87"/>
      <c r="R69" s="90" t="str">
        <f>IF(P69="","",T69*M69*LOOKUP(RIGHT($D$2,3),定数!$A$6:$A$13,定数!$B$6:$B$13))</f>
        <v/>
      </c>
      <c r="S69" s="90"/>
      <c r="T69" s="91" t="str">
        <f t="shared" si="2"/>
        <v/>
      </c>
      <c r="U69" s="91"/>
      <c r="V69" t="str">
        <f t="shared" si="7"/>
        <v/>
      </c>
      <c r="W69" t="str">
        <f t="shared" si="4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51">
        <v>62</v>
      </c>
      <c r="C70" s="86" t="str">
        <f t="shared" si="0"/>
        <v/>
      </c>
      <c r="D70" s="86"/>
      <c r="E70" s="39"/>
      <c r="F70" s="8"/>
      <c r="G70" s="39"/>
      <c r="H70" s="93"/>
      <c r="I70" s="93"/>
      <c r="J70" s="39"/>
      <c r="K70" s="88" t="str">
        <f t="shared" si="1"/>
        <v/>
      </c>
      <c r="L70" s="89"/>
      <c r="M70" s="6" t="str">
        <f>IF(J70="","",(K70/J70)/LOOKUP(RIGHT($D$2,3),定数!$A$6:$A$13,定数!$B$6:$B$13))</f>
        <v/>
      </c>
      <c r="N70" s="39"/>
      <c r="O70" s="8"/>
      <c r="P70" s="87"/>
      <c r="Q70" s="87"/>
      <c r="R70" s="90" t="str">
        <f>IF(P70="","",T70*M70*LOOKUP(RIGHT($D$2,3),定数!$A$6:$A$13,定数!$B$6:$B$13))</f>
        <v/>
      </c>
      <c r="S70" s="90"/>
      <c r="T70" s="91" t="str">
        <f t="shared" si="2"/>
        <v/>
      </c>
      <c r="U70" s="91"/>
      <c r="V70" t="str">
        <f t="shared" si="7"/>
        <v/>
      </c>
      <c r="W70" t="str">
        <f t="shared" si="4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51">
        <v>63</v>
      </c>
      <c r="C71" s="86" t="str">
        <f t="shared" si="0"/>
        <v/>
      </c>
      <c r="D71" s="86"/>
      <c r="E71" s="39"/>
      <c r="F71" s="8"/>
      <c r="G71" s="39"/>
      <c r="H71" s="93"/>
      <c r="I71" s="93"/>
      <c r="J71" s="39"/>
      <c r="K71" s="88" t="str">
        <f t="shared" si="1"/>
        <v/>
      </c>
      <c r="L71" s="89"/>
      <c r="M71" s="6" t="str">
        <f>IF(J71="","",(K71/J71)/LOOKUP(RIGHT($D$2,3),定数!$A$6:$A$13,定数!$B$6:$B$13))</f>
        <v/>
      </c>
      <c r="N71" s="39"/>
      <c r="O71" s="8"/>
      <c r="P71" s="87"/>
      <c r="Q71" s="87"/>
      <c r="R71" s="90" t="str">
        <f>IF(P71="","",T71*M71*LOOKUP(RIGHT($D$2,3),定数!$A$6:$A$13,定数!$B$6:$B$13))</f>
        <v/>
      </c>
      <c r="S71" s="90"/>
      <c r="T71" s="91" t="str">
        <f t="shared" si="2"/>
        <v/>
      </c>
      <c r="U71" s="91"/>
      <c r="V71" t="str">
        <f t="shared" si="7"/>
        <v/>
      </c>
      <c r="W71" t="str">
        <f t="shared" si="4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51">
        <v>64</v>
      </c>
      <c r="C72" s="86" t="str">
        <f t="shared" si="0"/>
        <v/>
      </c>
      <c r="D72" s="86"/>
      <c r="E72" s="39"/>
      <c r="F72" s="8"/>
      <c r="G72" s="39"/>
      <c r="H72" s="93"/>
      <c r="I72" s="93"/>
      <c r="J72" s="39"/>
      <c r="K72" s="88" t="str">
        <f t="shared" si="1"/>
        <v/>
      </c>
      <c r="L72" s="89"/>
      <c r="M72" s="6" t="str">
        <f>IF(J72="","",(K72/J72)/LOOKUP(RIGHT($D$2,3),定数!$A$6:$A$13,定数!$B$6:$B$13))</f>
        <v/>
      </c>
      <c r="N72" s="39"/>
      <c r="O72" s="8"/>
      <c r="P72" s="87"/>
      <c r="Q72" s="87"/>
      <c r="R72" s="90" t="str">
        <f>IF(P72="","",T72*M72*LOOKUP(RIGHT($D$2,3),定数!$A$6:$A$13,定数!$B$6:$B$13))</f>
        <v/>
      </c>
      <c r="S72" s="90"/>
      <c r="T72" s="91" t="str">
        <f t="shared" si="2"/>
        <v/>
      </c>
      <c r="U72" s="91"/>
      <c r="V72" t="str">
        <f t="shared" si="7"/>
        <v/>
      </c>
      <c r="W72" t="str">
        <f t="shared" si="4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51">
        <v>65</v>
      </c>
      <c r="C73" s="86" t="str">
        <f t="shared" ref="C73:C107" si="11">IF(R72="","",C72+R72)</f>
        <v/>
      </c>
      <c r="D73" s="86"/>
      <c r="E73" s="39"/>
      <c r="F73" s="8"/>
      <c r="G73" s="39"/>
      <c r="H73" s="93"/>
      <c r="I73" s="93"/>
      <c r="J73" s="39"/>
      <c r="K73" s="88" t="str">
        <f t="shared" ref="K73:K93" si="12">IF(J73="","",C73*0.03)</f>
        <v/>
      </c>
      <c r="L73" s="89"/>
      <c r="M73" s="6" t="str">
        <f>IF(J73="","",(K73/J73)/LOOKUP(RIGHT($D$2,3),定数!$A$6:$A$13,定数!$B$6:$B$13))</f>
        <v/>
      </c>
      <c r="N73" s="39"/>
      <c r="O73" s="8"/>
      <c r="P73" s="87"/>
      <c r="Q73" s="87"/>
      <c r="R73" s="90" t="str">
        <f>IF(P73="","",T73*M73*LOOKUP(RIGHT($D$2,3),定数!$A$6:$A$13,定数!$B$6:$B$13))</f>
        <v/>
      </c>
      <c r="S73" s="90"/>
      <c r="T73" s="91" t="str">
        <f t="shared" ref="T73:T75" si="13">IF(P73="","",IF(G73="買",(P73-H73),(H73-P73))*IF(RIGHT($D$2,3)="JPY",100,10000))</f>
        <v/>
      </c>
      <c r="U73" s="91"/>
      <c r="V73" t="str">
        <f t="shared" si="7"/>
        <v/>
      </c>
      <c r="W73" t="str">
        <f t="shared" si="7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51">
        <v>66</v>
      </c>
      <c r="C74" s="86" t="str">
        <f t="shared" si="11"/>
        <v/>
      </c>
      <c r="D74" s="86"/>
      <c r="E74" s="39"/>
      <c r="F74" s="8"/>
      <c r="G74" s="39"/>
      <c r="H74" s="93"/>
      <c r="I74" s="93"/>
      <c r="J74" s="39"/>
      <c r="K74" s="88" t="str">
        <f t="shared" si="12"/>
        <v/>
      </c>
      <c r="L74" s="89"/>
      <c r="M74" s="6" t="str">
        <f>IF(J74="","",(K74/J74)/LOOKUP(RIGHT($D$2,3),定数!$A$6:$A$13,定数!$B$6:$B$13))</f>
        <v/>
      </c>
      <c r="N74" s="39"/>
      <c r="O74" s="8"/>
      <c r="P74" s="87"/>
      <c r="Q74" s="87"/>
      <c r="R74" s="90" t="str">
        <f>IF(P74="","",T74*M74*LOOKUP(RIGHT($D$2,3),定数!$A$6:$A$13,定数!$B$6:$B$13))</f>
        <v/>
      </c>
      <c r="S74" s="90"/>
      <c r="T74" s="91" t="str">
        <f t="shared" si="13"/>
        <v/>
      </c>
      <c r="U74" s="91"/>
      <c r="V74" t="str">
        <f t="shared" ref="V74:W89" si="14">IF(S74&lt;&gt;"",IF(S74&lt;0,1+V73,0),"")</f>
        <v/>
      </c>
      <c r="W74" t="str">
        <f t="shared" si="14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51">
        <v>67</v>
      </c>
      <c r="C75" s="86" t="str">
        <f t="shared" si="11"/>
        <v/>
      </c>
      <c r="D75" s="86"/>
      <c r="E75" s="39"/>
      <c r="F75" s="8"/>
      <c r="G75" s="39"/>
      <c r="H75" s="93"/>
      <c r="I75" s="93"/>
      <c r="J75" s="39"/>
      <c r="K75" s="88" t="str">
        <f t="shared" si="12"/>
        <v/>
      </c>
      <c r="L75" s="89"/>
      <c r="M75" s="6" t="str">
        <f>IF(J75="","",(K75/J75)/LOOKUP(RIGHT($D$2,3),定数!$A$6:$A$13,定数!$B$6:$B$13))</f>
        <v/>
      </c>
      <c r="N75" s="39"/>
      <c r="O75" s="8"/>
      <c r="P75" s="87"/>
      <c r="Q75" s="87"/>
      <c r="R75" s="90" t="str">
        <f>IF(P75="","",T75*M75*LOOKUP(RIGHT($D$2,3),定数!$A$6:$A$13,定数!$B$6:$B$13))</f>
        <v/>
      </c>
      <c r="S75" s="90"/>
      <c r="T75" s="91" t="str">
        <f t="shared" si="13"/>
        <v/>
      </c>
      <c r="U75" s="91"/>
      <c r="V75" t="str">
        <f t="shared" si="14"/>
        <v/>
      </c>
      <c r="W75" t="str">
        <f t="shared" si="14"/>
        <v/>
      </c>
      <c r="X75" s="40" t="str">
        <f t="shared" ref="X75:X107" si="15">IF(C75&lt;&gt;"",MAX(X74,C75),"")</f>
        <v/>
      </c>
      <c r="Y75" s="41" t="str">
        <f t="shared" ref="Y75:Y107" si="16">IF(X75&lt;&gt;"",1-(C75/X75),"")</f>
        <v/>
      </c>
    </row>
    <row r="76" spans="2:25" x14ac:dyDescent="0.2">
      <c r="B76" s="39">
        <v>69</v>
      </c>
      <c r="C76" s="86" t="str">
        <f t="shared" si="11"/>
        <v/>
      </c>
      <c r="D76" s="86"/>
      <c r="E76" s="39"/>
      <c r="F76" s="8"/>
      <c r="G76" s="39"/>
      <c r="H76" s="93"/>
      <c r="I76" s="93"/>
      <c r="J76" s="39"/>
      <c r="K76" s="88" t="str">
        <f t="shared" si="12"/>
        <v/>
      </c>
      <c r="L76" s="89"/>
      <c r="M76" s="6" t="str">
        <f>IF(J76="","",(K76/J76)/LOOKUP(RIGHT($D$2,3),定数!$A$6:$A$13,定数!$B$6:$B$13))</f>
        <v/>
      </c>
      <c r="N76" s="39"/>
      <c r="O76" s="8"/>
      <c r="P76" s="87"/>
      <c r="Q76" s="87"/>
      <c r="R76" s="90" t="str">
        <f>IF(P76="","",T76*M76*LOOKUP(RIGHT($D$2,3),定数!$A$6:$A$13,定数!$B$6:$B$13))</f>
        <v/>
      </c>
      <c r="S76" s="90"/>
      <c r="T76" s="91" t="str">
        <f t="shared" ref="T76" si="17">IF(P76="","",IF(G76="買",(P76-H76),(H76-P76))*IF(RIGHT($D$2,3)="JPY",100,10000))</f>
        <v/>
      </c>
      <c r="U76" s="91"/>
      <c r="V76" t="str">
        <f t="shared" si="14"/>
        <v/>
      </c>
      <c r="W76" t="str">
        <f t="shared" si="14"/>
        <v/>
      </c>
      <c r="X76" s="40" t="str">
        <f t="shared" si="15"/>
        <v/>
      </c>
      <c r="Y76" s="41" t="str">
        <f t="shared" si="16"/>
        <v/>
      </c>
    </row>
    <row r="77" spans="2:25" x14ac:dyDescent="0.2">
      <c r="B77" s="39">
        <v>70</v>
      </c>
      <c r="C77" s="86" t="str">
        <f t="shared" si="11"/>
        <v/>
      </c>
      <c r="D77" s="86"/>
      <c r="E77" s="39"/>
      <c r="F77" s="8"/>
      <c r="G77" s="39"/>
      <c r="H77" s="93"/>
      <c r="I77" s="93"/>
      <c r="J77" s="39"/>
      <c r="K77" s="88" t="str">
        <f t="shared" si="12"/>
        <v/>
      </c>
      <c r="L77" s="89"/>
      <c r="M77" s="6" t="str">
        <f>IF(J77="","",(K77/J77)/LOOKUP(RIGHT($D$2,3),定数!$A$6:$A$13,定数!$B$6:$B$13))</f>
        <v/>
      </c>
      <c r="N77" s="39"/>
      <c r="O77" s="8"/>
      <c r="P77" s="87"/>
      <c r="Q77" s="87"/>
      <c r="R77" s="90" t="str">
        <f>IF(P77="","",T77*M77*LOOKUP(RIGHT($D$2,3),定数!$A$6:$A$13,定数!$B$6:$B$13))</f>
        <v/>
      </c>
      <c r="S77" s="90"/>
      <c r="T77" s="91" t="str">
        <f t="shared" ref="T77:T107" si="18">IF(P77="","",IF(G77="買",(P77-H77),(H77-P77))*IF(RIGHT($D$2,3)="JPY",100,10000))</f>
        <v/>
      </c>
      <c r="U77" s="91"/>
      <c r="V77" t="str">
        <f t="shared" si="14"/>
        <v/>
      </c>
      <c r="W77" t="str">
        <f t="shared" si="14"/>
        <v/>
      </c>
      <c r="X77" s="40" t="str">
        <f t="shared" si="15"/>
        <v/>
      </c>
      <c r="Y77" s="41" t="str">
        <f t="shared" si="16"/>
        <v/>
      </c>
    </row>
    <row r="78" spans="2:25" x14ac:dyDescent="0.2">
      <c r="B78" s="39">
        <v>71</v>
      </c>
      <c r="C78" s="86" t="str">
        <f t="shared" si="11"/>
        <v/>
      </c>
      <c r="D78" s="86"/>
      <c r="E78" s="39"/>
      <c r="F78" s="8"/>
      <c r="G78" s="39"/>
      <c r="H78" s="87"/>
      <c r="I78" s="87"/>
      <c r="J78" s="39"/>
      <c r="K78" s="88" t="str">
        <f t="shared" si="12"/>
        <v/>
      </c>
      <c r="L78" s="89"/>
      <c r="M78" s="6" t="str">
        <f>IF(J78="","",(K78/J78)/LOOKUP(RIGHT($D$2,3),定数!$A$6:$A$13,定数!$B$6:$B$13))</f>
        <v/>
      </c>
      <c r="N78" s="39"/>
      <c r="O78" s="8"/>
      <c r="P78" s="92"/>
      <c r="Q78" s="92"/>
      <c r="R78" s="90" t="str">
        <f>IF(P78="","",T78*M78*LOOKUP(RIGHT($D$2,3),定数!$A$6:$A$13,定数!$B$6:$B$13))</f>
        <v/>
      </c>
      <c r="S78" s="90"/>
      <c r="T78" s="91" t="str">
        <f t="shared" si="18"/>
        <v/>
      </c>
      <c r="U78" s="91"/>
      <c r="V78" t="str">
        <f t="shared" si="14"/>
        <v/>
      </c>
      <c r="W78" t="str">
        <f t="shared" si="14"/>
        <v/>
      </c>
      <c r="X78" s="40" t="str">
        <f t="shared" si="15"/>
        <v/>
      </c>
      <c r="Y78" s="41" t="str">
        <f t="shared" si="16"/>
        <v/>
      </c>
    </row>
    <row r="79" spans="2:25" x14ac:dyDescent="0.2">
      <c r="B79" s="39">
        <v>72</v>
      </c>
      <c r="C79" s="86" t="str">
        <f t="shared" si="11"/>
        <v/>
      </c>
      <c r="D79" s="86"/>
      <c r="E79" s="39"/>
      <c r="F79" s="8"/>
      <c r="G79" s="39"/>
      <c r="H79" s="87"/>
      <c r="I79" s="87"/>
      <c r="J79" s="39"/>
      <c r="K79" s="88" t="str">
        <f t="shared" si="12"/>
        <v/>
      </c>
      <c r="L79" s="89"/>
      <c r="M79" s="6" t="str">
        <f>IF(J79="","",(K79/J79)/LOOKUP(RIGHT($D$2,3),定数!$A$6:$A$13,定数!$B$6:$B$13))</f>
        <v/>
      </c>
      <c r="N79" s="39"/>
      <c r="O79" s="8"/>
      <c r="P79" s="92"/>
      <c r="Q79" s="92"/>
      <c r="R79" s="90" t="str">
        <f>IF(P79="","",T79*M79*LOOKUP(RIGHT($D$2,3),定数!$A$6:$A$13,定数!$B$6:$B$13))</f>
        <v/>
      </c>
      <c r="S79" s="90"/>
      <c r="T79" s="91" t="str">
        <f t="shared" si="18"/>
        <v/>
      </c>
      <c r="U79" s="91"/>
      <c r="V79" t="str">
        <f t="shared" si="14"/>
        <v/>
      </c>
      <c r="W79" t="str">
        <f t="shared" si="14"/>
        <v/>
      </c>
      <c r="X79" s="40" t="str">
        <f t="shared" si="15"/>
        <v/>
      </c>
      <c r="Y79" s="41" t="str">
        <f t="shared" si="16"/>
        <v/>
      </c>
    </row>
    <row r="80" spans="2:25" x14ac:dyDescent="0.2">
      <c r="B80" s="39">
        <v>73</v>
      </c>
      <c r="C80" s="86" t="str">
        <f t="shared" si="11"/>
        <v/>
      </c>
      <c r="D80" s="86"/>
      <c r="E80" s="39"/>
      <c r="F80" s="8"/>
      <c r="G80" s="39"/>
      <c r="H80" s="87"/>
      <c r="I80" s="87"/>
      <c r="J80" s="39"/>
      <c r="K80" s="88" t="str">
        <f t="shared" si="12"/>
        <v/>
      </c>
      <c r="L80" s="89"/>
      <c r="M80" s="6" t="str">
        <f>IF(J80="","",(K80/J80)/LOOKUP(RIGHT($D$2,3),定数!$A$6:$A$13,定数!$B$6:$B$13))</f>
        <v/>
      </c>
      <c r="N80" s="39"/>
      <c r="O80" s="8"/>
      <c r="P80" s="92"/>
      <c r="Q80" s="92"/>
      <c r="R80" s="90" t="str">
        <f>IF(P80="","",T80*M80*LOOKUP(RIGHT($D$2,3),定数!$A$6:$A$13,定数!$B$6:$B$13))</f>
        <v/>
      </c>
      <c r="S80" s="90"/>
      <c r="T80" s="91" t="str">
        <f t="shared" si="18"/>
        <v/>
      </c>
      <c r="U80" s="91"/>
      <c r="V80" t="str">
        <f t="shared" si="14"/>
        <v/>
      </c>
      <c r="W80" t="str">
        <f t="shared" si="14"/>
        <v/>
      </c>
      <c r="X80" s="40" t="str">
        <f t="shared" si="15"/>
        <v/>
      </c>
      <c r="Y80" s="41" t="str">
        <f t="shared" si="16"/>
        <v/>
      </c>
    </row>
    <row r="81" spans="2:25" x14ac:dyDescent="0.2">
      <c r="B81" s="39">
        <v>74</v>
      </c>
      <c r="C81" s="86" t="str">
        <f t="shared" si="11"/>
        <v/>
      </c>
      <c r="D81" s="86"/>
      <c r="E81" s="39"/>
      <c r="F81" s="8"/>
      <c r="G81" s="39"/>
      <c r="H81" s="87"/>
      <c r="I81" s="87"/>
      <c r="J81" s="39"/>
      <c r="K81" s="88" t="str">
        <f t="shared" si="12"/>
        <v/>
      </c>
      <c r="L81" s="89"/>
      <c r="M81" s="6" t="str">
        <f>IF(J81="","",(K81/J81)/LOOKUP(RIGHT($D$2,3),定数!$A$6:$A$13,定数!$B$6:$B$13))</f>
        <v/>
      </c>
      <c r="N81" s="39"/>
      <c r="O81" s="8"/>
      <c r="P81" s="92"/>
      <c r="Q81" s="92"/>
      <c r="R81" s="90" t="str">
        <f>IF(P81="","",T81*M81*LOOKUP(RIGHT($D$2,3),定数!$A$6:$A$13,定数!$B$6:$B$13))</f>
        <v/>
      </c>
      <c r="S81" s="90"/>
      <c r="T81" s="91" t="str">
        <f t="shared" si="18"/>
        <v/>
      </c>
      <c r="U81" s="91"/>
      <c r="V81" t="str">
        <f t="shared" si="14"/>
        <v/>
      </c>
      <c r="W81" t="str">
        <f t="shared" si="14"/>
        <v/>
      </c>
      <c r="X81" s="40" t="str">
        <f t="shared" si="15"/>
        <v/>
      </c>
      <c r="Y81" s="41" t="str">
        <f t="shared" si="16"/>
        <v/>
      </c>
    </row>
    <row r="82" spans="2:25" x14ac:dyDescent="0.2">
      <c r="B82" s="39">
        <v>75</v>
      </c>
      <c r="C82" s="86" t="str">
        <f t="shared" si="11"/>
        <v/>
      </c>
      <c r="D82" s="86"/>
      <c r="E82" s="39"/>
      <c r="F82" s="8"/>
      <c r="G82" s="39"/>
      <c r="H82" s="92"/>
      <c r="I82" s="92"/>
      <c r="J82" s="39"/>
      <c r="K82" s="88" t="str">
        <f t="shared" si="12"/>
        <v/>
      </c>
      <c r="L82" s="89"/>
      <c r="M82" s="6" t="str">
        <f>IF(J82="","",(K82/J82)/LOOKUP(RIGHT($D$2,3),定数!$A$6:$A$13,定数!$B$6:$B$13))</f>
        <v/>
      </c>
      <c r="N82" s="39"/>
      <c r="O82" s="8"/>
      <c r="P82" s="92"/>
      <c r="Q82" s="92"/>
      <c r="R82" s="90" t="str">
        <f>IF(P82="","",T82*M82*LOOKUP(RIGHT($D$2,3),定数!$A$6:$A$13,定数!$B$6:$B$13))</f>
        <v/>
      </c>
      <c r="S82" s="90"/>
      <c r="T82" s="91" t="str">
        <f t="shared" si="18"/>
        <v/>
      </c>
      <c r="U82" s="91"/>
      <c r="V82" t="str">
        <f t="shared" si="14"/>
        <v/>
      </c>
      <c r="W82" t="str">
        <f t="shared" si="14"/>
        <v/>
      </c>
      <c r="X82" s="40" t="str">
        <f t="shared" si="15"/>
        <v/>
      </c>
      <c r="Y82" s="41" t="str">
        <f t="shared" si="16"/>
        <v/>
      </c>
    </row>
    <row r="83" spans="2:25" x14ac:dyDescent="0.2">
      <c r="B83" s="39">
        <v>76</v>
      </c>
      <c r="C83" s="86" t="str">
        <f t="shared" si="11"/>
        <v/>
      </c>
      <c r="D83" s="86"/>
      <c r="E83" s="39"/>
      <c r="F83" s="8"/>
      <c r="G83" s="39"/>
      <c r="H83" s="92"/>
      <c r="I83" s="92"/>
      <c r="J83" s="39"/>
      <c r="K83" s="88" t="str">
        <f t="shared" si="12"/>
        <v/>
      </c>
      <c r="L83" s="89"/>
      <c r="M83" s="6" t="str">
        <f>IF(J83="","",(K83/J83)/LOOKUP(RIGHT($D$2,3),定数!$A$6:$A$13,定数!$B$6:$B$13))</f>
        <v/>
      </c>
      <c r="N83" s="39"/>
      <c r="O83" s="8"/>
      <c r="P83" s="92"/>
      <c r="Q83" s="92"/>
      <c r="R83" s="90" t="str">
        <f>IF(P83="","",T83*M83*LOOKUP(RIGHT($D$2,3),定数!$A$6:$A$13,定数!$B$6:$B$13))</f>
        <v/>
      </c>
      <c r="S83" s="90"/>
      <c r="T83" s="91" t="str">
        <f t="shared" si="18"/>
        <v/>
      </c>
      <c r="U83" s="91"/>
      <c r="V83" t="str">
        <f t="shared" si="14"/>
        <v/>
      </c>
      <c r="W83" t="str">
        <f t="shared" si="14"/>
        <v/>
      </c>
      <c r="X83" s="40" t="str">
        <f t="shared" si="15"/>
        <v/>
      </c>
      <c r="Y83" s="41" t="str">
        <f t="shared" si="16"/>
        <v/>
      </c>
    </row>
    <row r="84" spans="2:25" x14ac:dyDescent="0.2">
      <c r="B84" s="39">
        <v>77</v>
      </c>
      <c r="C84" s="86" t="str">
        <f t="shared" si="11"/>
        <v/>
      </c>
      <c r="D84" s="86"/>
      <c r="E84" s="39"/>
      <c r="F84" s="8"/>
      <c r="G84" s="39"/>
      <c r="H84" s="92"/>
      <c r="I84" s="92"/>
      <c r="J84" s="39"/>
      <c r="K84" s="88" t="str">
        <f t="shared" si="12"/>
        <v/>
      </c>
      <c r="L84" s="89"/>
      <c r="M84" s="6" t="str">
        <f>IF(J84="","",(K84/J84)/LOOKUP(RIGHT($D$2,3),定数!$A$6:$A$13,定数!$B$6:$B$13))</f>
        <v/>
      </c>
      <c r="N84" s="39"/>
      <c r="O84" s="8"/>
      <c r="P84" s="92"/>
      <c r="Q84" s="92"/>
      <c r="R84" s="90" t="str">
        <f>IF(P84="","",T84*M84*LOOKUP(RIGHT($D$2,3),定数!$A$6:$A$13,定数!$B$6:$B$13))</f>
        <v/>
      </c>
      <c r="S84" s="90"/>
      <c r="T84" s="91" t="str">
        <f t="shared" si="18"/>
        <v/>
      </c>
      <c r="U84" s="91"/>
      <c r="V84" t="str">
        <f t="shared" si="14"/>
        <v/>
      </c>
      <c r="W84" t="str">
        <f t="shared" si="14"/>
        <v/>
      </c>
      <c r="X84" s="40" t="str">
        <f t="shared" si="15"/>
        <v/>
      </c>
      <c r="Y84" s="41" t="str">
        <f t="shared" si="16"/>
        <v/>
      </c>
    </row>
    <row r="85" spans="2:25" x14ac:dyDescent="0.2">
      <c r="B85" s="39">
        <v>78</v>
      </c>
      <c r="C85" s="86" t="str">
        <f t="shared" si="11"/>
        <v/>
      </c>
      <c r="D85" s="86"/>
      <c r="E85" s="39"/>
      <c r="F85" s="8"/>
      <c r="G85" s="39"/>
      <c r="H85" s="92"/>
      <c r="I85" s="92"/>
      <c r="J85" s="39"/>
      <c r="K85" s="88" t="str">
        <f t="shared" si="12"/>
        <v/>
      </c>
      <c r="L85" s="89"/>
      <c r="M85" s="6" t="str">
        <f>IF(J85="","",(K85/J85)/LOOKUP(RIGHT($D$2,3),定数!$A$6:$A$13,定数!$B$6:$B$13))</f>
        <v/>
      </c>
      <c r="N85" s="39"/>
      <c r="O85" s="8"/>
      <c r="P85" s="92"/>
      <c r="Q85" s="92"/>
      <c r="R85" s="90" t="str">
        <f>IF(P85="","",T85*M85*LOOKUP(RIGHT($D$2,3),定数!$A$6:$A$13,定数!$B$6:$B$13))</f>
        <v/>
      </c>
      <c r="S85" s="90"/>
      <c r="T85" s="91" t="str">
        <f t="shared" si="18"/>
        <v/>
      </c>
      <c r="U85" s="91"/>
      <c r="V85" t="str">
        <f t="shared" si="14"/>
        <v/>
      </c>
      <c r="W85" t="str">
        <f t="shared" si="14"/>
        <v/>
      </c>
      <c r="X85" s="40" t="str">
        <f t="shared" si="15"/>
        <v/>
      </c>
      <c r="Y85" s="41" t="str">
        <f t="shared" si="16"/>
        <v/>
      </c>
    </row>
    <row r="86" spans="2:25" x14ac:dyDescent="0.2">
      <c r="B86" s="39">
        <v>79</v>
      </c>
      <c r="C86" s="86" t="str">
        <f t="shared" si="11"/>
        <v/>
      </c>
      <c r="D86" s="86"/>
      <c r="E86" s="39"/>
      <c r="F86" s="8"/>
      <c r="G86" s="39"/>
      <c r="H86" s="92"/>
      <c r="I86" s="92"/>
      <c r="J86" s="39"/>
      <c r="K86" s="88" t="str">
        <f t="shared" si="12"/>
        <v/>
      </c>
      <c r="L86" s="89"/>
      <c r="M86" s="6" t="str">
        <f>IF(J86="","",(K86/J86)/LOOKUP(RIGHT($D$2,3),定数!$A$6:$A$13,定数!$B$6:$B$13))</f>
        <v/>
      </c>
      <c r="N86" s="39"/>
      <c r="O86" s="8"/>
      <c r="P86" s="92"/>
      <c r="Q86" s="92"/>
      <c r="R86" s="90" t="str">
        <f>IF(P86="","",T86*M86*LOOKUP(RIGHT($D$2,3),定数!$A$6:$A$13,定数!$B$6:$B$13))</f>
        <v/>
      </c>
      <c r="S86" s="90"/>
      <c r="T86" s="91" t="str">
        <f t="shared" si="18"/>
        <v/>
      </c>
      <c r="U86" s="91"/>
      <c r="V86" t="str">
        <f t="shared" si="14"/>
        <v/>
      </c>
      <c r="W86" t="str">
        <f t="shared" si="14"/>
        <v/>
      </c>
      <c r="X86" s="40" t="str">
        <f t="shared" si="15"/>
        <v/>
      </c>
      <c r="Y86" s="41" t="str">
        <f t="shared" si="16"/>
        <v/>
      </c>
    </row>
    <row r="87" spans="2:25" x14ac:dyDescent="0.2">
      <c r="B87" s="39">
        <v>80</v>
      </c>
      <c r="C87" s="86" t="str">
        <f t="shared" si="11"/>
        <v/>
      </c>
      <c r="D87" s="86"/>
      <c r="E87" s="39"/>
      <c r="F87" s="8"/>
      <c r="G87" s="39"/>
      <c r="H87" s="92"/>
      <c r="I87" s="92"/>
      <c r="J87" s="39"/>
      <c r="K87" s="88" t="str">
        <f t="shared" si="12"/>
        <v/>
      </c>
      <c r="L87" s="89"/>
      <c r="M87" s="6" t="str">
        <f>IF(J87="","",(K87/J87)/LOOKUP(RIGHT($D$2,3),定数!$A$6:$A$13,定数!$B$6:$B$13))</f>
        <v/>
      </c>
      <c r="N87" s="39"/>
      <c r="O87" s="8"/>
      <c r="P87" s="92"/>
      <c r="Q87" s="92"/>
      <c r="R87" s="90" t="str">
        <f>IF(P87="","",T87*M87*LOOKUP(RIGHT($D$2,3),定数!$A$6:$A$13,定数!$B$6:$B$13))</f>
        <v/>
      </c>
      <c r="S87" s="90"/>
      <c r="T87" s="91" t="str">
        <f t="shared" si="18"/>
        <v/>
      </c>
      <c r="U87" s="91"/>
      <c r="V87" t="str">
        <f t="shared" si="14"/>
        <v/>
      </c>
      <c r="W87" t="str">
        <f t="shared" si="14"/>
        <v/>
      </c>
      <c r="X87" s="40" t="str">
        <f t="shared" si="15"/>
        <v/>
      </c>
      <c r="Y87" s="41" t="str">
        <f t="shared" si="16"/>
        <v/>
      </c>
    </row>
    <row r="88" spans="2:25" x14ac:dyDescent="0.2">
      <c r="B88" s="39">
        <v>81</v>
      </c>
      <c r="C88" s="86" t="str">
        <f t="shared" si="11"/>
        <v/>
      </c>
      <c r="D88" s="86"/>
      <c r="E88" s="39"/>
      <c r="F88" s="8"/>
      <c r="G88" s="39"/>
      <c r="H88" s="92"/>
      <c r="I88" s="92"/>
      <c r="J88" s="39"/>
      <c r="K88" s="88" t="str">
        <f t="shared" si="12"/>
        <v/>
      </c>
      <c r="L88" s="89"/>
      <c r="M88" s="6" t="str">
        <f>IF(J88="","",(K88/J88)/LOOKUP(RIGHT($D$2,3),定数!$A$6:$A$13,定数!$B$6:$B$13))</f>
        <v/>
      </c>
      <c r="N88" s="39"/>
      <c r="O88" s="8"/>
      <c r="P88" s="92"/>
      <c r="Q88" s="92"/>
      <c r="R88" s="90" t="str">
        <f>IF(P88="","",T88*M88*LOOKUP(RIGHT($D$2,3),定数!$A$6:$A$13,定数!$B$6:$B$13))</f>
        <v/>
      </c>
      <c r="S88" s="90"/>
      <c r="T88" s="91" t="str">
        <f t="shared" si="18"/>
        <v/>
      </c>
      <c r="U88" s="91"/>
      <c r="V88" t="str">
        <f t="shared" si="14"/>
        <v/>
      </c>
      <c r="W88" t="str">
        <f t="shared" si="14"/>
        <v/>
      </c>
      <c r="X88" s="40" t="str">
        <f t="shared" si="15"/>
        <v/>
      </c>
      <c r="Y88" s="41" t="str">
        <f t="shared" si="16"/>
        <v/>
      </c>
    </row>
    <row r="89" spans="2:25" x14ac:dyDescent="0.2">
      <c r="B89" s="39">
        <v>82</v>
      </c>
      <c r="C89" s="86" t="str">
        <f t="shared" si="11"/>
        <v/>
      </c>
      <c r="D89" s="86"/>
      <c r="E89" s="39"/>
      <c r="F89" s="8"/>
      <c r="G89" s="39"/>
      <c r="H89" s="92"/>
      <c r="I89" s="92"/>
      <c r="J89" s="39"/>
      <c r="K89" s="88" t="str">
        <f t="shared" si="12"/>
        <v/>
      </c>
      <c r="L89" s="89"/>
      <c r="M89" s="6" t="str">
        <f>IF(J89="","",(K89/J89)/LOOKUP(RIGHT($D$2,3),定数!$A$6:$A$13,定数!$B$6:$B$13))</f>
        <v/>
      </c>
      <c r="N89" s="39"/>
      <c r="O89" s="8"/>
      <c r="P89" s="92"/>
      <c r="Q89" s="92"/>
      <c r="R89" s="90" t="str">
        <f>IF(P89="","",T89*M89*LOOKUP(RIGHT($D$2,3),定数!$A$6:$A$13,定数!$B$6:$B$13))</f>
        <v/>
      </c>
      <c r="S89" s="90"/>
      <c r="T89" s="91" t="str">
        <f t="shared" si="18"/>
        <v/>
      </c>
      <c r="U89" s="91"/>
      <c r="V89" t="str">
        <f t="shared" si="14"/>
        <v/>
      </c>
      <c r="W89" t="str">
        <f t="shared" si="14"/>
        <v/>
      </c>
      <c r="X89" s="40" t="str">
        <f t="shared" si="15"/>
        <v/>
      </c>
      <c r="Y89" s="41" t="str">
        <f t="shared" si="16"/>
        <v/>
      </c>
    </row>
    <row r="90" spans="2:25" x14ac:dyDescent="0.2">
      <c r="B90" s="39">
        <v>83</v>
      </c>
      <c r="C90" s="86" t="str">
        <f t="shared" si="11"/>
        <v/>
      </c>
      <c r="D90" s="86"/>
      <c r="E90" s="39"/>
      <c r="F90" s="8"/>
      <c r="G90" s="39"/>
      <c r="H90" s="92"/>
      <c r="I90" s="92"/>
      <c r="J90" s="39"/>
      <c r="K90" s="88" t="str">
        <f t="shared" si="12"/>
        <v/>
      </c>
      <c r="L90" s="89"/>
      <c r="M90" s="6" t="str">
        <f>IF(J90="","",(K90/J90)/LOOKUP(RIGHT($D$2,3),定数!$A$6:$A$13,定数!$B$6:$B$13))</f>
        <v/>
      </c>
      <c r="N90" s="39"/>
      <c r="O90" s="8"/>
      <c r="P90" s="92"/>
      <c r="Q90" s="92"/>
      <c r="R90" s="90" t="str">
        <f>IF(P90="","",T90*M90*LOOKUP(RIGHT($D$2,3),定数!$A$6:$A$13,定数!$B$6:$B$13))</f>
        <v/>
      </c>
      <c r="S90" s="90"/>
      <c r="T90" s="91" t="str">
        <f t="shared" si="18"/>
        <v/>
      </c>
      <c r="U90" s="91"/>
      <c r="V90" t="str">
        <f t="shared" ref="V90:W105" si="19">IF(S90&lt;&gt;"",IF(S90&lt;0,1+V89,0),"")</f>
        <v/>
      </c>
      <c r="W90" t="str">
        <f t="shared" si="19"/>
        <v/>
      </c>
      <c r="X90" s="40" t="str">
        <f t="shared" si="15"/>
        <v/>
      </c>
      <c r="Y90" s="41" t="str">
        <f t="shared" si="16"/>
        <v/>
      </c>
    </row>
    <row r="91" spans="2:25" x14ac:dyDescent="0.2">
      <c r="B91" s="39">
        <v>84</v>
      </c>
      <c r="C91" s="86" t="str">
        <f t="shared" si="11"/>
        <v/>
      </c>
      <c r="D91" s="86"/>
      <c r="E91" s="39"/>
      <c r="F91" s="8"/>
      <c r="G91" s="39"/>
      <c r="H91" s="92"/>
      <c r="I91" s="92"/>
      <c r="J91" s="39"/>
      <c r="K91" s="88" t="str">
        <f t="shared" si="12"/>
        <v/>
      </c>
      <c r="L91" s="89"/>
      <c r="M91" s="6" t="str">
        <f>IF(J91="","",(K91/J91)/LOOKUP(RIGHT($D$2,3),定数!$A$6:$A$13,定数!$B$6:$B$13))</f>
        <v/>
      </c>
      <c r="N91" s="39"/>
      <c r="O91" s="8"/>
      <c r="P91" s="92"/>
      <c r="Q91" s="92"/>
      <c r="R91" s="90" t="str">
        <f>IF(P91="","",T91*M91*LOOKUP(RIGHT($D$2,3),定数!$A$6:$A$13,定数!$B$6:$B$13))</f>
        <v/>
      </c>
      <c r="S91" s="90"/>
      <c r="T91" s="91" t="str">
        <f t="shared" si="18"/>
        <v/>
      </c>
      <c r="U91" s="91"/>
      <c r="V91" t="str">
        <f t="shared" si="19"/>
        <v/>
      </c>
      <c r="W91" t="str">
        <f t="shared" si="19"/>
        <v/>
      </c>
      <c r="X91" s="40" t="str">
        <f t="shared" si="15"/>
        <v/>
      </c>
      <c r="Y91" s="41" t="str">
        <f t="shared" si="16"/>
        <v/>
      </c>
    </row>
    <row r="92" spans="2:25" x14ac:dyDescent="0.2">
      <c r="B92" s="39">
        <v>85</v>
      </c>
      <c r="C92" s="86" t="str">
        <f t="shared" si="11"/>
        <v/>
      </c>
      <c r="D92" s="86"/>
      <c r="E92" s="39"/>
      <c r="F92" s="8"/>
      <c r="G92" s="39"/>
      <c r="H92" s="92"/>
      <c r="I92" s="92"/>
      <c r="J92" s="39"/>
      <c r="K92" s="88" t="str">
        <f t="shared" si="12"/>
        <v/>
      </c>
      <c r="L92" s="89"/>
      <c r="M92" s="6" t="str">
        <f>IF(J92="","",(K92/J92)/LOOKUP(RIGHT($D$2,3),定数!$A$6:$A$13,定数!$B$6:$B$13))</f>
        <v/>
      </c>
      <c r="N92" s="39"/>
      <c r="O92" s="8"/>
      <c r="P92" s="92"/>
      <c r="Q92" s="92"/>
      <c r="R92" s="90" t="str">
        <f>IF(P92="","",T92*M92*LOOKUP(RIGHT($D$2,3),定数!$A$6:$A$13,定数!$B$6:$B$13))</f>
        <v/>
      </c>
      <c r="S92" s="90"/>
      <c r="T92" s="91" t="str">
        <f t="shared" si="18"/>
        <v/>
      </c>
      <c r="U92" s="91"/>
      <c r="V92" t="str">
        <f t="shared" si="19"/>
        <v/>
      </c>
      <c r="W92" t="str">
        <f t="shared" si="19"/>
        <v/>
      </c>
      <c r="X92" s="40" t="str">
        <f t="shared" si="15"/>
        <v/>
      </c>
      <c r="Y92" s="41" t="str">
        <f t="shared" si="16"/>
        <v/>
      </c>
    </row>
    <row r="93" spans="2:25" x14ac:dyDescent="0.2">
      <c r="B93" s="39">
        <v>86</v>
      </c>
      <c r="C93" s="86" t="str">
        <f t="shared" si="11"/>
        <v/>
      </c>
      <c r="D93" s="86"/>
      <c r="E93" s="39"/>
      <c r="F93" s="8"/>
      <c r="G93" s="39"/>
      <c r="H93" s="92"/>
      <c r="I93" s="92"/>
      <c r="J93" s="39"/>
      <c r="K93" s="88" t="str">
        <f t="shared" si="12"/>
        <v/>
      </c>
      <c r="L93" s="89"/>
      <c r="M93" s="6" t="str">
        <f>IF(J93="","",(K93/J93)/LOOKUP(RIGHT($D$2,3),定数!$A$6:$A$13,定数!$B$6:$B$13))</f>
        <v/>
      </c>
      <c r="N93" s="39"/>
      <c r="O93" s="8"/>
      <c r="P93" s="92"/>
      <c r="Q93" s="92"/>
      <c r="R93" s="90" t="str">
        <f>IF(P93="","",T93*M93*LOOKUP(RIGHT($D$2,3),定数!$A$6:$A$13,定数!$B$6:$B$13))</f>
        <v/>
      </c>
      <c r="S93" s="90"/>
      <c r="T93" s="91" t="str">
        <f t="shared" si="18"/>
        <v/>
      </c>
      <c r="U93" s="91"/>
      <c r="V93" t="str">
        <f t="shared" si="19"/>
        <v/>
      </c>
      <c r="W93" t="str">
        <f t="shared" si="19"/>
        <v/>
      </c>
      <c r="X93" s="40" t="str">
        <f t="shared" si="15"/>
        <v/>
      </c>
      <c r="Y93" s="41" t="str">
        <f t="shared" si="16"/>
        <v/>
      </c>
    </row>
    <row r="94" spans="2:25" x14ac:dyDescent="0.2">
      <c r="B94" s="39">
        <v>87</v>
      </c>
      <c r="C94" s="86" t="str">
        <f t="shared" si="11"/>
        <v/>
      </c>
      <c r="D94" s="86"/>
      <c r="E94" s="39"/>
      <c r="F94" s="8"/>
      <c r="G94" s="39"/>
      <c r="H94" s="92"/>
      <c r="I94" s="92"/>
      <c r="J94" s="39"/>
      <c r="K94" s="88" t="str">
        <f t="shared" ref="K94:K107" si="20">IF(J94="","",C94*0.03)</f>
        <v/>
      </c>
      <c r="L94" s="89"/>
      <c r="M94" s="6" t="str">
        <f>IF(J94="","",(K94/J94)/LOOKUP(RIGHT($D$2,3),定数!$A$6:$A$13,定数!$B$6:$B$13))</f>
        <v/>
      </c>
      <c r="N94" s="39"/>
      <c r="O94" s="8"/>
      <c r="P94" s="92"/>
      <c r="Q94" s="92"/>
      <c r="R94" s="90" t="str">
        <f>IF(P94="","",T94*M94*LOOKUP(RIGHT($D$2,3),定数!$A$6:$A$13,定数!$B$6:$B$13))</f>
        <v/>
      </c>
      <c r="S94" s="90"/>
      <c r="T94" s="91" t="str">
        <f t="shared" si="18"/>
        <v/>
      </c>
      <c r="U94" s="91"/>
      <c r="V94" t="str">
        <f t="shared" si="19"/>
        <v/>
      </c>
      <c r="W94" t="str">
        <f t="shared" si="19"/>
        <v/>
      </c>
      <c r="X94" s="40" t="str">
        <f t="shared" si="15"/>
        <v/>
      </c>
      <c r="Y94" s="41" t="str">
        <f t="shared" si="16"/>
        <v/>
      </c>
    </row>
    <row r="95" spans="2:25" x14ac:dyDescent="0.2">
      <c r="B95" s="39">
        <v>88</v>
      </c>
      <c r="C95" s="86" t="str">
        <f t="shared" si="11"/>
        <v/>
      </c>
      <c r="D95" s="86"/>
      <c r="E95" s="39"/>
      <c r="F95" s="8"/>
      <c r="G95" s="39"/>
      <c r="H95" s="92"/>
      <c r="I95" s="92"/>
      <c r="J95" s="39"/>
      <c r="K95" s="88" t="str">
        <f t="shared" si="20"/>
        <v/>
      </c>
      <c r="L95" s="89"/>
      <c r="M95" s="6" t="str">
        <f>IF(J95="","",(K95/J95)/LOOKUP(RIGHT($D$2,3),定数!$A$6:$A$13,定数!$B$6:$B$13))</f>
        <v/>
      </c>
      <c r="N95" s="39"/>
      <c r="O95" s="8"/>
      <c r="P95" s="92"/>
      <c r="Q95" s="92"/>
      <c r="R95" s="90" t="str">
        <f>IF(P95="","",T95*M95*LOOKUP(RIGHT($D$2,3),定数!$A$6:$A$13,定数!$B$6:$B$13))</f>
        <v/>
      </c>
      <c r="S95" s="90"/>
      <c r="T95" s="91" t="str">
        <f t="shared" si="18"/>
        <v/>
      </c>
      <c r="U95" s="91"/>
      <c r="V95" t="str">
        <f t="shared" si="19"/>
        <v/>
      </c>
      <c r="W95" t="str">
        <f t="shared" si="19"/>
        <v/>
      </c>
      <c r="X95" s="40" t="str">
        <f t="shared" si="15"/>
        <v/>
      </c>
      <c r="Y95" s="41" t="str">
        <f t="shared" si="16"/>
        <v/>
      </c>
    </row>
    <row r="96" spans="2:25" x14ac:dyDescent="0.2">
      <c r="B96" s="39">
        <v>89</v>
      </c>
      <c r="C96" s="86" t="str">
        <f t="shared" si="11"/>
        <v/>
      </c>
      <c r="D96" s="86"/>
      <c r="E96" s="39"/>
      <c r="F96" s="8"/>
      <c r="G96" s="39"/>
      <c r="H96" s="92"/>
      <c r="I96" s="92"/>
      <c r="J96" s="39"/>
      <c r="K96" s="88" t="str">
        <f t="shared" si="20"/>
        <v/>
      </c>
      <c r="L96" s="89"/>
      <c r="M96" s="6" t="str">
        <f>IF(J96="","",(K96/J96)/LOOKUP(RIGHT($D$2,3),定数!$A$6:$A$13,定数!$B$6:$B$13))</f>
        <v/>
      </c>
      <c r="N96" s="39"/>
      <c r="O96" s="8"/>
      <c r="P96" s="92"/>
      <c r="Q96" s="92"/>
      <c r="R96" s="90" t="str">
        <f>IF(P96="","",T96*M96*LOOKUP(RIGHT($D$2,3),定数!$A$6:$A$13,定数!$B$6:$B$13))</f>
        <v/>
      </c>
      <c r="S96" s="90"/>
      <c r="T96" s="91" t="str">
        <f t="shared" si="18"/>
        <v/>
      </c>
      <c r="U96" s="91"/>
      <c r="V96" t="str">
        <f t="shared" si="19"/>
        <v/>
      </c>
      <c r="W96" t="str">
        <f t="shared" si="19"/>
        <v/>
      </c>
      <c r="X96" s="40" t="str">
        <f t="shared" si="15"/>
        <v/>
      </c>
      <c r="Y96" s="41" t="str">
        <f t="shared" si="16"/>
        <v/>
      </c>
    </row>
    <row r="97" spans="2:25" x14ac:dyDescent="0.2">
      <c r="B97" s="39">
        <v>90</v>
      </c>
      <c r="C97" s="86" t="str">
        <f t="shared" si="11"/>
        <v/>
      </c>
      <c r="D97" s="86"/>
      <c r="E97" s="39"/>
      <c r="F97" s="8"/>
      <c r="G97" s="39"/>
      <c r="H97" s="92"/>
      <c r="I97" s="92"/>
      <c r="J97" s="39"/>
      <c r="K97" s="88" t="str">
        <f t="shared" si="20"/>
        <v/>
      </c>
      <c r="L97" s="89"/>
      <c r="M97" s="6" t="str">
        <f>IF(J97="","",(K97/J97)/LOOKUP(RIGHT($D$2,3),定数!$A$6:$A$13,定数!$B$6:$B$13))</f>
        <v/>
      </c>
      <c r="N97" s="39"/>
      <c r="O97" s="8"/>
      <c r="P97" s="92"/>
      <c r="Q97" s="92"/>
      <c r="R97" s="90" t="str">
        <f>IF(P97="","",T97*M97*LOOKUP(RIGHT($D$2,3),定数!$A$6:$A$13,定数!$B$6:$B$13))</f>
        <v/>
      </c>
      <c r="S97" s="90"/>
      <c r="T97" s="91" t="str">
        <f t="shared" si="18"/>
        <v/>
      </c>
      <c r="U97" s="91"/>
      <c r="V97" t="str">
        <f t="shared" si="19"/>
        <v/>
      </c>
      <c r="W97" t="str">
        <f t="shared" si="19"/>
        <v/>
      </c>
      <c r="X97" s="40" t="str">
        <f t="shared" si="15"/>
        <v/>
      </c>
      <c r="Y97" s="41" t="str">
        <f t="shared" si="16"/>
        <v/>
      </c>
    </row>
    <row r="98" spans="2:25" x14ac:dyDescent="0.2">
      <c r="B98" s="39">
        <v>91</v>
      </c>
      <c r="C98" s="86" t="str">
        <f t="shared" si="11"/>
        <v/>
      </c>
      <c r="D98" s="86"/>
      <c r="E98" s="39"/>
      <c r="F98" s="8"/>
      <c r="G98" s="39"/>
      <c r="H98" s="92"/>
      <c r="I98" s="92"/>
      <c r="J98" s="39"/>
      <c r="K98" s="88" t="str">
        <f t="shared" si="20"/>
        <v/>
      </c>
      <c r="L98" s="89"/>
      <c r="M98" s="6" t="str">
        <f>IF(J98="","",(K98/J98)/LOOKUP(RIGHT($D$2,3),定数!$A$6:$A$13,定数!$B$6:$B$13))</f>
        <v/>
      </c>
      <c r="N98" s="39"/>
      <c r="O98" s="8"/>
      <c r="P98" s="92"/>
      <c r="Q98" s="92"/>
      <c r="R98" s="90" t="str">
        <f>IF(P98="","",T98*M98*LOOKUP(RIGHT($D$2,3),定数!$A$6:$A$13,定数!$B$6:$B$13))</f>
        <v/>
      </c>
      <c r="S98" s="90"/>
      <c r="T98" s="91" t="str">
        <f t="shared" si="18"/>
        <v/>
      </c>
      <c r="U98" s="91"/>
      <c r="V98" t="str">
        <f t="shared" si="19"/>
        <v/>
      </c>
      <c r="W98" t="str">
        <f t="shared" si="19"/>
        <v/>
      </c>
      <c r="X98" s="40" t="str">
        <f t="shared" si="15"/>
        <v/>
      </c>
      <c r="Y98" s="41" t="str">
        <f t="shared" si="16"/>
        <v/>
      </c>
    </row>
    <row r="99" spans="2:25" x14ac:dyDescent="0.2">
      <c r="B99" s="39">
        <v>92</v>
      </c>
      <c r="C99" s="86" t="str">
        <f t="shared" si="11"/>
        <v/>
      </c>
      <c r="D99" s="86"/>
      <c r="E99" s="39"/>
      <c r="F99" s="8"/>
      <c r="G99" s="39"/>
      <c r="H99" s="92"/>
      <c r="I99" s="92"/>
      <c r="J99" s="39"/>
      <c r="K99" s="88" t="str">
        <f t="shared" si="20"/>
        <v/>
      </c>
      <c r="L99" s="89"/>
      <c r="M99" s="6" t="str">
        <f>IF(J99="","",(K99/J99)/LOOKUP(RIGHT($D$2,3),定数!$A$6:$A$13,定数!$B$6:$B$13))</f>
        <v/>
      </c>
      <c r="N99" s="39"/>
      <c r="O99" s="8"/>
      <c r="P99" s="92"/>
      <c r="Q99" s="92"/>
      <c r="R99" s="90" t="str">
        <f>IF(P99="","",T99*M99*LOOKUP(RIGHT($D$2,3),定数!$A$6:$A$13,定数!$B$6:$B$13))</f>
        <v/>
      </c>
      <c r="S99" s="90"/>
      <c r="T99" s="91" t="str">
        <f t="shared" si="18"/>
        <v/>
      </c>
      <c r="U99" s="91"/>
      <c r="V99" t="str">
        <f t="shared" si="19"/>
        <v/>
      </c>
      <c r="W99" t="str">
        <f t="shared" si="19"/>
        <v/>
      </c>
      <c r="X99" s="40" t="str">
        <f t="shared" si="15"/>
        <v/>
      </c>
      <c r="Y99" s="41" t="str">
        <f t="shared" si="16"/>
        <v/>
      </c>
    </row>
    <row r="100" spans="2:25" x14ac:dyDescent="0.2">
      <c r="B100" s="39">
        <v>93</v>
      </c>
      <c r="C100" s="86" t="str">
        <f t="shared" si="11"/>
        <v/>
      </c>
      <c r="D100" s="86"/>
      <c r="E100" s="39"/>
      <c r="F100" s="8"/>
      <c r="G100" s="39"/>
      <c r="H100" s="92"/>
      <c r="I100" s="92"/>
      <c r="J100" s="39"/>
      <c r="K100" s="88" t="str">
        <f t="shared" si="20"/>
        <v/>
      </c>
      <c r="L100" s="89"/>
      <c r="M100" s="6" t="str">
        <f>IF(J100="","",(K100/J100)/LOOKUP(RIGHT($D$2,3),定数!$A$6:$A$13,定数!$B$6:$B$13))</f>
        <v/>
      </c>
      <c r="N100" s="39"/>
      <c r="O100" s="8"/>
      <c r="P100" s="92"/>
      <c r="Q100" s="92"/>
      <c r="R100" s="90" t="str">
        <f>IF(P100="","",T100*M100*LOOKUP(RIGHT($D$2,3),定数!$A$6:$A$13,定数!$B$6:$B$13))</f>
        <v/>
      </c>
      <c r="S100" s="90"/>
      <c r="T100" s="91" t="str">
        <f t="shared" si="18"/>
        <v/>
      </c>
      <c r="U100" s="91"/>
      <c r="V100" t="str">
        <f t="shared" si="19"/>
        <v/>
      </c>
      <c r="W100" t="str">
        <f t="shared" si="19"/>
        <v/>
      </c>
      <c r="X100" s="40" t="str">
        <f t="shared" si="15"/>
        <v/>
      </c>
      <c r="Y100" s="41" t="str">
        <f t="shared" si="16"/>
        <v/>
      </c>
    </row>
    <row r="101" spans="2:25" x14ac:dyDescent="0.2">
      <c r="B101" s="39">
        <v>94</v>
      </c>
      <c r="C101" s="86" t="str">
        <f t="shared" si="11"/>
        <v/>
      </c>
      <c r="D101" s="86"/>
      <c r="E101" s="39"/>
      <c r="F101" s="8"/>
      <c r="G101" s="39"/>
      <c r="H101" s="92"/>
      <c r="I101" s="92"/>
      <c r="J101" s="39"/>
      <c r="K101" s="88" t="str">
        <f t="shared" si="20"/>
        <v/>
      </c>
      <c r="L101" s="89"/>
      <c r="M101" s="6" t="str">
        <f>IF(J101="","",(K101/J101)/LOOKUP(RIGHT($D$2,3),定数!$A$6:$A$13,定数!$B$6:$B$13))</f>
        <v/>
      </c>
      <c r="N101" s="39"/>
      <c r="O101" s="8"/>
      <c r="P101" s="92"/>
      <c r="Q101" s="92"/>
      <c r="R101" s="90" t="str">
        <f>IF(P101="","",T101*M101*LOOKUP(RIGHT($D$2,3),定数!$A$6:$A$13,定数!$B$6:$B$13))</f>
        <v/>
      </c>
      <c r="S101" s="90"/>
      <c r="T101" s="91" t="str">
        <f t="shared" si="18"/>
        <v/>
      </c>
      <c r="U101" s="91"/>
      <c r="V101" t="str">
        <f t="shared" si="19"/>
        <v/>
      </c>
      <c r="W101" t="str">
        <f t="shared" si="19"/>
        <v/>
      </c>
      <c r="X101" s="40" t="str">
        <f t="shared" si="15"/>
        <v/>
      </c>
      <c r="Y101" s="41" t="str">
        <f t="shared" si="16"/>
        <v/>
      </c>
    </row>
    <row r="102" spans="2:25" x14ac:dyDescent="0.2">
      <c r="B102" s="39">
        <v>95</v>
      </c>
      <c r="C102" s="86" t="str">
        <f t="shared" si="11"/>
        <v/>
      </c>
      <c r="D102" s="86"/>
      <c r="E102" s="39"/>
      <c r="F102" s="8"/>
      <c r="G102" s="39"/>
      <c r="H102" s="92"/>
      <c r="I102" s="92"/>
      <c r="J102" s="39"/>
      <c r="K102" s="88" t="str">
        <f t="shared" si="20"/>
        <v/>
      </c>
      <c r="L102" s="89"/>
      <c r="M102" s="6" t="str">
        <f>IF(J102="","",(K102/J102)/LOOKUP(RIGHT($D$2,3),定数!$A$6:$A$13,定数!$B$6:$B$13))</f>
        <v/>
      </c>
      <c r="N102" s="39"/>
      <c r="O102" s="8"/>
      <c r="P102" s="92"/>
      <c r="Q102" s="92"/>
      <c r="R102" s="90" t="str">
        <f>IF(P102="","",T102*M102*LOOKUP(RIGHT($D$2,3),定数!$A$6:$A$13,定数!$B$6:$B$13))</f>
        <v/>
      </c>
      <c r="S102" s="90"/>
      <c r="T102" s="91" t="str">
        <f t="shared" si="18"/>
        <v/>
      </c>
      <c r="U102" s="91"/>
      <c r="V102" t="str">
        <f t="shared" si="19"/>
        <v/>
      </c>
      <c r="W102" t="str">
        <f t="shared" si="19"/>
        <v/>
      </c>
      <c r="X102" s="40" t="str">
        <f t="shared" si="15"/>
        <v/>
      </c>
      <c r="Y102" s="41" t="str">
        <f t="shared" si="16"/>
        <v/>
      </c>
    </row>
    <row r="103" spans="2:25" x14ac:dyDescent="0.2">
      <c r="B103" s="39">
        <v>96</v>
      </c>
      <c r="C103" s="86" t="str">
        <f t="shared" si="11"/>
        <v/>
      </c>
      <c r="D103" s="86"/>
      <c r="E103" s="39"/>
      <c r="F103" s="8"/>
      <c r="G103" s="39"/>
      <c r="H103" s="92"/>
      <c r="I103" s="92"/>
      <c r="J103" s="39"/>
      <c r="K103" s="88" t="str">
        <f t="shared" si="20"/>
        <v/>
      </c>
      <c r="L103" s="89"/>
      <c r="M103" s="6" t="str">
        <f>IF(J103="","",(K103/J103)/LOOKUP(RIGHT($D$2,3),定数!$A$6:$A$13,定数!$B$6:$B$13))</f>
        <v/>
      </c>
      <c r="N103" s="39"/>
      <c r="O103" s="8"/>
      <c r="P103" s="92"/>
      <c r="Q103" s="92"/>
      <c r="R103" s="90" t="str">
        <f>IF(P103="","",T103*M103*LOOKUP(RIGHT($D$2,3),定数!$A$6:$A$13,定数!$B$6:$B$13))</f>
        <v/>
      </c>
      <c r="S103" s="90"/>
      <c r="T103" s="91" t="str">
        <f t="shared" si="18"/>
        <v/>
      </c>
      <c r="U103" s="91"/>
      <c r="V103" t="str">
        <f t="shared" si="19"/>
        <v/>
      </c>
      <c r="W103" t="str">
        <f t="shared" si="19"/>
        <v/>
      </c>
      <c r="X103" s="40" t="str">
        <f t="shared" si="15"/>
        <v/>
      </c>
      <c r="Y103" s="41" t="str">
        <f t="shared" si="16"/>
        <v/>
      </c>
    </row>
    <row r="104" spans="2:25" x14ac:dyDescent="0.2">
      <c r="B104" s="39">
        <v>97</v>
      </c>
      <c r="C104" s="86" t="str">
        <f t="shared" si="11"/>
        <v/>
      </c>
      <c r="D104" s="86"/>
      <c r="E104" s="39"/>
      <c r="F104" s="8"/>
      <c r="G104" s="39"/>
      <c r="H104" s="92"/>
      <c r="I104" s="92"/>
      <c r="J104" s="39"/>
      <c r="K104" s="88" t="str">
        <f t="shared" si="20"/>
        <v/>
      </c>
      <c r="L104" s="89"/>
      <c r="M104" s="6" t="str">
        <f>IF(J104="","",(K104/J104)/LOOKUP(RIGHT($D$2,3),定数!$A$6:$A$13,定数!$B$6:$B$13))</f>
        <v/>
      </c>
      <c r="N104" s="39"/>
      <c r="O104" s="8"/>
      <c r="P104" s="92"/>
      <c r="Q104" s="92"/>
      <c r="R104" s="90" t="str">
        <f>IF(P104="","",T104*M104*LOOKUP(RIGHT($D$2,3),定数!$A$6:$A$13,定数!$B$6:$B$13))</f>
        <v/>
      </c>
      <c r="S104" s="90"/>
      <c r="T104" s="91" t="str">
        <f t="shared" si="18"/>
        <v/>
      </c>
      <c r="U104" s="91"/>
      <c r="V104" t="str">
        <f t="shared" si="19"/>
        <v/>
      </c>
      <c r="W104" t="str">
        <f t="shared" si="19"/>
        <v/>
      </c>
      <c r="X104" s="40" t="str">
        <f t="shared" si="15"/>
        <v/>
      </c>
      <c r="Y104" s="41" t="str">
        <f t="shared" si="16"/>
        <v/>
      </c>
    </row>
    <row r="105" spans="2:25" x14ac:dyDescent="0.2">
      <c r="B105" s="39">
        <v>98</v>
      </c>
      <c r="C105" s="86" t="str">
        <f t="shared" si="11"/>
        <v/>
      </c>
      <c r="D105" s="86"/>
      <c r="E105" s="39"/>
      <c r="F105" s="8"/>
      <c r="G105" s="39"/>
      <c r="H105" s="92"/>
      <c r="I105" s="92"/>
      <c r="J105" s="39"/>
      <c r="K105" s="88" t="str">
        <f t="shared" si="20"/>
        <v/>
      </c>
      <c r="L105" s="89"/>
      <c r="M105" s="6" t="str">
        <f>IF(J105="","",(K105/J105)/LOOKUP(RIGHT($D$2,3),定数!$A$6:$A$13,定数!$B$6:$B$13))</f>
        <v/>
      </c>
      <c r="N105" s="39"/>
      <c r="O105" s="8"/>
      <c r="P105" s="92"/>
      <c r="Q105" s="92"/>
      <c r="R105" s="90" t="str">
        <f>IF(P105="","",T105*M105*LOOKUP(RIGHT($D$2,3),定数!$A$6:$A$13,定数!$B$6:$B$13))</f>
        <v/>
      </c>
      <c r="S105" s="90"/>
      <c r="T105" s="91" t="str">
        <f t="shared" si="18"/>
        <v/>
      </c>
      <c r="U105" s="91"/>
      <c r="V105" t="str">
        <f t="shared" si="19"/>
        <v/>
      </c>
      <c r="W105" t="str">
        <f t="shared" si="19"/>
        <v/>
      </c>
      <c r="X105" s="40" t="str">
        <f t="shared" si="15"/>
        <v/>
      </c>
      <c r="Y105" s="41" t="str">
        <f t="shared" si="16"/>
        <v/>
      </c>
    </row>
    <row r="106" spans="2:25" x14ac:dyDescent="0.2">
      <c r="B106" s="39">
        <v>99</v>
      </c>
      <c r="C106" s="86" t="str">
        <f t="shared" si="11"/>
        <v/>
      </c>
      <c r="D106" s="86"/>
      <c r="E106" s="39"/>
      <c r="F106" s="8"/>
      <c r="G106" s="39"/>
      <c r="H106" s="92"/>
      <c r="I106" s="92"/>
      <c r="J106" s="39"/>
      <c r="K106" s="88" t="str">
        <f t="shared" si="20"/>
        <v/>
      </c>
      <c r="L106" s="89"/>
      <c r="M106" s="6" t="str">
        <f>IF(J106="","",(K106/J106)/LOOKUP(RIGHT($D$2,3),定数!$A$6:$A$13,定数!$B$6:$B$13))</f>
        <v/>
      </c>
      <c r="N106" s="39"/>
      <c r="O106" s="8"/>
      <c r="P106" s="92"/>
      <c r="Q106" s="92"/>
      <c r="R106" s="90" t="str">
        <f>IF(P106="","",T106*M106*LOOKUP(RIGHT($D$2,3),定数!$A$6:$A$13,定数!$B$6:$B$13))</f>
        <v/>
      </c>
      <c r="S106" s="90"/>
      <c r="T106" s="91" t="str">
        <f t="shared" si="18"/>
        <v/>
      </c>
      <c r="U106" s="91"/>
      <c r="V106" t="str">
        <f>IF(S106&lt;&gt;"",IF(S106&lt;0,1+V105,0),"")</f>
        <v/>
      </c>
      <c r="W106" t="str">
        <f>IF(T106&lt;&gt;"",IF(T106&lt;0,1+W105,0),"")</f>
        <v/>
      </c>
      <c r="X106" s="40" t="str">
        <f t="shared" si="15"/>
        <v/>
      </c>
      <c r="Y106" s="41" t="str">
        <f t="shared" si="16"/>
        <v/>
      </c>
    </row>
    <row r="107" spans="2:25" x14ac:dyDescent="0.2">
      <c r="B107" s="39">
        <v>100</v>
      </c>
      <c r="C107" s="86" t="str">
        <f t="shared" si="11"/>
        <v/>
      </c>
      <c r="D107" s="86"/>
      <c r="E107" s="39"/>
      <c r="F107" s="8"/>
      <c r="G107" s="39"/>
      <c r="H107" s="92"/>
      <c r="I107" s="92"/>
      <c r="J107" s="39"/>
      <c r="K107" s="88" t="str">
        <f t="shared" si="20"/>
        <v/>
      </c>
      <c r="L107" s="89"/>
      <c r="M107" s="6" t="str">
        <f>IF(J107="","",(K107/J107)/LOOKUP(RIGHT($D$2,3),定数!$A$6:$A$13,定数!$B$6:$B$13))</f>
        <v/>
      </c>
      <c r="N107" s="39"/>
      <c r="O107" s="8"/>
      <c r="P107" s="92"/>
      <c r="Q107" s="92"/>
      <c r="R107" s="90" t="str">
        <f>IF(P107="","",T107*M107*LOOKUP(RIGHT($D$2,3),定数!$A$6:$A$13,定数!$B$6:$B$13))</f>
        <v/>
      </c>
      <c r="S107" s="90"/>
      <c r="T107" s="91" t="str">
        <f t="shared" si="18"/>
        <v/>
      </c>
      <c r="U107" s="91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5"/>
        <v/>
      </c>
      <c r="Y107" s="41" t="str">
        <f t="shared" si="16"/>
        <v/>
      </c>
    </row>
    <row r="108" spans="2:2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</sheetData>
  <mergeCells count="629"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:G53">
    <cfRule type="cellIs" dxfId="231" priority="13" stopIfTrue="1" operator="equal">
      <formula>"買"</formula>
    </cfRule>
    <cfRule type="cellIs" dxfId="230" priority="14" stopIfTrue="1" operator="equal">
      <formula>"売"</formula>
    </cfRule>
  </conditionalFormatting>
  <conditionalFormatting sqref="G9:G11 G15:G22 G24:G36 G38:G45 G55:G107">
    <cfRule type="cellIs" dxfId="229" priority="15" stopIfTrue="1" operator="equal">
      <formula>"買"</formula>
    </cfRule>
    <cfRule type="cellIs" dxfId="228" priority="16" stopIfTrue="1" operator="equal">
      <formula>"売"</formula>
    </cfRule>
  </conditionalFormatting>
  <conditionalFormatting sqref="G12">
    <cfRule type="cellIs" dxfId="227" priority="11" stopIfTrue="1" operator="equal">
      <formula>"買"</formula>
    </cfRule>
    <cfRule type="cellIs" dxfId="226" priority="12" stopIfTrue="1" operator="equal">
      <formula>"売"</formula>
    </cfRule>
  </conditionalFormatting>
  <conditionalFormatting sqref="G13">
    <cfRule type="cellIs" dxfId="225" priority="9" stopIfTrue="1" operator="equal">
      <formula>"買"</formula>
    </cfRule>
    <cfRule type="cellIs" dxfId="224" priority="10" stopIfTrue="1" operator="equal">
      <formula>"売"</formula>
    </cfRule>
  </conditionalFormatting>
  <conditionalFormatting sqref="G14">
    <cfRule type="cellIs" dxfId="223" priority="7" stopIfTrue="1" operator="equal">
      <formula>"買"</formula>
    </cfRule>
    <cfRule type="cellIs" dxfId="222" priority="8" stopIfTrue="1" operator="equal">
      <formula>"売"</formula>
    </cfRule>
  </conditionalFormatting>
  <conditionalFormatting sqref="G23">
    <cfRule type="cellIs" dxfId="221" priority="5" stopIfTrue="1" operator="equal">
      <formula>"買"</formula>
    </cfRule>
    <cfRule type="cellIs" dxfId="220" priority="6" stopIfTrue="1" operator="equal">
      <formula>"売"</formula>
    </cfRule>
  </conditionalFormatting>
  <conditionalFormatting sqref="G37">
    <cfRule type="cellIs" dxfId="219" priority="3" stopIfTrue="1" operator="equal">
      <formula>"買"</formula>
    </cfRule>
    <cfRule type="cellIs" dxfId="218" priority="4" stopIfTrue="1" operator="equal">
      <formula>"売"</formula>
    </cfRule>
  </conditionalFormatting>
  <conditionalFormatting sqref="G54">
    <cfRule type="cellIs" dxfId="217" priority="1" stopIfTrue="1" operator="equal">
      <formula>"買"</formula>
    </cfRule>
    <cfRule type="cellIs" dxfId="216" priority="2" stopIfTrue="1" operator="equal">
      <formula>"売"</formula>
    </cfRule>
  </conditionalFormatting>
  <dataValidations count="1">
    <dataValidation type="list" allowBlank="1" showInputMessage="1" showErrorMessage="1" sqref="G9:G107" xr:uid="{00000000-0002-0000-0100-000000000000}">
      <formula1>"買,売"</formula1>
    </dataValidation>
  </dataValidation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view="pageBreakPreview" topLeftCell="B1" zoomScale="80" zoomScaleNormal="90" zoomScaleSheetLayoutView="80" workbookViewId="0">
      <pane ySplit="8" topLeftCell="A50" activePane="bottomLeft" state="frozen"/>
      <selection pane="bottomLeft" activeCell="E58" sqref="E58:Q5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52" t="s">
        <v>5</v>
      </c>
      <c r="C2" s="52"/>
      <c r="D2" s="57" t="s">
        <v>69</v>
      </c>
      <c r="E2" s="57"/>
      <c r="F2" s="52" t="s">
        <v>6</v>
      </c>
      <c r="G2" s="52"/>
      <c r="H2" s="55" t="s">
        <v>67</v>
      </c>
      <c r="I2" s="55"/>
      <c r="J2" s="52" t="s">
        <v>7</v>
      </c>
      <c r="K2" s="52"/>
      <c r="L2" s="56">
        <v>100000</v>
      </c>
      <c r="M2" s="57"/>
      <c r="N2" s="52" t="s">
        <v>8</v>
      </c>
      <c r="O2" s="52"/>
      <c r="P2" s="58">
        <f>SUM(L2,D4)</f>
        <v>109139.91472565199</v>
      </c>
      <c r="Q2" s="55"/>
      <c r="R2" s="1"/>
      <c r="S2" s="1"/>
      <c r="T2" s="1"/>
    </row>
    <row r="3" spans="2:25" ht="57" customHeight="1" x14ac:dyDescent="0.2">
      <c r="B3" s="52" t="s">
        <v>9</v>
      </c>
      <c r="C3" s="52"/>
      <c r="D3" s="59" t="s">
        <v>38</v>
      </c>
      <c r="E3" s="59"/>
      <c r="F3" s="59"/>
      <c r="G3" s="59"/>
      <c r="H3" s="59"/>
      <c r="I3" s="59"/>
      <c r="J3" s="52" t="s">
        <v>10</v>
      </c>
      <c r="K3" s="52"/>
      <c r="L3" s="59" t="s">
        <v>61</v>
      </c>
      <c r="M3" s="60"/>
      <c r="N3" s="60"/>
      <c r="O3" s="60"/>
      <c r="P3" s="60"/>
      <c r="Q3" s="60"/>
      <c r="R3" s="1"/>
      <c r="S3" s="1"/>
    </row>
    <row r="4" spans="2:25" x14ac:dyDescent="0.2">
      <c r="B4" s="52" t="s">
        <v>11</v>
      </c>
      <c r="C4" s="52"/>
      <c r="D4" s="53">
        <f>SUM($R$9:$S$993)</f>
        <v>9139.9147256520009</v>
      </c>
      <c r="E4" s="53"/>
      <c r="F4" s="52" t="s">
        <v>12</v>
      </c>
      <c r="G4" s="52"/>
      <c r="H4" s="54">
        <f>SUM($T$9:$U$108)</f>
        <v>80.799999999996373</v>
      </c>
      <c r="I4" s="55"/>
      <c r="J4" s="61" t="s">
        <v>60</v>
      </c>
      <c r="K4" s="61"/>
      <c r="L4" s="58">
        <f>MAX($C$9:$D$990)-C9</f>
        <v>26932.788764665049</v>
      </c>
      <c r="M4" s="58"/>
      <c r="N4" s="61" t="s">
        <v>59</v>
      </c>
      <c r="O4" s="61"/>
      <c r="P4" s="62">
        <f>MAX(Y:Y)</f>
        <v>0.16958773522956727</v>
      </c>
      <c r="Q4" s="62"/>
      <c r="R4" s="1"/>
      <c r="S4" s="1"/>
      <c r="T4" s="1"/>
    </row>
    <row r="5" spans="2:25" x14ac:dyDescent="0.2">
      <c r="B5" s="38" t="s">
        <v>15</v>
      </c>
      <c r="C5" s="2">
        <f>COUNTIF($R$9:$R$990,"&gt;0")</f>
        <v>26</v>
      </c>
      <c r="D5" s="37" t="s">
        <v>16</v>
      </c>
      <c r="E5" s="15">
        <f>COUNTIF($R$9:$R$990,"&lt;0")</f>
        <v>24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0.52</v>
      </c>
      <c r="J5" s="63" t="s">
        <v>19</v>
      </c>
      <c r="K5" s="52"/>
      <c r="L5" s="64">
        <f>MAX(V9:V993)</f>
        <v>5</v>
      </c>
      <c r="M5" s="65"/>
      <c r="N5" s="17" t="s">
        <v>20</v>
      </c>
      <c r="O5" s="9"/>
      <c r="P5" s="64">
        <f>MAX(W9:W993)</f>
        <v>5</v>
      </c>
      <c r="Q5" s="65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8"/>
      <c r="J7" s="81"/>
      <c r="K7" s="82"/>
      <c r="L7" s="70"/>
      <c r="M7" s="83" t="s">
        <v>25</v>
      </c>
      <c r="N7" s="84" t="s">
        <v>26</v>
      </c>
      <c r="O7" s="85"/>
      <c r="P7" s="85"/>
      <c r="Q7" s="72"/>
      <c r="R7" s="66" t="s">
        <v>27</v>
      </c>
      <c r="S7" s="66"/>
      <c r="T7" s="66"/>
      <c r="U7" s="66"/>
    </row>
    <row r="8" spans="2:25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7" t="s">
        <v>31</v>
      </c>
      <c r="I8" s="68"/>
      <c r="J8" s="4" t="s">
        <v>32</v>
      </c>
      <c r="K8" s="69" t="s">
        <v>33</v>
      </c>
      <c r="L8" s="70"/>
      <c r="M8" s="83"/>
      <c r="N8" s="5" t="s">
        <v>28</v>
      </c>
      <c r="O8" s="5" t="s">
        <v>29</v>
      </c>
      <c r="P8" s="71" t="s">
        <v>31</v>
      </c>
      <c r="Q8" s="72"/>
      <c r="R8" s="66" t="s">
        <v>34</v>
      </c>
      <c r="S8" s="66"/>
      <c r="T8" s="66" t="s">
        <v>32</v>
      </c>
      <c r="U8" s="66"/>
      <c r="Y8" t="s">
        <v>58</v>
      </c>
    </row>
    <row r="9" spans="2:25" x14ac:dyDescent="0.2">
      <c r="B9" s="39">
        <v>1</v>
      </c>
      <c r="C9" s="86">
        <f>L2</f>
        <v>100000</v>
      </c>
      <c r="D9" s="86"/>
      <c r="E9" s="45">
        <v>2018</v>
      </c>
      <c r="F9" s="8">
        <v>43467</v>
      </c>
      <c r="G9" s="50" t="s">
        <v>4</v>
      </c>
      <c r="H9" s="87">
        <v>0.88839999999999997</v>
      </c>
      <c r="I9" s="87"/>
      <c r="J9" s="50">
        <v>17</v>
      </c>
      <c r="K9" s="86">
        <f>IF(J9="","",C9*0.03)</f>
        <v>3000</v>
      </c>
      <c r="L9" s="86"/>
      <c r="M9" s="6">
        <f>IF(J9="","",(K9/J9)/LOOKUP(RIGHT($D$2,3),定数!$A$6:$A$13,定数!$B$6:$B$13))</f>
        <v>1.1764705882352942</v>
      </c>
      <c r="N9" s="50">
        <v>2018</v>
      </c>
      <c r="O9" s="8">
        <v>43467</v>
      </c>
      <c r="P9" s="87">
        <v>0.89054999999999995</v>
      </c>
      <c r="Q9" s="87"/>
      <c r="R9" s="90">
        <f>IF(P9="","",T9*M9*LOOKUP(RIGHT($D$2,3),定数!$A$6:$A$13,定数!$B$6:$B$13))</f>
        <v>3794.117647058797</v>
      </c>
      <c r="S9" s="90"/>
      <c r="T9" s="91">
        <f>IF(P9="","",IF(G9="買",(P9-H9),(H9-P9))*IF(RIGHT($D$2,3)="JPY",100,10000))</f>
        <v>21.499999999999851</v>
      </c>
      <c r="U9" s="9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86">
        <f t="shared" ref="C10:C73" si="0">IF(R9="","",C9+R9)</f>
        <v>103794.1176470588</v>
      </c>
      <c r="D10" s="86"/>
      <c r="E10" s="50">
        <v>2018</v>
      </c>
      <c r="F10" s="8">
        <v>43467</v>
      </c>
      <c r="G10" s="50" t="s">
        <v>4</v>
      </c>
      <c r="H10" s="87">
        <v>0.89</v>
      </c>
      <c r="I10" s="87"/>
      <c r="J10" s="50">
        <v>15</v>
      </c>
      <c r="K10" s="88">
        <f t="shared" ref="K10:K58" si="1">IF(J10="","",C10*0.03)</f>
        <v>3113.823529411764</v>
      </c>
      <c r="L10" s="89"/>
      <c r="M10" s="6">
        <f>IF(J10="","",(K10/J10)/LOOKUP(RIGHT($D$2,3),定数!$A$6:$A$13,定数!$B$6:$B$13))</f>
        <v>1.3839215686274506</v>
      </c>
      <c r="N10" s="50">
        <v>2018</v>
      </c>
      <c r="O10" s="8">
        <v>43467</v>
      </c>
      <c r="P10" s="87">
        <v>0.88849999999999996</v>
      </c>
      <c r="Q10" s="87"/>
      <c r="R10" s="90">
        <f>IF(P10="","",T10*M10*LOOKUP(RIGHT($D$2,3),定数!$A$6:$A$13,定数!$B$6:$B$13))</f>
        <v>-3113.8235294118817</v>
      </c>
      <c r="S10" s="90"/>
      <c r="T10" s="91">
        <f>IF(P10="","",IF(G10="買",(P10-H10),(H10-P10))*IF(RIGHT($D$2,3)="JPY",100,10000))</f>
        <v>-15.000000000000568</v>
      </c>
      <c r="U10" s="91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0">
        <f>IF(C10&lt;&gt;"",MAX(C10,C9),"")</f>
        <v>103794.1176470588</v>
      </c>
    </row>
    <row r="11" spans="2:25" x14ac:dyDescent="0.2">
      <c r="B11" s="39">
        <v>3</v>
      </c>
      <c r="C11" s="86">
        <f t="shared" si="0"/>
        <v>100680.29411764692</v>
      </c>
      <c r="D11" s="86"/>
      <c r="E11" s="50">
        <v>2018</v>
      </c>
      <c r="F11" s="8">
        <v>43470</v>
      </c>
      <c r="G11" s="50" t="s">
        <v>3</v>
      </c>
      <c r="H11" s="87">
        <v>0.8881</v>
      </c>
      <c r="I11" s="87"/>
      <c r="J11" s="50">
        <v>20</v>
      </c>
      <c r="K11" s="88">
        <f t="shared" si="1"/>
        <v>3020.4088235294075</v>
      </c>
      <c r="L11" s="89"/>
      <c r="M11" s="6">
        <f>IF(J11="","",(K11/J11)/LOOKUP(RIGHT($D$2,3),定数!$A$6:$A$13,定数!$B$6:$B$13))</f>
        <v>1.0068029411764692</v>
      </c>
      <c r="N11" s="50">
        <v>2018</v>
      </c>
      <c r="O11" s="8">
        <v>43470</v>
      </c>
      <c r="P11" s="87">
        <v>0.88558000000000003</v>
      </c>
      <c r="Q11" s="87"/>
      <c r="R11" s="90">
        <f>IF(P11="","",T11*M11*LOOKUP(RIGHT($D$2,3),定数!$A$6:$A$13,定数!$B$6:$B$13))</f>
        <v>3805.7151176470034</v>
      </c>
      <c r="S11" s="90"/>
      <c r="T11" s="91">
        <f>IF(P11="","",IF(G11="買",(P11-H11),(H11-P11))*IF(RIGHT($D$2,3)="JPY",100,10000))</f>
        <v>25.199999999999669</v>
      </c>
      <c r="U11" s="91"/>
      <c r="V11" s="22">
        <f t="shared" si="2"/>
        <v>1</v>
      </c>
      <c r="W11">
        <f t="shared" si="3"/>
        <v>0</v>
      </c>
      <c r="X11" s="40">
        <f>IF(C11&lt;&gt;"",MAX(X10,C11),"")</f>
        <v>103794.1176470588</v>
      </c>
      <c r="Y11" s="41">
        <f>IF(X11&lt;&gt;"",1-(C11/X11),"")</f>
        <v>3.0000000000001137E-2</v>
      </c>
    </row>
    <row r="12" spans="2:25" x14ac:dyDescent="0.2">
      <c r="B12" s="39">
        <v>4</v>
      </c>
      <c r="C12" s="86">
        <f t="shared" si="0"/>
        <v>104486.00923529392</v>
      </c>
      <c r="D12" s="86"/>
      <c r="E12" s="50">
        <v>2018</v>
      </c>
      <c r="F12" s="8">
        <v>43473</v>
      </c>
      <c r="G12" s="50" t="s">
        <v>3</v>
      </c>
      <c r="H12" s="87">
        <v>0.88660000000000005</v>
      </c>
      <c r="I12" s="87"/>
      <c r="J12" s="50">
        <v>6</v>
      </c>
      <c r="K12" s="88">
        <f t="shared" si="1"/>
        <v>3134.5802770588175</v>
      </c>
      <c r="L12" s="89"/>
      <c r="M12" s="6">
        <f>IF(J12="","",(K12/J12)/LOOKUP(RIGHT($D$2,3),定数!$A$6:$A$13,定数!$B$6:$B$13))</f>
        <v>3.4828669745097969</v>
      </c>
      <c r="N12" s="50">
        <v>2018</v>
      </c>
      <c r="O12" s="8">
        <v>43473</v>
      </c>
      <c r="P12" s="87">
        <v>0.88600999999999996</v>
      </c>
      <c r="Q12" s="87"/>
      <c r="R12" s="90">
        <f>IF(P12="","",T12*M12*LOOKUP(RIGHT($D$2,3),定数!$A$6:$A$13,定数!$B$6:$B$13))</f>
        <v>3082.3372724416427</v>
      </c>
      <c r="S12" s="90"/>
      <c r="T12" s="91">
        <f t="shared" ref="T12:T38" si="4">IF(P12="","",IF(G12="買",(P12-H12),(H12-P12))*IF(RIGHT($D$2,3)="JPY",100,10000))</f>
        <v>5.9000000000009045</v>
      </c>
      <c r="U12" s="91"/>
      <c r="V12" s="22">
        <f t="shared" si="2"/>
        <v>2</v>
      </c>
      <c r="W12">
        <f t="shared" si="3"/>
        <v>0</v>
      </c>
      <c r="X12" s="40">
        <f t="shared" ref="X12:X75" si="5">IF(C12&lt;&gt;"",MAX(X11,C12),"")</f>
        <v>104486.00923529392</v>
      </c>
      <c r="Y12" s="41">
        <f t="shared" ref="Y12:Y75" si="6">IF(X12&lt;&gt;"",1-(C12/X12),"")</f>
        <v>0</v>
      </c>
    </row>
    <row r="13" spans="2:25" x14ac:dyDescent="0.2">
      <c r="B13" s="39">
        <v>5</v>
      </c>
      <c r="C13" s="86">
        <f t="shared" si="0"/>
        <v>107568.34650773556</v>
      </c>
      <c r="D13" s="86"/>
      <c r="E13" s="50">
        <v>2018</v>
      </c>
      <c r="F13" s="8">
        <v>43473</v>
      </c>
      <c r="G13" s="50" t="s">
        <v>3</v>
      </c>
      <c r="H13" s="87">
        <v>0.88580000000000003</v>
      </c>
      <c r="I13" s="87"/>
      <c r="J13" s="50">
        <v>12</v>
      </c>
      <c r="K13" s="88">
        <f t="shared" si="1"/>
        <v>3227.0503952320669</v>
      </c>
      <c r="L13" s="89"/>
      <c r="M13" s="6">
        <f>IF(J13="","",(K13/J13)/LOOKUP(RIGHT($D$2,3),定数!$A$6:$A$13,定数!$B$6:$B$13))</f>
        <v>1.7928057751289259</v>
      </c>
      <c r="N13" s="50">
        <v>2018</v>
      </c>
      <c r="O13" s="8">
        <v>43473</v>
      </c>
      <c r="P13" s="87">
        <v>0.88427999999999995</v>
      </c>
      <c r="Q13" s="87"/>
      <c r="R13" s="90">
        <f>IF(P13="","",T13*M13*LOOKUP(RIGHT($D$2,3),定数!$A$6:$A$13,定数!$B$6:$B$13))</f>
        <v>4087.5971672941578</v>
      </c>
      <c r="S13" s="90"/>
      <c r="T13" s="91">
        <f t="shared" si="4"/>
        <v>15.200000000000768</v>
      </c>
      <c r="U13" s="91"/>
      <c r="V13" s="22">
        <f t="shared" si="2"/>
        <v>3</v>
      </c>
      <c r="W13">
        <f t="shared" si="3"/>
        <v>0</v>
      </c>
      <c r="X13" s="40">
        <f t="shared" si="5"/>
        <v>107568.34650773556</v>
      </c>
      <c r="Y13" s="41">
        <f t="shared" si="6"/>
        <v>0</v>
      </c>
    </row>
    <row r="14" spans="2:25" x14ac:dyDescent="0.2">
      <c r="B14" s="39">
        <v>6</v>
      </c>
      <c r="C14" s="86">
        <f t="shared" si="0"/>
        <v>111655.94367502972</v>
      </c>
      <c r="D14" s="86"/>
      <c r="E14" s="50">
        <v>2018</v>
      </c>
      <c r="F14" s="8">
        <v>43481</v>
      </c>
      <c r="G14" s="50" t="s">
        <v>3</v>
      </c>
      <c r="H14" s="87">
        <v>0.88839999999999997</v>
      </c>
      <c r="I14" s="87"/>
      <c r="J14" s="50">
        <v>12</v>
      </c>
      <c r="K14" s="88">
        <f t="shared" si="1"/>
        <v>3349.6783102508912</v>
      </c>
      <c r="L14" s="89"/>
      <c r="M14" s="6">
        <f>IF(J14="","",(K14/J14)/LOOKUP(RIGHT($D$2,3),定数!$A$6:$A$13,定数!$B$6:$B$13))</f>
        <v>1.8609323945838283</v>
      </c>
      <c r="N14" s="50">
        <v>2018</v>
      </c>
      <c r="O14" s="8">
        <v>43481</v>
      </c>
      <c r="P14" s="87">
        <v>0.88702999999999999</v>
      </c>
      <c r="Q14" s="87"/>
      <c r="R14" s="90">
        <f>IF(P14="","",T14*M14*LOOKUP(RIGHT($D$2,3),定数!$A$6:$A$13,定数!$B$6:$B$13))</f>
        <v>3824.2160708697179</v>
      </c>
      <c r="S14" s="90"/>
      <c r="T14" s="91">
        <f t="shared" si="4"/>
        <v>13.699999999999823</v>
      </c>
      <c r="U14" s="91"/>
      <c r="V14" s="22">
        <f t="shared" si="2"/>
        <v>4</v>
      </c>
      <c r="W14">
        <f t="shared" si="3"/>
        <v>0</v>
      </c>
      <c r="X14" s="40">
        <f t="shared" si="5"/>
        <v>111655.94367502972</v>
      </c>
      <c r="Y14" s="41">
        <f t="shared" si="6"/>
        <v>0</v>
      </c>
    </row>
    <row r="15" spans="2:25" x14ac:dyDescent="0.2">
      <c r="B15" s="39">
        <v>7</v>
      </c>
      <c r="C15" s="86">
        <f t="shared" si="0"/>
        <v>115480.15974589944</v>
      </c>
      <c r="D15" s="86"/>
      <c r="E15" s="50">
        <v>2017</v>
      </c>
      <c r="F15" s="8">
        <v>43494</v>
      </c>
      <c r="G15" s="50" t="s">
        <v>4</v>
      </c>
      <c r="H15" s="87">
        <v>0.87890000000000001</v>
      </c>
      <c r="I15" s="87"/>
      <c r="J15" s="50">
        <v>19</v>
      </c>
      <c r="K15" s="88">
        <f t="shared" si="1"/>
        <v>3464.4047923769831</v>
      </c>
      <c r="L15" s="89"/>
      <c r="M15" s="6">
        <f>IF(J15="","",(K15/J15)/LOOKUP(RIGHT($D$2,3),定数!$A$6:$A$13,定数!$B$6:$B$13))</f>
        <v>1.2155806289042046</v>
      </c>
      <c r="N15" s="50">
        <v>2018</v>
      </c>
      <c r="O15" s="8">
        <v>43494</v>
      </c>
      <c r="P15" s="87">
        <v>0.88116000000000005</v>
      </c>
      <c r="Q15" s="87"/>
      <c r="R15" s="90">
        <f>IF(P15="","",T15*M15*LOOKUP(RIGHT($D$2,3),定数!$A$6:$A$13,定数!$B$6:$B$13))</f>
        <v>4120.818331985326</v>
      </c>
      <c r="S15" s="90"/>
      <c r="T15" s="91">
        <f t="shared" si="4"/>
        <v>22.600000000000399</v>
      </c>
      <c r="U15" s="91"/>
      <c r="V15" s="22">
        <f t="shared" si="2"/>
        <v>5</v>
      </c>
      <c r="W15">
        <f t="shared" si="3"/>
        <v>0</v>
      </c>
      <c r="X15" s="40">
        <f t="shared" si="5"/>
        <v>115480.15974589944</v>
      </c>
      <c r="Y15" s="41">
        <f t="shared" si="6"/>
        <v>0</v>
      </c>
    </row>
    <row r="16" spans="2:25" x14ac:dyDescent="0.2">
      <c r="B16" s="39">
        <v>8</v>
      </c>
      <c r="C16" s="86">
        <f t="shared" si="0"/>
        <v>119600.97807788476</v>
      </c>
      <c r="D16" s="86"/>
      <c r="E16" s="50">
        <v>2018</v>
      </c>
      <c r="F16" s="8">
        <v>43496</v>
      </c>
      <c r="G16" s="50" t="s">
        <v>3</v>
      </c>
      <c r="H16" s="87">
        <v>0.87609999999999999</v>
      </c>
      <c r="I16" s="87"/>
      <c r="J16" s="50">
        <v>11</v>
      </c>
      <c r="K16" s="88">
        <f t="shared" si="1"/>
        <v>3588.0293423365429</v>
      </c>
      <c r="L16" s="89"/>
      <c r="M16" s="6">
        <f>IF(J16="","",(K16/J16)/LOOKUP(RIGHT($D$2,3),定数!$A$6:$A$13,定数!$B$6:$B$13))</f>
        <v>2.174563237779723</v>
      </c>
      <c r="N16" s="50">
        <v>2018</v>
      </c>
      <c r="O16" s="8">
        <v>43496</v>
      </c>
      <c r="P16" s="87">
        <v>0.87719999999999998</v>
      </c>
      <c r="Q16" s="87"/>
      <c r="R16" s="90">
        <f>IF(P16="","",T16*M16*LOOKUP(RIGHT($D$2,3),定数!$A$6:$A$13,定数!$B$6:$B$13))</f>
        <v>-3588.0293423365101</v>
      </c>
      <c r="S16" s="90"/>
      <c r="T16" s="91">
        <f t="shared" si="4"/>
        <v>-10.999999999999899</v>
      </c>
      <c r="U16" s="91"/>
      <c r="V16" s="22">
        <f t="shared" si="2"/>
        <v>0</v>
      </c>
      <c r="W16">
        <f t="shared" si="3"/>
        <v>1</v>
      </c>
      <c r="X16" s="40">
        <f t="shared" si="5"/>
        <v>119600.97807788476</v>
      </c>
      <c r="Y16" s="41">
        <f t="shared" si="6"/>
        <v>0</v>
      </c>
    </row>
    <row r="17" spans="2:25" x14ac:dyDescent="0.2">
      <c r="B17" s="39">
        <v>9</v>
      </c>
      <c r="C17" s="86">
        <f t="shared" si="0"/>
        <v>116012.94873554826</v>
      </c>
      <c r="D17" s="86"/>
      <c r="E17" s="50">
        <v>2018</v>
      </c>
      <c r="F17" s="8">
        <v>43498</v>
      </c>
      <c r="G17" s="50" t="s">
        <v>4</v>
      </c>
      <c r="H17" s="87">
        <v>0.877</v>
      </c>
      <c r="I17" s="87"/>
      <c r="J17" s="50">
        <v>33</v>
      </c>
      <c r="K17" s="88">
        <f t="shared" si="1"/>
        <v>3480.3884620664476</v>
      </c>
      <c r="L17" s="89"/>
      <c r="M17" s="6">
        <f>IF(J17="","",(K17/J17)/LOOKUP(RIGHT($D$2,3),定数!$A$6:$A$13,定数!$B$6:$B$13))</f>
        <v>0.70310878021544398</v>
      </c>
      <c r="N17" s="50">
        <v>2018</v>
      </c>
      <c r="O17" s="8">
        <v>43498</v>
      </c>
      <c r="P17" s="87">
        <v>0.88161</v>
      </c>
      <c r="Q17" s="87"/>
      <c r="R17" s="90">
        <f>IF(P17="","",T17*M17*LOOKUP(RIGHT($D$2,3),定数!$A$6:$A$13,定数!$B$6:$B$13))</f>
        <v>4861.9972151897982</v>
      </c>
      <c r="S17" s="90"/>
      <c r="T17" s="91">
        <f t="shared" si="4"/>
        <v>46.10000000000003</v>
      </c>
      <c r="U17" s="91"/>
      <c r="V17" s="22">
        <f t="shared" si="2"/>
        <v>1</v>
      </c>
      <c r="W17">
        <f t="shared" si="3"/>
        <v>0</v>
      </c>
      <c r="X17" s="40">
        <f t="shared" si="5"/>
        <v>119600.97807788476</v>
      </c>
      <c r="Y17" s="41">
        <f t="shared" si="6"/>
        <v>2.9999999999999694E-2</v>
      </c>
    </row>
    <row r="18" spans="2:25" x14ac:dyDescent="0.2">
      <c r="B18" s="39">
        <v>10</v>
      </c>
      <c r="C18" s="86">
        <f t="shared" si="0"/>
        <v>120874.94595073805</v>
      </c>
      <c r="D18" s="86"/>
      <c r="E18" s="50">
        <v>2018</v>
      </c>
      <c r="F18" s="8">
        <v>43509</v>
      </c>
      <c r="G18" s="50" t="s">
        <v>4</v>
      </c>
      <c r="H18" s="87">
        <v>0.88839999999999997</v>
      </c>
      <c r="I18" s="87"/>
      <c r="J18" s="50">
        <v>6</v>
      </c>
      <c r="K18" s="88">
        <f t="shared" si="1"/>
        <v>3626.2483785221416</v>
      </c>
      <c r="L18" s="89"/>
      <c r="M18" s="6">
        <f>IF(J18="","",(K18/J18)/LOOKUP(RIGHT($D$2,3),定数!$A$6:$A$13,定数!$B$6:$B$13))</f>
        <v>4.0291648650246019</v>
      </c>
      <c r="N18" s="50">
        <v>2018</v>
      </c>
      <c r="O18" s="8">
        <v>43509</v>
      </c>
      <c r="P18" s="87">
        <v>0.88780000000000003</v>
      </c>
      <c r="Q18" s="87"/>
      <c r="R18" s="90">
        <f>IF(P18="","",T18*M18*LOOKUP(RIGHT($D$2,3),定数!$A$6:$A$13,定数!$B$6:$B$13))</f>
        <v>-3626.2483785217423</v>
      </c>
      <c r="S18" s="90"/>
      <c r="T18" s="91">
        <f t="shared" si="4"/>
        <v>-5.9999999999993392</v>
      </c>
      <c r="U18" s="91"/>
      <c r="V18" s="22">
        <f t="shared" si="2"/>
        <v>0</v>
      </c>
      <c r="W18">
        <f t="shared" si="3"/>
        <v>1</v>
      </c>
      <c r="X18" s="40">
        <f t="shared" si="5"/>
        <v>120874.94595073805</v>
      </c>
      <c r="Y18" s="41">
        <f t="shared" si="6"/>
        <v>0</v>
      </c>
    </row>
    <row r="19" spans="2:25" x14ac:dyDescent="0.2">
      <c r="B19" s="39">
        <v>11</v>
      </c>
      <c r="C19" s="86">
        <f t="shared" si="0"/>
        <v>117248.6975722163</v>
      </c>
      <c r="D19" s="86"/>
      <c r="E19" s="50">
        <v>2018</v>
      </c>
      <c r="F19" s="8">
        <v>43510</v>
      </c>
      <c r="G19" s="50" t="s">
        <v>4</v>
      </c>
      <c r="H19" s="87">
        <v>0.89070000000000005</v>
      </c>
      <c r="I19" s="87"/>
      <c r="J19" s="50">
        <v>12</v>
      </c>
      <c r="K19" s="88">
        <f t="shared" si="1"/>
        <v>3517.460927166489</v>
      </c>
      <c r="L19" s="89"/>
      <c r="M19" s="6">
        <f>IF(J19="","",(K19/J19)/LOOKUP(RIGHT($D$2,3),定数!$A$6:$A$13,定数!$B$6:$B$13))</f>
        <v>1.9541449595369382</v>
      </c>
      <c r="N19" s="50">
        <v>2018</v>
      </c>
      <c r="O19" s="8">
        <v>43510</v>
      </c>
      <c r="P19" s="87">
        <v>0.88949999999999996</v>
      </c>
      <c r="Q19" s="87"/>
      <c r="R19" s="90">
        <f>IF(P19="","",T19*M19*LOOKUP(RIGHT($D$2,3),定数!$A$6:$A$13,定数!$B$6:$B$13))</f>
        <v>-3517.4609271667523</v>
      </c>
      <c r="S19" s="90"/>
      <c r="T19" s="91">
        <f t="shared" si="4"/>
        <v>-12.000000000000899</v>
      </c>
      <c r="U19" s="91"/>
      <c r="V19" s="22">
        <f t="shared" si="2"/>
        <v>0</v>
      </c>
      <c r="W19">
        <f t="shared" si="3"/>
        <v>2</v>
      </c>
      <c r="X19" s="40">
        <f t="shared" si="5"/>
        <v>120874.94595073805</v>
      </c>
      <c r="Y19" s="41">
        <f t="shared" si="6"/>
        <v>2.9999999999996696E-2</v>
      </c>
    </row>
    <row r="20" spans="2:25" x14ac:dyDescent="0.2">
      <c r="B20" s="39">
        <v>12</v>
      </c>
      <c r="C20" s="86">
        <f t="shared" si="0"/>
        <v>113731.23664504955</v>
      </c>
      <c r="D20" s="86"/>
      <c r="E20" s="50">
        <v>2018</v>
      </c>
      <c r="F20" s="8">
        <v>43512</v>
      </c>
      <c r="G20" s="50" t="s">
        <v>4</v>
      </c>
      <c r="H20" s="87">
        <v>0.88800000000000001</v>
      </c>
      <c r="I20" s="87"/>
      <c r="J20" s="50">
        <v>12</v>
      </c>
      <c r="K20" s="88">
        <f t="shared" si="1"/>
        <v>3411.9370993514863</v>
      </c>
      <c r="L20" s="89"/>
      <c r="M20" s="6">
        <f>IF(J20="","",(K20/J20)/LOOKUP(RIGHT($D$2,3),定数!$A$6:$A$13,定数!$B$6:$B$13))</f>
        <v>1.8955206107508256</v>
      </c>
      <c r="N20" s="50">
        <v>2018</v>
      </c>
      <c r="O20" s="8">
        <v>43512</v>
      </c>
      <c r="P20" s="87">
        <v>0.88680000000000003</v>
      </c>
      <c r="Q20" s="87"/>
      <c r="R20" s="90">
        <f>IF(P20="","",T20*M20*LOOKUP(RIGHT($D$2,3),定数!$A$6:$A$13,定数!$B$6:$B$13))</f>
        <v>-3411.9370993514258</v>
      </c>
      <c r="S20" s="90"/>
      <c r="T20" s="91">
        <f t="shared" si="4"/>
        <v>-11.999999999999789</v>
      </c>
      <c r="U20" s="91"/>
      <c r="V20" s="22">
        <f t="shared" si="2"/>
        <v>0</v>
      </c>
      <c r="W20">
        <f t="shared" si="3"/>
        <v>3</v>
      </c>
      <c r="X20" s="40">
        <f t="shared" si="5"/>
        <v>120874.94595073805</v>
      </c>
      <c r="Y20" s="41">
        <f t="shared" si="6"/>
        <v>5.9099999999999042E-2</v>
      </c>
    </row>
    <row r="21" spans="2:25" x14ac:dyDescent="0.2">
      <c r="B21" s="39">
        <v>13</v>
      </c>
      <c r="C21" s="86">
        <f t="shared" si="0"/>
        <v>110319.29954569812</v>
      </c>
      <c r="D21" s="86"/>
      <c r="E21" s="48">
        <v>2018</v>
      </c>
      <c r="F21" s="8">
        <v>43515</v>
      </c>
      <c r="G21" s="48" t="s">
        <v>4</v>
      </c>
      <c r="H21" s="94">
        <v>0.88590000000000002</v>
      </c>
      <c r="I21" s="95"/>
      <c r="J21" s="48">
        <v>12</v>
      </c>
      <c r="K21" s="88">
        <f t="shared" si="1"/>
        <v>3309.5789863709433</v>
      </c>
      <c r="L21" s="89"/>
      <c r="M21" s="6">
        <f>IF(J21="","",(K21/J21)/LOOKUP(RIGHT($D$2,3),定数!$A$6:$A$13,定数!$B$6:$B$13))</f>
        <v>1.838654992428302</v>
      </c>
      <c r="N21" s="48">
        <v>2018</v>
      </c>
      <c r="O21" s="8">
        <v>43515</v>
      </c>
      <c r="P21" s="87">
        <v>0.88470000000000004</v>
      </c>
      <c r="Q21" s="87"/>
      <c r="R21" s="90">
        <f>IF(P21="","",T21*M21*LOOKUP(RIGHT($D$2,3),定数!$A$6:$A$13,定数!$B$6:$B$13))</f>
        <v>-3309.5789863708856</v>
      </c>
      <c r="S21" s="90"/>
      <c r="T21" s="91">
        <f t="shared" si="4"/>
        <v>-11.999999999999789</v>
      </c>
      <c r="U21" s="91"/>
      <c r="V21" s="22">
        <f t="shared" si="2"/>
        <v>0</v>
      </c>
      <c r="W21">
        <f t="shared" si="3"/>
        <v>4</v>
      </c>
      <c r="X21" s="40">
        <f t="shared" si="5"/>
        <v>120874.94595073805</v>
      </c>
      <c r="Y21" s="41">
        <f t="shared" si="6"/>
        <v>8.73269999999986E-2</v>
      </c>
    </row>
    <row r="22" spans="2:25" x14ac:dyDescent="0.2">
      <c r="B22" s="39">
        <v>14</v>
      </c>
      <c r="C22" s="86">
        <f t="shared" si="0"/>
        <v>107009.72055932722</v>
      </c>
      <c r="D22" s="86"/>
      <c r="E22" s="50">
        <v>2018</v>
      </c>
      <c r="F22" s="8">
        <v>43518</v>
      </c>
      <c r="G22" s="50" t="s">
        <v>4</v>
      </c>
      <c r="H22" s="87">
        <v>0.88439999999999996</v>
      </c>
      <c r="I22" s="87"/>
      <c r="J22" s="50">
        <v>18</v>
      </c>
      <c r="K22" s="88">
        <f t="shared" si="1"/>
        <v>3210.2916167798166</v>
      </c>
      <c r="L22" s="89"/>
      <c r="M22" s="6">
        <f>IF(J22="","",(K22/J22)/LOOKUP(RIGHT($D$2,3),定数!$A$6:$A$13,定数!$B$6:$B$13))</f>
        <v>1.1889968951036358</v>
      </c>
      <c r="N22" s="50">
        <v>2018</v>
      </c>
      <c r="O22" s="8">
        <v>43518</v>
      </c>
      <c r="P22" s="87">
        <v>0.88260000000000005</v>
      </c>
      <c r="Q22" s="87"/>
      <c r="R22" s="90">
        <f>IF(P22="","",T22*M22*LOOKUP(RIGHT($D$2,3),定数!$A$6:$A$13,定数!$B$6:$B$13))</f>
        <v>-3210.2916167796611</v>
      </c>
      <c r="S22" s="90"/>
      <c r="T22" s="91">
        <f t="shared" si="4"/>
        <v>-17.999999999999126</v>
      </c>
      <c r="U22" s="91"/>
      <c r="V22" s="22">
        <f t="shared" si="2"/>
        <v>0</v>
      </c>
      <c r="W22">
        <f t="shared" si="3"/>
        <v>5</v>
      </c>
      <c r="X22" s="40">
        <f t="shared" si="5"/>
        <v>120874.94595073805</v>
      </c>
      <c r="Y22" s="41">
        <f t="shared" si="6"/>
        <v>0.11470718999999829</v>
      </c>
    </row>
    <row r="23" spans="2:25" x14ac:dyDescent="0.2">
      <c r="B23" s="39">
        <v>15</v>
      </c>
      <c r="C23" s="86">
        <f t="shared" si="0"/>
        <v>103799.42894254756</v>
      </c>
      <c r="D23" s="86"/>
      <c r="E23" s="50">
        <v>2018</v>
      </c>
      <c r="F23" s="8">
        <v>43519</v>
      </c>
      <c r="G23" s="50" t="s">
        <v>3</v>
      </c>
      <c r="H23" s="87">
        <v>0.88319999999999999</v>
      </c>
      <c r="I23" s="87"/>
      <c r="J23" s="50">
        <v>6</v>
      </c>
      <c r="K23" s="88">
        <f t="shared" si="1"/>
        <v>3113.9828682764264</v>
      </c>
      <c r="L23" s="89"/>
      <c r="M23" s="6">
        <f>IF(J23="","",(K23/J23)/LOOKUP(RIGHT($D$2,3),定数!$A$6:$A$13,定数!$B$6:$B$13))</f>
        <v>3.4599809647515851</v>
      </c>
      <c r="N23" s="50">
        <v>2018</v>
      </c>
      <c r="O23" s="8">
        <v>43519</v>
      </c>
      <c r="P23" s="87">
        <v>0.88268000000000002</v>
      </c>
      <c r="Q23" s="87"/>
      <c r="R23" s="90">
        <f>IF(P23="","",T23*M23*LOOKUP(RIGHT($D$2,3),定数!$A$6:$A$13,定数!$B$6:$B$13))</f>
        <v>2698.7851525060541</v>
      </c>
      <c r="S23" s="90"/>
      <c r="T23" s="91">
        <f t="shared" si="4"/>
        <v>5.1999999999996493</v>
      </c>
      <c r="U23" s="91"/>
      <c r="V23" t="str">
        <f t="shared" ref="V23:W74" si="7">IF(S23&lt;&gt;"",IF(S23&lt;0,1+V22,0),"")</f>
        <v/>
      </c>
      <c r="W23">
        <f t="shared" si="3"/>
        <v>0</v>
      </c>
      <c r="X23" s="40">
        <f t="shared" si="5"/>
        <v>120874.94595073805</v>
      </c>
      <c r="Y23" s="41">
        <f t="shared" si="6"/>
        <v>0.1412659742999971</v>
      </c>
    </row>
    <row r="24" spans="2:25" x14ac:dyDescent="0.2">
      <c r="B24" s="39">
        <v>16</v>
      </c>
      <c r="C24" s="86">
        <f t="shared" si="0"/>
        <v>106498.21409505361</v>
      </c>
      <c r="D24" s="86"/>
      <c r="E24" s="50">
        <v>2018</v>
      </c>
      <c r="F24" s="8">
        <v>43519</v>
      </c>
      <c r="G24" s="50" t="s">
        <v>3</v>
      </c>
      <c r="H24" s="87">
        <v>0.88280000000000003</v>
      </c>
      <c r="I24" s="87"/>
      <c r="J24" s="50">
        <v>7</v>
      </c>
      <c r="K24" s="88">
        <f t="shared" si="1"/>
        <v>3194.9464228516081</v>
      </c>
      <c r="L24" s="89"/>
      <c r="M24" s="6">
        <f>IF(J24="","",(K24/J24)/LOOKUP(RIGHT($D$2,3),定数!$A$6:$A$13,定数!$B$6:$B$13))</f>
        <v>3.0428061170015313</v>
      </c>
      <c r="N24" s="50">
        <v>2018</v>
      </c>
      <c r="O24" s="8">
        <v>43519</v>
      </c>
      <c r="P24" s="87">
        <v>0.88216000000000006</v>
      </c>
      <c r="Q24" s="87"/>
      <c r="R24" s="90">
        <f>IF(P24="","",T24*M24*LOOKUP(RIGHT($D$2,3),定数!$A$6:$A$13,定数!$B$6:$B$13))</f>
        <v>2921.0938723213508</v>
      </c>
      <c r="S24" s="90"/>
      <c r="T24" s="91">
        <f t="shared" si="4"/>
        <v>6.3999999999997392</v>
      </c>
      <c r="U24" s="91"/>
      <c r="V24" t="str">
        <f t="shared" si="7"/>
        <v/>
      </c>
      <c r="W24">
        <f t="shared" si="3"/>
        <v>0</v>
      </c>
      <c r="X24" s="40">
        <f t="shared" si="5"/>
        <v>120874.94595073805</v>
      </c>
      <c r="Y24" s="41">
        <f t="shared" si="6"/>
        <v>0.11893888963179844</v>
      </c>
    </row>
    <row r="25" spans="2:25" x14ac:dyDescent="0.2">
      <c r="B25" s="39">
        <v>17</v>
      </c>
      <c r="C25" s="86">
        <f t="shared" si="0"/>
        <v>109419.30796737496</v>
      </c>
      <c r="D25" s="86"/>
      <c r="E25" s="50">
        <v>2018</v>
      </c>
      <c r="F25" s="8">
        <v>43519</v>
      </c>
      <c r="G25" s="50" t="s">
        <v>3</v>
      </c>
      <c r="H25" s="87">
        <v>0.88</v>
      </c>
      <c r="I25" s="87"/>
      <c r="J25" s="50">
        <v>39</v>
      </c>
      <c r="K25" s="88">
        <f t="shared" si="1"/>
        <v>3282.5792390212487</v>
      </c>
      <c r="L25" s="89"/>
      <c r="M25" s="6">
        <f>IF(J25="","",(K25/J25)/LOOKUP(RIGHT($D$2,3),定数!$A$6:$A$13,定数!$B$6:$B$13))</f>
        <v>0.56112465624294849</v>
      </c>
      <c r="N25" s="50">
        <v>2018</v>
      </c>
      <c r="O25" s="8">
        <v>43519</v>
      </c>
      <c r="P25" s="87">
        <v>0.88390000000000002</v>
      </c>
      <c r="Q25" s="87"/>
      <c r="R25" s="90">
        <f>IF(P25="","",T25*M25*LOOKUP(RIGHT($D$2,3),定数!$A$6:$A$13,定数!$B$6:$B$13))</f>
        <v>-3282.5792390212605</v>
      </c>
      <c r="S25" s="90"/>
      <c r="T25" s="91">
        <f t="shared" si="4"/>
        <v>-39.000000000000142</v>
      </c>
      <c r="U25" s="91"/>
      <c r="V25" t="str">
        <f t="shared" si="7"/>
        <v/>
      </c>
      <c r="W25">
        <f t="shared" si="3"/>
        <v>1</v>
      </c>
      <c r="X25" s="40">
        <f t="shared" si="5"/>
        <v>120874.94595073805</v>
      </c>
      <c r="Y25" s="41">
        <f t="shared" si="6"/>
        <v>9.4772642033128851E-2</v>
      </c>
    </row>
    <row r="26" spans="2:25" x14ac:dyDescent="0.2">
      <c r="B26" s="39">
        <v>18</v>
      </c>
      <c r="C26" s="86">
        <f t="shared" si="0"/>
        <v>106136.7287283537</v>
      </c>
      <c r="D26" s="86"/>
      <c r="E26" s="50">
        <v>2018</v>
      </c>
      <c r="F26" s="8">
        <v>43522</v>
      </c>
      <c r="G26" s="50" t="s">
        <v>3</v>
      </c>
      <c r="H26" s="87">
        <v>0.87929999999999997</v>
      </c>
      <c r="I26" s="87"/>
      <c r="J26" s="50">
        <v>8</v>
      </c>
      <c r="K26" s="88">
        <f t="shared" si="1"/>
        <v>3184.1018618506109</v>
      </c>
      <c r="L26" s="89"/>
      <c r="M26" s="6">
        <f>IF(J26="","",(K26/J26)/LOOKUP(RIGHT($D$2,3),定数!$A$6:$A$13,定数!$B$6:$B$13))</f>
        <v>2.6534182182088424</v>
      </c>
      <c r="N26" s="50">
        <v>2018</v>
      </c>
      <c r="O26" s="8">
        <v>43522</v>
      </c>
      <c r="P26" s="87">
        <v>0.87834999999999996</v>
      </c>
      <c r="Q26" s="87"/>
      <c r="R26" s="90">
        <f>IF(P26="","",T26*M26*LOOKUP(RIGHT($D$2,3),定数!$A$6:$A$13,定数!$B$6:$B$13))</f>
        <v>3781.1209609476259</v>
      </c>
      <c r="S26" s="90"/>
      <c r="T26" s="91">
        <f t="shared" si="4"/>
        <v>9.5000000000000639</v>
      </c>
      <c r="U26" s="91"/>
      <c r="V26" t="str">
        <f t="shared" si="7"/>
        <v/>
      </c>
      <c r="W26">
        <f t="shared" si="3"/>
        <v>0</v>
      </c>
      <c r="X26" s="40">
        <f t="shared" si="5"/>
        <v>120874.94595073805</v>
      </c>
      <c r="Y26" s="41">
        <f t="shared" si="6"/>
        <v>0.12192946277213501</v>
      </c>
    </row>
    <row r="27" spans="2:25" x14ac:dyDescent="0.2">
      <c r="B27" s="39">
        <v>19</v>
      </c>
      <c r="C27" s="86">
        <f t="shared" si="0"/>
        <v>109917.84968930132</v>
      </c>
      <c r="D27" s="86"/>
      <c r="E27" s="50">
        <v>2018</v>
      </c>
      <c r="F27" s="8">
        <v>43522</v>
      </c>
      <c r="G27" s="50" t="s">
        <v>3</v>
      </c>
      <c r="H27" s="87">
        <v>0.87929999999999997</v>
      </c>
      <c r="I27" s="87"/>
      <c r="J27" s="50">
        <v>6</v>
      </c>
      <c r="K27" s="88">
        <f t="shared" si="1"/>
        <v>3297.5354906790394</v>
      </c>
      <c r="L27" s="89"/>
      <c r="M27" s="6">
        <f>IF(J27="","",(K27/J27)/LOOKUP(RIGHT($D$2,3),定数!$A$6:$A$13,定数!$B$6:$B$13))</f>
        <v>3.6639283229767101</v>
      </c>
      <c r="N27" s="50">
        <v>2018</v>
      </c>
      <c r="O27" s="8">
        <v>43522</v>
      </c>
      <c r="P27" s="87">
        <v>0.879</v>
      </c>
      <c r="Q27" s="87"/>
      <c r="R27" s="90">
        <f>IF(P27="","",T27*M27*LOOKUP(RIGHT($D$2,3),定数!$A$6:$A$13,定数!$B$6:$B$13))</f>
        <v>1648.767745339338</v>
      </c>
      <c r="S27" s="90"/>
      <c r="T27" s="91">
        <f t="shared" si="4"/>
        <v>2.9999999999996696</v>
      </c>
      <c r="U27" s="91"/>
      <c r="V27" t="str">
        <f t="shared" si="7"/>
        <v/>
      </c>
      <c r="W27">
        <f t="shared" si="3"/>
        <v>0</v>
      </c>
      <c r="X27" s="40">
        <f t="shared" si="5"/>
        <v>120874.94595073805</v>
      </c>
      <c r="Y27" s="41">
        <f t="shared" si="6"/>
        <v>9.0648199883392233E-2</v>
      </c>
    </row>
    <row r="28" spans="2:25" x14ac:dyDescent="0.2">
      <c r="B28" s="39">
        <v>20</v>
      </c>
      <c r="C28" s="86">
        <f t="shared" si="0"/>
        <v>111566.61743464066</v>
      </c>
      <c r="D28" s="86"/>
      <c r="E28" s="50">
        <v>2018</v>
      </c>
      <c r="F28" s="8">
        <v>43523</v>
      </c>
      <c r="G28" s="50" t="s">
        <v>4</v>
      </c>
      <c r="H28" s="87">
        <v>0.88329999999999997</v>
      </c>
      <c r="I28" s="87"/>
      <c r="J28" s="50">
        <v>14</v>
      </c>
      <c r="K28" s="88">
        <f t="shared" si="1"/>
        <v>3346.9985230392199</v>
      </c>
      <c r="L28" s="89"/>
      <c r="M28" s="6">
        <f>IF(J28="","",(K28/J28)/LOOKUP(RIGHT($D$2,3),定数!$A$6:$A$13,定数!$B$6:$B$13))</f>
        <v>1.5938088204948666</v>
      </c>
      <c r="N28" s="50">
        <v>2018</v>
      </c>
      <c r="O28" s="8">
        <v>43523</v>
      </c>
      <c r="P28" s="87">
        <v>0.88190000000000002</v>
      </c>
      <c r="Q28" s="87"/>
      <c r="R28" s="90">
        <f>IF(P28="","",T28*M28*LOOKUP(RIGHT($D$2,3),定数!$A$6:$A$13,定数!$B$6:$B$13))</f>
        <v>-3346.9985230391167</v>
      </c>
      <c r="S28" s="90"/>
      <c r="T28" s="91">
        <f t="shared" si="4"/>
        <v>-13.999999999999568</v>
      </c>
      <c r="U28" s="91"/>
      <c r="V28" t="str">
        <f t="shared" si="7"/>
        <v/>
      </c>
      <c r="W28">
        <f t="shared" si="3"/>
        <v>1</v>
      </c>
      <c r="X28" s="40">
        <f t="shared" si="5"/>
        <v>120874.94595073805</v>
      </c>
      <c r="Y28" s="41">
        <f t="shared" si="6"/>
        <v>7.7007922881644597E-2</v>
      </c>
    </row>
    <row r="29" spans="2:25" x14ac:dyDescent="0.2">
      <c r="B29" s="39">
        <v>21</v>
      </c>
      <c r="C29" s="86">
        <f t="shared" ref="C29:C53" si="8">IF(R28="","",C28+R28)</f>
        <v>108219.61891160154</v>
      </c>
      <c r="D29" s="86"/>
      <c r="E29" s="51">
        <v>2018</v>
      </c>
      <c r="F29" s="8">
        <v>43530</v>
      </c>
      <c r="G29" s="51" t="s">
        <v>4</v>
      </c>
      <c r="H29" s="87">
        <v>0.89239999999999997</v>
      </c>
      <c r="I29" s="87"/>
      <c r="J29" s="51">
        <v>16</v>
      </c>
      <c r="K29" s="88">
        <f t="shared" si="1"/>
        <v>3246.5885673480461</v>
      </c>
      <c r="L29" s="89"/>
      <c r="M29" s="6">
        <f>IF(J29="","",(K29/J29)/LOOKUP(RIGHT($D$2,3),定数!$A$6:$A$13,定数!$B$6:$B$13))</f>
        <v>1.3527452363950192</v>
      </c>
      <c r="N29" s="51">
        <v>2018</v>
      </c>
      <c r="O29" s="8">
        <v>43530</v>
      </c>
      <c r="P29" s="87">
        <v>0.89429999999999998</v>
      </c>
      <c r="Q29" s="87"/>
      <c r="R29" s="90">
        <f>IF(P29="","",T29*M29*LOOKUP(RIGHT($D$2,3),定数!$A$6:$A$13,定数!$B$6:$B$13))</f>
        <v>3855.3239237258304</v>
      </c>
      <c r="S29" s="90"/>
      <c r="T29" s="91">
        <f t="shared" si="4"/>
        <v>19.000000000000128</v>
      </c>
      <c r="U29" s="91"/>
      <c r="V29" t="str">
        <f t="shared" si="7"/>
        <v/>
      </c>
      <c r="W29">
        <f t="shared" si="3"/>
        <v>0</v>
      </c>
      <c r="X29" s="40">
        <f t="shared" si="5"/>
        <v>120874.94595073805</v>
      </c>
      <c r="Y29" s="41">
        <f t="shared" si="6"/>
        <v>0.1046976851951944</v>
      </c>
    </row>
    <row r="30" spans="2:25" x14ac:dyDescent="0.2">
      <c r="B30" s="39">
        <v>22</v>
      </c>
      <c r="C30" s="86">
        <f t="shared" si="8"/>
        <v>112074.94283532737</v>
      </c>
      <c r="D30" s="86"/>
      <c r="E30" s="51">
        <v>2018</v>
      </c>
      <c r="F30" s="8">
        <v>43531</v>
      </c>
      <c r="G30" s="51" t="s">
        <v>4</v>
      </c>
      <c r="H30" s="87">
        <v>0.89380000000000004</v>
      </c>
      <c r="I30" s="87"/>
      <c r="J30" s="51">
        <v>7</v>
      </c>
      <c r="K30" s="88">
        <f t="shared" si="1"/>
        <v>3362.2482850598208</v>
      </c>
      <c r="L30" s="89"/>
      <c r="M30" s="6">
        <f>IF(J30="","",(K30/J30)/LOOKUP(RIGHT($D$2,3),定数!$A$6:$A$13,定数!$B$6:$B$13))</f>
        <v>3.2021412238664961</v>
      </c>
      <c r="N30" s="51">
        <v>2018</v>
      </c>
      <c r="O30" s="8">
        <v>43531</v>
      </c>
      <c r="P30" s="87">
        <v>0.89432999999999996</v>
      </c>
      <c r="Q30" s="87"/>
      <c r="R30" s="90">
        <f>IF(P30="","",T30*M30*LOOKUP(RIGHT($D$2,3),定数!$A$6:$A$13,定数!$B$6:$B$13))</f>
        <v>2545.7022729734772</v>
      </c>
      <c r="S30" s="90"/>
      <c r="T30" s="91">
        <f t="shared" si="4"/>
        <v>5.2999999999991942</v>
      </c>
      <c r="U30" s="91"/>
      <c r="V30" t="str">
        <f t="shared" si="7"/>
        <v/>
      </c>
      <c r="W30">
        <f t="shared" si="3"/>
        <v>0</v>
      </c>
      <c r="X30" s="40">
        <f t="shared" si="5"/>
        <v>120874.94595073805</v>
      </c>
      <c r="Y30" s="41">
        <f t="shared" si="6"/>
        <v>7.2802540230272994E-2</v>
      </c>
    </row>
    <row r="31" spans="2:25" x14ac:dyDescent="0.2">
      <c r="B31" s="39">
        <v>23</v>
      </c>
      <c r="C31" s="86">
        <f t="shared" si="8"/>
        <v>114620.64510830084</v>
      </c>
      <c r="D31" s="86"/>
      <c r="E31" s="51">
        <v>2018</v>
      </c>
      <c r="F31" s="8">
        <v>43532</v>
      </c>
      <c r="G31" s="51" t="s">
        <v>3</v>
      </c>
      <c r="H31" s="87">
        <v>0.89249999999999996</v>
      </c>
      <c r="I31" s="87"/>
      <c r="J31" s="51">
        <v>4</v>
      </c>
      <c r="K31" s="88">
        <f t="shared" si="1"/>
        <v>3438.6193532490252</v>
      </c>
      <c r="L31" s="89"/>
      <c r="M31" s="6">
        <f>IF(J31="","",(K31/J31)/LOOKUP(RIGHT($D$2,3),定数!$A$6:$A$13,定数!$B$6:$B$13))</f>
        <v>5.7310322554150419</v>
      </c>
      <c r="N31" s="51">
        <v>2018</v>
      </c>
      <c r="O31" s="8">
        <v>43532</v>
      </c>
      <c r="P31" s="87">
        <v>0.89232</v>
      </c>
      <c r="Q31" s="87"/>
      <c r="R31" s="90">
        <f>IF(P31="","",T31*M31*LOOKUP(RIGHT($D$2,3),定数!$A$6:$A$13,定数!$B$6:$B$13))</f>
        <v>1547.3787089616999</v>
      </c>
      <c r="S31" s="90"/>
      <c r="T31" s="91">
        <f t="shared" si="4"/>
        <v>1.7999999999995797</v>
      </c>
      <c r="U31" s="91"/>
      <c r="V31" t="str">
        <f t="shared" si="7"/>
        <v/>
      </c>
      <c r="W31">
        <f t="shared" si="3"/>
        <v>0</v>
      </c>
      <c r="X31" s="40">
        <f t="shared" si="5"/>
        <v>120874.94595073805</v>
      </c>
      <c r="Y31" s="41">
        <f t="shared" si="6"/>
        <v>5.1741912215506725E-2</v>
      </c>
    </row>
    <row r="32" spans="2:25" x14ac:dyDescent="0.2">
      <c r="B32" s="39">
        <v>24</v>
      </c>
      <c r="C32" s="86">
        <f t="shared" si="8"/>
        <v>116168.02381726254</v>
      </c>
      <c r="D32" s="86"/>
      <c r="E32" s="51">
        <v>2018</v>
      </c>
      <c r="F32" s="8">
        <v>43532</v>
      </c>
      <c r="G32" s="51" t="s">
        <v>3</v>
      </c>
      <c r="H32" s="87">
        <v>0.89090000000000003</v>
      </c>
      <c r="I32" s="87"/>
      <c r="J32" s="51">
        <v>22</v>
      </c>
      <c r="K32" s="88">
        <f t="shared" si="1"/>
        <v>3485.040714517876</v>
      </c>
      <c r="L32" s="89"/>
      <c r="M32" s="6">
        <f>IF(J32="","",(K32/J32)/LOOKUP(RIGHT($D$2,3),定数!$A$6:$A$13,定数!$B$6:$B$13))</f>
        <v>1.0560729437932956</v>
      </c>
      <c r="N32" s="51">
        <v>2018</v>
      </c>
      <c r="O32" s="8">
        <v>43533</v>
      </c>
      <c r="P32" s="87">
        <v>0.88800999999999997</v>
      </c>
      <c r="Q32" s="87"/>
      <c r="R32" s="90">
        <f>IF(P32="","",T32*M32*LOOKUP(RIGHT($D$2,3),定数!$A$6:$A$13,定数!$B$6:$B$13))</f>
        <v>4578.0762113440305</v>
      </c>
      <c r="S32" s="90"/>
      <c r="T32" s="91">
        <f t="shared" si="4"/>
        <v>28.900000000000592</v>
      </c>
      <c r="U32" s="91"/>
      <c r="V32" t="str">
        <f t="shared" si="7"/>
        <v/>
      </c>
      <c r="W32">
        <f t="shared" si="3"/>
        <v>0</v>
      </c>
      <c r="X32" s="40">
        <f t="shared" si="5"/>
        <v>120874.94595073805</v>
      </c>
      <c r="Y32" s="41">
        <f t="shared" si="6"/>
        <v>3.8940428030419083E-2</v>
      </c>
    </row>
    <row r="33" spans="2:25" x14ac:dyDescent="0.2">
      <c r="B33" s="39">
        <v>25</v>
      </c>
      <c r="C33" s="86">
        <f t="shared" si="8"/>
        <v>120746.10002860657</v>
      </c>
      <c r="D33" s="86"/>
      <c r="E33" s="51">
        <v>2018</v>
      </c>
      <c r="F33" s="8">
        <v>43533</v>
      </c>
      <c r="G33" s="51" t="s">
        <v>3</v>
      </c>
      <c r="H33" s="87">
        <v>0.88859999999999995</v>
      </c>
      <c r="I33" s="87"/>
      <c r="J33" s="51">
        <v>10</v>
      </c>
      <c r="K33" s="88">
        <f t="shared" si="1"/>
        <v>3622.3830008581967</v>
      </c>
      <c r="L33" s="89"/>
      <c r="M33" s="6">
        <f>IF(J33="","",(K33/J33)/LOOKUP(RIGHT($D$2,3),定数!$A$6:$A$13,定数!$B$6:$B$13))</f>
        <v>2.414922000572131</v>
      </c>
      <c r="N33" s="51">
        <v>2018</v>
      </c>
      <c r="O33" s="8">
        <v>43533</v>
      </c>
      <c r="P33" s="87">
        <v>0.88959999999999995</v>
      </c>
      <c r="Q33" s="87"/>
      <c r="R33" s="90">
        <f>IF(P33="","",T33*M33*LOOKUP(RIGHT($D$2,3),定数!$A$6:$A$13,定数!$B$6:$B$13))</f>
        <v>-3622.3830008581999</v>
      </c>
      <c r="S33" s="90"/>
      <c r="T33" s="91">
        <f t="shared" si="4"/>
        <v>-10.000000000000009</v>
      </c>
      <c r="U33" s="91"/>
      <c r="V33" t="str">
        <f t="shared" si="7"/>
        <v/>
      </c>
      <c r="W33">
        <f t="shared" si="3"/>
        <v>1</v>
      </c>
      <c r="X33" s="40">
        <f t="shared" si="5"/>
        <v>120874.94595073805</v>
      </c>
      <c r="Y33" s="41">
        <f t="shared" si="6"/>
        <v>1.0659439896171241E-3</v>
      </c>
    </row>
    <row r="34" spans="2:25" x14ac:dyDescent="0.2">
      <c r="B34" s="39">
        <v>26</v>
      </c>
      <c r="C34" s="86">
        <f t="shared" si="8"/>
        <v>117123.71702774837</v>
      </c>
      <c r="D34" s="86"/>
      <c r="E34" s="46">
        <v>2018</v>
      </c>
      <c r="F34" s="8">
        <v>43538</v>
      </c>
      <c r="G34" s="46" t="s">
        <v>3</v>
      </c>
      <c r="H34" s="87">
        <v>0.88539999999999996</v>
      </c>
      <c r="I34" s="87"/>
      <c r="J34" s="46">
        <v>7</v>
      </c>
      <c r="K34" s="88">
        <f t="shared" si="1"/>
        <v>3513.711510832451</v>
      </c>
      <c r="L34" s="89"/>
      <c r="M34" s="6">
        <f>IF(J34="","",(K34/J34)/LOOKUP(RIGHT($D$2,3),定数!$A$6:$A$13,定数!$B$6:$B$13))</f>
        <v>3.3463919150785246</v>
      </c>
      <c r="N34" s="46">
        <v>2018</v>
      </c>
      <c r="O34" s="8">
        <v>43539</v>
      </c>
      <c r="P34" s="87">
        <v>0.8861</v>
      </c>
      <c r="Q34" s="87"/>
      <c r="R34" s="90">
        <f>IF(P34="","",T34*M34*LOOKUP(RIGHT($D$2,3),定数!$A$6:$A$13,定数!$B$6:$B$13))</f>
        <v>-3513.7115108326211</v>
      </c>
      <c r="S34" s="90"/>
      <c r="T34" s="91">
        <f t="shared" si="4"/>
        <v>-7.0000000000003393</v>
      </c>
      <c r="U34" s="91"/>
      <c r="V34" t="str">
        <f t="shared" si="7"/>
        <v/>
      </c>
      <c r="W34">
        <f t="shared" si="3"/>
        <v>2</v>
      </c>
      <c r="X34" s="40">
        <f t="shared" si="5"/>
        <v>120874.94595073805</v>
      </c>
      <c r="Y34" s="41">
        <f t="shared" si="6"/>
        <v>3.1033965669928665E-2</v>
      </c>
    </row>
    <row r="35" spans="2:25" x14ac:dyDescent="0.2">
      <c r="B35" s="39">
        <v>27</v>
      </c>
      <c r="C35" s="86">
        <f t="shared" si="8"/>
        <v>113610.00551691574</v>
      </c>
      <c r="D35" s="86"/>
      <c r="E35" s="51">
        <v>2018</v>
      </c>
      <c r="F35" s="8">
        <v>43540</v>
      </c>
      <c r="G35" s="51" t="s">
        <v>3</v>
      </c>
      <c r="H35" s="87">
        <v>0.88219999999999998</v>
      </c>
      <c r="I35" s="87"/>
      <c r="J35" s="51">
        <v>11</v>
      </c>
      <c r="K35" s="88">
        <f t="shared" si="1"/>
        <v>3408.3001655074722</v>
      </c>
      <c r="L35" s="89"/>
      <c r="M35" s="6">
        <f>IF(J35="","",(K35/J35)/LOOKUP(RIGHT($D$2,3),定数!$A$6:$A$13,定数!$B$6:$B$13))</f>
        <v>2.0656364639439224</v>
      </c>
      <c r="N35" s="51">
        <v>2018</v>
      </c>
      <c r="O35" s="8">
        <v>43540</v>
      </c>
      <c r="P35" s="87">
        <v>0.88099000000000005</v>
      </c>
      <c r="Q35" s="87"/>
      <c r="R35" s="90">
        <f>IF(P35="","",T35*M35*LOOKUP(RIGHT($D$2,3),定数!$A$6:$A$13,定数!$B$6:$B$13))</f>
        <v>3749.1301820580129</v>
      </c>
      <c r="S35" s="90"/>
      <c r="T35" s="91">
        <f t="shared" si="4"/>
        <v>12.099999999999334</v>
      </c>
      <c r="U35" s="91"/>
      <c r="V35" t="str">
        <f t="shared" si="7"/>
        <v/>
      </c>
      <c r="W35">
        <f t="shared" si="3"/>
        <v>0</v>
      </c>
      <c r="X35" s="40">
        <f t="shared" si="5"/>
        <v>120874.94595073805</v>
      </c>
      <c r="Y35" s="41">
        <f t="shared" si="6"/>
        <v>6.0102946699832183E-2</v>
      </c>
    </row>
    <row r="36" spans="2:25" x14ac:dyDescent="0.2">
      <c r="B36" s="39">
        <v>28</v>
      </c>
      <c r="C36" s="86">
        <f t="shared" si="8"/>
        <v>117359.13569897375</v>
      </c>
      <c r="D36" s="86"/>
      <c r="E36" s="51">
        <v>2018</v>
      </c>
      <c r="F36" s="8">
        <v>43540</v>
      </c>
      <c r="G36" s="51" t="s">
        <v>3</v>
      </c>
      <c r="H36" s="87">
        <v>0.88190000000000002</v>
      </c>
      <c r="I36" s="87"/>
      <c r="J36" s="51">
        <v>14</v>
      </c>
      <c r="K36" s="88">
        <f t="shared" si="1"/>
        <v>3520.7740709692125</v>
      </c>
      <c r="L36" s="89"/>
      <c r="M36" s="6">
        <f>IF(J36="","",(K36/J36)/LOOKUP(RIGHT($D$2,3),定数!$A$6:$A$13,定数!$B$6:$B$13))</f>
        <v>1.6765590814139109</v>
      </c>
      <c r="N36" s="51">
        <v>2018</v>
      </c>
      <c r="O36" s="8">
        <v>43543</v>
      </c>
      <c r="P36" s="87">
        <v>0.88009000000000004</v>
      </c>
      <c r="Q36" s="87"/>
      <c r="R36" s="90">
        <f>IF(P36="","",T36*M36*LOOKUP(RIGHT($D$2,3),定数!$A$6:$A$13,定数!$B$6:$B$13))</f>
        <v>4551.8579060387128</v>
      </c>
      <c r="S36" s="90"/>
      <c r="T36" s="91">
        <f t="shared" si="4"/>
        <v>18.099999999999781</v>
      </c>
      <c r="U36" s="91"/>
      <c r="V36" t="str">
        <f t="shared" si="7"/>
        <v/>
      </c>
      <c r="W36">
        <f t="shared" si="3"/>
        <v>0</v>
      </c>
      <c r="X36" s="40">
        <f t="shared" si="5"/>
        <v>120874.94595073805</v>
      </c>
      <c r="Y36" s="41">
        <f t="shared" si="6"/>
        <v>2.9086343940928461E-2</v>
      </c>
    </row>
    <row r="37" spans="2:25" x14ac:dyDescent="0.2">
      <c r="B37" s="39">
        <v>29</v>
      </c>
      <c r="C37" s="86">
        <f t="shared" si="8"/>
        <v>121910.99360501247</v>
      </c>
      <c r="D37" s="86"/>
      <c r="E37" s="51">
        <v>2018</v>
      </c>
      <c r="F37" s="8">
        <v>43544</v>
      </c>
      <c r="G37" s="51" t="s">
        <v>3</v>
      </c>
      <c r="H37" s="87">
        <v>0.87709999999999999</v>
      </c>
      <c r="I37" s="87"/>
      <c r="J37" s="51">
        <v>26</v>
      </c>
      <c r="K37" s="88">
        <f t="shared" si="1"/>
        <v>3657.329808150374</v>
      </c>
      <c r="L37" s="89"/>
      <c r="M37" s="6">
        <f>IF(J37="","",(K37/J37)/LOOKUP(RIGHT($D$2,3),定数!$A$6:$A$13,定数!$B$6:$B$13))</f>
        <v>0.9377768738847112</v>
      </c>
      <c r="N37" s="51">
        <v>2018</v>
      </c>
      <c r="O37" s="8">
        <v>43545</v>
      </c>
      <c r="P37" s="87">
        <v>0.87353000000000003</v>
      </c>
      <c r="Q37" s="87"/>
      <c r="R37" s="90">
        <f>IF(P37="","",T37*M37*LOOKUP(RIGHT($D$2,3),定数!$A$6:$A$13,定数!$B$6:$B$13))</f>
        <v>5021.7951596525754</v>
      </c>
      <c r="S37" s="90"/>
      <c r="T37" s="91">
        <f t="shared" si="4"/>
        <v>35.699999999999619</v>
      </c>
      <c r="U37" s="91"/>
      <c r="V37" t="str">
        <f t="shared" si="7"/>
        <v/>
      </c>
      <c r="W37">
        <f t="shared" si="3"/>
        <v>0</v>
      </c>
      <c r="X37" s="40">
        <f t="shared" si="5"/>
        <v>121910.99360501247</v>
      </c>
      <c r="Y37" s="41">
        <f t="shared" si="6"/>
        <v>0</v>
      </c>
    </row>
    <row r="38" spans="2:25" x14ac:dyDescent="0.2">
      <c r="B38" s="39">
        <v>30</v>
      </c>
      <c r="C38" s="86">
        <f t="shared" si="8"/>
        <v>126932.78876466505</v>
      </c>
      <c r="D38" s="86"/>
      <c r="E38" s="51">
        <v>2018</v>
      </c>
      <c r="F38" s="8">
        <v>43545</v>
      </c>
      <c r="G38" s="51" t="s">
        <v>3</v>
      </c>
      <c r="H38" s="87">
        <v>0.87219999999999998</v>
      </c>
      <c r="I38" s="87"/>
      <c r="J38" s="51">
        <v>8</v>
      </c>
      <c r="K38" s="88">
        <f t="shared" si="1"/>
        <v>3807.9836629399515</v>
      </c>
      <c r="L38" s="89"/>
      <c r="M38" s="6">
        <f>IF(J38="","",(K38/J38)/LOOKUP(RIGHT($D$2,3),定数!$A$6:$A$13,定数!$B$6:$B$13))</f>
        <v>3.1733197191166265</v>
      </c>
      <c r="N38" s="51">
        <v>2018</v>
      </c>
      <c r="O38" s="8">
        <v>43545</v>
      </c>
      <c r="P38" s="87">
        <v>0.873</v>
      </c>
      <c r="Q38" s="87"/>
      <c r="R38" s="90">
        <f>IF(P38="","",T38*M38*LOOKUP(RIGHT($D$2,3),定数!$A$6:$A$13,定数!$B$6:$B$13))</f>
        <v>-3807.9836629400611</v>
      </c>
      <c r="S38" s="90"/>
      <c r="T38" s="91">
        <f t="shared" si="4"/>
        <v>-8.0000000000002292</v>
      </c>
      <c r="U38" s="91"/>
      <c r="V38" t="str">
        <f t="shared" si="7"/>
        <v/>
      </c>
      <c r="W38">
        <f t="shared" si="3"/>
        <v>1</v>
      </c>
      <c r="X38" s="40">
        <f t="shared" si="5"/>
        <v>126932.78876466505</v>
      </c>
      <c r="Y38" s="41">
        <f t="shared" si="6"/>
        <v>0</v>
      </c>
    </row>
    <row r="39" spans="2:25" x14ac:dyDescent="0.2">
      <c r="B39" s="39">
        <v>31</v>
      </c>
      <c r="C39" s="86">
        <f t="shared" si="8"/>
        <v>123124.80510172498</v>
      </c>
      <c r="D39" s="86"/>
      <c r="E39" s="51">
        <v>2018</v>
      </c>
      <c r="F39" s="8">
        <v>43553</v>
      </c>
      <c r="G39" s="51" t="s">
        <v>4</v>
      </c>
      <c r="H39" s="92">
        <v>0.87719999999999998</v>
      </c>
      <c r="I39" s="92"/>
      <c r="J39" s="51">
        <v>18</v>
      </c>
      <c r="K39" s="88">
        <f t="shared" si="1"/>
        <v>3693.7441530517494</v>
      </c>
      <c r="L39" s="89"/>
      <c r="M39" s="6">
        <f>IF(J39="","",(K39/J39)/LOOKUP(RIGHT($D$2,3),定数!$A$6:$A$13,定数!$B$6:$B$13))</f>
        <v>1.3680533900191665</v>
      </c>
      <c r="N39" s="51">
        <v>2018</v>
      </c>
      <c r="O39" s="8">
        <v>43557</v>
      </c>
      <c r="P39" s="93">
        <v>0.87539999999999996</v>
      </c>
      <c r="Q39" s="93"/>
      <c r="R39" s="90">
        <f>IF(P39="","",T39*M39*LOOKUP(RIGHT($D$2,3),定数!$A$6:$A$13,定数!$B$6:$B$13))</f>
        <v>-3693.7441530517981</v>
      </c>
      <c r="S39" s="90"/>
      <c r="T39" s="96">
        <f t="shared" ref="T39:T80" si="9">IF(P39="","",IF(G39="買",(P39-H39),(H39-P39))*IF(RIGHT($D$2,3)="JPY",100,10000))</f>
        <v>-18.000000000000238</v>
      </c>
      <c r="U39" s="97"/>
      <c r="V39" t="str">
        <f t="shared" si="7"/>
        <v/>
      </c>
      <c r="W39">
        <f t="shared" si="3"/>
        <v>2</v>
      </c>
      <c r="X39" s="40">
        <f t="shared" si="5"/>
        <v>126932.78876466505</v>
      </c>
      <c r="Y39" s="41">
        <f t="shared" si="6"/>
        <v>3.0000000000000915E-2</v>
      </c>
    </row>
    <row r="40" spans="2:25" x14ac:dyDescent="0.2">
      <c r="B40" s="39">
        <v>32</v>
      </c>
      <c r="C40" s="86">
        <f t="shared" si="8"/>
        <v>119431.06094867318</v>
      </c>
      <c r="D40" s="86"/>
      <c r="E40" s="51">
        <v>2018</v>
      </c>
      <c r="F40" s="8">
        <v>43554</v>
      </c>
      <c r="G40" s="51" t="s">
        <v>4</v>
      </c>
      <c r="H40" s="92">
        <v>0.87790000000000001</v>
      </c>
      <c r="I40" s="92"/>
      <c r="J40" s="51">
        <v>9</v>
      </c>
      <c r="K40" s="88">
        <f t="shared" si="1"/>
        <v>3582.9318284601954</v>
      </c>
      <c r="L40" s="89"/>
      <c r="M40" s="6">
        <f>IF(J40="","",(K40/J40)/LOOKUP(RIGHT($D$2,3),定数!$A$6:$A$13,定数!$B$6:$B$13))</f>
        <v>2.6540235766371816</v>
      </c>
      <c r="N40" s="51">
        <v>2018</v>
      </c>
      <c r="O40" s="8">
        <v>43557</v>
      </c>
      <c r="P40" s="93">
        <v>0.87871999999999995</v>
      </c>
      <c r="Q40" s="93"/>
      <c r="R40" s="90">
        <f>IF(P40="","",T40*M40*LOOKUP(RIGHT($D$2,3),定数!$A$6:$A$13,定数!$B$6:$B$13))</f>
        <v>3264.4489992634622</v>
      </c>
      <c r="S40" s="90"/>
      <c r="T40" s="96">
        <f t="shared" si="9"/>
        <v>8.1999999999993189</v>
      </c>
      <c r="U40" s="97"/>
      <c r="V40" t="str">
        <f t="shared" si="7"/>
        <v/>
      </c>
      <c r="W40">
        <f t="shared" si="3"/>
        <v>0</v>
      </c>
      <c r="X40" s="40">
        <f t="shared" si="5"/>
        <v>126932.78876466505</v>
      </c>
      <c r="Y40" s="41">
        <f t="shared" si="6"/>
        <v>5.9100000000001263E-2</v>
      </c>
    </row>
    <row r="41" spans="2:25" x14ac:dyDescent="0.2">
      <c r="B41" s="39">
        <v>33</v>
      </c>
      <c r="C41" s="86">
        <f t="shared" si="8"/>
        <v>122695.50994793665</v>
      </c>
      <c r="D41" s="86"/>
      <c r="E41" s="51">
        <v>2018</v>
      </c>
      <c r="F41" s="8">
        <v>43558</v>
      </c>
      <c r="G41" s="51" t="s">
        <v>3</v>
      </c>
      <c r="H41" s="92">
        <v>0.87219999999999998</v>
      </c>
      <c r="I41" s="92"/>
      <c r="J41" s="51">
        <v>8</v>
      </c>
      <c r="K41" s="88">
        <f t="shared" si="1"/>
        <v>3680.8652984380992</v>
      </c>
      <c r="L41" s="89"/>
      <c r="M41" s="6">
        <f>IF(J41="","",(K41/J41)/LOOKUP(RIGHT($D$2,3),定数!$A$6:$A$13,定数!$B$6:$B$13))</f>
        <v>3.0673877486984158</v>
      </c>
      <c r="N41" s="51">
        <v>2018</v>
      </c>
      <c r="O41" s="8">
        <v>43558</v>
      </c>
      <c r="P41" s="93">
        <v>0.873</v>
      </c>
      <c r="Q41" s="93"/>
      <c r="R41" s="90">
        <f>IF(P41="","",T41*M41*LOOKUP(RIGHT($D$2,3),定数!$A$6:$A$13,定数!$B$6:$B$13))</f>
        <v>-3680.8652984382043</v>
      </c>
      <c r="S41" s="90"/>
      <c r="T41" s="96">
        <f t="shared" si="9"/>
        <v>-8.0000000000002292</v>
      </c>
      <c r="U41" s="97"/>
      <c r="V41" t="str">
        <f t="shared" si="7"/>
        <v/>
      </c>
      <c r="W41">
        <f t="shared" si="3"/>
        <v>1</v>
      </c>
      <c r="X41" s="40">
        <f t="shared" si="5"/>
        <v>126932.78876466505</v>
      </c>
      <c r="Y41" s="41">
        <f t="shared" si="6"/>
        <v>3.3382066666670096E-2</v>
      </c>
    </row>
    <row r="42" spans="2:25" x14ac:dyDescent="0.2">
      <c r="B42" s="39">
        <v>34</v>
      </c>
      <c r="C42" s="86">
        <f t="shared" si="8"/>
        <v>119014.64464949844</v>
      </c>
      <c r="D42" s="86"/>
      <c r="E42" s="51">
        <v>2018</v>
      </c>
      <c r="F42" s="8">
        <v>43560</v>
      </c>
      <c r="G42" s="51" t="s">
        <v>4</v>
      </c>
      <c r="H42" s="93">
        <v>0.87409999999999999</v>
      </c>
      <c r="I42" s="93"/>
      <c r="J42" s="51">
        <v>14</v>
      </c>
      <c r="K42" s="88">
        <f t="shared" si="1"/>
        <v>3570.4393394849531</v>
      </c>
      <c r="L42" s="89"/>
      <c r="M42" s="6">
        <f>IF(J42="","",(K42/J42)/LOOKUP(RIGHT($D$2,3),定数!$A$6:$A$13,定数!$B$6:$B$13))</f>
        <v>1.700209209278549</v>
      </c>
      <c r="N42" s="51">
        <v>2018</v>
      </c>
      <c r="O42" s="8">
        <v>43560</v>
      </c>
      <c r="P42" s="93">
        <v>0.87270000000000003</v>
      </c>
      <c r="Q42" s="93"/>
      <c r="R42" s="90">
        <f>IF(P42="","",T42*M42*LOOKUP(RIGHT($D$2,3),定数!$A$6:$A$13,定数!$B$6:$B$13))</f>
        <v>-3570.439339484843</v>
      </c>
      <c r="S42" s="90"/>
      <c r="T42" s="96">
        <f t="shared" si="9"/>
        <v>-13.999999999999568</v>
      </c>
      <c r="U42" s="97"/>
      <c r="V42" t="str">
        <f t="shared" si="7"/>
        <v/>
      </c>
      <c r="W42">
        <f t="shared" si="3"/>
        <v>2</v>
      </c>
      <c r="X42" s="40">
        <f t="shared" si="5"/>
        <v>126932.78876466505</v>
      </c>
      <c r="Y42" s="41">
        <f t="shared" si="6"/>
        <v>6.2380604666670836E-2</v>
      </c>
    </row>
    <row r="43" spans="2:25" x14ac:dyDescent="0.2">
      <c r="B43" s="39">
        <v>35</v>
      </c>
      <c r="C43" s="86">
        <f t="shared" si="8"/>
        <v>115444.2053100136</v>
      </c>
      <c r="D43" s="86"/>
      <c r="E43" s="51">
        <v>2018</v>
      </c>
      <c r="F43" s="8">
        <v>43561</v>
      </c>
      <c r="G43" s="51" t="s">
        <v>3</v>
      </c>
      <c r="H43" s="93">
        <v>0.87319999999999998</v>
      </c>
      <c r="I43" s="93"/>
      <c r="J43" s="51">
        <v>9</v>
      </c>
      <c r="K43" s="88">
        <f t="shared" si="1"/>
        <v>3463.3261593004077</v>
      </c>
      <c r="L43" s="89"/>
      <c r="M43" s="6">
        <f>IF(J43="","",(K43/J43)/LOOKUP(RIGHT($D$2,3),定数!$A$6:$A$13,定数!$B$6:$B$13))</f>
        <v>2.5654267846669683</v>
      </c>
      <c r="N43" s="51">
        <v>2018</v>
      </c>
      <c r="O43" s="8">
        <v>43561</v>
      </c>
      <c r="P43" s="93">
        <v>0.87216000000000005</v>
      </c>
      <c r="Q43" s="93"/>
      <c r="R43" s="90">
        <f>IF(P43="","",T43*M43*LOOKUP(RIGHT($D$2,3),定数!$A$6:$A$13,定数!$B$6:$B$13))</f>
        <v>4002.065784080201</v>
      </c>
      <c r="S43" s="90"/>
      <c r="T43" s="96">
        <f t="shared" si="9"/>
        <v>10.399999999999299</v>
      </c>
      <c r="U43" s="97"/>
      <c r="V43" t="str">
        <f t="shared" si="7"/>
        <v/>
      </c>
      <c r="W43">
        <f t="shared" si="3"/>
        <v>0</v>
      </c>
      <c r="X43" s="40">
        <f t="shared" si="5"/>
        <v>126932.78876466505</v>
      </c>
      <c r="Y43" s="41">
        <f t="shared" si="6"/>
        <v>9.0509186526669838E-2</v>
      </c>
    </row>
    <row r="44" spans="2:25" x14ac:dyDescent="0.2">
      <c r="B44" s="39">
        <v>36</v>
      </c>
      <c r="C44" s="86">
        <f t="shared" si="8"/>
        <v>119446.2710940938</v>
      </c>
      <c r="D44" s="86"/>
      <c r="E44" s="51">
        <v>2018</v>
      </c>
      <c r="F44" s="8">
        <v>43564</v>
      </c>
      <c r="G44" s="51" t="s">
        <v>4</v>
      </c>
      <c r="H44" s="93">
        <v>0.87219999999999998</v>
      </c>
      <c r="I44" s="93"/>
      <c r="J44" s="51">
        <v>18</v>
      </c>
      <c r="K44" s="88">
        <f t="shared" si="1"/>
        <v>3583.388132822814</v>
      </c>
      <c r="L44" s="89"/>
      <c r="M44" s="6">
        <f>IF(J44="","",(K44/J44)/LOOKUP(RIGHT($D$2,3),定数!$A$6:$A$13,定数!$B$6:$B$13))</f>
        <v>1.3271807899343755</v>
      </c>
      <c r="N44" s="51">
        <v>2018</v>
      </c>
      <c r="O44" s="8">
        <v>43565</v>
      </c>
      <c r="P44" s="93">
        <v>0.87039999999999995</v>
      </c>
      <c r="Q44" s="93"/>
      <c r="R44" s="90">
        <f>IF(P44="","",T44*M44*LOOKUP(RIGHT($D$2,3),定数!$A$6:$A$13,定数!$B$6:$B$13))</f>
        <v>-3583.3881328228613</v>
      </c>
      <c r="S44" s="90"/>
      <c r="T44" s="96">
        <f t="shared" si="9"/>
        <v>-18.000000000000238</v>
      </c>
      <c r="U44" s="97"/>
      <c r="V44" t="str">
        <f t="shared" si="7"/>
        <v/>
      </c>
      <c r="W44">
        <f t="shared" si="3"/>
        <v>1</v>
      </c>
      <c r="X44" s="40">
        <f t="shared" si="5"/>
        <v>126932.78876466505</v>
      </c>
      <c r="Y44" s="41">
        <f t="shared" si="6"/>
        <v>5.898017165959657E-2</v>
      </c>
    </row>
    <row r="45" spans="2:25" x14ac:dyDescent="0.2">
      <c r="B45" s="39">
        <v>37</v>
      </c>
      <c r="C45" s="86">
        <f t="shared" si="8"/>
        <v>115862.88296127094</v>
      </c>
      <c r="D45" s="86"/>
      <c r="E45" s="51">
        <v>2018</v>
      </c>
      <c r="F45" s="8">
        <v>43565</v>
      </c>
      <c r="G45" s="51" t="s">
        <v>4</v>
      </c>
      <c r="H45" s="93">
        <v>0.87180000000000002</v>
      </c>
      <c r="I45" s="93"/>
      <c r="J45" s="51">
        <v>8</v>
      </c>
      <c r="K45" s="88">
        <f t="shared" si="1"/>
        <v>3475.8864888381281</v>
      </c>
      <c r="L45" s="89"/>
      <c r="M45" s="6">
        <f>IF(J45="","",(K45/J45)/LOOKUP(RIGHT($D$2,3),定数!$A$6:$A$13,定数!$B$6:$B$13))</f>
        <v>2.8965720740317735</v>
      </c>
      <c r="N45" s="51">
        <v>2018</v>
      </c>
      <c r="O45" s="8">
        <v>43565</v>
      </c>
      <c r="P45" s="93">
        <v>0.871</v>
      </c>
      <c r="Q45" s="93"/>
      <c r="R45" s="90">
        <f>IF(P45="","",T45*M45*LOOKUP(RIGHT($D$2,3),定数!$A$6:$A$13,定数!$B$6:$B$13))</f>
        <v>-3475.8864888382277</v>
      </c>
      <c r="S45" s="90"/>
      <c r="T45" s="96">
        <f t="shared" si="9"/>
        <v>-8.0000000000002292</v>
      </c>
      <c r="U45" s="97"/>
      <c r="V45" t="str">
        <f t="shared" si="7"/>
        <v/>
      </c>
      <c r="W45">
        <f t="shared" si="3"/>
        <v>2</v>
      </c>
      <c r="X45" s="40">
        <f t="shared" si="5"/>
        <v>126932.78876466505</v>
      </c>
      <c r="Y45" s="41">
        <f t="shared" si="6"/>
        <v>8.7210766509808968E-2</v>
      </c>
    </row>
    <row r="46" spans="2:25" x14ac:dyDescent="0.2">
      <c r="B46" s="39">
        <v>38</v>
      </c>
      <c r="C46" s="86">
        <f t="shared" si="8"/>
        <v>112386.99647243271</v>
      </c>
      <c r="D46" s="86"/>
      <c r="E46" s="48">
        <v>2018</v>
      </c>
      <c r="F46" s="8">
        <v>43567</v>
      </c>
      <c r="G46" s="48" t="s">
        <v>3</v>
      </c>
      <c r="H46" s="98">
        <v>0.8649</v>
      </c>
      <c r="I46" s="99"/>
      <c r="J46" s="48">
        <v>16</v>
      </c>
      <c r="K46" s="88">
        <f t="shared" si="1"/>
        <v>3371.6098941729815</v>
      </c>
      <c r="L46" s="89"/>
      <c r="M46" s="6">
        <f>IF(J46="","",(K46/J46)/LOOKUP(RIGHT($D$2,3),定数!$A$6:$A$13,定数!$B$6:$B$13))</f>
        <v>1.4048374559054089</v>
      </c>
      <c r="N46" s="48">
        <v>2018</v>
      </c>
      <c r="O46" s="8">
        <v>43568</v>
      </c>
      <c r="P46" s="100">
        <v>0.86277000000000004</v>
      </c>
      <c r="Q46" s="101"/>
      <c r="R46" s="90">
        <f>IF(P46="","",T46*M46*LOOKUP(RIGHT($D$2,3),定数!$A$6:$A$13,定数!$B$6:$B$13))</f>
        <v>4488.4556716177076</v>
      </c>
      <c r="S46" s="90"/>
      <c r="T46" s="96">
        <f t="shared" si="9"/>
        <v>21.299999999999653</v>
      </c>
      <c r="U46" s="97"/>
      <c r="V46" t="str">
        <f t="shared" si="7"/>
        <v/>
      </c>
      <c r="W46">
        <f t="shared" si="3"/>
        <v>0</v>
      </c>
      <c r="X46" s="40">
        <f t="shared" si="5"/>
        <v>126932.78876466505</v>
      </c>
      <c r="Y46" s="41">
        <f t="shared" si="6"/>
        <v>0.11459444351451553</v>
      </c>
    </row>
    <row r="47" spans="2:25" x14ac:dyDescent="0.2">
      <c r="B47" s="39">
        <v>39</v>
      </c>
      <c r="C47" s="86">
        <f t="shared" si="8"/>
        <v>116875.45214405042</v>
      </c>
      <c r="D47" s="86"/>
      <c r="E47" s="51">
        <v>2018</v>
      </c>
      <c r="F47" s="8">
        <v>43571</v>
      </c>
      <c r="G47" s="51" t="s">
        <v>4</v>
      </c>
      <c r="H47" s="93">
        <v>0.86609999999999998</v>
      </c>
      <c r="I47" s="93"/>
      <c r="J47" s="51">
        <v>18</v>
      </c>
      <c r="K47" s="88">
        <f t="shared" si="1"/>
        <v>3506.2635643215126</v>
      </c>
      <c r="L47" s="89"/>
      <c r="M47" s="6">
        <f>IF(J47="","",(K47/J47)/LOOKUP(RIGHT($D$2,3),定数!$A$6:$A$13,定数!$B$6:$B$13))</f>
        <v>1.2986161349338936</v>
      </c>
      <c r="N47" s="51">
        <v>2018</v>
      </c>
      <c r="O47" s="8">
        <v>43571</v>
      </c>
      <c r="P47" s="93">
        <v>0.86429999999999996</v>
      </c>
      <c r="Q47" s="93"/>
      <c r="R47" s="90">
        <f>IF(P47="","",T47*M47*LOOKUP(RIGHT($D$2,3),定数!$A$6:$A$13,定数!$B$6:$B$13))</f>
        <v>-3506.2635643215594</v>
      </c>
      <c r="S47" s="90"/>
      <c r="T47" s="96">
        <f t="shared" si="9"/>
        <v>-18.000000000000238</v>
      </c>
      <c r="U47" s="97"/>
      <c r="V47" t="str">
        <f t="shared" si="7"/>
        <v/>
      </c>
      <c r="W47">
        <f t="shared" si="3"/>
        <v>1</v>
      </c>
      <c r="X47" s="40">
        <f t="shared" si="5"/>
        <v>126932.78876466505</v>
      </c>
      <c r="Y47" s="41">
        <f t="shared" si="6"/>
        <v>7.923355910237706E-2</v>
      </c>
    </row>
    <row r="48" spans="2:25" x14ac:dyDescent="0.2">
      <c r="B48" s="39">
        <v>40</v>
      </c>
      <c r="C48" s="86">
        <f t="shared" si="8"/>
        <v>113369.18857972886</v>
      </c>
      <c r="D48" s="86"/>
      <c r="E48" s="47">
        <v>2018</v>
      </c>
      <c r="F48" s="8">
        <v>43575</v>
      </c>
      <c r="G48" s="47" t="s">
        <v>4</v>
      </c>
      <c r="H48" s="87">
        <v>0.87670000000000003</v>
      </c>
      <c r="I48" s="87"/>
      <c r="J48" s="47">
        <v>5</v>
      </c>
      <c r="K48" s="88">
        <f t="shared" si="1"/>
        <v>3401.0756573918657</v>
      </c>
      <c r="L48" s="89"/>
      <c r="M48" s="6">
        <f>IF(J48="","",(K48/J48)/LOOKUP(RIGHT($D$2,3),定数!$A$6:$A$13,定数!$B$6:$B$13))</f>
        <v>4.5347675431891536</v>
      </c>
      <c r="N48" s="47">
        <v>2018</v>
      </c>
      <c r="O48" s="8">
        <v>43575</v>
      </c>
      <c r="P48" s="93">
        <v>0.87717000000000001</v>
      </c>
      <c r="Q48" s="93"/>
      <c r="R48" s="90">
        <f>IF(P48="","",T48*M48*LOOKUP(RIGHT($D$2,3),定数!$A$6:$A$13,定数!$B$6:$B$13))</f>
        <v>3197.0111179481523</v>
      </c>
      <c r="S48" s="90"/>
      <c r="T48" s="96">
        <f t="shared" si="9"/>
        <v>4.6999999999997044</v>
      </c>
      <c r="U48" s="97"/>
      <c r="V48" t="str">
        <f t="shared" si="7"/>
        <v/>
      </c>
      <c r="W48">
        <f t="shared" si="3"/>
        <v>0</v>
      </c>
      <c r="X48" s="40">
        <f t="shared" si="5"/>
        <v>126932.78876466505</v>
      </c>
      <c r="Y48" s="41">
        <f t="shared" si="6"/>
        <v>0.10685655232930613</v>
      </c>
    </row>
    <row r="49" spans="2:25" x14ac:dyDescent="0.2">
      <c r="B49" s="39">
        <v>41</v>
      </c>
      <c r="C49" s="86">
        <f t="shared" si="8"/>
        <v>116566.199697677</v>
      </c>
      <c r="D49" s="86"/>
      <c r="E49" s="51">
        <v>2018</v>
      </c>
      <c r="F49" s="8">
        <v>43579</v>
      </c>
      <c r="G49" s="51" t="s">
        <v>3</v>
      </c>
      <c r="H49" s="93">
        <v>0.87450000000000006</v>
      </c>
      <c r="I49" s="93"/>
      <c r="J49" s="51">
        <v>11</v>
      </c>
      <c r="K49" s="88">
        <f t="shared" si="1"/>
        <v>3496.98599093031</v>
      </c>
      <c r="L49" s="89"/>
      <c r="M49" s="6">
        <f>IF(J49="","",(K49/J49)/LOOKUP(RIGHT($D$2,3),定数!$A$6:$A$13,定数!$B$6:$B$13))</f>
        <v>2.1193854490486728</v>
      </c>
      <c r="N49" s="51">
        <v>2018</v>
      </c>
      <c r="O49" s="8">
        <v>43579</v>
      </c>
      <c r="P49" s="93">
        <v>0.87560000000000004</v>
      </c>
      <c r="Q49" s="93"/>
      <c r="R49" s="90">
        <f>IF(P49="","",T49*M49*LOOKUP(RIGHT($D$2,3),定数!$A$6:$A$13,定数!$B$6:$B$13))</f>
        <v>-3496.9859909302781</v>
      </c>
      <c r="S49" s="90"/>
      <c r="T49" s="96">
        <f t="shared" si="9"/>
        <v>-10.999999999999899</v>
      </c>
      <c r="U49" s="97"/>
      <c r="V49" t="str">
        <f t="shared" si="7"/>
        <v/>
      </c>
      <c r="W49">
        <f t="shared" si="3"/>
        <v>1</v>
      </c>
      <c r="X49" s="40">
        <f t="shared" si="5"/>
        <v>126932.78876466505</v>
      </c>
      <c r="Y49" s="41">
        <f t="shared" si="6"/>
        <v>8.1669907104994222E-2</v>
      </c>
    </row>
    <row r="50" spans="2:25" x14ac:dyDescent="0.2">
      <c r="B50" s="39">
        <v>42</v>
      </c>
      <c r="C50" s="86">
        <f t="shared" si="8"/>
        <v>113069.21370674673</v>
      </c>
      <c r="D50" s="86"/>
      <c r="E50" s="51">
        <v>2018</v>
      </c>
      <c r="F50" s="8">
        <v>43581</v>
      </c>
      <c r="G50" s="51" t="s">
        <v>3</v>
      </c>
      <c r="H50" s="93">
        <v>0.87290000000000001</v>
      </c>
      <c r="I50" s="93"/>
      <c r="J50" s="51">
        <v>6</v>
      </c>
      <c r="K50" s="88">
        <f t="shared" si="1"/>
        <v>3392.0764112024017</v>
      </c>
      <c r="L50" s="89"/>
      <c r="M50" s="6">
        <f>IF(J50="","",(K50/J50)/LOOKUP(RIGHT($D$2,3),定数!$A$6:$A$13,定数!$B$6:$B$13))</f>
        <v>3.7689737902248908</v>
      </c>
      <c r="N50" s="51">
        <v>2018</v>
      </c>
      <c r="O50" s="8">
        <v>43581</v>
      </c>
      <c r="P50" s="93">
        <v>0.87350000000000005</v>
      </c>
      <c r="Q50" s="93"/>
      <c r="R50" s="90">
        <f>IF(P50="","",T50*M50*LOOKUP(RIGHT($D$2,3),定数!$A$6:$A$13,定数!$B$6:$B$13))</f>
        <v>-3392.0764112026559</v>
      </c>
      <c r="S50" s="90"/>
      <c r="T50" s="96">
        <f t="shared" si="9"/>
        <v>-6.0000000000004494</v>
      </c>
      <c r="U50" s="97"/>
      <c r="V50" t="str">
        <f t="shared" si="7"/>
        <v/>
      </c>
      <c r="W50">
        <f t="shared" si="3"/>
        <v>2</v>
      </c>
      <c r="X50" s="40">
        <f t="shared" si="5"/>
        <v>126932.78876466505</v>
      </c>
      <c r="Y50" s="41">
        <f t="shared" si="6"/>
        <v>0.1092198098918441</v>
      </c>
    </row>
    <row r="51" spans="2:25" x14ac:dyDescent="0.2">
      <c r="B51" s="39">
        <v>43</v>
      </c>
      <c r="C51" s="86">
        <f t="shared" si="8"/>
        <v>109677.13729554407</v>
      </c>
      <c r="D51" s="86"/>
      <c r="E51" s="51">
        <v>2018</v>
      </c>
      <c r="F51" s="8">
        <v>43582</v>
      </c>
      <c r="G51" s="51" t="s">
        <v>3</v>
      </c>
      <c r="H51" s="93">
        <v>0.86919999999999997</v>
      </c>
      <c r="I51" s="93"/>
      <c r="J51" s="51">
        <v>7</v>
      </c>
      <c r="K51" s="88">
        <f t="shared" si="1"/>
        <v>3290.3141188663221</v>
      </c>
      <c r="L51" s="89"/>
      <c r="M51" s="6">
        <f>IF(J51="","",(K51/J51)/LOOKUP(RIGHT($D$2,3),定数!$A$6:$A$13,定数!$B$6:$B$13))</f>
        <v>3.1336324941584017</v>
      </c>
      <c r="N51" s="51">
        <v>2018</v>
      </c>
      <c r="O51" s="8">
        <v>43582</v>
      </c>
      <c r="P51" s="93">
        <v>0.86870000000000003</v>
      </c>
      <c r="Q51" s="93"/>
      <c r="R51" s="90">
        <f>IF(P51="","",T51*M51*LOOKUP(RIGHT($D$2,3),定数!$A$6:$A$13,定数!$B$6:$B$13))</f>
        <v>2350.2243706185427</v>
      </c>
      <c r="S51" s="90"/>
      <c r="T51" s="96">
        <f t="shared" si="9"/>
        <v>4.9999999999994493</v>
      </c>
      <c r="U51" s="97"/>
      <c r="V51" t="str">
        <f t="shared" si="7"/>
        <v/>
      </c>
      <c r="W51">
        <f t="shared" si="3"/>
        <v>0</v>
      </c>
      <c r="X51" s="40">
        <f t="shared" si="5"/>
        <v>126932.78876466505</v>
      </c>
      <c r="Y51" s="41">
        <f t="shared" si="6"/>
        <v>0.13594321559509071</v>
      </c>
    </row>
    <row r="52" spans="2:25" x14ac:dyDescent="0.2">
      <c r="B52" s="39">
        <v>44</v>
      </c>
      <c r="C52" s="86">
        <f t="shared" si="8"/>
        <v>112027.36166616261</v>
      </c>
      <c r="D52" s="86"/>
      <c r="E52" s="51">
        <v>2018</v>
      </c>
      <c r="F52" s="8">
        <v>43587</v>
      </c>
      <c r="G52" s="51" t="s">
        <v>3</v>
      </c>
      <c r="H52" s="93">
        <v>0.879</v>
      </c>
      <c r="I52" s="93"/>
      <c r="J52" s="51">
        <v>16</v>
      </c>
      <c r="K52" s="88">
        <f t="shared" si="1"/>
        <v>3360.8208499848784</v>
      </c>
      <c r="L52" s="89"/>
      <c r="M52" s="6">
        <f>IF(J52="","",(K52/J52)/LOOKUP(RIGHT($D$2,3),定数!$A$6:$A$13,定数!$B$6:$B$13))</f>
        <v>1.4003420208270327</v>
      </c>
      <c r="N52" s="51">
        <v>2018</v>
      </c>
      <c r="O52" s="8">
        <v>43587</v>
      </c>
      <c r="P52" s="93">
        <v>0.88060000000000005</v>
      </c>
      <c r="Q52" s="93"/>
      <c r="R52" s="90">
        <f>IF(P52="","",T52*M52*LOOKUP(RIGHT($D$2,3),定数!$A$6:$A$13,定数!$B$6:$B$13))</f>
        <v>-3360.8208499849752</v>
      </c>
      <c r="S52" s="90"/>
      <c r="T52" s="96">
        <f t="shared" si="9"/>
        <v>-16.000000000000458</v>
      </c>
      <c r="U52" s="97"/>
      <c r="V52" t="str">
        <f t="shared" si="7"/>
        <v/>
      </c>
      <c r="W52">
        <f t="shared" si="3"/>
        <v>1</v>
      </c>
      <c r="X52" s="40">
        <f t="shared" si="5"/>
        <v>126932.78876466505</v>
      </c>
      <c r="Y52" s="41">
        <f t="shared" si="6"/>
        <v>0.11742771307213051</v>
      </c>
    </row>
    <row r="53" spans="2:25" x14ac:dyDescent="0.2">
      <c r="B53" s="39">
        <v>45</v>
      </c>
      <c r="C53" s="86">
        <f t="shared" si="8"/>
        <v>108666.54081617764</v>
      </c>
      <c r="D53" s="86"/>
      <c r="E53" s="51">
        <v>2018</v>
      </c>
      <c r="F53" s="8">
        <v>43589</v>
      </c>
      <c r="G53" s="51" t="s">
        <v>3</v>
      </c>
      <c r="H53" s="93">
        <v>0.88170000000000004</v>
      </c>
      <c r="I53" s="93"/>
      <c r="J53" s="51">
        <v>15</v>
      </c>
      <c r="K53" s="88">
        <f t="shared" si="1"/>
        <v>3259.9962244853291</v>
      </c>
      <c r="L53" s="89"/>
      <c r="M53" s="6">
        <f>IF(J53="","",(K53/J53)/LOOKUP(RIGHT($D$2,3),定数!$A$6:$A$13,定数!$B$6:$B$13))</f>
        <v>1.4488872108823685</v>
      </c>
      <c r="N53" s="51">
        <v>2018</v>
      </c>
      <c r="O53" s="8">
        <v>43589</v>
      </c>
      <c r="P53" s="93">
        <v>0.88319999999999999</v>
      </c>
      <c r="Q53" s="93"/>
      <c r="R53" s="90">
        <f>IF(P53="","",T53*M53*LOOKUP(RIGHT($D$2,3),定数!$A$6:$A$13,定数!$B$6:$B$13))</f>
        <v>-3259.9962244852113</v>
      </c>
      <c r="S53" s="90"/>
      <c r="T53" s="96">
        <f t="shared" si="9"/>
        <v>-14.999999999999458</v>
      </c>
      <c r="U53" s="97"/>
      <c r="V53" t="str">
        <f t="shared" si="7"/>
        <v/>
      </c>
      <c r="W53">
        <f t="shared" si="3"/>
        <v>2</v>
      </c>
      <c r="X53" s="40">
        <f t="shared" si="5"/>
        <v>126932.78876466505</v>
      </c>
      <c r="Y53" s="41">
        <f t="shared" si="6"/>
        <v>0.14390488167996729</v>
      </c>
    </row>
    <row r="54" spans="2:25" x14ac:dyDescent="0.2">
      <c r="B54" s="39">
        <v>46</v>
      </c>
      <c r="C54" s="86">
        <f t="shared" ref="C54:C64" si="10">IF(R53="","",C53+R53)</f>
        <v>105406.54459169244</v>
      </c>
      <c r="D54" s="86"/>
      <c r="E54" s="51">
        <v>2018</v>
      </c>
      <c r="F54" s="8">
        <v>43592</v>
      </c>
      <c r="G54" s="51" t="s">
        <v>3</v>
      </c>
      <c r="H54" s="87">
        <v>0.879</v>
      </c>
      <c r="I54" s="87"/>
      <c r="J54" s="51">
        <v>8</v>
      </c>
      <c r="K54" s="88">
        <f t="shared" si="1"/>
        <v>3162.1963377507732</v>
      </c>
      <c r="L54" s="89"/>
      <c r="M54" s="6">
        <f>IF(J54="","",(K54/J54)/LOOKUP(RIGHT($D$2,3),定数!$A$6:$A$13,定数!$B$6:$B$13))</f>
        <v>2.6351636147923112</v>
      </c>
      <c r="N54" s="51">
        <v>2018</v>
      </c>
      <c r="O54" s="8">
        <v>43592</v>
      </c>
      <c r="P54" s="93">
        <v>0.87827</v>
      </c>
      <c r="Q54" s="93"/>
      <c r="R54" s="90">
        <f>IF(P54="","",T54*M54*LOOKUP(RIGHT($D$2,3),定数!$A$6:$A$13,定数!$B$6:$B$13))</f>
        <v>2885.5041581976143</v>
      </c>
      <c r="S54" s="90"/>
      <c r="T54" s="96">
        <f t="shared" si="9"/>
        <v>7.3000000000000842</v>
      </c>
      <c r="U54" s="97"/>
      <c r="V54" t="str">
        <f t="shared" si="7"/>
        <v/>
      </c>
      <c r="W54">
        <f t="shared" si="3"/>
        <v>0</v>
      </c>
      <c r="X54" s="40">
        <f t="shared" si="5"/>
        <v>126932.78876466505</v>
      </c>
      <c r="Y54" s="41">
        <f t="shared" si="6"/>
        <v>0.16958773522956727</v>
      </c>
    </row>
    <row r="55" spans="2:25" x14ac:dyDescent="0.2">
      <c r="B55" s="39">
        <v>47</v>
      </c>
      <c r="C55" s="86">
        <f t="shared" si="10"/>
        <v>108292.04874989005</v>
      </c>
      <c r="D55" s="86"/>
      <c r="E55" s="51">
        <v>2018</v>
      </c>
      <c r="F55" s="8">
        <v>43593</v>
      </c>
      <c r="G55" s="51" t="s">
        <v>3</v>
      </c>
      <c r="H55" s="93">
        <v>0.87860000000000005</v>
      </c>
      <c r="I55" s="93"/>
      <c r="J55" s="51">
        <v>9</v>
      </c>
      <c r="K55" s="88">
        <f t="shared" si="1"/>
        <v>3248.7614624967014</v>
      </c>
      <c r="L55" s="89"/>
      <c r="M55" s="6">
        <f>IF(J55="","",(K55/J55)/LOOKUP(RIGHT($D$2,3),定数!$A$6:$A$13,定数!$B$6:$B$13))</f>
        <v>2.406489972219779</v>
      </c>
      <c r="N55" s="51">
        <v>2018</v>
      </c>
      <c r="O55" s="8">
        <v>43593</v>
      </c>
      <c r="P55" s="93">
        <v>0.87766</v>
      </c>
      <c r="Q55" s="93"/>
      <c r="R55" s="90">
        <f>IF(P55="","",T55*M55*LOOKUP(RIGHT($D$2,3),定数!$A$6:$A$13,定数!$B$6:$B$13))</f>
        <v>3393.150860830076</v>
      </c>
      <c r="S55" s="90"/>
      <c r="T55" s="96">
        <f t="shared" si="9"/>
        <v>9.4000000000005191</v>
      </c>
      <c r="U55" s="97"/>
      <c r="V55" t="str">
        <f t="shared" si="7"/>
        <v/>
      </c>
      <c r="W55">
        <f t="shared" si="3"/>
        <v>0</v>
      </c>
      <c r="X55" s="40">
        <f t="shared" si="5"/>
        <v>126932.78876466505</v>
      </c>
      <c r="Y55" s="41">
        <f t="shared" si="6"/>
        <v>0.14685519948147652</v>
      </c>
    </row>
    <row r="56" spans="2:25" x14ac:dyDescent="0.2">
      <c r="B56" s="39">
        <v>48</v>
      </c>
      <c r="C56" s="86">
        <f t="shared" si="10"/>
        <v>111685.19961072013</v>
      </c>
      <c r="D56" s="86"/>
      <c r="E56" s="51">
        <v>2018</v>
      </c>
      <c r="F56" s="8">
        <v>43593</v>
      </c>
      <c r="G56" s="51" t="s">
        <v>3</v>
      </c>
      <c r="H56" s="93">
        <v>0.87660000000000005</v>
      </c>
      <c r="I56" s="93"/>
      <c r="J56" s="51">
        <v>22</v>
      </c>
      <c r="K56" s="88">
        <f t="shared" si="1"/>
        <v>3350.5559883216038</v>
      </c>
      <c r="L56" s="89"/>
      <c r="M56" s="6">
        <f>IF(J56="","",(K56/J56)/LOOKUP(RIGHT($D$2,3),定数!$A$6:$A$13,定数!$B$6:$B$13))</f>
        <v>1.0153199964610922</v>
      </c>
      <c r="N56" s="51">
        <v>2018</v>
      </c>
      <c r="O56" s="8">
        <v>43594</v>
      </c>
      <c r="P56" s="93">
        <v>0.87377000000000005</v>
      </c>
      <c r="Q56" s="93"/>
      <c r="R56" s="90">
        <f>IF(P56="","",T56*M56*LOOKUP(RIGHT($D$2,3),定数!$A$6:$A$13,定数!$B$6:$B$13))</f>
        <v>4310.0333849773351</v>
      </c>
      <c r="S56" s="90"/>
      <c r="T56" s="96">
        <f t="shared" si="9"/>
        <v>28.29999999999999</v>
      </c>
      <c r="U56" s="97"/>
      <c r="V56" t="str">
        <f t="shared" si="7"/>
        <v/>
      </c>
      <c r="W56">
        <f t="shared" si="3"/>
        <v>0</v>
      </c>
      <c r="X56" s="40">
        <f t="shared" si="5"/>
        <v>126932.78876466505</v>
      </c>
      <c r="Y56" s="41">
        <f t="shared" si="6"/>
        <v>0.12012332906522794</v>
      </c>
    </row>
    <row r="57" spans="2:25" x14ac:dyDescent="0.2">
      <c r="B57" s="39">
        <v>49</v>
      </c>
      <c r="C57" s="86">
        <f t="shared" si="10"/>
        <v>115995.23299569746</v>
      </c>
      <c r="D57" s="86"/>
      <c r="E57" s="51">
        <v>2018</v>
      </c>
      <c r="F57" s="8">
        <v>43599</v>
      </c>
      <c r="G57" s="51" t="s">
        <v>4</v>
      </c>
      <c r="H57" s="93">
        <v>0.8821</v>
      </c>
      <c r="I57" s="93"/>
      <c r="J57" s="51">
        <v>7</v>
      </c>
      <c r="K57" s="88">
        <f t="shared" si="1"/>
        <v>3479.8569898709234</v>
      </c>
      <c r="L57" s="89"/>
      <c r="M57" s="6">
        <f>IF(J57="","",(K57/J57)/LOOKUP(RIGHT($D$2,3),定数!$A$6:$A$13,定数!$B$6:$B$13))</f>
        <v>3.3141495141627844</v>
      </c>
      <c r="N57" s="51">
        <v>2018</v>
      </c>
      <c r="O57" s="8">
        <v>43599</v>
      </c>
      <c r="P57" s="87">
        <v>0.88139999999999996</v>
      </c>
      <c r="Q57" s="87"/>
      <c r="R57" s="90">
        <f>IF(P57="","",T57*M57*LOOKUP(RIGHT($D$2,3),定数!$A$6:$A$13,定数!$B$6:$B$13))</f>
        <v>-3479.8569898710921</v>
      </c>
      <c r="S57" s="90"/>
      <c r="T57" s="96">
        <f t="shared" si="9"/>
        <v>-7.0000000000003393</v>
      </c>
      <c r="U57" s="97"/>
      <c r="V57" t="str">
        <f t="shared" si="7"/>
        <v/>
      </c>
      <c r="W57">
        <f t="shared" si="3"/>
        <v>1</v>
      </c>
      <c r="X57" s="40">
        <f t="shared" si="5"/>
        <v>126932.78876466505</v>
      </c>
      <c r="Y57" s="41">
        <f t="shared" si="6"/>
        <v>8.6168088445972457E-2</v>
      </c>
    </row>
    <row r="58" spans="2:25" x14ac:dyDescent="0.2">
      <c r="B58" s="39">
        <v>50</v>
      </c>
      <c r="C58" s="86">
        <f t="shared" si="10"/>
        <v>112515.37600582637</v>
      </c>
      <c r="D58" s="86"/>
      <c r="E58" s="51">
        <v>2018</v>
      </c>
      <c r="F58" s="8">
        <v>43601</v>
      </c>
      <c r="G58" s="51" t="s">
        <v>3</v>
      </c>
      <c r="H58" s="93">
        <v>0.87590000000000001</v>
      </c>
      <c r="I58" s="93"/>
      <c r="J58" s="51">
        <v>6</v>
      </c>
      <c r="K58" s="88">
        <f t="shared" si="1"/>
        <v>3375.4612801747912</v>
      </c>
      <c r="L58" s="89"/>
      <c r="M58" s="6">
        <f>IF(J58="","",(K58/J58)/LOOKUP(RIGHT($D$2,3),定数!$A$6:$A$13,定数!$B$6:$B$13))</f>
        <v>3.7505125335275458</v>
      </c>
      <c r="N58" s="51">
        <v>2018</v>
      </c>
      <c r="O58" s="8">
        <v>43601</v>
      </c>
      <c r="P58" s="87">
        <v>0.87649999999999995</v>
      </c>
      <c r="Q58" s="87"/>
      <c r="R58" s="90">
        <f>IF(P58="","",T58*M58*LOOKUP(RIGHT($D$2,3),定数!$A$6:$A$13,定数!$B$6:$B$13))</f>
        <v>-3375.4612801744197</v>
      </c>
      <c r="S58" s="90"/>
      <c r="T58" s="96">
        <f t="shared" si="9"/>
        <v>-5.9999999999993392</v>
      </c>
      <c r="U58" s="97"/>
      <c r="V58" t="str">
        <f t="shared" si="7"/>
        <v/>
      </c>
      <c r="W58">
        <f t="shared" si="3"/>
        <v>2</v>
      </c>
      <c r="X58" s="40">
        <f t="shared" si="5"/>
        <v>126932.78876466505</v>
      </c>
      <c r="Y58" s="41">
        <f t="shared" si="6"/>
        <v>0.11358304579259448</v>
      </c>
    </row>
    <row r="59" spans="2:25" x14ac:dyDescent="0.2">
      <c r="B59" s="39">
        <v>51</v>
      </c>
      <c r="C59" s="86">
        <f t="shared" si="10"/>
        <v>109139.91472565195</v>
      </c>
      <c r="D59" s="86"/>
      <c r="E59" s="39"/>
      <c r="F59" s="8"/>
      <c r="G59" s="39"/>
      <c r="H59" s="92"/>
      <c r="I59" s="92"/>
      <c r="J59" s="39"/>
      <c r="K59" s="88"/>
      <c r="L59" s="89"/>
      <c r="M59" s="6"/>
      <c r="N59" s="39"/>
      <c r="O59" s="8"/>
      <c r="P59" s="93"/>
      <c r="Q59" s="93"/>
      <c r="R59" s="90" t="str">
        <f>IF(P59="","",T59*M59*LOOKUP(RIGHT($D$2,3),定数!$A$6:$A$13,定数!$B$6:$B$13))</f>
        <v/>
      </c>
      <c r="S59" s="90"/>
      <c r="T59" s="96" t="str">
        <f t="shared" si="9"/>
        <v/>
      </c>
      <c r="U59" s="97"/>
      <c r="V59" t="str">
        <f t="shared" si="7"/>
        <v/>
      </c>
      <c r="W59" t="str">
        <f t="shared" si="3"/>
        <v/>
      </c>
      <c r="X59" s="40">
        <f t="shared" si="5"/>
        <v>126932.78876466505</v>
      </c>
      <c r="Y59" s="41">
        <f t="shared" si="6"/>
        <v>0.1401755544188138</v>
      </c>
    </row>
    <row r="60" spans="2:25" x14ac:dyDescent="0.2">
      <c r="B60" s="39">
        <v>52</v>
      </c>
      <c r="C60" s="86" t="str">
        <f t="shared" si="10"/>
        <v/>
      </c>
      <c r="D60" s="86"/>
      <c r="E60" s="39"/>
      <c r="F60" s="8"/>
      <c r="G60" s="39"/>
      <c r="H60" s="92"/>
      <c r="I60" s="92"/>
      <c r="J60" s="39"/>
      <c r="K60" s="88"/>
      <c r="L60" s="89"/>
      <c r="M60" s="6"/>
      <c r="N60" s="39"/>
      <c r="O60" s="8"/>
      <c r="P60" s="93"/>
      <c r="Q60" s="93"/>
      <c r="R60" s="90" t="str">
        <f>IF(P60="","",T60*M60*LOOKUP(RIGHT($D$2,3),定数!$A$6:$A$13,定数!$B$6:$B$13))</f>
        <v/>
      </c>
      <c r="S60" s="90"/>
      <c r="T60" s="96" t="str">
        <f t="shared" si="9"/>
        <v/>
      </c>
      <c r="U60" s="97"/>
      <c r="V60" t="str">
        <f t="shared" si="7"/>
        <v/>
      </c>
      <c r="W60" t="str">
        <f t="shared" si="3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39">
        <v>53</v>
      </c>
      <c r="C61" s="86" t="str">
        <f t="shared" si="10"/>
        <v/>
      </c>
      <c r="D61" s="86"/>
      <c r="E61" s="39"/>
      <c r="F61" s="8"/>
      <c r="G61" s="39"/>
      <c r="H61" s="92"/>
      <c r="I61" s="92"/>
      <c r="J61" s="39"/>
      <c r="K61" s="88"/>
      <c r="L61" s="89"/>
      <c r="M61" s="6"/>
      <c r="N61" s="39"/>
      <c r="O61" s="8"/>
      <c r="P61" s="93"/>
      <c r="Q61" s="93"/>
      <c r="R61" s="90" t="str">
        <f>IF(P61="","",T61*M61*LOOKUP(RIGHT($D$2,3),定数!$A$6:$A$13,定数!$B$6:$B$13))</f>
        <v/>
      </c>
      <c r="S61" s="90"/>
      <c r="T61" s="96" t="str">
        <f t="shared" si="9"/>
        <v/>
      </c>
      <c r="U61" s="97"/>
      <c r="V61" t="str">
        <f t="shared" si="7"/>
        <v/>
      </c>
      <c r="W61" t="str">
        <f t="shared" si="3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39">
        <v>54</v>
      </c>
      <c r="C62" s="86" t="str">
        <f t="shared" si="10"/>
        <v/>
      </c>
      <c r="D62" s="86"/>
      <c r="E62" s="39"/>
      <c r="F62" s="8"/>
      <c r="G62" s="39"/>
      <c r="H62" s="92"/>
      <c r="I62" s="92"/>
      <c r="J62" s="39"/>
      <c r="K62" s="88"/>
      <c r="L62" s="89"/>
      <c r="M62" s="6"/>
      <c r="N62" s="39"/>
      <c r="O62" s="8"/>
      <c r="P62" s="93"/>
      <c r="Q62" s="93"/>
      <c r="R62" s="90" t="str">
        <f>IF(P62="","",T62*M62*LOOKUP(RIGHT($D$2,3),定数!$A$6:$A$13,定数!$B$6:$B$13))</f>
        <v/>
      </c>
      <c r="S62" s="90"/>
      <c r="T62" s="96" t="str">
        <f t="shared" si="9"/>
        <v/>
      </c>
      <c r="U62" s="97"/>
      <c r="V62" t="str">
        <f t="shared" si="7"/>
        <v/>
      </c>
      <c r="W62" t="str">
        <f t="shared" si="3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39">
        <v>55</v>
      </c>
      <c r="C63" s="86" t="str">
        <f t="shared" si="10"/>
        <v/>
      </c>
      <c r="D63" s="86"/>
      <c r="E63" s="39"/>
      <c r="F63" s="8"/>
      <c r="G63" s="39"/>
      <c r="H63" s="92"/>
      <c r="I63" s="92"/>
      <c r="J63" s="39"/>
      <c r="K63" s="88"/>
      <c r="L63" s="89"/>
      <c r="M63" s="6"/>
      <c r="N63" s="39"/>
      <c r="O63" s="8"/>
      <c r="P63" s="93"/>
      <c r="Q63" s="93"/>
      <c r="R63" s="90" t="str">
        <f>IF(P63="","",T63*M63*LOOKUP(RIGHT($D$2,3),定数!$A$6:$A$13,定数!$B$6:$B$13))</f>
        <v/>
      </c>
      <c r="S63" s="90"/>
      <c r="T63" s="96" t="str">
        <f t="shared" si="9"/>
        <v/>
      </c>
      <c r="U63" s="97"/>
      <c r="V63" t="str">
        <f t="shared" si="7"/>
        <v/>
      </c>
      <c r="W63" t="str">
        <f t="shared" si="3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39">
        <v>56</v>
      </c>
      <c r="C64" s="86" t="str">
        <f t="shared" si="10"/>
        <v/>
      </c>
      <c r="D64" s="86"/>
      <c r="E64" s="39"/>
      <c r="F64" s="8"/>
      <c r="G64" s="39"/>
      <c r="H64" s="92"/>
      <c r="I64" s="92"/>
      <c r="J64" s="39"/>
      <c r="K64" s="88"/>
      <c r="L64" s="89"/>
      <c r="M64" s="6"/>
      <c r="N64" s="39"/>
      <c r="O64" s="8"/>
      <c r="P64" s="93"/>
      <c r="Q64" s="93"/>
      <c r="R64" s="90" t="str">
        <f>IF(P64="","",T64*M64*LOOKUP(RIGHT($D$2,3),定数!$A$6:$A$13,定数!$B$6:$B$13))</f>
        <v/>
      </c>
      <c r="S64" s="90"/>
      <c r="T64" s="96" t="str">
        <f t="shared" si="9"/>
        <v/>
      </c>
      <c r="U64" s="97"/>
      <c r="V64" t="str">
        <f t="shared" si="7"/>
        <v/>
      </c>
      <c r="W64" t="str">
        <f t="shared" si="3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39">
        <v>57</v>
      </c>
      <c r="C65" s="86" t="str">
        <f t="shared" si="0"/>
        <v/>
      </c>
      <c r="D65" s="86"/>
      <c r="E65" s="39"/>
      <c r="F65" s="8"/>
      <c r="G65" s="39"/>
      <c r="H65" s="92"/>
      <c r="I65" s="92"/>
      <c r="J65" s="39"/>
      <c r="K65" s="88" t="str">
        <f t="shared" ref="K65:K74" si="11">IF(J65="","",C65*0.03)</f>
        <v/>
      </c>
      <c r="L65" s="89"/>
      <c r="M65" s="6" t="str">
        <f>IF(J65="","",(K65/J65)/LOOKUP(RIGHT($D$2,3),定数!$A$6:$A$13,定数!$B$6:$B$13))</f>
        <v/>
      </c>
      <c r="N65" s="39"/>
      <c r="O65" s="8"/>
      <c r="P65" s="93"/>
      <c r="Q65" s="93"/>
      <c r="R65" s="90" t="str">
        <f>IF(P65="","",T65*M65*LOOKUP(RIGHT($D$2,3),定数!$A$6:$A$13,定数!$B$6:$B$13))</f>
        <v/>
      </c>
      <c r="S65" s="90"/>
      <c r="T65" s="96" t="str">
        <f t="shared" si="9"/>
        <v/>
      </c>
      <c r="U65" s="97"/>
      <c r="V65" t="str">
        <f t="shared" si="7"/>
        <v/>
      </c>
      <c r="W65" t="str">
        <f t="shared" si="3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39">
        <v>58</v>
      </c>
      <c r="C66" s="86" t="str">
        <f t="shared" si="0"/>
        <v/>
      </c>
      <c r="D66" s="86"/>
      <c r="E66" s="39"/>
      <c r="F66" s="8"/>
      <c r="G66" s="39"/>
      <c r="H66" s="92"/>
      <c r="I66" s="92"/>
      <c r="J66" s="39"/>
      <c r="K66" s="88" t="str">
        <f t="shared" si="11"/>
        <v/>
      </c>
      <c r="L66" s="89"/>
      <c r="M66" s="6" t="str">
        <f>IF(J66="","",(K66/J66)/LOOKUP(RIGHT($D$2,3),定数!$A$6:$A$13,定数!$B$6:$B$13))</f>
        <v/>
      </c>
      <c r="N66" s="39"/>
      <c r="O66" s="8"/>
      <c r="P66" s="92"/>
      <c r="Q66" s="92"/>
      <c r="R66" s="90" t="str">
        <f>IF(P66="","",T66*M66*LOOKUP(RIGHT($D$2,3),定数!$A$6:$A$13,定数!$B$6:$B$13))</f>
        <v/>
      </c>
      <c r="S66" s="90"/>
      <c r="T66" s="96" t="str">
        <f t="shared" si="9"/>
        <v/>
      </c>
      <c r="U66" s="97"/>
      <c r="V66" t="str">
        <f t="shared" si="7"/>
        <v/>
      </c>
      <c r="W66" t="str">
        <f t="shared" si="3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39">
        <v>59</v>
      </c>
      <c r="C67" s="86" t="str">
        <f t="shared" si="0"/>
        <v/>
      </c>
      <c r="D67" s="86"/>
      <c r="E67" s="39"/>
      <c r="F67" s="8"/>
      <c r="G67" s="39"/>
      <c r="H67" s="92"/>
      <c r="I67" s="92"/>
      <c r="J67" s="39"/>
      <c r="K67" s="88" t="str">
        <f t="shared" si="11"/>
        <v/>
      </c>
      <c r="L67" s="89"/>
      <c r="M67" s="6" t="str">
        <f>IF(J67="","",(K67/J67)/LOOKUP(RIGHT($D$2,3),定数!$A$6:$A$13,定数!$B$6:$B$13))</f>
        <v/>
      </c>
      <c r="N67" s="39"/>
      <c r="O67" s="8"/>
      <c r="P67" s="92"/>
      <c r="Q67" s="92"/>
      <c r="R67" s="90" t="str">
        <f>IF(P67="","",T67*M67*LOOKUP(RIGHT($D$2,3),定数!$A$6:$A$13,定数!$B$6:$B$13))</f>
        <v/>
      </c>
      <c r="S67" s="90"/>
      <c r="T67" s="96" t="str">
        <f t="shared" si="9"/>
        <v/>
      </c>
      <c r="U67" s="97"/>
      <c r="V67" t="str">
        <f t="shared" si="7"/>
        <v/>
      </c>
      <c r="W67" t="str">
        <f t="shared" si="3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39">
        <v>60</v>
      </c>
      <c r="C68" s="86" t="str">
        <f t="shared" si="0"/>
        <v/>
      </c>
      <c r="D68" s="86"/>
      <c r="E68" s="39"/>
      <c r="F68" s="8"/>
      <c r="G68" s="39"/>
      <c r="H68" s="92"/>
      <c r="I68" s="92"/>
      <c r="J68" s="39"/>
      <c r="K68" s="88" t="str">
        <f t="shared" si="11"/>
        <v/>
      </c>
      <c r="L68" s="89"/>
      <c r="M68" s="6" t="str">
        <f>IF(J68="","",(K68/J68)/LOOKUP(RIGHT($D$2,3),定数!$A$6:$A$13,定数!$B$6:$B$13))</f>
        <v/>
      </c>
      <c r="N68" s="39"/>
      <c r="O68" s="8"/>
      <c r="P68" s="92"/>
      <c r="Q68" s="92"/>
      <c r="R68" s="90" t="str">
        <f>IF(P68="","",T68*M68*LOOKUP(RIGHT($D$2,3),定数!$A$6:$A$13,定数!$B$6:$B$13))</f>
        <v/>
      </c>
      <c r="S68" s="90"/>
      <c r="T68" s="96" t="str">
        <f t="shared" si="9"/>
        <v/>
      </c>
      <c r="U68" s="97"/>
      <c r="V68" t="str">
        <f t="shared" si="7"/>
        <v/>
      </c>
      <c r="W68" t="str">
        <f t="shared" si="3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39">
        <v>61</v>
      </c>
      <c r="C69" s="86" t="str">
        <f t="shared" si="0"/>
        <v/>
      </c>
      <c r="D69" s="86"/>
      <c r="E69" s="39"/>
      <c r="F69" s="8"/>
      <c r="G69" s="39"/>
      <c r="H69" s="92"/>
      <c r="I69" s="92"/>
      <c r="J69" s="39"/>
      <c r="K69" s="88" t="str">
        <f t="shared" si="11"/>
        <v/>
      </c>
      <c r="L69" s="89"/>
      <c r="M69" s="6" t="str">
        <f>IF(J69="","",(K69/J69)/LOOKUP(RIGHT($D$2,3),定数!$A$6:$A$13,定数!$B$6:$B$13))</f>
        <v/>
      </c>
      <c r="N69" s="39"/>
      <c r="O69" s="8"/>
      <c r="P69" s="92"/>
      <c r="Q69" s="92"/>
      <c r="R69" s="90" t="str">
        <f>IF(P69="","",T69*M69*LOOKUP(RIGHT($D$2,3),定数!$A$6:$A$13,定数!$B$6:$B$13))</f>
        <v/>
      </c>
      <c r="S69" s="90"/>
      <c r="T69" s="96" t="str">
        <f t="shared" si="9"/>
        <v/>
      </c>
      <c r="U69" s="97"/>
      <c r="V69" t="str">
        <f t="shared" si="7"/>
        <v/>
      </c>
      <c r="W69" t="str">
        <f t="shared" si="3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39">
        <v>62</v>
      </c>
      <c r="C70" s="86" t="str">
        <f t="shared" si="0"/>
        <v/>
      </c>
      <c r="D70" s="86"/>
      <c r="E70" s="39"/>
      <c r="F70" s="8"/>
      <c r="G70" s="39"/>
      <c r="H70" s="92"/>
      <c r="I70" s="92"/>
      <c r="J70" s="39"/>
      <c r="K70" s="88" t="str">
        <f t="shared" si="11"/>
        <v/>
      </c>
      <c r="L70" s="89"/>
      <c r="M70" s="6" t="str">
        <f>IF(J70="","",(K70/J70)/LOOKUP(RIGHT($D$2,3),定数!$A$6:$A$13,定数!$B$6:$B$13))</f>
        <v/>
      </c>
      <c r="N70" s="39"/>
      <c r="O70" s="8"/>
      <c r="P70" s="92"/>
      <c r="Q70" s="92"/>
      <c r="R70" s="90" t="str">
        <f>IF(P70="","",T70*M70*LOOKUP(RIGHT($D$2,3),定数!$A$6:$A$13,定数!$B$6:$B$13))</f>
        <v/>
      </c>
      <c r="S70" s="90"/>
      <c r="T70" s="96" t="str">
        <f t="shared" si="9"/>
        <v/>
      </c>
      <c r="U70" s="97"/>
      <c r="V70" t="str">
        <f t="shared" si="7"/>
        <v/>
      </c>
      <c r="W70" t="str">
        <f t="shared" si="3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39">
        <v>63</v>
      </c>
      <c r="C71" s="86" t="str">
        <f t="shared" si="0"/>
        <v/>
      </c>
      <c r="D71" s="86"/>
      <c r="E71" s="39"/>
      <c r="F71" s="8"/>
      <c r="G71" s="39"/>
      <c r="H71" s="92"/>
      <c r="I71" s="92"/>
      <c r="J71" s="39"/>
      <c r="K71" s="88" t="str">
        <f t="shared" si="11"/>
        <v/>
      </c>
      <c r="L71" s="89"/>
      <c r="M71" s="6" t="str">
        <f>IF(J71="","",(K71/J71)/LOOKUP(RIGHT($D$2,3),定数!$A$6:$A$13,定数!$B$6:$B$13))</f>
        <v/>
      </c>
      <c r="N71" s="39"/>
      <c r="O71" s="8"/>
      <c r="P71" s="92"/>
      <c r="Q71" s="92"/>
      <c r="R71" s="90" t="str">
        <f>IF(P71="","",T71*M71*LOOKUP(RIGHT($D$2,3),定数!$A$6:$A$13,定数!$B$6:$B$13))</f>
        <v/>
      </c>
      <c r="S71" s="90"/>
      <c r="T71" s="96" t="str">
        <f t="shared" si="9"/>
        <v/>
      </c>
      <c r="U71" s="97"/>
      <c r="V71" t="str">
        <f t="shared" si="7"/>
        <v/>
      </c>
      <c r="W71" t="str">
        <f t="shared" si="3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39">
        <v>64</v>
      </c>
      <c r="C72" s="86" t="str">
        <f t="shared" si="0"/>
        <v/>
      </c>
      <c r="D72" s="86"/>
      <c r="E72" s="39"/>
      <c r="F72" s="8"/>
      <c r="G72" s="39"/>
      <c r="H72" s="92"/>
      <c r="I72" s="92"/>
      <c r="J72" s="39"/>
      <c r="K72" s="88" t="str">
        <f t="shared" si="11"/>
        <v/>
      </c>
      <c r="L72" s="89"/>
      <c r="M72" s="6" t="str">
        <f>IF(J72="","",(K72/J72)/LOOKUP(RIGHT($D$2,3),定数!$A$6:$A$13,定数!$B$6:$B$13))</f>
        <v/>
      </c>
      <c r="N72" s="39"/>
      <c r="O72" s="8"/>
      <c r="P72" s="92"/>
      <c r="Q72" s="92"/>
      <c r="R72" s="90" t="str">
        <f>IF(P72="","",T72*M72*LOOKUP(RIGHT($D$2,3),定数!$A$6:$A$13,定数!$B$6:$B$13))</f>
        <v/>
      </c>
      <c r="S72" s="90"/>
      <c r="T72" s="96" t="str">
        <f t="shared" si="9"/>
        <v/>
      </c>
      <c r="U72" s="97"/>
      <c r="V72" t="str">
        <f t="shared" si="7"/>
        <v/>
      </c>
      <c r="W72" t="str">
        <f t="shared" si="3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39">
        <v>65</v>
      </c>
      <c r="C73" s="86" t="str">
        <f t="shared" si="0"/>
        <v/>
      </c>
      <c r="D73" s="86"/>
      <c r="E73" s="39"/>
      <c r="F73" s="8"/>
      <c r="G73" s="39"/>
      <c r="H73" s="92"/>
      <c r="I73" s="92"/>
      <c r="J73" s="39"/>
      <c r="K73" s="88" t="str">
        <f t="shared" si="11"/>
        <v/>
      </c>
      <c r="L73" s="89"/>
      <c r="M73" s="6" t="str">
        <f>IF(J73="","",(K73/J73)/LOOKUP(RIGHT($D$2,3),定数!$A$6:$A$13,定数!$B$6:$B$13))</f>
        <v/>
      </c>
      <c r="N73" s="39"/>
      <c r="O73" s="8"/>
      <c r="P73" s="92"/>
      <c r="Q73" s="92"/>
      <c r="R73" s="90" t="str">
        <f>IF(P73="","",T73*M73*LOOKUP(RIGHT($D$2,3),定数!$A$6:$A$13,定数!$B$6:$B$13))</f>
        <v/>
      </c>
      <c r="S73" s="90"/>
      <c r="T73" s="96" t="str">
        <f t="shared" si="9"/>
        <v/>
      </c>
      <c r="U73" s="97"/>
      <c r="V73" t="str">
        <f t="shared" si="7"/>
        <v/>
      </c>
      <c r="W73" t="str">
        <f t="shared" si="3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39">
        <v>66</v>
      </c>
      <c r="C74" s="86" t="str">
        <f t="shared" ref="C74:C108" si="12">IF(R73="","",C73+R73)</f>
        <v/>
      </c>
      <c r="D74" s="86"/>
      <c r="E74" s="39"/>
      <c r="F74" s="8"/>
      <c r="G74" s="39"/>
      <c r="H74" s="92"/>
      <c r="I74" s="92"/>
      <c r="J74" s="39"/>
      <c r="K74" s="88" t="str">
        <f t="shared" si="11"/>
        <v/>
      </c>
      <c r="L74" s="89"/>
      <c r="M74" s="6" t="str">
        <f>IF(J74="","",(K74/J74)/LOOKUP(RIGHT($D$2,3),定数!$A$6:$A$13,定数!$B$6:$B$13))</f>
        <v/>
      </c>
      <c r="N74" s="39"/>
      <c r="O74" s="8"/>
      <c r="P74" s="92"/>
      <c r="Q74" s="92"/>
      <c r="R74" s="90" t="str">
        <f>IF(P74="","",T74*M74*LOOKUP(RIGHT($D$2,3),定数!$A$6:$A$13,定数!$B$6:$B$13))</f>
        <v/>
      </c>
      <c r="S74" s="90"/>
      <c r="T74" s="96" t="str">
        <f t="shared" si="9"/>
        <v/>
      </c>
      <c r="U74" s="97"/>
      <c r="V74" t="str">
        <f t="shared" si="7"/>
        <v/>
      </c>
      <c r="W74" t="str">
        <f t="shared" si="7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39">
        <v>67</v>
      </c>
      <c r="C75" s="86" t="str">
        <f t="shared" si="12"/>
        <v/>
      </c>
      <c r="D75" s="86"/>
      <c r="E75" s="39"/>
      <c r="F75" s="8"/>
      <c r="G75" s="39"/>
      <c r="H75" s="92"/>
      <c r="I75" s="92"/>
      <c r="J75" s="39"/>
      <c r="K75" s="88" t="str">
        <f t="shared" ref="K75:K108" si="13">IF(J75="","",C75*0.03)</f>
        <v/>
      </c>
      <c r="L75" s="89"/>
      <c r="M75" s="6" t="str">
        <f>IF(J75="","",(K75/J75)/LOOKUP(RIGHT($D$2,3),定数!$A$6:$A$13,定数!$B$6:$B$13))</f>
        <v/>
      </c>
      <c r="N75" s="39"/>
      <c r="O75" s="8"/>
      <c r="P75" s="92"/>
      <c r="Q75" s="92"/>
      <c r="R75" s="90" t="str">
        <f>IF(P75="","",T75*M75*LOOKUP(RIGHT($D$2,3),定数!$A$6:$A$13,定数!$B$6:$B$13))</f>
        <v/>
      </c>
      <c r="S75" s="90"/>
      <c r="T75" s="96" t="str">
        <f t="shared" si="9"/>
        <v/>
      </c>
      <c r="U75" s="97"/>
      <c r="V75" t="str">
        <f t="shared" ref="V75:W90" si="14">IF(S75&lt;&gt;"",IF(S75&lt;0,1+V74,0),"")</f>
        <v/>
      </c>
      <c r="W75" t="str">
        <f t="shared" si="14"/>
        <v/>
      </c>
      <c r="X75" s="40" t="str">
        <f t="shared" si="5"/>
        <v/>
      </c>
      <c r="Y75" s="41" t="str">
        <f t="shared" si="6"/>
        <v/>
      </c>
    </row>
    <row r="76" spans="2:25" x14ac:dyDescent="0.2">
      <c r="B76" s="39">
        <v>68</v>
      </c>
      <c r="C76" s="86" t="str">
        <f t="shared" si="12"/>
        <v/>
      </c>
      <c r="D76" s="86"/>
      <c r="E76" s="39"/>
      <c r="F76" s="8"/>
      <c r="G76" s="39"/>
      <c r="H76" s="92"/>
      <c r="I76" s="92"/>
      <c r="J76" s="39"/>
      <c r="K76" s="88" t="str">
        <f t="shared" si="13"/>
        <v/>
      </c>
      <c r="L76" s="89"/>
      <c r="M76" s="6" t="str">
        <f>IF(J76="","",(K76/J76)/LOOKUP(RIGHT($D$2,3),定数!$A$6:$A$13,定数!$B$6:$B$13))</f>
        <v/>
      </c>
      <c r="N76" s="39"/>
      <c r="O76" s="8"/>
      <c r="P76" s="92"/>
      <c r="Q76" s="92"/>
      <c r="R76" s="90" t="str">
        <f>IF(P76="","",T76*M76*LOOKUP(RIGHT($D$2,3),定数!$A$6:$A$13,定数!$B$6:$B$13))</f>
        <v/>
      </c>
      <c r="S76" s="90"/>
      <c r="T76" s="96" t="str">
        <f t="shared" si="9"/>
        <v/>
      </c>
      <c r="U76" s="97"/>
      <c r="V76" t="str">
        <f t="shared" si="14"/>
        <v/>
      </c>
      <c r="W76" t="str">
        <f t="shared" si="14"/>
        <v/>
      </c>
      <c r="X76" s="40" t="str">
        <f t="shared" ref="X76:X108" si="15">IF(C76&lt;&gt;"",MAX(X75,C76),"")</f>
        <v/>
      </c>
      <c r="Y76" s="41" t="str">
        <f t="shared" ref="Y76:Y108" si="16">IF(X76&lt;&gt;"",1-(C76/X76),"")</f>
        <v/>
      </c>
    </row>
    <row r="77" spans="2:25" x14ac:dyDescent="0.2">
      <c r="B77" s="39">
        <v>69</v>
      </c>
      <c r="C77" s="86" t="str">
        <f t="shared" si="12"/>
        <v/>
      </c>
      <c r="D77" s="86"/>
      <c r="E77" s="39"/>
      <c r="F77" s="8"/>
      <c r="G77" s="39"/>
      <c r="H77" s="92"/>
      <c r="I77" s="92"/>
      <c r="J77" s="39"/>
      <c r="K77" s="88" t="str">
        <f t="shared" si="13"/>
        <v/>
      </c>
      <c r="L77" s="89"/>
      <c r="M77" s="6" t="str">
        <f>IF(J77="","",(K77/J77)/LOOKUP(RIGHT($D$2,3),定数!$A$6:$A$13,定数!$B$6:$B$13))</f>
        <v/>
      </c>
      <c r="N77" s="39"/>
      <c r="O77" s="8"/>
      <c r="P77" s="92"/>
      <c r="Q77" s="92"/>
      <c r="R77" s="90" t="str">
        <f>IF(P77="","",T77*M77*LOOKUP(RIGHT($D$2,3),定数!$A$6:$A$13,定数!$B$6:$B$13))</f>
        <v/>
      </c>
      <c r="S77" s="90"/>
      <c r="T77" s="96" t="str">
        <f t="shared" si="9"/>
        <v/>
      </c>
      <c r="U77" s="97"/>
      <c r="V77" t="str">
        <f t="shared" si="14"/>
        <v/>
      </c>
      <c r="W77" t="str">
        <f t="shared" si="14"/>
        <v/>
      </c>
      <c r="X77" s="40" t="str">
        <f t="shared" si="15"/>
        <v/>
      </c>
      <c r="Y77" s="41" t="str">
        <f t="shared" si="16"/>
        <v/>
      </c>
    </row>
    <row r="78" spans="2:25" x14ac:dyDescent="0.2">
      <c r="B78" s="39">
        <v>70</v>
      </c>
      <c r="C78" s="86" t="str">
        <f t="shared" si="12"/>
        <v/>
      </c>
      <c r="D78" s="86"/>
      <c r="E78" s="39"/>
      <c r="F78" s="8"/>
      <c r="G78" s="39"/>
      <c r="H78" s="92"/>
      <c r="I78" s="92"/>
      <c r="J78" s="39"/>
      <c r="K78" s="88" t="str">
        <f t="shared" si="13"/>
        <v/>
      </c>
      <c r="L78" s="89"/>
      <c r="M78" s="6" t="str">
        <f>IF(J78="","",(K78/J78)/LOOKUP(RIGHT($D$2,3),定数!$A$6:$A$13,定数!$B$6:$B$13))</f>
        <v/>
      </c>
      <c r="N78" s="39"/>
      <c r="O78" s="8"/>
      <c r="P78" s="92"/>
      <c r="Q78" s="92"/>
      <c r="R78" s="90" t="str">
        <f>IF(P78="","",T78*M78*LOOKUP(RIGHT($D$2,3),定数!$A$6:$A$13,定数!$B$6:$B$13))</f>
        <v/>
      </c>
      <c r="S78" s="90"/>
      <c r="T78" s="96" t="str">
        <f t="shared" si="9"/>
        <v/>
      </c>
      <c r="U78" s="97"/>
      <c r="V78" t="str">
        <f t="shared" si="14"/>
        <v/>
      </c>
      <c r="W78" t="str">
        <f t="shared" si="14"/>
        <v/>
      </c>
      <c r="X78" s="40" t="str">
        <f t="shared" si="15"/>
        <v/>
      </c>
      <c r="Y78" s="41" t="str">
        <f t="shared" si="16"/>
        <v/>
      </c>
    </row>
    <row r="79" spans="2:25" x14ac:dyDescent="0.2">
      <c r="B79" s="39">
        <v>71</v>
      </c>
      <c r="C79" s="86" t="str">
        <f t="shared" si="12"/>
        <v/>
      </c>
      <c r="D79" s="86"/>
      <c r="E79" s="39"/>
      <c r="F79" s="8"/>
      <c r="G79" s="39"/>
      <c r="H79" s="92"/>
      <c r="I79" s="92"/>
      <c r="J79" s="39"/>
      <c r="K79" s="88" t="str">
        <f t="shared" si="13"/>
        <v/>
      </c>
      <c r="L79" s="89"/>
      <c r="M79" s="6" t="str">
        <f>IF(J79="","",(K79/J79)/LOOKUP(RIGHT($D$2,3),定数!$A$6:$A$13,定数!$B$6:$B$13))</f>
        <v/>
      </c>
      <c r="N79" s="39"/>
      <c r="O79" s="8"/>
      <c r="P79" s="92"/>
      <c r="Q79" s="92"/>
      <c r="R79" s="90" t="str">
        <f>IF(P79="","",T79*M79*LOOKUP(RIGHT($D$2,3),定数!$A$6:$A$13,定数!$B$6:$B$13))</f>
        <v/>
      </c>
      <c r="S79" s="90"/>
      <c r="T79" s="96" t="str">
        <f t="shared" si="9"/>
        <v/>
      </c>
      <c r="U79" s="97"/>
      <c r="V79" t="str">
        <f t="shared" si="14"/>
        <v/>
      </c>
      <c r="W79" t="str">
        <f t="shared" si="14"/>
        <v/>
      </c>
      <c r="X79" s="40" t="str">
        <f t="shared" si="15"/>
        <v/>
      </c>
      <c r="Y79" s="41" t="str">
        <f t="shared" si="16"/>
        <v/>
      </c>
    </row>
    <row r="80" spans="2:25" x14ac:dyDescent="0.2">
      <c r="B80" s="39">
        <v>72</v>
      </c>
      <c r="C80" s="86" t="str">
        <f t="shared" si="12"/>
        <v/>
      </c>
      <c r="D80" s="86"/>
      <c r="E80" s="39"/>
      <c r="F80" s="8"/>
      <c r="G80" s="39"/>
      <c r="H80" s="92"/>
      <c r="I80" s="92"/>
      <c r="J80" s="39"/>
      <c r="K80" s="88" t="str">
        <f t="shared" si="13"/>
        <v/>
      </c>
      <c r="L80" s="89"/>
      <c r="M80" s="6" t="str">
        <f>IF(J80="","",(K80/J80)/LOOKUP(RIGHT($D$2,3),定数!$A$6:$A$13,定数!$B$6:$B$13))</f>
        <v/>
      </c>
      <c r="N80" s="39"/>
      <c r="O80" s="8"/>
      <c r="P80" s="92"/>
      <c r="Q80" s="92"/>
      <c r="R80" s="90" t="str">
        <f>IF(P80="","",T80*M80*LOOKUP(RIGHT($D$2,3),定数!$A$6:$A$13,定数!$B$6:$B$13))</f>
        <v/>
      </c>
      <c r="S80" s="90"/>
      <c r="T80" s="96" t="str">
        <f t="shared" si="9"/>
        <v/>
      </c>
      <c r="U80" s="97"/>
      <c r="V80" t="str">
        <f t="shared" si="14"/>
        <v/>
      </c>
      <c r="W80" t="str">
        <f t="shared" si="14"/>
        <v/>
      </c>
      <c r="X80" s="40" t="str">
        <f t="shared" si="15"/>
        <v/>
      </c>
      <c r="Y80" s="41" t="str">
        <f t="shared" si="16"/>
        <v/>
      </c>
    </row>
    <row r="81" spans="2:25" x14ac:dyDescent="0.2">
      <c r="B81" s="39">
        <v>73</v>
      </c>
      <c r="C81" s="86" t="str">
        <f t="shared" si="12"/>
        <v/>
      </c>
      <c r="D81" s="86"/>
      <c r="E81" s="39"/>
      <c r="F81" s="8"/>
      <c r="G81" s="39"/>
      <c r="H81" s="92"/>
      <c r="I81" s="92"/>
      <c r="J81" s="39"/>
      <c r="K81" s="88" t="str">
        <f t="shared" si="13"/>
        <v/>
      </c>
      <c r="L81" s="89"/>
      <c r="M81" s="6" t="str">
        <f>IF(J81="","",(K81/J81)/LOOKUP(RIGHT($D$2,3),定数!$A$6:$A$13,定数!$B$6:$B$13))</f>
        <v/>
      </c>
      <c r="N81" s="39"/>
      <c r="O81" s="8"/>
      <c r="P81" s="92"/>
      <c r="Q81" s="92"/>
      <c r="R81" s="90" t="str">
        <f>IF(P81="","",T81*M81*LOOKUP(RIGHT($D$2,3),定数!$A$6:$A$13,定数!$B$6:$B$13))</f>
        <v/>
      </c>
      <c r="S81" s="90"/>
      <c r="T81" s="91" t="str">
        <f t="shared" ref="T81:T108" si="17">IF(P81="","",IF(G81="買",(P81-H81),(H81-P81))*IF(RIGHT($D$2,3)="JPY",100,10000))</f>
        <v/>
      </c>
      <c r="U81" s="91"/>
      <c r="V81" t="str">
        <f t="shared" si="14"/>
        <v/>
      </c>
      <c r="W81" t="str">
        <f t="shared" si="14"/>
        <v/>
      </c>
      <c r="X81" s="40" t="str">
        <f t="shared" si="15"/>
        <v/>
      </c>
      <c r="Y81" s="41" t="str">
        <f t="shared" si="16"/>
        <v/>
      </c>
    </row>
    <row r="82" spans="2:25" x14ac:dyDescent="0.2">
      <c r="B82" s="39">
        <v>74</v>
      </c>
      <c r="C82" s="86" t="str">
        <f t="shared" si="12"/>
        <v/>
      </c>
      <c r="D82" s="86"/>
      <c r="E82" s="39"/>
      <c r="F82" s="8"/>
      <c r="G82" s="39"/>
      <c r="H82" s="92"/>
      <c r="I82" s="92"/>
      <c r="J82" s="39"/>
      <c r="K82" s="88" t="str">
        <f t="shared" si="13"/>
        <v/>
      </c>
      <c r="L82" s="89"/>
      <c r="M82" s="6" t="str">
        <f>IF(J82="","",(K82/J82)/LOOKUP(RIGHT($D$2,3),定数!$A$6:$A$13,定数!$B$6:$B$13))</f>
        <v/>
      </c>
      <c r="N82" s="39"/>
      <c r="O82" s="8"/>
      <c r="P82" s="92"/>
      <c r="Q82" s="92"/>
      <c r="R82" s="90" t="str">
        <f>IF(P82="","",T82*M82*LOOKUP(RIGHT($D$2,3),定数!$A$6:$A$13,定数!$B$6:$B$13))</f>
        <v/>
      </c>
      <c r="S82" s="90"/>
      <c r="T82" s="91" t="str">
        <f t="shared" si="17"/>
        <v/>
      </c>
      <c r="U82" s="91"/>
      <c r="V82" t="str">
        <f t="shared" si="14"/>
        <v/>
      </c>
      <c r="W82" t="str">
        <f t="shared" si="14"/>
        <v/>
      </c>
      <c r="X82" s="40" t="str">
        <f t="shared" si="15"/>
        <v/>
      </c>
      <c r="Y82" s="41" t="str">
        <f t="shared" si="16"/>
        <v/>
      </c>
    </row>
    <row r="83" spans="2:25" x14ac:dyDescent="0.2">
      <c r="B83" s="39">
        <v>75</v>
      </c>
      <c r="C83" s="86" t="str">
        <f t="shared" si="12"/>
        <v/>
      </c>
      <c r="D83" s="86"/>
      <c r="E83" s="39"/>
      <c r="F83" s="8"/>
      <c r="G83" s="39"/>
      <c r="H83" s="92"/>
      <c r="I83" s="92"/>
      <c r="J83" s="39"/>
      <c r="K83" s="88" t="str">
        <f t="shared" si="13"/>
        <v/>
      </c>
      <c r="L83" s="89"/>
      <c r="M83" s="6" t="str">
        <f>IF(J83="","",(K83/J83)/LOOKUP(RIGHT($D$2,3),定数!$A$6:$A$13,定数!$B$6:$B$13))</f>
        <v/>
      </c>
      <c r="N83" s="39"/>
      <c r="O83" s="8"/>
      <c r="P83" s="92"/>
      <c r="Q83" s="92"/>
      <c r="R83" s="90" t="str">
        <f>IF(P83="","",T83*M83*LOOKUP(RIGHT($D$2,3),定数!$A$6:$A$13,定数!$B$6:$B$13))</f>
        <v/>
      </c>
      <c r="S83" s="90"/>
      <c r="T83" s="91" t="str">
        <f t="shared" si="17"/>
        <v/>
      </c>
      <c r="U83" s="91"/>
      <c r="V83" t="str">
        <f t="shared" si="14"/>
        <v/>
      </c>
      <c r="W83" t="str">
        <f t="shared" si="14"/>
        <v/>
      </c>
      <c r="X83" s="40" t="str">
        <f t="shared" si="15"/>
        <v/>
      </c>
      <c r="Y83" s="41" t="str">
        <f t="shared" si="16"/>
        <v/>
      </c>
    </row>
    <row r="84" spans="2:25" x14ac:dyDescent="0.2">
      <c r="B84" s="39">
        <v>76</v>
      </c>
      <c r="C84" s="86" t="str">
        <f t="shared" si="12"/>
        <v/>
      </c>
      <c r="D84" s="86"/>
      <c r="E84" s="39"/>
      <c r="F84" s="8"/>
      <c r="G84" s="39"/>
      <c r="H84" s="92"/>
      <c r="I84" s="92"/>
      <c r="J84" s="39"/>
      <c r="K84" s="88" t="str">
        <f t="shared" si="13"/>
        <v/>
      </c>
      <c r="L84" s="89"/>
      <c r="M84" s="6" t="str">
        <f>IF(J84="","",(K84/J84)/LOOKUP(RIGHT($D$2,3),定数!$A$6:$A$13,定数!$B$6:$B$13))</f>
        <v/>
      </c>
      <c r="N84" s="39"/>
      <c r="O84" s="8"/>
      <c r="P84" s="92"/>
      <c r="Q84" s="92"/>
      <c r="R84" s="90" t="str">
        <f>IF(P84="","",T84*M84*LOOKUP(RIGHT($D$2,3),定数!$A$6:$A$13,定数!$B$6:$B$13))</f>
        <v/>
      </c>
      <c r="S84" s="90"/>
      <c r="T84" s="91" t="str">
        <f t="shared" si="17"/>
        <v/>
      </c>
      <c r="U84" s="91"/>
      <c r="V84" t="str">
        <f t="shared" si="14"/>
        <v/>
      </c>
      <c r="W84" t="str">
        <f t="shared" si="14"/>
        <v/>
      </c>
      <c r="X84" s="40" t="str">
        <f t="shared" si="15"/>
        <v/>
      </c>
      <c r="Y84" s="41" t="str">
        <f t="shared" si="16"/>
        <v/>
      </c>
    </row>
    <row r="85" spans="2:25" x14ac:dyDescent="0.2">
      <c r="B85" s="39">
        <v>77</v>
      </c>
      <c r="C85" s="86" t="str">
        <f t="shared" si="12"/>
        <v/>
      </c>
      <c r="D85" s="86"/>
      <c r="E85" s="39"/>
      <c r="F85" s="8"/>
      <c r="G85" s="39"/>
      <c r="H85" s="92"/>
      <c r="I85" s="92"/>
      <c r="J85" s="39"/>
      <c r="K85" s="88" t="str">
        <f t="shared" si="13"/>
        <v/>
      </c>
      <c r="L85" s="89"/>
      <c r="M85" s="6" t="str">
        <f>IF(J85="","",(K85/J85)/LOOKUP(RIGHT($D$2,3),定数!$A$6:$A$13,定数!$B$6:$B$13))</f>
        <v/>
      </c>
      <c r="N85" s="39"/>
      <c r="O85" s="8"/>
      <c r="P85" s="92"/>
      <c r="Q85" s="92"/>
      <c r="R85" s="90" t="str">
        <f>IF(P85="","",T85*M85*LOOKUP(RIGHT($D$2,3),定数!$A$6:$A$13,定数!$B$6:$B$13))</f>
        <v/>
      </c>
      <c r="S85" s="90"/>
      <c r="T85" s="91" t="str">
        <f t="shared" si="17"/>
        <v/>
      </c>
      <c r="U85" s="91"/>
      <c r="V85" t="str">
        <f t="shared" si="14"/>
        <v/>
      </c>
      <c r="W85" t="str">
        <f t="shared" si="14"/>
        <v/>
      </c>
      <c r="X85" s="40" t="str">
        <f t="shared" si="15"/>
        <v/>
      </c>
      <c r="Y85" s="41" t="str">
        <f t="shared" si="16"/>
        <v/>
      </c>
    </row>
    <row r="86" spans="2:25" x14ac:dyDescent="0.2">
      <c r="B86" s="39">
        <v>78</v>
      </c>
      <c r="C86" s="86" t="str">
        <f t="shared" si="12"/>
        <v/>
      </c>
      <c r="D86" s="86"/>
      <c r="E86" s="39"/>
      <c r="F86" s="8"/>
      <c r="G86" s="39"/>
      <c r="H86" s="92"/>
      <c r="I86" s="92"/>
      <c r="J86" s="39"/>
      <c r="K86" s="88" t="str">
        <f t="shared" si="13"/>
        <v/>
      </c>
      <c r="L86" s="89"/>
      <c r="M86" s="6" t="str">
        <f>IF(J86="","",(K86/J86)/LOOKUP(RIGHT($D$2,3),定数!$A$6:$A$13,定数!$B$6:$B$13))</f>
        <v/>
      </c>
      <c r="N86" s="39"/>
      <c r="O86" s="8"/>
      <c r="P86" s="92"/>
      <c r="Q86" s="92"/>
      <c r="R86" s="90" t="str">
        <f>IF(P86="","",T86*M86*LOOKUP(RIGHT($D$2,3),定数!$A$6:$A$13,定数!$B$6:$B$13))</f>
        <v/>
      </c>
      <c r="S86" s="90"/>
      <c r="T86" s="91" t="str">
        <f t="shared" si="17"/>
        <v/>
      </c>
      <c r="U86" s="91"/>
      <c r="V86" t="str">
        <f t="shared" si="14"/>
        <v/>
      </c>
      <c r="W86" t="str">
        <f t="shared" si="14"/>
        <v/>
      </c>
      <c r="X86" s="40" t="str">
        <f t="shared" si="15"/>
        <v/>
      </c>
      <c r="Y86" s="41" t="str">
        <f t="shared" si="16"/>
        <v/>
      </c>
    </row>
    <row r="87" spans="2:25" x14ac:dyDescent="0.2">
      <c r="B87" s="39">
        <v>79</v>
      </c>
      <c r="C87" s="86" t="str">
        <f t="shared" si="12"/>
        <v/>
      </c>
      <c r="D87" s="86"/>
      <c r="E87" s="39"/>
      <c r="F87" s="8"/>
      <c r="G87" s="39"/>
      <c r="H87" s="92"/>
      <c r="I87" s="92"/>
      <c r="J87" s="39"/>
      <c r="K87" s="88" t="str">
        <f t="shared" si="13"/>
        <v/>
      </c>
      <c r="L87" s="89"/>
      <c r="M87" s="6" t="str">
        <f>IF(J87="","",(K87/J87)/LOOKUP(RIGHT($D$2,3),定数!$A$6:$A$13,定数!$B$6:$B$13))</f>
        <v/>
      </c>
      <c r="N87" s="39"/>
      <c r="O87" s="8"/>
      <c r="P87" s="92"/>
      <c r="Q87" s="92"/>
      <c r="R87" s="90" t="str">
        <f>IF(P87="","",T87*M87*LOOKUP(RIGHT($D$2,3),定数!$A$6:$A$13,定数!$B$6:$B$13))</f>
        <v/>
      </c>
      <c r="S87" s="90"/>
      <c r="T87" s="91" t="str">
        <f t="shared" si="17"/>
        <v/>
      </c>
      <c r="U87" s="91"/>
      <c r="V87" t="str">
        <f t="shared" si="14"/>
        <v/>
      </c>
      <c r="W87" t="str">
        <f t="shared" si="14"/>
        <v/>
      </c>
      <c r="X87" s="40" t="str">
        <f t="shared" si="15"/>
        <v/>
      </c>
      <c r="Y87" s="41" t="str">
        <f t="shared" si="16"/>
        <v/>
      </c>
    </row>
    <row r="88" spans="2:25" x14ac:dyDescent="0.2">
      <c r="B88" s="39">
        <v>80</v>
      </c>
      <c r="C88" s="86" t="str">
        <f t="shared" si="12"/>
        <v/>
      </c>
      <c r="D88" s="86"/>
      <c r="E88" s="39"/>
      <c r="F88" s="8"/>
      <c r="G88" s="39"/>
      <c r="H88" s="92"/>
      <c r="I88" s="92"/>
      <c r="J88" s="39"/>
      <c r="K88" s="88" t="str">
        <f t="shared" si="13"/>
        <v/>
      </c>
      <c r="L88" s="89"/>
      <c r="M88" s="6" t="str">
        <f>IF(J88="","",(K88/J88)/LOOKUP(RIGHT($D$2,3),定数!$A$6:$A$13,定数!$B$6:$B$13))</f>
        <v/>
      </c>
      <c r="N88" s="39"/>
      <c r="O88" s="8"/>
      <c r="P88" s="92"/>
      <c r="Q88" s="92"/>
      <c r="R88" s="90" t="str">
        <f>IF(P88="","",T88*M88*LOOKUP(RIGHT($D$2,3),定数!$A$6:$A$13,定数!$B$6:$B$13))</f>
        <v/>
      </c>
      <c r="S88" s="90"/>
      <c r="T88" s="91" t="str">
        <f t="shared" si="17"/>
        <v/>
      </c>
      <c r="U88" s="91"/>
      <c r="V88" t="str">
        <f t="shared" si="14"/>
        <v/>
      </c>
      <c r="W88" t="str">
        <f t="shared" si="14"/>
        <v/>
      </c>
      <c r="X88" s="40" t="str">
        <f t="shared" si="15"/>
        <v/>
      </c>
      <c r="Y88" s="41" t="str">
        <f t="shared" si="16"/>
        <v/>
      </c>
    </row>
    <row r="89" spans="2:25" x14ac:dyDescent="0.2">
      <c r="B89" s="39">
        <v>81</v>
      </c>
      <c r="C89" s="86" t="str">
        <f t="shared" si="12"/>
        <v/>
      </c>
      <c r="D89" s="86"/>
      <c r="E89" s="39"/>
      <c r="F89" s="8"/>
      <c r="G89" s="39"/>
      <c r="H89" s="92"/>
      <c r="I89" s="92"/>
      <c r="J89" s="39"/>
      <c r="K89" s="88" t="str">
        <f t="shared" si="13"/>
        <v/>
      </c>
      <c r="L89" s="89"/>
      <c r="M89" s="6" t="str">
        <f>IF(J89="","",(K89/J89)/LOOKUP(RIGHT($D$2,3),定数!$A$6:$A$13,定数!$B$6:$B$13))</f>
        <v/>
      </c>
      <c r="N89" s="39"/>
      <c r="O89" s="8"/>
      <c r="P89" s="92"/>
      <c r="Q89" s="92"/>
      <c r="R89" s="90" t="str">
        <f>IF(P89="","",T89*M89*LOOKUP(RIGHT($D$2,3),定数!$A$6:$A$13,定数!$B$6:$B$13))</f>
        <v/>
      </c>
      <c r="S89" s="90"/>
      <c r="T89" s="91" t="str">
        <f t="shared" si="17"/>
        <v/>
      </c>
      <c r="U89" s="91"/>
      <c r="V89" t="str">
        <f t="shared" si="14"/>
        <v/>
      </c>
      <c r="W89" t="str">
        <f t="shared" si="14"/>
        <v/>
      </c>
      <c r="X89" s="40" t="str">
        <f t="shared" si="15"/>
        <v/>
      </c>
      <c r="Y89" s="41" t="str">
        <f t="shared" si="16"/>
        <v/>
      </c>
    </row>
    <row r="90" spans="2:25" x14ac:dyDescent="0.2">
      <c r="B90" s="39">
        <v>82</v>
      </c>
      <c r="C90" s="86" t="str">
        <f t="shared" si="12"/>
        <v/>
      </c>
      <c r="D90" s="86"/>
      <c r="E90" s="39"/>
      <c r="F90" s="8"/>
      <c r="G90" s="39"/>
      <c r="H90" s="92"/>
      <c r="I90" s="92"/>
      <c r="J90" s="39"/>
      <c r="K90" s="88" t="str">
        <f t="shared" si="13"/>
        <v/>
      </c>
      <c r="L90" s="89"/>
      <c r="M90" s="6" t="str">
        <f>IF(J90="","",(K90/J90)/LOOKUP(RIGHT($D$2,3),定数!$A$6:$A$13,定数!$B$6:$B$13))</f>
        <v/>
      </c>
      <c r="N90" s="39"/>
      <c r="O90" s="8"/>
      <c r="P90" s="92"/>
      <c r="Q90" s="92"/>
      <c r="R90" s="90" t="str">
        <f>IF(P90="","",T90*M90*LOOKUP(RIGHT($D$2,3),定数!$A$6:$A$13,定数!$B$6:$B$13))</f>
        <v/>
      </c>
      <c r="S90" s="90"/>
      <c r="T90" s="91" t="str">
        <f t="shared" si="17"/>
        <v/>
      </c>
      <c r="U90" s="91"/>
      <c r="V90" t="str">
        <f t="shared" si="14"/>
        <v/>
      </c>
      <c r="W90" t="str">
        <f t="shared" si="14"/>
        <v/>
      </c>
      <c r="X90" s="40" t="str">
        <f t="shared" si="15"/>
        <v/>
      </c>
      <c r="Y90" s="41" t="str">
        <f t="shared" si="16"/>
        <v/>
      </c>
    </row>
    <row r="91" spans="2:25" x14ac:dyDescent="0.2">
      <c r="B91" s="39">
        <v>83</v>
      </c>
      <c r="C91" s="86" t="str">
        <f t="shared" si="12"/>
        <v/>
      </c>
      <c r="D91" s="86"/>
      <c r="E91" s="39"/>
      <c r="F91" s="8"/>
      <c r="G91" s="39"/>
      <c r="H91" s="92"/>
      <c r="I91" s="92"/>
      <c r="J91" s="39"/>
      <c r="K91" s="88" t="str">
        <f t="shared" si="13"/>
        <v/>
      </c>
      <c r="L91" s="89"/>
      <c r="M91" s="6" t="str">
        <f>IF(J91="","",(K91/J91)/LOOKUP(RIGHT($D$2,3),定数!$A$6:$A$13,定数!$B$6:$B$13))</f>
        <v/>
      </c>
      <c r="N91" s="39"/>
      <c r="O91" s="8"/>
      <c r="P91" s="92"/>
      <c r="Q91" s="92"/>
      <c r="R91" s="90" t="str">
        <f>IF(P91="","",T91*M91*LOOKUP(RIGHT($D$2,3),定数!$A$6:$A$13,定数!$B$6:$B$13))</f>
        <v/>
      </c>
      <c r="S91" s="90"/>
      <c r="T91" s="91" t="str">
        <f t="shared" si="17"/>
        <v/>
      </c>
      <c r="U91" s="91"/>
      <c r="V91" t="str">
        <f t="shared" ref="V91:W106" si="18">IF(S91&lt;&gt;"",IF(S91&lt;0,1+V90,0),"")</f>
        <v/>
      </c>
      <c r="W91" t="str">
        <f t="shared" si="18"/>
        <v/>
      </c>
      <c r="X91" s="40" t="str">
        <f t="shared" si="15"/>
        <v/>
      </c>
      <c r="Y91" s="41" t="str">
        <f t="shared" si="16"/>
        <v/>
      </c>
    </row>
    <row r="92" spans="2:25" x14ac:dyDescent="0.2">
      <c r="B92" s="39">
        <v>84</v>
      </c>
      <c r="C92" s="86" t="str">
        <f t="shared" si="12"/>
        <v/>
      </c>
      <c r="D92" s="86"/>
      <c r="E92" s="39"/>
      <c r="F92" s="8"/>
      <c r="G92" s="39"/>
      <c r="H92" s="92"/>
      <c r="I92" s="92"/>
      <c r="J92" s="39"/>
      <c r="K92" s="88" t="str">
        <f t="shared" si="13"/>
        <v/>
      </c>
      <c r="L92" s="89"/>
      <c r="M92" s="6" t="str">
        <f>IF(J92="","",(K92/J92)/LOOKUP(RIGHT($D$2,3),定数!$A$6:$A$13,定数!$B$6:$B$13))</f>
        <v/>
      </c>
      <c r="N92" s="39"/>
      <c r="O92" s="8"/>
      <c r="P92" s="92"/>
      <c r="Q92" s="92"/>
      <c r="R92" s="90" t="str">
        <f>IF(P92="","",T92*M92*LOOKUP(RIGHT($D$2,3),定数!$A$6:$A$13,定数!$B$6:$B$13))</f>
        <v/>
      </c>
      <c r="S92" s="90"/>
      <c r="T92" s="91" t="str">
        <f t="shared" si="17"/>
        <v/>
      </c>
      <c r="U92" s="91"/>
      <c r="V92" t="str">
        <f t="shared" si="18"/>
        <v/>
      </c>
      <c r="W92" t="str">
        <f t="shared" si="18"/>
        <v/>
      </c>
      <c r="X92" s="40" t="str">
        <f t="shared" si="15"/>
        <v/>
      </c>
      <c r="Y92" s="41" t="str">
        <f t="shared" si="16"/>
        <v/>
      </c>
    </row>
    <row r="93" spans="2:25" x14ac:dyDescent="0.2">
      <c r="B93" s="39">
        <v>85</v>
      </c>
      <c r="C93" s="86" t="str">
        <f t="shared" si="12"/>
        <v/>
      </c>
      <c r="D93" s="86"/>
      <c r="E93" s="39"/>
      <c r="F93" s="8"/>
      <c r="G93" s="39"/>
      <c r="H93" s="92"/>
      <c r="I93" s="92"/>
      <c r="J93" s="39"/>
      <c r="K93" s="88" t="str">
        <f t="shared" si="13"/>
        <v/>
      </c>
      <c r="L93" s="89"/>
      <c r="M93" s="6" t="str">
        <f>IF(J93="","",(K93/J93)/LOOKUP(RIGHT($D$2,3),定数!$A$6:$A$13,定数!$B$6:$B$13))</f>
        <v/>
      </c>
      <c r="N93" s="39"/>
      <c r="O93" s="8"/>
      <c r="P93" s="92"/>
      <c r="Q93" s="92"/>
      <c r="R93" s="90" t="str">
        <f>IF(P93="","",T93*M93*LOOKUP(RIGHT($D$2,3),定数!$A$6:$A$13,定数!$B$6:$B$13))</f>
        <v/>
      </c>
      <c r="S93" s="90"/>
      <c r="T93" s="91" t="str">
        <f t="shared" si="17"/>
        <v/>
      </c>
      <c r="U93" s="91"/>
      <c r="V93" t="str">
        <f t="shared" si="18"/>
        <v/>
      </c>
      <c r="W93" t="str">
        <f t="shared" si="18"/>
        <v/>
      </c>
      <c r="X93" s="40" t="str">
        <f t="shared" si="15"/>
        <v/>
      </c>
      <c r="Y93" s="41" t="str">
        <f t="shared" si="16"/>
        <v/>
      </c>
    </row>
    <row r="94" spans="2:25" x14ac:dyDescent="0.2">
      <c r="B94" s="39">
        <v>86</v>
      </c>
      <c r="C94" s="86" t="str">
        <f t="shared" si="12"/>
        <v/>
      </c>
      <c r="D94" s="86"/>
      <c r="E94" s="39"/>
      <c r="F94" s="8"/>
      <c r="G94" s="39"/>
      <c r="H94" s="92"/>
      <c r="I94" s="92"/>
      <c r="J94" s="39"/>
      <c r="K94" s="88" t="str">
        <f t="shared" si="13"/>
        <v/>
      </c>
      <c r="L94" s="89"/>
      <c r="M94" s="6" t="str">
        <f>IF(J94="","",(K94/J94)/LOOKUP(RIGHT($D$2,3),定数!$A$6:$A$13,定数!$B$6:$B$13))</f>
        <v/>
      </c>
      <c r="N94" s="39"/>
      <c r="O94" s="8"/>
      <c r="P94" s="92"/>
      <c r="Q94" s="92"/>
      <c r="R94" s="90" t="str">
        <f>IF(P94="","",T94*M94*LOOKUP(RIGHT($D$2,3),定数!$A$6:$A$13,定数!$B$6:$B$13))</f>
        <v/>
      </c>
      <c r="S94" s="90"/>
      <c r="T94" s="91" t="str">
        <f t="shared" si="17"/>
        <v/>
      </c>
      <c r="U94" s="91"/>
      <c r="V94" t="str">
        <f t="shared" si="18"/>
        <v/>
      </c>
      <c r="W94" t="str">
        <f t="shared" si="18"/>
        <v/>
      </c>
      <c r="X94" s="40" t="str">
        <f t="shared" si="15"/>
        <v/>
      </c>
      <c r="Y94" s="41" t="str">
        <f t="shared" si="16"/>
        <v/>
      </c>
    </row>
    <row r="95" spans="2:25" x14ac:dyDescent="0.2">
      <c r="B95" s="39">
        <v>87</v>
      </c>
      <c r="C95" s="86" t="str">
        <f t="shared" si="12"/>
        <v/>
      </c>
      <c r="D95" s="86"/>
      <c r="E95" s="39"/>
      <c r="F95" s="8"/>
      <c r="G95" s="39"/>
      <c r="H95" s="92"/>
      <c r="I95" s="92"/>
      <c r="J95" s="39"/>
      <c r="K95" s="88" t="str">
        <f t="shared" si="13"/>
        <v/>
      </c>
      <c r="L95" s="89"/>
      <c r="M95" s="6" t="str">
        <f>IF(J95="","",(K95/J95)/LOOKUP(RIGHT($D$2,3),定数!$A$6:$A$13,定数!$B$6:$B$13))</f>
        <v/>
      </c>
      <c r="N95" s="39"/>
      <c r="O95" s="8"/>
      <c r="P95" s="92"/>
      <c r="Q95" s="92"/>
      <c r="R95" s="90" t="str">
        <f>IF(P95="","",T95*M95*LOOKUP(RIGHT($D$2,3),定数!$A$6:$A$13,定数!$B$6:$B$13))</f>
        <v/>
      </c>
      <c r="S95" s="90"/>
      <c r="T95" s="91" t="str">
        <f t="shared" si="17"/>
        <v/>
      </c>
      <c r="U95" s="91"/>
      <c r="V95" t="str">
        <f t="shared" si="18"/>
        <v/>
      </c>
      <c r="W95" t="str">
        <f t="shared" si="18"/>
        <v/>
      </c>
      <c r="X95" s="40" t="str">
        <f t="shared" si="15"/>
        <v/>
      </c>
      <c r="Y95" s="41" t="str">
        <f t="shared" si="16"/>
        <v/>
      </c>
    </row>
    <row r="96" spans="2:25" x14ac:dyDescent="0.2">
      <c r="B96" s="39">
        <v>88</v>
      </c>
      <c r="C96" s="86" t="str">
        <f t="shared" si="12"/>
        <v/>
      </c>
      <c r="D96" s="86"/>
      <c r="E96" s="39"/>
      <c r="F96" s="8"/>
      <c r="G96" s="39"/>
      <c r="H96" s="92"/>
      <c r="I96" s="92"/>
      <c r="J96" s="39"/>
      <c r="K96" s="88" t="str">
        <f t="shared" si="13"/>
        <v/>
      </c>
      <c r="L96" s="89"/>
      <c r="M96" s="6" t="str">
        <f>IF(J96="","",(K96/J96)/LOOKUP(RIGHT($D$2,3),定数!$A$6:$A$13,定数!$B$6:$B$13))</f>
        <v/>
      </c>
      <c r="N96" s="39"/>
      <c r="O96" s="8"/>
      <c r="P96" s="92"/>
      <c r="Q96" s="92"/>
      <c r="R96" s="90" t="str">
        <f>IF(P96="","",T96*M96*LOOKUP(RIGHT($D$2,3),定数!$A$6:$A$13,定数!$B$6:$B$13))</f>
        <v/>
      </c>
      <c r="S96" s="90"/>
      <c r="T96" s="91" t="str">
        <f t="shared" si="17"/>
        <v/>
      </c>
      <c r="U96" s="91"/>
      <c r="V96" t="str">
        <f t="shared" si="18"/>
        <v/>
      </c>
      <c r="W96" t="str">
        <f t="shared" si="18"/>
        <v/>
      </c>
      <c r="X96" s="40" t="str">
        <f t="shared" si="15"/>
        <v/>
      </c>
      <c r="Y96" s="41" t="str">
        <f t="shared" si="16"/>
        <v/>
      </c>
    </row>
    <row r="97" spans="2:25" x14ac:dyDescent="0.2">
      <c r="B97" s="39">
        <v>89</v>
      </c>
      <c r="C97" s="86" t="str">
        <f t="shared" si="12"/>
        <v/>
      </c>
      <c r="D97" s="86"/>
      <c r="E97" s="39"/>
      <c r="F97" s="8"/>
      <c r="G97" s="39"/>
      <c r="H97" s="92"/>
      <c r="I97" s="92"/>
      <c r="J97" s="39"/>
      <c r="K97" s="88" t="str">
        <f t="shared" si="13"/>
        <v/>
      </c>
      <c r="L97" s="89"/>
      <c r="M97" s="6" t="str">
        <f>IF(J97="","",(K97/J97)/LOOKUP(RIGHT($D$2,3),定数!$A$6:$A$13,定数!$B$6:$B$13))</f>
        <v/>
      </c>
      <c r="N97" s="39"/>
      <c r="O97" s="8"/>
      <c r="P97" s="92"/>
      <c r="Q97" s="92"/>
      <c r="R97" s="90" t="str">
        <f>IF(P97="","",T97*M97*LOOKUP(RIGHT($D$2,3),定数!$A$6:$A$13,定数!$B$6:$B$13))</f>
        <v/>
      </c>
      <c r="S97" s="90"/>
      <c r="T97" s="91" t="str">
        <f t="shared" si="17"/>
        <v/>
      </c>
      <c r="U97" s="91"/>
      <c r="V97" t="str">
        <f t="shared" si="18"/>
        <v/>
      </c>
      <c r="W97" t="str">
        <f t="shared" si="18"/>
        <v/>
      </c>
      <c r="X97" s="40" t="str">
        <f t="shared" si="15"/>
        <v/>
      </c>
      <c r="Y97" s="41" t="str">
        <f t="shared" si="16"/>
        <v/>
      </c>
    </row>
    <row r="98" spans="2:25" x14ac:dyDescent="0.2">
      <c r="B98" s="39">
        <v>90</v>
      </c>
      <c r="C98" s="86" t="str">
        <f t="shared" si="12"/>
        <v/>
      </c>
      <c r="D98" s="86"/>
      <c r="E98" s="39"/>
      <c r="F98" s="8"/>
      <c r="G98" s="39"/>
      <c r="H98" s="92"/>
      <c r="I98" s="92"/>
      <c r="J98" s="39"/>
      <c r="K98" s="88" t="str">
        <f t="shared" si="13"/>
        <v/>
      </c>
      <c r="L98" s="89"/>
      <c r="M98" s="6" t="str">
        <f>IF(J98="","",(K98/J98)/LOOKUP(RIGHT($D$2,3),定数!$A$6:$A$13,定数!$B$6:$B$13))</f>
        <v/>
      </c>
      <c r="N98" s="39"/>
      <c r="O98" s="8"/>
      <c r="P98" s="92"/>
      <c r="Q98" s="92"/>
      <c r="R98" s="90" t="str">
        <f>IF(P98="","",T98*M98*LOOKUP(RIGHT($D$2,3),定数!$A$6:$A$13,定数!$B$6:$B$13))</f>
        <v/>
      </c>
      <c r="S98" s="90"/>
      <c r="T98" s="91" t="str">
        <f t="shared" si="17"/>
        <v/>
      </c>
      <c r="U98" s="91"/>
      <c r="V98" t="str">
        <f t="shared" si="18"/>
        <v/>
      </c>
      <c r="W98" t="str">
        <f t="shared" si="18"/>
        <v/>
      </c>
      <c r="X98" s="40" t="str">
        <f t="shared" si="15"/>
        <v/>
      </c>
      <c r="Y98" s="41" t="str">
        <f t="shared" si="16"/>
        <v/>
      </c>
    </row>
    <row r="99" spans="2:25" x14ac:dyDescent="0.2">
      <c r="B99" s="39">
        <v>91</v>
      </c>
      <c r="C99" s="86" t="str">
        <f t="shared" si="12"/>
        <v/>
      </c>
      <c r="D99" s="86"/>
      <c r="E99" s="39"/>
      <c r="F99" s="8"/>
      <c r="G99" s="39"/>
      <c r="H99" s="92"/>
      <c r="I99" s="92"/>
      <c r="J99" s="39"/>
      <c r="K99" s="88" t="str">
        <f t="shared" si="13"/>
        <v/>
      </c>
      <c r="L99" s="89"/>
      <c r="M99" s="6" t="str">
        <f>IF(J99="","",(K99/J99)/LOOKUP(RIGHT($D$2,3),定数!$A$6:$A$13,定数!$B$6:$B$13))</f>
        <v/>
      </c>
      <c r="N99" s="39"/>
      <c r="O99" s="8"/>
      <c r="P99" s="92"/>
      <c r="Q99" s="92"/>
      <c r="R99" s="90" t="str">
        <f>IF(P99="","",T99*M99*LOOKUP(RIGHT($D$2,3),定数!$A$6:$A$13,定数!$B$6:$B$13))</f>
        <v/>
      </c>
      <c r="S99" s="90"/>
      <c r="T99" s="91" t="str">
        <f t="shared" si="17"/>
        <v/>
      </c>
      <c r="U99" s="91"/>
      <c r="V99" t="str">
        <f t="shared" si="18"/>
        <v/>
      </c>
      <c r="W99" t="str">
        <f t="shared" si="18"/>
        <v/>
      </c>
      <c r="X99" s="40" t="str">
        <f t="shared" si="15"/>
        <v/>
      </c>
      <c r="Y99" s="41" t="str">
        <f t="shared" si="16"/>
        <v/>
      </c>
    </row>
    <row r="100" spans="2:25" x14ac:dyDescent="0.2">
      <c r="B100" s="39">
        <v>92</v>
      </c>
      <c r="C100" s="86" t="str">
        <f t="shared" si="12"/>
        <v/>
      </c>
      <c r="D100" s="86"/>
      <c r="E100" s="39"/>
      <c r="F100" s="8"/>
      <c r="G100" s="39"/>
      <c r="H100" s="92"/>
      <c r="I100" s="92"/>
      <c r="J100" s="39"/>
      <c r="K100" s="88" t="str">
        <f t="shared" si="13"/>
        <v/>
      </c>
      <c r="L100" s="89"/>
      <c r="M100" s="6" t="str">
        <f>IF(J100="","",(K100/J100)/LOOKUP(RIGHT($D$2,3),定数!$A$6:$A$13,定数!$B$6:$B$13))</f>
        <v/>
      </c>
      <c r="N100" s="39"/>
      <c r="O100" s="8"/>
      <c r="P100" s="92"/>
      <c r="Q100" s="92"/>
      <c r="R100" s="90" t="str">
        <f>IF(P100="","",T100*M100*LOOKUP(RIGHT($D$2,3),定数!$A$6:$A$13,定数!$B$6:$B$13))</f>
        <v/>
      </c>
      <c r="S100" s="90"/>
      <c r="T100" s="91" t="str">
        <f t="shared" si="17"/>
        <v/>
      </c>
      <c r="U100" s="91"/>
      <c r="V100" t="str">
        <f t="shared" si="18"/>
        <v/>
      </c>
      <c r="W100" t="str">
        <f t="shared" si="18"/>
        <v/>
      </c>
      <c r="X100" s="40" t="str">
        <f t="shared" si="15"/>
        <v/>
      </c>
      <c r="Y100" s="41" t="str">
        <f t="shared" si="16"/>
        <v/>
      </c>
    </row>
    <row r="101" spans="2:25" x14ac:dyDescent="0.2">
      <c r="B101" s="39">
        <v>93</v>
      </c>
      <c r="C101" s="86" t="str">
        <f t="shared" si="12"/>
        <v/>
      </c>
      <c r="D101" s="86"/>
      <c r="E101" s="39"/>
      <c r="F101" s="8"/>
      <c r="G101" s="39"/>
      <c r="H101" s="92"/>
      <c r="I101" s="92"/>
      <c r="J101" s="39"/>
      <c r="K101" s="88" t="str">
        <f t="shared" si="13"/>
        <v/>
      </c>
      <c r="L101" s="89"/>
      <c r="M101" s="6" t="str">
        <f>IF(J101="","",(K101/J101)/LOOKUP(RIGHT($D$2,3),定数!$A$6:$A$13,定数!$B$6:$B$13))</f>
        <v/>
      </c>
      <c r="N101" s="39"/>
      <c r="O101" s="8"/>
      <c r="P101" s="92"/>
      <c r="Q101" s="92"/>
      <c r="R101" s="90" t="str">
        <f>IF(P101="","",T101*M101*LOOKUP(RIGHT($D$2,3),定数!$A$6:$A$13,定数!$B$6:$B$13))</f>
        <v/>
      </c>
      <c r="S101" s="90"/>
      <c r="T101" s="91" t="str">
        <f t="shared" si="17"/>
        <v/>
      </c>
      <c r="U101" s="91"/>
      <c r="V101" t="str">
        <f t="shared" si="18"/>
        <v/>
      </c>
      <c r="W101" t="str">
        <f t="shared" si="18"/>
        <v/>
      </c>
      <c r="X101" s="40" t="str">
        <f t="shared" si="15"/>
        <v/>
      </c>
      <c r="Y101" s="41" t="str">
        <f t="shared" si="16"/>
        <v/>
      </c>
    </row>
    <row r="102" spans="2:25" x14ac:dyDescent="0.2">
      <c r="B102" s="39">
        <v>94</v>
      </c>
      <c r="C102" s="86" t="str">
        <f t="shared" si="12"/>
        <v/>
      </c>
      <c r="D102" s="86"/>
      <c r="E102" s="39"/>
      <c r="F102" s="8"/>
      <c r="G102" s="39"/>
      <c r="H102" s="92"/>
      <c r="I102" s="92"/>
      <c r="J102" s="39"/>
      <c r="K102" s="88" t="str">
        <f t="shared" si="13"/>
        <v/>
      </c>
      <c r="L102" s="89"/>
      <c r="M102" s="6" t="str">
        <f>IF(J102="","",(K102/J102)/LOOKUP(RIGHT($D$2,3),定数!$A$6:$A$13,定数!$B$6:$B$13))</f>
        <v/>
      </c>
      <c r="N102" s="39"/>
      <c r="O102" s="8"/>
      <c r="P102" s="92"/>
      <c r="Q102" s="92"/>
      <c r="R102" s="90" t="str">
        <f>IF(P102="","",T102*M102*LOOKUP(RIGHT($D$2,3),定数!$A$6:$A$13,定数!$B$6:$B$13))</f>
        <v/>
      </c>
      <c r="S102" s="90"/>
      <c r="T102" s="91" t="str">
        <f t="shared" si="17"/>
        <v/>
      </c>
      <c r="U102" s="91"/>
      <c r="V102" t="str">
        <f t="shared" si="18"/>
        <v/>
      </c>
      <c r="W102" t="str">
        <f t="shared" si="18"/>
        <v/>
      </c>
      <c r="X102" s="40" t="str">
        <f t="shared" si="15"/>
        <v/>
      </c>
      <c r="Y102" s="41" t="str">
        <f t="shared" si="16"/>
        <v/>
      </c>
    </row>
    <row r="103" spans="2:25" x14ac:dyDescent="0.2">
      <c r="B103" s="39">
        <v>95</v>
      </c>
      <c r="C103" s="86" t="str">
        <f t="shared" si="12"/>
        <v/>
      </c>
      <c r="D103" s="86"/>
      <c r="E103" s="39"/>
      <c r="F103" s="8"/>
      <c r="G103" s="39"/>
      <c r="H103" s="92"/>
      <c r="I103" s="92"/>
      <c r="J103" s="39"/>
      <c r="K103" s="88" t="str">
        <f t="shared" si="13"/>
        <v/>
      </c>
      <c r="L103" s="89"/>
      <c r="M103" s="6" t="str">
        <f>IF(J103="","",(K103/J103)/LOOKUP(RIGHT($D$2,3),定数!$A$6:$A$13,定数!$B$6:$B$13))</f>
        <v/>
      </c>
      <c r="N103" s="39"/>
      <c r="O103" s="8"/>
      <c r="P103" s="92"/>
      <c r="Q103" s="92"/>
      <c r="R103" s="90" t="str">
        <f>IF(P103="","",T103*M103*LOOKUP(RIGHT($D$2,3),定数!$A$6:$A$13,定数!$B$6:$B$13))</f>
        <v/>
      </c>
      <c r="S103" s="90"/>
      <c r="T103" s="91" t="str">
        <f t="shared" si="17"/>
        <v/>
      </c>
      <c r="U103" s="91"/>
      <c r="V103" t="str">
        <f t="shared" si="18"/>
        <v/>
      </c>
      <c r="W103" t="str">
        <f t="shared" si="18"/>
        <v/>
      </c>
      <c r="X103" s="40" t="str">
        <f t="shared" si="15"/>
        <v/>
      </c>
      <c r="Y103" s="41" t="str">
        <f t="shared" si="16"/>
        <v/>
      </c>
    </row>
    <row r="104" spans="2:25" x14ac:dyDescent="0.2">
      <c r="B104" s="39">
        <v>96</v>
      </c>
      <c r="C104" s="86" t="str">
        <f t="shared" si="12"/>
        <v/>
      </c>
      <c r="D104" s="86"/>
      <c r="E104" s="39"/>
      <c r="F104" s="8"/>
      <c r="G104" s="39"/>
      <c r="H104" s="92"/>
      <c r="I104" s="92"/>
      <c r="J104" s="39"/>
      <c r="K104" s="88" t="str">
        <f t="shared" si="13"/>
        <v/>
      </c>
      <c r="L104" s="89"/>
      <c r="M104" s="6" t="str">
        <f>IF(J104="","",(K104/J104)/LOOKUP(RIGHT($D$2,3),定数!$A$6:$A$13,定数!$B$6:$B$13))</f>
        <v/>
      </c>
      <c r="N104" s="39"/>
      <c r="O104" s="8"/>
      <c r="P104" s="92"/>
      <c r="Q104" s="92"/>
      <c r="R104" s="90" t="str">
        <f>IF(P104="","",T104*M104*LOOKUP(RIGHT($D$2,3),定数!$A$6:$A$13,定数!$B$6:$B$13))</f>
        <v/>
      </c>
      <c r="S104" s="90"/>
      <c r="T104" s="91" t="str">
        <f t="shared" si="17"/>
        <v/>
      </c>
      <c r="U104" s="91"/>
      <c r="V104" t="str">
        <f t="shared" si="18"/>
        <v/>
      </c>
      <c r="W104" t="str">
        <f t="shared" si="18"/>
        <v/>
      </c>
      <c r="X104" s="40" t="str">
        <f t="shared" si="15"/>
        <v/>
      </c>
      <c r="Y104" s="41" t="str">
        <f t="shared" si="16"/>
        <v/>
      </c>
    </row>
    <row r="105" spans="2:25" x14ac:dyDescent="0.2">
      <c r="B105" s="39">
        <v>97</v>
      </c>
      <c r="C105" s="86" t="str">
        <f t="shared" si="12"/>
        <v/>
      </c>
      <c r="D105" s="86"/>
      <c r="E105" s="39"/>
      <c r="F105" s="8"/>
      <c r="G105" s="39"/>
      <c r="H105" s="92"/>
      <c r="I105" s="92"/>
      <c r="J105" s="39"/>
      <c r="K105" s="88" t="str">
        <f t="shared" si="13"/>
        <v/>
      </c>
      <c r="L105" s="89"/>
      <c r="M105" s="6" t="str">
        <f>IF(J105="","",(K105/J105)/LOOKUP(RIGHT($D$2,3),定数!$A$6:$A$13,定数!$B$6:$B$13))</f>
        <v/>
      </c>
      <c r="N105" s="39"/>
      <c r="O105" s="8"/>
      <c r="P105" s="92"/>
      <c r="Q105" s="92"/>
      <c r="R105" s="90" t="str">
        <f>IF(P105="","",T105*M105*LOOKUP(RIGHT($D$2,3),定数!$A$6:$A$13,定数!$B$6:$B$13))</f>
        <v/>
      </c>
      <c r="S105" s="90"/>
      <c r="T105" s="91" t="str">
        <f t="shared" si="17"/>
        <v/>
      </c>
      <c r="U105" s="91"/>
      <c r="V105" t="str">
        <f t="shared" si="18"/>
        <v/>
      </c>
      <c r="W105" t="str">
        <f t="shared" si="18"/>
        <v/>
      </c>
      <c r="X105" s="40" t="str">
        <f t="shared" si="15"/>
        <v/>
      </c>
      <c r="Y105" s="41" t="str">
        <f t="shared" si="16"/>
        <v/>
      </c>
    </row>
    <row r="106" spans="2:25" x14ac:dyDescent="0.2">
      <c r="B106" s="39">
        <v>98</v>
      </c>
      <c r="C106" s="86" t="str">
        <f t="shared" si="12"/>
        <v/>
      </c>
      <c r="D106" s="86"/>
      <c r="E106" s="39"/>
      <c r="F106" s="8"/>
      <c r="G106" s="39"/>
      <c r="H106" s="92"/>
      <c r="I106" s="92"/>
      <c r="J106" s="39"/>
      <c r="K106" s="88" t="str">
        <f t="shared" si="13"/>
        <v/>
      </c>
      <c r="L106" s="89"/>
      <c r="M106" s="6" t="str">
        <f>IF(J106="","",(K106/J106)/LOOKUP(RIGHT($D$2,3),定数!$A$6:$A$13,定数!$B$6:$B$13))</f>
        <v/>
      </c>
      <c r="N106" s="39"/>
      <c r="O106" s="8"/>
      <c r="P106" s="92"/>
      <c r="Q106" s="92"/>
      <c r="R106" s="90" t="str">
        <f>IF(P106="","",T106*M106*LOOKUP(RIGHT($D$2,3),定数!$A$6:$A$13,定数!$B$6:$B$13))</f>
        <v/>
      </c>
      <c r="S106" s="90"/>
      <c r="T106" s="91" t="str">
        <f t="shared" si="17"/>
        <v/>
      </c>
      <c r="U106" s="91"/>
      <c r="V106" t="str">
        <f t="shared" si="18"/>
        <v/>
      </c>
      <c r="W106" t="str">
        <f t="shared" si="18"/>
        <v/>
      </c>
      <c r="X106" s="40" t="str">
        <f t="shared" si="15"/>
        <v/>
      </c>
      <c r="Y106" s="41" t="str">
        <f t="shared" si="16"/>
        <v/>
      </c>
    </row>
    <row r="107" spans="2:25" x14ac:dyDescent="0.2">
      <c r="B107" s="39">
        <v>99</v>
      </c>
      <c r="C107" s="86" t="str">
        <f t="shared" si="12"/>
        <v/>
      </c>
      <c r="D107" s="86"/>
      <c r="E107" s="39"/>
      <c r="F107" s="8"/>
      <c r="G107" s="39"/>
      <c r="H107" s="92"/>
      <c r="I107" s="92"/>
      <c r="J107" s="39"/>
      <c r="K107" s="88" t="str">
        <f t="shared" si="13"/>
        <v/>
      </c>
      <c r="L107" s="89"/>
      <c r="M107" s="6" t="str">
        <f>IF(J107="","",(K107/J107)/LOOKUP(RIGHT($D$2,3),定数!$A$6:$A$13,定数!$B$6:$B$13))</f>
        <v/>
      </c>
      <c r="N107" s="39"/>
      <c r="O107" s="8"/>
      <c r="P107" s="92"/>
      <c r="Q107" s="92"/>
      <c r="R107" s="90" t="str">
        <f>IF(P107="","",T107*M107*LOOKUP(RIGHT($D$2,3),定数!$A$6:$A$13,定数!$B$6:$B$13))</f>
        <v/>
      </c>
      <c r="S107" s="90"/>
      <c r="T107" s="91" t="str">
        <f t="shared" si="17"/>
        <v/>
      </c>
      <c r="U107" s="91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5"/>
        <v/>
      </c>
      <c r="Y107" s="41" t="str">
        <f t="shared" si="16"/>
        <v/>
      </c>
    </row>
    <row r="108" spans="2:25" x14ac:dyDescent="0.2">
      <c r="B108" s="39">
        <v>100</v>
      </c>
      <c r="C108" s="86" t="str">
        <f t="shared" si="12"/>
        <v/>
      </c>
      <c r="D108" s="86"/>
      <c r="E108" s="39"/>
      <c r="F108" s="8"/>
      <c r="G108" s="39"/>
      <c r="H108" s="92"/>
      <c r="I108" s="92"/>
      <c r="J108" s="39"/>
      <c r="K108" s="88" t="str">
        <f t="shared" si="13"/>
        <v/>
      </c>
      <c r="L108" s="89"/>
      <c r="M108" s="6" t="str">
        <f>IF(J108="","",(K108/J108)/LOOKUP(RIGHT($D$2,3),定数!$A$6:$A$13,定数!$B$6:$B$13))</f>
        <v/>
      </c>
      <c r="N108" s="39"/>
      <c r="O108" s="8"/>
      <c r="P108" s="92"/>
      <c r="Q108" s="92"/>
      <c r="R108" s="90" t="str">
        <f>IF(P108="","",T108*M108*LOOKUP(RIGHT($D$2,3),定数!$A$6:$A$13,定数!$B$6:$B$13))</f>
        <v/>
      </c>
      <c r="S108" s="90"/>
      <c r="T108" s="91" t="str">
        <f t="shared" si="17"/>
        <v/>
      </c>
      <c r="U108" s="91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5"/>
        <v/>
      </c>
      <c r="Y108" s="41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59:G108">
    <cfRule type="cellIs" dxfId="215" priority="247" stopIfTrue="1" operator="equal">
      <formula>"買"</formula>
    </cfRule>
    <cfRule type="cellIs" dxfId="214" priority="248" stopIfTrue="1" operator="equal">
      <formula>"売"</formula>
    </cfRule>
  </conditionalFormatting>
  <conditionalFormatting sqref="G21">
    <cfRule type="cellIs" dxfId="213" priority="157" stopIfTrue="1" operator="equal">
      <formula>"買"</formula>
    </cfRule>
    <cfRule type="cellIs" dxfId="212" priority="158" stopIfTrue="1" operator="equal">
      <formula>"売"</formula>
    </cfRule>
  </conditionalFormatting>
  <conditionalFormatting sqref="G34">
    <cfRule type="cellIs" dxfId="211" priority="129" stopIfTrue="1" operator="equal">
      <formula>"買"</formula>
    </cfRule>
    <cfRule type="cellIs" dxfId="210" priority="130" stopIfTrue="1" operator="equal">
      <formula>"売"</formula>
    </cfRule>
  </conditionalFormatting>
  <conditionalFormatting sqref="G9">
    <cfRule type="cellIs" dxfId="209" priority="91" stopIfTrue="1" operator="equal">
      <formula>"買"</formula>
    </cfRule>
    <cfRule type="cellIs" dxfId="208" priority="92" stopIfTrue="1" operator="equal">
      <formula>"売"</formula>
    </cfRule>
  </conditionalFormatting>
  <conditionalFormatting sqref="G46">
    <cfRule type="cellIs" dxfId="207" priority="107" stopIfTrue="1" operator="equal">
      <formula>"買"</formula>
    </cfRule>
    <cfRule type="cellIs" dxfId="206" priority="108" stopIfTrue="1" operator="equal">
      <formula>"売"</formula>
    </cfRule>
  </conditionalFormatting>
  <conditionalFormatting sqref="G48">
    <cfRule type="cellIs" dxfId="205" priority="103" stopIfTrue="1" operator="equal">
      <formula>"買"</formula>
    </cfRule>
    <cfRule type="cellIs" dxfId="204" priority="104" stopIfTrue="1" operator="equal">
      <formula>"売"</formula>
    </cfRule>
  </conditionalFormatting>
  <conditionalFormatting sqref="G10">
    <cfRule type="cellIs" dxfId="203" priority="89" stopIfTrue="1" operator="equal">
      <formula>"買"</formula>
    </cfRule>
    <cfRule type="cellIs" dxfId="202" priority="90" stopIfTrue="1" operator="equal">
      <formula>"売"</formula>
    </cfRule>
  </conditionalFormatting>
  <conditionalFormatting sqref="G24">
    <cfRule type="cellIs" dxfId="201" priority="63" stopIfTrue="1" operator="equal">
      <formula>"買"</formula>
    </cfRule>
    <cfRule type="cellIs" dxfId="200" priority="64" stopIfTrue="1" operator="equal">
      <formula>"売"</formula>
    </cfRule>
  </conditionalFormatting>
  <conditionalFormatting sqref="G11">
    <cfRule type="cellIs" dxfId="199" priority="87" stopIfTrue="1" operator="equal">
      <formula>"買"</formula>
    </cfRule>
    <cfRule type="cellIs" dxfId="198" priority="88" stopIfTrue="1" operator="equal">
      <formula>"売"</formula>
    </cfRule>
  </conditionalFormatting>
  <conditionalFormatting sqref="G12">
    <cfRule type="cellIs" dxfId="197" priority="85" stopIfTrue="1" operator="equal">
      <formula>"買"</formula>
    </cfRule>
    <cfRule type="cellIs" dxfId="196" priority="86" stopIfTrue="1" operator="equal">
      <formula>"売"</formula>
    </cfRule>
  </conditionalFormatting>
  <conditionalFormatting sqref="G13">
    <cfRule type="cellIs" dxfId="195" priority="83" stopIfTrue="1" operator="equal">
      <formula>"買"</formula>
    </cfRule>
    <cfRule type="cellIs" dxfId="194" priority="84" stopIfTrue="1" operator="equal">
      <formula>"売"</formula>
    </cfRule>
  </conditionalFormatting>
  <conditionalFormatting sqref="G14">
    <cfRule type="cellIs" dxfId="193" priority="81" stopIfTrue="1" operator="equal">
      <formula>"買"</formula>
    </cfRule>
    <cfRule type="cellIs" dxfId="192" priority="82" stopIfTrue="1" operator="equal">
      <formula>"売"</formula>
    </cfRule>
  </conditionalFormatting>
  <conditionalFormatting sqref="G15">
    <cfRule type="cellIs" dxfId="191" priority="79" stopIfTrue="1" operator="equal">
      <formula>"買"</formula>
    </cfRule>
    <cfRule type="cellIs" dxfId="190" priority="80" stopIfTrue="1" operator="equal">
      <formula>"売"</formula>
    </cfRule>
  </conditionalFormatting>
  <conditionalFormatting sqref="G16">
    <cfRule type="cellIs" dxfId="189" priority="77" stopIfTrue="1" operator="equal">
      <formula>"買"</formula>
    </cfRule>
    <cfRule type="cellIs" dxfId="188" priority="78" stopIfTrue="1" operator="equal">
      <formula>"売"</formula>
    </cfRule>
  </conditionalFormatting>
  <conditionalFormatting sqref="G17">
    <cfRule type="cellIs" dxfId="187" priority="75" stopIfTrue="1" operator="equal">
      <formula>"買"</formula>
    </cfRule>
    <cfRule type="cellIs" dxfId="186" priority="76" stopIfTrue="1" operator="equal">
      <formula>"売"</formula>
    </cfRule>
  </conditionalFormatting>
  <conditionalFormatting sqref="G18">
    <cfRule type="cellIs" dxfId="185" priority="73" stopIfTrue="1" operator="equal">
      <formula>"買"</formula>
    </cfRule>
    <cfRule type="cellIs" dxfId="184" priority="74" stopIfTrue="1" operator="equal">
      <formula>"売"</formula>
    </cfRule>
  </conditionalFormatting>
  <conditionalFormatting sqref="G19">
    <cfRule type="cellIs" dxfId="183" priority="71" stopIfTrue="1" operator="equal">
      <formula>"買"</formula>
    </cfRule>
    <cfRule type="cellIs" dxfId="182" priority="72" stopIfTrue="1" operator="equal">
      <formula>"売"</formula>
    </cfRule>
  </conditionalFormatting>
  <conditionalFormatting sqref="G20">
    <cfRule type="cellIs" dxfId="181" priority="69" stopIfTrue="1" operator="equal">
      <formula>"買"</formula>
    </cfRule>
    <cfRule type="cellIs" dxfId="180" priority="70" stopIfTrue="1" operator="equal">
      <formula>"売"</formula>
    </cfRule>
  </conditionalFormatting>
  <conditionalFormatting sqref="G22">
    <cfRule type="cellIs" dxfId="179" priority="67" stopIfTrue="1" operator="equal">
      <formula>"買"</formula>
    </cfRule>
    <cfRule type="cellIs" dxfId="178" priority="68" stopIfTrue="1" operator="equal">
      <formula>"売"</formula>
    </cfRule>
  </conditionalFormatting>
  <conditionalFormatting sqref="G23">
    <cfRule type="cellIs" dxfId="177" priority="65" stopIfTrue="1" operator="equal">
      <formula>"買"</formula>
    </cfRule>
    <cfRule type="cellIs" dxfId="176" priority="66" stopIfTrue="1" operator="equal">
      <formula>"売"</formula>
    </cfRule>
  </conditionalFormatting>
  <conditionalFormatting sqref="G25">
    <cfRule type="cellIs" dxfId="175" priority="61" stopIfTrue="1" operator="equal">
      <formula>"買"</formula>
    </cfRule>
    <cfRule type="cellIs" dxfId="174" priority="62" stopIfTrue="1" operator="equal">
      <formula>"売"</formula>
    </cfRule>
  </conditionalFormatting>
  <conditionalFormatting sqref="G26">
    <cfRule type="cellIs" dxfId="173" priority="59" stopIfTrue="1" operator="equal">
      <formula>"買"</formula>
    </cfRule>
    <cfRule type="cellIs" dxfId="172" priority="60" stopIfTrue="1" operator="equal">
      <formula>"売"</formula>
    </cfRule>
  </conditionalFormatting>
  <conditionalFormatting sqref="G27">
    <cfRule type="cellIs" dxfId="171" priority="57" stopIfTrue="1" operator="equal">
      <formula>"買"</formula>
    </cfRule>
    <cfRule type="cellIs" dxfId="170" priority="58" stopIfTrue="1" operator="equal">
      <formula>"売"</formula>
    </cfRule>
  </conditionalFormatting>
  <conditionalFormatting sqref="G28">
    <cfRule type="cellIs" dxfId="169" priority="55" stopIfTrue="1" operator="equal">
      <formula>"買"</formula>
    </cfRule>
    <cfRule type="cellIs" dxfId="168" priority="56" stopIfTrue="1" operator="equal">
      <formula>"売"</formula>
    </cfRule>
  </conditionalFormatting>
  <conditionalFormatting sqref="G29">
    <cfRule type="cellIs" dxfId="167" priority="53" stopIfTrue="1" operator="equal">
      <formula>"買"</formula>
    </cfRule>
    <cfRule type="cellIs" dxfId="166" priority="54" stopIfTrue="1" operator="equal">
      <formula>"売"</formula>
    </cfRule>
  </conditionalFormatting>
  <conditionalFormatting sqref="G54">
    <cfRule type="cellIs" dxfId="165" priority="9" stopIfTrue="1" operator="equal">
      <formula>"買"</formula>
    </cfRule>
    <cfRule type="cellIs" dxfId="164" priority="10" stopIfTrue="1" operator="equal">
      <formula>"売"</formula>
    </cfRule>
  </conditionalFormatting>
  <conditionalFormatting sqref="G30">
    <cfRule type="cellIs" dxfId="163" priority="51" stopIfTrue="1" operator="equal">
      <formula>"買"</formula>
    </cfRule>
    <cfRule type="cellIs" dxfId="162" priority="52" stopIfTrue="1" operator="equal">
      <formula>"売"</formula>
    </cfRule>
  </conditionalFormatting>
  <conditionalFormatting sqref="G31">
    <cfRule type="cellIs" dxfId="161" priority="49" stopIfTrue="1" operator="equal">
      <formula>"買"</formula>
    </cfRule>
    <cfRule type="cellIs" dxfId="160" priority="50" stopIfTrue="1" operator="equal">
      <formula>"売"</formula>
    </cfRule>
  </conditionalFormatting>
  <conditionalFormatting sqref="G32">
    <cfRule type="cellIs" dxfId="159" priority="47" stopIfTrue="1" operator="equal">
      <formula>"買"</formula>
    </cfRule>
    <cfRule type="cellIs" dxfId="158" priority="48" stopIfTrue="1" operator="equal">
      <formula>"売"</formula>
    </cfRule>
  </conditionalFormatting>
  <conditionalFormatting sqref="G33">
    <cfRule type="cellIs" dxfId="157" priority="45" stopIfTrue="1" operator="equal">
      <formula>"買"</formula>
    </cfRule>
    <cfRule type="cellIs" dxfId="156" priority="46" stopIfTrue="1" operator="equal">
      <formula>"売"</formula>
    </cfRule>
  </conditionalFormatting>
  <conditionalFormatting sqref="G35">
    <cfRule type="cellIs" dxfId="155" priority="43" stopIfTrue="1" operator="equal">
      <formula>"買"</formula>
    </cfRule>
    <cfRule type="cellIs" dxfId="154" priority="44" stopIfTrue="1" operator="equal">
      <formula>"売"</formula>
    </cfRule>
  </conditionalFormatting>
  <conditionalFormatting sqref="G36">
    <cfRule type="cellIs" dxfId="153" priority="41" stopIfTrue="1" operator="equal">
      <formula>"買"</formula>
    </cfRule>
    <cfRule type="cellIs" dxfId="152" priority="42" stopIfTrue="1" operator="equal">
      <formula>"売"</formula>
    </cfRule>
  </conditionalFormatting>
  <conditionalFormatting sqref="G37">
    <cfRule type="cellIs" dxfId="151" priority="39" stopIfTrue="1" operator="equal">
      <formula>"買"</formula>
    </cfRule>
    <cfRule type="cellIs" dxfId="150" priority="40" stopIfTrue="1" operator="equal">
      <formula>"売"</formula>
    </cfRule>
  </conditionalFormatting>
  <conditionalFormatting sqref="G38">
    <cfRule type="cellIs" dxfId="149" priority="37" stopIfTrue="1" operator="equal">
      <formula>"買"</formula>
    </cfRule>
    <cfRule type="cellIs" dxfId="148" priority="38" stopIfTrue="1" operator="equal">
      <formula>"売"</formula>
    </cfRule>
  </conditionalFormatting>
  <conditionalFormatting sqref="G39">
    <cfRule type="cellIs" dxfId="147" priority="35" stopIfTrue="1" operator="equal">
      <formula>"買"</formula>
    </cfRule>
    <cfRule type="cellIs" dxfId="146" priority="36" stopIfTrue="1" operator="equal">
      <formula>"売"</formula>
    </cfRule>
  </conditionalFormatting>
  <conditionalFormatting sqref="G40">
    <cfRule type="cellIs" dxfId="145" priority="33" stopIfTrue="1" operator="equal">
      <formula>"買"</formula>
    </cfRule>
    <cfRule type="cellIs" dxfId="144" priority="34" stopIfTrue="1" operator="equal">
      <formula>"売"</formula>
    </cfRule>
  </conditionalFormatting>
  <conditionalFormatting sqref="G41">
    <cfRule type="cellIs" dxfId="143" priority="31" stopIfTrue="1" operator="equal">
      <formula>"買"</formula>
    </cfRule>
    <cfRule type="cellIs" dxfId="142" priority="32" stopIfTrue="1" operator="equal">
      <formula>"売"</formula>
    </cfRule>
  </conditionalFormatting>
  <conditionalFormatting sqref="G42">
    <cfRule type="cellIs" dxfId="141" priority="29" stopIfTrue="1" operator="equal">
      <formula>"買"</formula>
    </cfRule>
    <cfRule type="cellIs" dxfId="140" priority="30" stopIfTrue="1" operator="equal">
      <formula>"売"</formula>
    </cfRule>
  </conditionalFormatting>
  <conditionalFormatting sqref="G43">
    <cfRule type="cellIs" dxfId="139" priority="27" stopIfTrue="1" operator="equal">
      <formula>"買"</formula>
    </cfRule>
    <cfRule type="cellIs" dxfId="138" priority="28" stopIfTrue="1" operator="equal">
      <formula>"売"</formula>
    </cfRule>
  </conditionalFormatting>
  <conditionalFormatting sqref="G44">
    <cfRule type="cellIs" dxfId="137" priority="25" stopIfTrue="1" operator="equal">
      <formula>"買"</formula>
    </cfRule>
    <cfRule type="cellIs" dxfId="136" priority="26" stopIfTrue="1" operator="equal">
      <formula>"売"</formula>
    </cfRule>
  </conditionalFormatting>
  <conditionalFormatting sqref="G45">
    <cfRule type="cellIs" dxfId="135" priority="23" stopIfTrue="1" operator="equal">
      <formula>"買"</formula>
    </cfRule>
    <cfRule type="cellIs" dxfId="134" priority="24" stopIfTrue="1" operator="equal">
      <formula>"売"</formula>
    </cfRule>
  </conditionalFormatting>
  <conditionalFormatting sqref="G47">
    <cfRule type="cellIs" dxfId="133" priority="21" stopIfTrue="1" operator="equal">
      <formula>"買"</formula>
    </cfRule>
    <cfRule type="cellIs" dxfId="132" priority="22" stopIfTrue="1" operator="equal">
      <formula>"売"</formula>
    </cfRule>
  </conditionalFormatting>
  <conditionalFormatting sqref="G49">
    <cfRule type="cellIs" dxfId="131" priority="19" stopIfTrue="1" operator="equal">
      <formula>"買"</formula>
    </cfRule>
    <cfRule type="cellIs" dxfId="130" priority="20" stopIfTrue="1" operator="equal">
      <formula>"売"</formula>
    </cfRule>
  </conditionalFormatting>
  <conditionalFormatting sqref="G50">
    <cfRule type="cellIs" dxfId="129" priority="17" stopIfTrue="1" operator="equal">
      <formula>"買"</formula>
    </cfRule>
    <cfRule type="cellIs" dxfId="128" priority="18" stopIfTrue="1" operator="equal">
      <formula>"売"</formula>
    </cfRule>
  </conditionalFormatting>
  <conditionalFormatting sqref="G51">
    <cfRule type="cellIs" dxfId="127" priority="15" stopIfTrue="1" operator="equal">
      <formula>"買"</formula>
    </cfRule>
    <cfRule type="cellIs" dxfId="126" priority="16" stopIfTrue="1" operator="equal">
      <formula>"売"</formula>
    </cfRule>
  </conditionalFormatting>
  <conditionalFormatting sqref="G52">
    <cfRule type="cellIs" dxfId="125" priority="13" stopIfTrue="1" operator="equal">
      <formula>"買"</formula>
    </cfRule>
    <cfRule type="cellIs" dxfId="124" priority="14" stopIfTrue="1" operator="equal">
      <formula>"売"</formula>
    </cfRule>
  </conditionalFormatting>
  <conditionalFormatting sqref="G53">
    <cfRule type="cellIs" dxfId="123" priority="11" stopIfTrue="1" operator="equal">
      <formula>"買"</formula>
    </cfRule>
    <cfRule type="cellIs" dxfId="122" priority="12" stopIfTrue="1" operator="equal">
      <formula>"売"</formula>
    </cfRule>
  </conditionalFormatting>
  <conditionalFormatting sqref="G55">
    <cfRule type="cellIs" dxfId="17" priority="7" stopIfTrue="1" operator="equal">
      <formula>"買"</formula>
    </cfRule>
    <cfRule type="cellIs" dxfId="16" priority="8" stopIfTrue="1" operator="equal">
      <formula>"売"</formula>
    </cfRule>
  </conditionalFormatting>
  <conditionalFormatting sqref="G56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57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conditionalFormatting sqref="G58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view="pageBreakPreview" topLeftCell="B1" zoomScale="80" zoomScaleNormal="90" zoomScaleSheetLayoutView="80" workbookViewId="0">
      <pane ySplit="8" topLeftCell="A15" activePane="bottomLeft" state="frozen"/>
      <selection pane="bottomLeft" activeCell="C68" sqref="C68:D6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52" t="s">
        <v>5</v>
      </c>
      <c r="C2" s="52"/>
      <c r="D2" s="57" t="s">
        <v>69</v>
      </c>
      <c r="E2" s="57"/>
      <c r="F2" s="52" t="s">
        <v>6</v>
      </c>
      <c r="G2" s="52"/>
      <c r="H2" s="55" t="s">
        <v>67</v>
      </c>
      <c r="I2" s="55"/>
      <c r="J2" s="52" t="s">
        <v>7</v>
      </c>
      <c r="K2" s="52"/>
      <c r="L2" s="56">
        <v>100000</v>
      </c>
      <c r="M2" s="57"/>
      <c r="N2" s="52" t="s">
        <v>8</v>
      </c>
      <c r="O2" s="52"/>
      <c r="P2" s="58">
        <f>SUM(L2,D4)</f>
        <v>116540.25718547357</v>
      </c>
      <c r="Q2" s="55"/>
      <c r="R2" s="1"/>
      <c r="S2" s="1"/>
      <c r="T2" s="1"/>
    </row>
    <row r="3" spans="2:25" ht="57" customHeight="1" x14ac:dyDescent="0.2">
      <c r="B3" s="52" t="s">
        <v>9</v>
      </c>
      <c r="C3" s="52"/>
      <c r="D3" s="59" t="s">
        <v>38</v>
      </c>
      <c r="E3" s="59"/>
      <c r="F3" s="59"/>
      <c r="G3" s="59"/>
      <c r="H3" s="59"/>
      <c r="I3" s="59"/>
      <c r="J3" s="52" t="s">
        <v>10</v>
      </c>
      <c r="K3" s="52"/>
      <c r="L3" s="59" t="s">
        <v>63</v>
      </c>
      <c r="M3" s="60"/>
      <c r="N3" s="60"/>
      <c r="O3" s="60"/>
      <c r="P3" s="60"/>
      <c r="Q3" s="60"/>
      <c r="R3" s="1"/>
      <c r="S3" s="1"/>
    </row>
    <row r="4" spans="2:25" x14ac:dyDescent="0.2">
      <c r="B4" s="52" t="s">
        <v>11</v>
      </c>
      <c r="C4" s="52"/>
      <c r="D4" s="53">
        <f>SUM($R$9:$S$993)</f>
        <v>16540.25718547358</v>
      </c>
      <c r="E4" s="53"/>
      <c r="F4" s="52" t="s">
        <v>12</v>
      </c>
      <c r="G4" s="52"/>
      <c r="H4" s="54">
        <f>SUM($T$9:$U$108)</f>
        <v>104.89999999999773</v>
      </c>
      <c r="I4" s="55"/>
      <c r="J4" s="61" t="s">
        <v>60</v>
      </c>
      <c r="K4" s="61"/>
      <c r="L4" s="58">
        <f>MAX($C$9:$D$990)-C9</f>
        <v>44248.68281963421</v>
      </c>
      <c r="M4" s="58"/>
      <c r="N4" s="61" t="s">
        <v>59</v>
      </c>
      <c r="O4" s="61"/>
      <c r="P4" s="62">
        <f>MAX(Y:Y)</f>
        <v>0.24633016855322032</v>
      </c>
      <c r="Q4" s="62"/>
      <c r="R4" s="1"/>
      <c r="S4" s="1"/>
      <c r="T4" s="1"/>
    </row>
    <row r="5" spans="2:25" x14ac:dyDescent="0.2">
      <c r="B5" s="35" t="s">
        <v>15</v>
      </c>
      <c r="C5" s="2">
        <f>COUNTIF($R$9:$R$990,"&gt;0")</f>
        <v>23</v>
      </c>
      <c r="D5" s="36" t="s">
        <v>16</v>
      </c>
      <c r="E5" s="15">
        <f>COUNTIF($R$9:$R$990,"&lt;0")</f>
        <v>27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0.46</v>
      </c>
      <c r="J5" s="63" t="s">
        <v>19</v>
      </c>
      <c r="K5" s="52"/>
      <c r="L5" s="64">
        <f>MAX(V9:V993)</f>
        <v>4</v>
      </c>
      <c r="M5" s="65"/>
      <c r="N5" s="17" t="s">
        <v>20</v>
      </c>
      <c r="O5" s="9"/>
      <c r="P5" s="64">
        <f>MAX(W9:W993)</f>
        <v>5</v>
      </c>
      <c r="Q5" s="65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8"/>
      <c r="J7" s="81" t="s">
        <v>24</v>
      </c>
      <c r="K7" s="82"/>
      <c r="L7" s="70"/>
      <c r="M7" s="83" t="s">
        <v>25</v>
      </c>
      <c r="N7" s="84" t="s">
        <v>26</v>
      </c>
      <c r="O7" s="85"/>
      <c r="P7" s="85"/>
      <c r="Q7" s="72"/>
      <c r="R7" s="66" t="s">
        <v>27</v>
      </c>
      <c r="S7" s="66"/>
      <c r="T7" s="66"/>
      <c r="U7" s="66"/>
    </row>
    <row r="8" spans="2:25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7" t="s">
        <v>31</v>
      </c>
      <c r="I8" s="68"/>
      <c r="J8" s="4" t="s">
        <v>32</v>
      </c>
      <c r="K8" s="69" t="s">
        <v>33</v>
      </c>
      <c r="L8" s="70"/>
      <c r="M8" s="83"/>
      <c r="N8" s="5" t="s">
        <v>28</v>
      </c>
      <c r="O8" s="5" t="s">
        <v>29</v>
      </c>
      <c r="P8" s="71" t="s">
        <v>31</v>
      </c>
      <c r="Q8" s="72"/>
      <c r="R8" s="66" t="s">
        <v>34</v>
      </c>
      <c r="S8" s="66"/>
      <c r="T8" s="66" t="s">
        <v>32</v>
      </c>
      <c r="U8" s="66"/>
      <c r="Y8" t="s">
        <v>58</v>
      </c>
    </row>
    <row r="9" spans="2:25" x14ac:dyDescent="0.2">
      <c r="B9" s="34">
        <v>1</v>
      </c>
      <c r="C9" s="86">
        <f>L2</f>
        <v>100000</v>
      </c>
      <c r="D9" s="86"/>
      <c r="E9" s="45">
        <v>2018</v>
      </c>
      <c r="F9" s="8">
        <v>43467</v>
      </c>
      <c r="G9" s="50" t="s">
        <v>4</v>
      </c>
      <c r="H9" s="87">
        <v>0.88839999999999997</v>
      </c>
      <c r="I9" s="87"/>
      <c r="J9" s="50">
        <v>17</v>
      </c>
      <c r="K9" s="86">
        <f>IF(J9="","",C9*0.03)</f>
        <v>3000</v>
      </c>
      <c r="L9" s="86"/>
      <c r="M9" s="6">
        <f>IF(J9="","",(K9/J9)/LOOKUP(RIGHT($D$2,3),定数!$A$6:$A$13,定数!$B$6:$B$13))</f>
        <v>1.1764705882352942</v>
      </c>
      <c r="N9" s="50">
        <v>2018</v>
      </c>
      <c r="O9" s="8">
        <v>43467</v>
      </c>
      <c r="P9" s="87">
        <v>0.89131000000000005</v>
      </c>
      <c r="Q9" s="87"/>
      <c r="R9" s="90">
        <f>IF(P9="","",T9*M9*LOOKUP(RIGHT($D$2,3),定数!$A$6:$A$13,定数!$B$6:$B$13))</f>
        <v>5135.2941176471986</v>
      </c>
      <c r="S9" s="90"/>
      <c r="T9" s="91">
        <f>IF(P9="","",IF(G9="買",(P9-H9),(H9-P9))*IF(RIGHT($D$2,3)="JPY",100,10000))</f>
        <v>29.10000000000079</v>
      </c>
      <c r="U9" s="9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4">
        <v>2</v>
      </c>
      <c r="C10" s="86">
        <f t="shared" ref="C10:C73" si="0">IF(R9="","",C9+R9)</f>
        <v>105135.29411764719</v>
      </c>
      <c r="D10" s="86"/>
      <c r="E10" s="50">
        <v>2018</v>
      </c>
      <c r="F10" s="8">
        <v>43467</v>
      </c>
      <c r="G10" s="50" t="s">
        <v>4</v>
      </c>
      <c r="H10" s="87">
        <v>0.89</v>
      </c>
      <c r="I10" s="87"/>
      <c r="J10" s="50">
        <v>15</v>
      </c>
      <c r="K10" s="88">
        <f t="shared" ref="K10:K53" si="1">IF(J10="","",C10*0.03)</f>
        <v>3154.0588235294158</v>
      </c>
      <c r="L10" s="89"/>
      <c r="M10" s="6">
        <f>IF(J10="","",(K10/J10)/LOOKUP(RIGHT($D$2,3),定数!$A$6:$A$13,定数!$B$6:$B$13))</f>
        <v>1.4018039215686293</v>
      </c>
      <c r="N10" s="50">
        <v>2018</v>
      </c>
      <c r="O10" s="8">
        <v>43467</v>
      </c>
      <c r="P10" s="93">
        <v>0.88849999999999996</v>
      </c>
      <c r="Q10" s="93"/>
      <c r="R10" s="90">
        <f>IF(P10="","",T10*M10*LOOKUP(RIGHT($D$2,3),定数!$A$6:$A$13,定数!$B$6:$B$13))</f>
        <v>-3154.0588235295354</v>
      </c>
      <c r="S10" s="90"/>
      <c r="T10" s="91">
        <f>IF(P10="","",IF(G10="買",(P10-H10),(H10-P10))*IF(RIGHT($D$2,3)="JPY",100,10000))</f>
        <v>-15.000000000000568</v>
      </c>
      <c r="U10" s="91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0">
        <f>IF(C10&lt;&gt;"",MAX(C10,C9),"")</f>
        <v>105135.29411764719</v>
      </c>
    </row>
    <row r="11" spans="2:25" x14ac:dyDescent="0.2">
      <c r="B11" s="34">
        <v>3</v>
      </c>
      <c r="C11" s="86">
        <f t="shared" ref="C11:C16" si="4">IF(R10="","",C10+R10)</f>
        <v>101981.23529411767</v>
      </c>
      <c r="D11" s="86"/>
      <c r="E11" s="50">
        <v>2018</v>
      </c>
      <c r="F11" s="8">
        <v>43470</v>
      </c>
      <c r="G11" s="50" t="s">
        <v>3</v>
      </c>
      <c r="H11" s="87">
        <v>0.8881</v>
      </c>
      <c r="I11" s="87"/>
      <c r="J11" s="50">
        <v>20</v>
      </c>
      <c r="K11" s="88">
        <f t="shared" si="1"/>
        <v>3059.4370588235297</v>
      </c>
      <c r="L11" s="89"/>
      <c r="M11" s="6">
        <f>IF(J11="","",(K11/J11)/LOOKUP(RIGHT($D$2,3),定数!$A$6:$A$13,定数!$B$6:$B$13))</f>
        <v>1.0198123529411764</v>
      </c>
      <c r="N11" s="50">
        <v>2018</v>
      </c>
      <c r="O11" s="8">
        <v>43473</v>
      </c>
      <c r="P11" s="93">
        <v>0.88470000000000004</v>
      </c>
      <c r="Q11" s="93"/>
      <c r="R11" s="90">
        <f>IF(P11="","",T11*M11*LOOKUP(RIGHT($D$2,3),定数!$A$6:$A$13,定数!$B$6:$B$13))</f>
        <v>5201.0429999999369</v>
      </c>
      <c r="S11" s="90"/>
      <c r="T11" s="91">
        <f>IF(P11="","",IF(G11="買",(P11-H11),(H11-P11))*IF(RIGHT($D$2,3)="JPY",100,10000))</f>
        <v>33.999999999999588</v>
      </c>
      <c r="U11" s="91"/>
      <c r="V11" s="22">
        <f t="shared" si="2"/>
        <v>1</v>
      </c>
      <c r="W11">
        <f t="shared" si="3"/>
        <v>0</v>
      </c>
      <c r="X11" s="40">
        <f>IF(C11&lt;&gt;"",MAX(X10,C11),"")</f>
        <v>105135.29411764719</v>
      </c>
      <c r="Y11" s="41">
        <f>IF(X11&lt;&gt;"",1-(C11/X11),"")</f>
        <v>3.0000000000001026E-2</v>
      </c>
    </row>
    <row r="12" spans="2:25" x14ac:dyDescent="0.2">
      <c r="B12" s="34">
        <v>4</v>
      </c>
      <c r="C12" s="86">
        <f t="shared" si="4"/>
        <v>107182.2782941176</v>
      </c>
      <c r="D12" s="86"/>
      <c r="E12" s="50">
        <v>2018</v>
      </c>
      <c r="F12" s="8">
        <v>43473</v>
      </c>
      <c r="G12" s="50" t="s">
        <v>3</v>
      </c>
      <c r="H12" s="87">
        <v>0.88660000000000005</v>
      </c>
      <c r="I12" s="87"/>
      <c r="J12" s="50">
        <v>6</v>
      </c>
      <c r="K12" s="88">
        <f t="shared" si="1"/>
        <v>3215.4683488235278</v>
      </c>
      <c r="L12" s="89"/>
      <c r="M12" s="6">
        <f>IF(J12="","",(K12/J12)/LOOKUP(RIGHT($D$2,3),定数!$A$6:$A$13,定数!$B$6:$B$13))</f>
        <v>3.5727426098039201</v>
      </c>
      <c r="N12" s="50">
        <v>2018</v>
      </c>
      <c r="O12" s="8">
        <v>43473</v>
      </c>
      <c r="P12" s="93">
        <v>0.88580000000000003</v>
      </c>
      <c r="Q12" s="93"/>
      <c r="R12" s="90">
        <f>IF(P12="","",T12*M12*LOOKUP(RIGHT($D$2,3),定数!$A$6:$A$13,定数!$B$6:$B$13))</f>
        <v>4287.2911317648268</v>
      </c>
      <c r="S12" s="90"/>
      <c r="T12" s="91">
        <f t="shared" ref="T12:T75" si="5">IF(P12="","",IF(G12="買",(P12-H12),(H12-P12))*IF(RIGHT($D$2,3)="JPY",100,10000))</f>
        <v>8.0000000000002292</v>
      </c>
      <c r="U12" s="91"/>
      <c r="V12" s="22">
        <f t="shared" si="2"/>
        <v>2</v>
      </c>
      <c r="W12">
        <f t="shared" si="3"/>
        <v>0</v>
      </c>
      <c r="X12" s="40">
        <f t="shared" ref="X12:X75" si="6">IF(C12&lt;&gt;"",MAX(X11,C12),"")</f>
        <v>107182.2782941176</v>
      </c>
      <c r="Y12" s="41">
        <f t="shared" ref="Y12:Y75" si="7">IF(X12&lt;&gt;"",1-(C12/X12),"")</f>
        <v>0</v>
      </c>
    </row>
    <row r="13" spans="2:25" x14ac:dyDescent="0.2">
      <c r="B13" s="34">
        <v>5</v>
      </c>
      <c r="C13" s="86">
        <f t="shared" si="4"/>
        <v>111469.56942588242</v>
      </c>
      <c r="D13" s="86"/>
      <c r="E13" s="50">
        <v>2018</v>
      </c>
      <c r="F13" s="8">
        <v>43473</v>
      </c>
      <c r="G13" s="50" t="s">
        <v>3</v>
      </c>
      <c r="H13" s="87">
        <v>0.88580000000000003</v>
      </c>
      <c r="I13" s="87"/>
      <c r="J13" s="50">
        <v>12</v>
      </c>
      <c r="K13" s="88">
        <f t="shared" si="1"/>
        <v>3344.0870827764725</v>
      </c>
      <c r="L13" s="89"/>
      <c r="M13" s="6">
        <f>IF(J13="","",(K13/J13)/LOOKUP(RIGHT($D$2,3),定数!$A$6:$A$13,定数!$B$6:$B$13))</f>
        <v>1.8578261570980403</v>
      </c>
      <c r="N13" s="50">
        <v>2018</v>
      </c>
      <c r="O13" s="8">
        <v>43473</v>
      </c>
      <c r="P13" s="93">
        <v>0.88375999999999999</v>
      </c>
      <c r="Q13" s="93"/>
      <c r="R13" s="90">
        <f>IF(P13="","",T13*M13*LOOKUP(RIGHT($D$2,3),定数!$A$6:$A$13,定数!$B$6:$B$13))</f>
        <v>5684.9480407201199</v>
      </c>
      <c r="S13" s="90"/>
      <c r="T13" s="91">
        <f t="shared" si="5"/>
        <v>20.400000000000418</v>
      </c>
      <c r="U13" s="91"/>
      <c r="V13" s="22">
        <f t="shared" si="2"/>
        <v>3</v>
      </c>
      <c r="W13">
        <f t="shared" si="3"/>
        <v>0</v>
      </c>
      <c r="X13" s="40">
        <f t="shared" si="6"/>
        <v>111469.56942588242</v>
      </c>
      <c r="Y13" s="41">
        <f t="shared" si="7"/>
        <v>0</v>
      </c>
    </row>
    <row r="14" spans="2:25" x14ac:dyDescent="0.2">
      <c r="B14" s="34">
        <v>6</v>
      </c>
      <c r="C14" s="86">
        <f t="shared" si="4"/>
        <v>117154.51746660254</v>
      </c>
      <c r="D14" s="86"/>
      <c r="E14" s="50">
        <v>2018</v>
      </c>
      <c r="F14" s="8">
        <v>43481</v>
      </c>
      <c r="G14" s="50" t="s">
        <v>3</v>
      </c>
      <c r="H14" s="87">
        <v>0.88839999999999997</v>
      </c>
      <c r="I14" s="87"/>
      <c r="J14" s="50">
        <v>12</v>
      </c>
      <c r="K14" s="88">
        <f t="shared" si="1"/>
        <v>3514.6355239980762</v>
      </c>
      <c r="L14" s="89"/>
      <c r="M14" s="6">
        <f>IF(J14="","",(K14/J14)/LOOKUP(RIGHT($D$2,3),定数!$A$6:$A$13,定数!$B$6:$B$13))</f>
        <v>1.9525752911100422</v>
      </c>
      <c r="N14" s="50">
        <v>2018</v>
      </c>
      <c r="O14" s="8">
        <v>43481</v>
      </c>
      <c r="P14" s="87">
        <v>0.88653999999999999</v>
      </c>
      <c r="Q14" s="87"/>
      <c r="R14" s="90">
        <f>IF(P14="","",T14*M14*LOOKUP(RIGHT($D$2,3),定数!$A$6:$A$13,定数!$B$6:$B$13))</f>
        <v>5447.6850621969379</v>
      </c>
      <c r="S14" s="90"/>
      <c r="T14" s="91">
        <f t="shared" si="5"/>
        <v>18.599999999999728</v>
      </c>
      <c r="U14" s="91"/>
      <c r="V14" s="22">
        <f t="shared" si="2"/>
        <v>4</v>
      </c>
      <c r="W14">
        <f t="shared" si="3"/>
        <v>0</v>
      </c>
      <c r="X14" s="40">
        <f t="shared" si="6"/>
        <v>117154.51746660254</v>
      </c>
      <c r="Y14" s="41">
        <f t="shared" si="7"/>
        <v>0</v>
      </c>
    </row>
    <row r="15" spans="2:25" x14ac:dyDescent="0.2">
      <c r="B15" s="34">
        <v>7</v>
      </c>
      <c r="C15" s="86">
        <f t="shared" si="4"/>
        <v>122602.20252879948</v>
      </c>
      <c r="D15" s="86"/>
      <c r="E15" s="50">
        <v>2017</v>
      </c>
      <c r="F15" s="8">
        <v>43494</v>
      </c>
      <c r="G15" s="50" t="s">
        <v>4</v>
      </c>
      <c r="H15" s="87">
        <v>0.87890000000000001</v>
      </c>
      <c r="I15" s="87"/>
      <c r="J15" s="50">
        <v>19</v>
      </c>
      <c r="K15" s="88">
        <f t="shared" si="1"/>
        <v>3678.0660758639842</v>
      </c>
      <c r="L15" s="89"/>
      <c r="M15" s="6">
        <f>IF(J15="","",(K15/J15)/LOOKUP(RIGHT($D$2,3),定数!$A$6:$A$13,定数!$B$6:$B$13))</f>
        <v>1.2905495003031524</v>
      </c>
      <c r="N15" s="50">
        <v>2018</v>
      </c>
      <c r="O15" s="8">
        <v>43494</v>
      </c>
      <c r="P15" s="87">
        <v>0.877</v>
      </c>
      <c r="Q15" s="87"/>
      <c r="R15" s="90">
        <f>IF(P15="","",T15*M15*LOOKUP(RIGHT($D$2,3),定数!$A$6:$A$13,定数!$B$6:$B$13))</f>
        <v>-3678.0660758640092</v>
      </c>
      <c r="S15" s="90"/>
      <c r="T15" s="91">
        <f t="shared" si="5"/>
        <v>-19.000000000000128</v>
      </c>
      <c r="U15" s="91"/>
      <c r="V15" s="22">
        <f t="shared" si="2"/>
        <v>0</v>
      </c>
      <c r="W15">
        <f t="shared" si="3"/>
        <v>1</v>
      </c>
      <c r="X15" s="40">
        <f t="shared" si="6"/>
        <v>122602.20252879948</v>
      </c>
      <c r="Y15" s="41">
        <f t="shared" si="7"/>
        <v>0</v>
      </c>
    </row>
    <row r="16" spans="2:25" x14ac:dyDescent="0.2">
      <c r="B16" s="34">
        <v>8</v>
      </c>
      <c r="C16" s="86">
        <f t="shared" si="4"/>
        <v>118924.13645293546</v>
      </c>
      <c r="D16" s="86"/>
      <c r="E16" s="50">
        <v>2018</v>
      </c>
      <c r="F16" s="8">
        <v>43496</v>
      </c>
      <c r="G16" s="50" t="s">
        <v>3</v>
      </c>
      <c r="H16" s="87">
        <v>0.87609999999999999</v>
      </c>
      <c r="I16" s="87"/>
      <c r="J16" s="50">
        <v>11</v>
      </c>
      <c r="K16" s="88">
        <f t="shared" si="1"/>
        <v>3567.7240935880636</v>
      </c>
      <c r="L16" s="89"/>
      <c r="M16" s="6">
        <f>IF(J16="","",(K16/J16)/LOOKUP(RIGHT($D$2,3),定数!$A$6:$A$13,定数!$B$6:$B$13))</f>
        <v>2.1622570264170085</v>
      </c>
      <c r="N16" s="50">
        <v>2018</v>
      </c>
      <c r="O16" s="8">
        <v>43496</v>
      </c>
      <c r="P16" s="87">
        <v>0.87719999999999998</v>
      </c>
      <c r="Q16" s="87"/>
      <c r="R16" s="90">
        <f>IF(P16="","",T16*M16*LOOKUP(RIGHT($D$2,3),定数!$A$6:$A$13,定数!$B$6:$B$13))</f>
        <v>-3567.7240935880313</v>
      </c>
      <c r="S16" s="90"/>
      <c r="T16" s="91">
        <f t="shared" si="5"/>
        <v>-10.999999999999899</v>
      </c>
      <c r="U16" s="91"/>
      <c r="V16" s="22">
        <f t="shared" si="2"/>
        <v>0</v>
      </c>
      <c r="W16">
        <f t="shared" si="3"/>
        <v>2</v>
      </c>
      <c r="X16" s="40">
        <f t="shared" si="6"/>
        <v>122602.20252879948</v>
      </c>
      <c r="Y16" s="41">
        <f t="shared" si="7"/>
        <v>3.0000000000000249E-2</v>
      </c>
    </row>
    <row r="17" spans="2:25" x14ac:dyDescent="0.2">
      <c r="B17" s="34">
        <v>9</v>
      </c>
      <c r="C17" s="86">
        <f t="shared" si="0"/>
        <v>115356.41235934744</v>
      </c>
      <c r="D17" s="86"/>
      <c r="E17" s="50">
        <v>2018</v>
      </c>
      <c r="F17" s="8">
        <v>43498</v>
      </c>
      <c r="G17" s="50" t="s">
        <v>4</v>
      </c>
      <c r="H17" s="87">
        <v>0.877</v>
      </c>
      <c r="I17" s="87"/>
      <c r="J17" s="50">
        <v>33</v>
      </c>
      <c r="K17" s="88">
        <f t="shared" si="1"/>
        <v>3460.6923707804231</v>
      </c>
      <c r="L17" s="89"/>
      <c r="M17" s="6">
        <f>IF(J17="","",(K17/J17)/LOOKUP(RIGHT($D$2,3),定数!$A$6:$A$13,定数!$B$6:$B$13))</f>
        <v>0.69912977187483294</v>
      </c>
      <c r="N17" s="50">
        <v>2018</v>
      </c>
      <c r="O17" s="8">
        <v>43501</v>
      </c>
      <c r="P17" s="87">
        <v>0.88317999999999997</v>
      </c>
      <c r="Q17" s="87"/>
      <c r="R17" s="90">
        <f>IF(P17="","",T17*M17*LOOKUP(RIGHT($D$2,3),定数!$A$6:$A$13,定数!$B$6:$B$13))</f>
        <v>6480.9329852796636</v>
      </c>
      <c r="S17" s="90"/>
      <c r="T17" s="91">
        <f t="shared" si="5"/>
        <v>61.799999999999635</v>
      </c>
      <c r="U17" s="91"/>
      <c r="V17" s="22">
        <f t="shared" si="2"/>
        <v>1</v>
      </c>
      <c r="W17">
        <f t="shared" si="3"/>
        <v>0</v>
      </c>
      <c r="X17" s="40">
        <f t="shared" si="6"/>
        <v>122602.20252879948</v>
      </c>
      <c r="Y17" s="41">
        <f t="shared" si="7"/>
        <v>5.909999999999993E-2</v>
      </c>
    </row>
    <row r="18" spans="2:25" x14ac:dyDescent="0.2">
      <c r="B18" s="34">
        <v>10</v>
      </c>
      <c r="C18" s="86">
        <f t="shared" si="0"/>
        <v>121837.3453446271</v>
      </c>
      <c r="D18" s="86"/>
      <c r="E18" s="50">
        <v>2018</v>
      </c>
      <c r="F18" s="8">
        <v>43509</v>
      </c>
      <c r="G18" s="50" t="s">
        <v>4</v>
      </c>
      <c r="H18" s="87">
        <v>0.88839999999999997</v>
      </c>
      <c r="I18" s="87"/>
      <c r="J18" s="50">
        <v>6</v>
      </c>
      <c r="K18" s="88">
        <f t="shared" si="1"/>
        <v>3655.120360338813</v>
      </c>
      <c r="L18" s="89"/>
      <c r="M18" s="6">
        <f>IF(J18="","",(K18/J18)/LOOKUP(RIGHT($D$2,3),定数!$A$6:$A$13,定数!$B$6:$B$13))</f>
        <v>4.0612448448209033</v>
      </c>
      <c r="N18" s="50">
        <v>2018</v>
      </c>
      <c r="O18" s="8">
        <v>43509</v>
      </c>
      <c r="P18" s="87">
        <v>0.88780000000000003</v>
      </c>
      <c r="Q18" s="87"/>
      <c r="R18" s="90">
        <f>IF(P18="","",T18*M18*LOOKUP(RIGHT($D$2,3),定数!$A$6:$A$13,定数!$B$6:$B$13))</f>
        <v>-3655.1203603384106</v>
      </c>
      <c r="S18" s="90"/>
      <c r="T18" s="91">
        <f t="shared" si="5"/>
        <v>-5.9999999999993392</v>
      </c>
      <c r="U18" s="91"/>
      <c r="V18" s="22">
        <f t="shared" si="2"/>
        <v>0</v>
      </c>
      <c r="W18">
        <f t="shared" si="3"/>
        <v>1</v>
      </c>
      <c r="X18" s="40">
        <f t="shared" si="6"/>
        <v>122602.20252879948</v>
      </c>
      <c r="Y18" s="41">
        <f t="shared" si="7"/>
        <v>6.2385272727274454E-3</v>
      </c>
    </row>
    <row r="19" spans="2:25" x14ac:dyDescent="0.2">
      <c r="B19" s="34">
        <v>11</v>
      </c>
      <c r="C19" s="86">
        <f t="shared" si="0"/>
        <v>118182.2249842887</v>
      </c>
      <c r="D19" s="86"/>
      <c r="E19" s="50">
        <v>2018</v>
      </c>
      <c r="F19" s="8">
        <v>43510</v>
      </c>
      <c r="G19" s="50" t="s">
        <v>4</v>
      </c>
      <c r="H19" s="87">
        <v>0.89070000000000005</v>
      </c>
      <c r="I19" s="87"/>
      <c r="J19" s="50">
        <v>12</v>
      </c>
      <c r="K19" s="88">
        <f t="shared" si="1"/>
        <v>3545.4667495286608</v>
      </c>
      <c r="L19" s="89"/>
      <c r="M19" s="6">
        <f>IF(J19="","",(K19/J19)/LOOKUP(RIGHT($D$2,3),定数!$A$6:$A$13,定数!$B$6:$B$13))</f>
        <v>1.9697037497381451</v>
      </c>
      <c r="N19" s="50">
        <v>2018</v>
      </c>
      <c r="O19" s="8">
        <v>43510</v>
      </c>
      <c r="P19" s="93">
        <v>0.88949999999999996</v>
      </c>
      <c r="Q19" s="93"/>
      <c r="R19" s="90">
        <f>IF(P19="","",T19*M19*LOOKUP(RIGHT($D$2,3),定数!$A$6:$A$13,定数!$B$6:$B$13))</f>
        <v>-3545.4667495289268</v>
      </c>
      <c r="S19" s="90"/>
      <c r="T19" s="91">
        <f t="shared" si="5"/>
        <v>-12.000000000000899</v>
      </c>
      <c r="U19" s="91"/>
      <c r="V19" s="22">
        <f t="shared" si="2"/>
        <v>0</v>
      </c>
      <c r="W19">
        <f t="shared" si="3"/>
        <v>2</v>
      </c>
      <c r="X19" s="40">
        <f t="shared" si="6"/>
        <v>122602.20252879948</v>
      </c>
      <c r="Y19" s="41">
        <f t="shared" si="7"/>
        <v>3.6051371454542291E-2</v>
      </c>
    </row>
    <row r="20" spans="2:25" x14ac:dyDescent="0.2">
      <c r="B20" s="34">
        <v>12</v>
      </c>
      <c r="C20" s="86">
        <f t="shared" si="0"/>
        <v>114636.75823475976</v>
      </c>
      <c r="D20" s="86"/>
      <c r="E20" s="50">
        <v>2018</v>
      </c>
      <c r="F20" s="8">
        <v>43512</v>
      </c>
      <c r="G20" s="50" t="s">
        <v>4</v>
      </c>
      <c r="H20" s="87">
        <v>0.88800000000000001</v>
      </c>
      <c r="I20" s="87"/>
      <c r="J20" s="50">
        <v>12</v>
      </c>
      <c r="K20" s="88">
        <f t="shared" si="1"/>
        <v>3439.102747042793</v>
      </c>
      <c r="L20" s="89"/>
      <c r="M20" s="6">
        <f>IF(J20="","",(K20/J20)/LOOKUP(RIGHT($D$2,3),定数!$A$6:$A$13,定数!$B$6:$B$13))</f>
        <v>1.9106126372459959</v>
      </c>
      <c r="N20" s="50">
        <v>2018</v>
      </c>
      <c r="O20" s="8">
        <v>43512</v>
      </c>
      <c r="P20" s="87">
        <v>0.88680000000000003</v>
      </c>
      <c r="Q20" s="87"/>
      <c r="R20" s="90">
        <f>IF(P20="","",T20*M20*LOOKUP(RIGHT($D$2,3),定数!$A$6:$A$13,定数!$B$6:$B$13))</f>
        <v>-3439.1027470427321</v>
      </c>
      <c r="S20" s="90"/>
      <c r="T20" s="91">
        <f t="shared" si="5"/>
        <v>-11.999999999999789</v>
      </c>
      <c r="U20" s="91"/>
      <c r="V20" s="22">
        <f t="shared" si="2"/>
        <v>0</v>
      </c>
      <c r="W20">
        <f t="shared" si="3"/>
        <v>3</v>
      </c>
      <c r="X20" s="40">
        <f t="shared" si="6"/>
        <v>122602.20252879948</v>
      </c>
      <c r="Y20" s="41">
        <f t="shared" si="7"/>
        <v>6.4969830310908305E-2</v>
      </c>
    </row>
    <row r="21" spans="2:25" x14ac:dyDescent="0.2">
      <c r="B21" s="34">
        <v>13</v>
      </c>
      <c r="C21" s="86">
        <f t="shared" si="0"/>
        <v>111197.65548771703</v>
      </c>
      <c r="D21" s="86"/>
      <c r="E21" s="44">
        <v>2018</v>
      </c>
      <c r="F21" s="8">
        <v>43515</v>
      </c>
      <c r="G21" s="44" t="s">
        <v>4</v>
      </c>
      <c r="H21" s="87">
        <v>0.88590000000000002</v>
      </c>
      <c r="I21" s="87"/>
      <c r="J21" s="44">
        <v>12</v>
      </c>
      <c r="K21" s="88">
        <f t="shared" si="1"/>
        <v>3335.9296646315106</v>
      </c>
      <c r="L21" s="89"/>
      <c r="M21" s="6">
        <f>IF(J21="","",(K21/J21)/LOOKUP(RIGHT($D$2,3),定数!$A$6:$A$13,定数!$B$6:$B$13))</f>
        <v>1.8532942581286169</v>
      </c>
      <c r="N21" s="44">
        <v>2018</v>
      </c>
      <c r="O21" s="8">
        <v>43515</v>
      </c>
      <c r="P21" s="93">
        <v>0.88470000000000004</v>
      </c>
      <c r="Q21" s="93"/>
      <c r="R21" s="90">
        <f>IF(P21="","",T21*M21*LOOKUP(RIGHT($D$2,3),定数!$A$6:$A$13,定数!$B$6:$B$13))</f>
        <v>-3335.9296646314515</v>
      </c>
      <c r="S21" s="90"/>
      <c r="T21" s="91">
        <f t="shared" si="5"/>
        <v>-11.999999999999789</v>
      </c>
      <c r="U21" s="91"/>
      <c r="V21" s="22">
        <f t="shared" si="2"/>
        <v>0</v>
      </c>
      <c r="W21">
        <f t="shared" si="3"/>
        <v>4</v>
      </c>
      <c r="X21" s="40">
        <f t="shared" si="6"/>
        <v>122602.20252879948</v>
      </c>
      <c r="Y21" s="41">
        <f t="shared" si="7"/>
        <v>9.3020735401580623E-2</v>
      </c>
    </row>
    <row r="22" spans="2:25" x14ac:dyDescent="0.2">
      <c r="B22" s="34">
        <v>14</v>
      </c>
      <c r="C22" s="86">
        <f t="shared" si="0"/>
        <v>107861.72582308558</v>
      </c>
      <c r="D22" s="86"/>
      <c r="E22" s="50">
        <v>2018</v>
      </c>
      <c r="F22" s="8">
        <v>43518</v>
      </c>
      <c r="G22" s="50" t="s">
        <v>4</v>
      </c>
      <c r="H22" s="87">
        <v>0.88439999999999996</v>
      </c>
      <c r="I22" s="87"/>
      <c r="J22" s="50">
        <v>18</v>
      </c>
      <c r="K22" s="88">
        <f t="shared" si="1"/>
        <v>3235.8517746925672</v>
      </c>
      <c r="L22" s="89"/>
      <c r="M22" s="6">
        <f>IF(J22="","",(K22/J22)/LOOKUP(RIGHT($D$2,3),定数!$A$6:$A$13,定数!$B$6:$B$13))</f>
        <v>1.1984636202565062</v>
      </c>
      <c r="N22" s="50">
        <v>2018</v>
      </c>
      <c r="O22" s="8">
        <v>43518</v>
      </c>
      <c r="P22" s="87">
        <v>0.88260000000000005</v>
      </c>
      <c r="Q22" s="87"/>
      <c r="R22" s="90">
        <f>IF(P22="","",T22*M22*LOOKUP(RIGHT($D$2,3),定数!$A$6:$A$13,定数!$B$6:$B$13))</f>
        <v>-3235.8517746924094</v>
      </c>
      <c r="S22" s="90"/>
      <c r="T22" s="91">
        <f t="shared" si="5"/>
        <v>-17.999999999999126</v>
      </c>
      <c r="U22" s="91"/>
      <c r="V22" s="22">
        <f t="shared" si="2"/>
        <v>0</v>
      </c>
      <c r="W22">
        <f t="shared" si="3"/>
        <v>5</v>
      </c>
      <c r="X22" s="40">
        <f t="shared" si="6"/>
        <v>122602.20252879948</v>
      </c>
      <c r="Y22" s="41">
        <f t="shared" si="7"/>
        <v>0.1202301133395326</v>
      </c>
    </row>
    <row r="23" spans="2:25" x14ac:dyDescent="0.2">
      <c r="B23" s="34">
        <v>15</v>
      </c>
      <c r="C23" s="86">
        <f t="shared" si="0"/>
        <v>104625.87404839318</v>
      </c>
      <c r="D23" s="86"/>
      <c r="E23" s="50">
        <v>2018</v>
      </c>
      <c r="F23" s="8">
        <v>43519</v>
      </c>
      <c r="G23" s="50" t="s">
        <v>3</v>
      </c>
      <c r="H23" s="87">
        <v>0.88319999999999999</v>
      </c>
      <c r="I23" s="87"/>
      <c r="J23" s="50">
        <v>6</v>
      </c>
      <c r="K23" s="88">
        <f t="shared" si="1"/>
        <v>3138.7762214517952</v>
      </c>
      <c r="L23" s="89"/>
      <c r="M23" s="6">
        <f>IF(J23="","",(K23/J23)/LOOKUP(RIGHT($D$2,3),定数!$A$6:$A$13,定数!$B$6:$B$13))</f>
        <v>3.4875291349464388</v>
      </c>
      <c r="N23" s="50">
        <v>2018</v>
      </c>
      <c r="O23" s="8">
        <v>43519</v>
      </c>
      <c r="P23" s="93">
        <v>0.88246999999999998</v>
      </c>
      <c r="Q23" s="93"/>
      <c r="R23" s="90">
        <f>IF(P23="","",T23*M23*LOOKUP(RIGHT($D$2,3),定数!$A$6:$A$13,定数!$B$6:$B$13))</f>
        <v>3818.8444027663941</v>
      </c>
      <c r="S23" s="90"/>
      <c r="T23" s="91">
        <f t="shared" si="5"/>
        <v>7.3000000000000842</v>
      </c>
      <c r="U23" s="91"/>
      <c r="V23" t="str">
        <f t="shared" ref="V23:W74" si="8">IF(S23&lt;&gt;"",IF(S23&lt;0,1+V22,0),"")</f>
        <v/>
      </c>
      <c r="W23">
        <f t="shared" si="3"/>
        <v>0</v>
      </c>
      <c r="X23" s="40">
        <f t="shared" si="6"/>
        <v>122602.20252879948</v>
      </c>
      <c r="Y23" s="41">
        <f t="shared" si="7"/>
        <v>0.1466232099393453</v>
      </c>
    </row>
    <row r="24" spans="2:25" x14ac:dyDescent="0.2">
      <c r="B24" s="34">
        <v>16</v>
      </c>
      <c r="C24" s="86">
        <f t="shared" si="0"/>
        <v>108444.71845115957</v>
      </c>
      <c r="D24" s="86"/>
      <c r="E24" s="50">
        <v>2018</v>
      </c>
      <c r="F24" s="8">
        <v>43519</v>
      </c>
      <c r="G24" s="50" t="s">
        <v>3</v>
      </c>
      <c r="H24" s="87">
        <v>0.88280000000000003</v>
      </c>
      <c r="I24" s="87"/>
      <c r="J24" s="50">
        <v>7</v>
      </c>
      <c r="K24" s="88">
        <f t="shared" si="1"/>
        <v>3253.3415535347872</v>
      </c>
      <c r="L24" s="89"/>
      <c r="M24" s="6">
        <f>IF(J24="","",(K24/J24)/LOOKUP(RIGHT($D$2,3),定数!$A$6:$A$13,定数!$B$6:$B$13))</f>
        <v>3.0984205271759877</v>
      </c>
      <c r="N24" s="50">
        <v>2018</v>
      </c>
      <c r="O24" s="8">
        <v>43519</v>
      </c>
      <c r="P24" s="93">
        <v>0.88190000000000002</v>
      </c>
      <c r="Q24" s="93"/>
      <c r="R24" s="90">
        <f>IF(P24="","",T24*M24*LOOKUP(RIGHT($D$2,3),定数!$A$6:$A$13,定数!$B$6:$B$13))</f>
        <v>4182.8677116876388</v>
      </c>
      <c r="S24" s="90"/>
      <c r="T24" s="91">
        <f t="shared" si="5"/>
        <v>9.000000000000119</v>
      </c>
      <c r="U24" s="91"/>
      <c r="V24" t="str">
        <f t="shared" si="8"/>
        <v/>
      </c>
      <c r="W24">
        <f t="shared" si="3"/>
        <v>0</v>
      </c>
      <c r="X24" s="40">
        <f t="shared" si="6"/>
        <v>122602.20252879948</v>
      </c>
      <c r="Y24" s="41">
        <f t="shared" si="7"/>
        <v>0.11547495710213107</v>
      </c>
    </row>
    <row r="25" spans="2:25" x14ac:dyDescent="0.2">
      <c r="B25" s="34">
        <v>17</v>
      </c>
      <c r="C25" s="86">
        <f t="shared" si="0"/>
        <v>112627.5861628472</v>
      </c>
      <c r="D25" s="86"/>
      <c r="E25" s="50">
        <v>2018</v>
      </c>
      <c r="F25" s="8">
        <v>43519</v>
      </c>
      <c r="G25" s="50" t="s">
        <v>3</v>
      </c>
      <c r="H25" s="87">
        <v>0.88</v>
      </c>
      <c r="I25" s="87"/>
      <c r="J25" s="50">
        <v>39</v>
      </c>
      <c r="K25" s="88">
        <f t="shared" si="1"/>
        <v>3378.8275848854159</v>
      </c>
      <c r="L25" s="89"/>
      <c r="M25" s="6">
        <f>IF(J25="","",(K25/J25)/LOOKUP(RIGHT($D$2,3),定数!$A$6:$A$13,定数!$B$6:$B$13))</f>
        <v>0.57757736493767797</v>
      </c>
      <c r="N25" s="50">
        <v>2018</v>
      </c>
      <c r="O25" s="8">
        <v>43519</v>
      </c>
      <c r="P25" s="87">
        <v>0.88390000000000002</v>
      </c>
      <c r="Q25" s="87"/>
      <c r="R25" s="90">
        <f>IF(P25="","",T25*M25*LOOKUP(RIGHT($D$2,3),定数!$A$6:$A$13,定数!$B$6:$B$13))</f>
        <v>-3378.8275848854287</v>
      </c>
      <c r="S25" s="90"/>
      <c r="T25" s="91">
        <f t="shared" si="5"/>
        <v>-39.000000000000142</v>
      </c>
      <c r="U25" s="91"/>
      <c r="V25" t="str">
        <f t="shared" si="8"/>
        <v/>
      </c>
      <c r="W25">
        <f t="shared" si="3"/>
        <v>1</v>
      </c>
      <c r="X25" s="40">
        <f t="shared" si="6"/>
        <v>122602.20252879948</v>
      </c>
      <c r="Y25" s="41">
        <f t="shared" si="7"/>
        <v>8.1357562590355759E-2</v>
      </c>
    </row>
    <row r="26" spans="2:25" x14ac:dyDescent="0.2">
      <c r="B26" s="34">
        <v>18</v>
      </c>
      <c r="C26" s="86">
        <f t="shared" si="0"/>
        <v>109248.75857796178</v>
      </c>
      <c r="D26" s="86"/>
      <c r="E26" s="50">
        <v>2018</v>
      </c>
      <c r="F26" s="8">
        <v>43522</v>
      </c>
      <c r="G26" s="50" t="s">
        <v>3</v>
      </c>
      <c r="H26" s="87">
        <v>0.87929999999999997</v>
      </c>
      <c r="I26" s="87"/>
      <c r="J26" s="50">
        <v>8</v>
      </c>
      <c r="K26" s="88">
        <f t="shared" si="1"/>
        <v>3277.4627573388534</v>
      </c>
      <c r="L26" s="89"/>
      <c r="M26" s="6">
        <f>IF(J26="","",(K26/J26)/LOOKUP(RIGHT($D$2,3),定数!$A$6:$A$13,定数!$B$6:$B$13))</f>
        <v>2.7312189644490443</v>
      </c>
      <c r="N26" s="50">
        <v>2018</v>
      </c>
      <c r="O26" s="8">
        <v>43522</v>
      </c>
      <c r="P26" s="100">
        <v>0.87802000000000002</v>
      </c>
      <c r="Q26" s="101"/>
      <c r="R26" s="90">
        <f>IF(P26="","",T26*M26*LOOKUP(RIGHT($D$2,3),定数!$A$6:$A$13,定数!$B$6:$B$13))</f>
        <v>5243.9404117419517</v>
      </c>
      <c r="S26" s="90"/>
      <c r="T26" s="91">
        <f t="shared" si="5"/>
        <v>12.799999999999478</v>
      </c>
      <c r="U26" s="91"/>
      <c r="V26" t="str">
        <f t="shared" si="8"/>
        <v/>
      </c>
      <c r="W26">
        <f t="shared" si="3"/>
        <v>0</v>
      </c>
      <c r="X26" s="40">
        <f t="shared" si="6"/>
        <v>122602.20252879948</v>
      </c>
      <c r="Y26" s="41">
        <f t="shared" si="7"/>
        <v>0.1089168357126451</v>
      </c>
    </row>
    <row r="27" spans="2:25" x14ac:dyDescent="0.2">
      <c r="B27" s="34">
        <v>19</v>
      </c>
      <c r="C27" s="86">
        <f t="shared" si="0"/>
        <v>114492.69898970373</v>
      </c>
      <c r="D27" s="86"/>
      <c r="E27" s="50">
        <v>2018</v>
      </c>
      <c r="F27" s="8">
        <v>43522</v>
      </c>
      <c r="G27" s="50" t="s">
        <v>3</v>
      </c>
      <c r="H27" s="87">
        <v>0.87929999999999997</v>
      </c>
      <c r="I27" s="87"/>
      <c r="J27" s="50">
        <v>6</v>
      </c>
      <c r="K27" s="88">
        <f t="shared" si="1"/>
        <v>3434.7809696911117</v>
      </c>
      <c r="L27" s="89"/>
      <c r="M27" s="6">
        <f>IF(J27="","",(K27/J27)/LOOKUP(RIGHT($D$2,3),定数!$A$6:$A$13,定数!$B$6:$B$13))</f>
        <v>3.8164232996567904</v>
      </c>
      <c r="N27" s="50">
        <v>2018</v>
      </c>
      <c r="O27" s="8">
        <v>43522</v>
      </c>
      <c r="P27" s="100">
        <v>0.87885000000000002</v>
      </c>
      <c r="Q27" s="101"/>
      <c r="R27" s="90">
        <f>IF(P27="","",T27*M27*LOOKUP(RIGHT($D$2,3),定数!$A$6:$A$13,定数!$B$6:$B$13))</f>
        <v>2576.0857272680501</v>
      </c>
      <c r="S27" s="90"/>
      <c r="T27" s="91">
        <f t="shared" si="5"/>
        <v>4.4999999999995044</v>
      </c>
      <c r="U27" s="91"/>
      <c r="V27" t="str">
        <f t="shared" si="8"/>
        <v/>
      </c>
      <c r="W27">
        <f t="shared" si="3"/>
        <v>0</v>
      </c>
      <c r="X27" s="40">
        <f t="shared" si="6"/>
        <v>122602.20252879948</v>
      </c>
      <c r="Y27" s="41">
        <f t="shared" si="7"/>
        <v>6.6144843826853816E-2</v>
      </c>
    </row>
    <row r="28" spans="2:25" x14ac:dyDescent="0.2">
      <c r="B28" s="34">
        <v>20</v>
      </c>
      <c r="C28" s="86">
        <f t="shared" si="0"/>
        <v>117068.78471697177</v>
      </c>
      <c r="D28" s="86"/>
      <c r="E28" s="50">
        <v>2018</v>
      </c>
      <c r="F28" s="8">
        <v>43523</v>
      </c>
      <c r="G28" s="50" t="s">
        <v>4</v>
      </c>
      <c r="H28" s="87">
        <v>0.88329999999999997</v>
      </c>
      <c r="I28" s="87"/>
      <c r="J28" s="50">
        <v>14</v>
      </c>
      <c r="K28" s="88">
        <f t="shared" si="1"/>
        <v>3512.0635415091529</v>
      </c>
      <c r="L28" s="89"/>
      <c r="M28" s="6">
        <f>IF(J28="","",(K28/J28)/LOOKUP(RIGHT($D$2,3),定数!$A$6:$A$13,定数!$B$6:$B$13))</f>
        <v>1.6724112102424538</v>
      </c>
      <c r="N28" s="50">
        <v>2018</v>
      </c>
      <c r="O28" s="8">
        <v>43523</v>
      </c>
      <c r="P28" s="87">
        <v>0.88190000000000002</v>
      </c>
      <c r="Q28" s="87"/>
      <c r="R28" s="90">
        <f>IF(P28="","",T28*M28*LOOKUP(RIGHT($D$2,3),定数!$A$6:$A$13,定数!$B$6:$B$13))</f>
        <v>-3512.0635415090442</v>
      </c>
      <c r="S28" s="90"/>
      <c r="T28" s="91">
        <f t="shared" si="5"/>
        <v>-13.999999999999568</v>
      </c>
      <c r="U28" s="91"/>
      <c r="V28" t="str">
        <f t="shared" si="8"/>
        <v/>
      </c>
      <c r="W28">
        <f t="shared" si="3"/>
        <v>1</v>
      </c>
      <c r="X28" s="40">
        <f t="shared" si="6"/>
        <v>122602.20252879948</v>
      </c>
      <c r="Y28" s="41">
        <f t="shared" si="7"/>
        <v>4.5133102812960457E-2</v>
      </c>
    </row>
    <row r="29" spans="2:25" x14ac:dyDescent="0.2">
      <c r="B29" s="34">
        <v>21</v>
      </c>
      <c r="C29" s="86">
        <f t="shared" si="0"/>
        <v>113556.72117546272</v>
      </c>
      <c r="D29" s="86"/>
      <c r="E29" s="51">
        <v>2018</v>
      </c>
      <c r="F29" s="8">
        <v>43530</v>
      </c>
      <c r="G29" s="51" t="s">
        <v>4</v>
      </c>
      <c r="H29" s="87">
        <v>0.89239999999999997</v>
      </c>
      <c r="I29" s="87"/>
      <c r="J29" s="51">
        <v>16</v>
      </c>
      <c r="K29" s="88">
        <f t="shared" si="1"/>
        <v>3406.7016352638816</v>
      </c>
      <c r="L29" s="89"/>
      <c r="M29" s="6">
        <f>IF(J29="","",(K29/J29)/LOOKUP(RIGHT($D$2,3),定数!$A$6:$A$13,定数!$B$6:$B$13))</f>
        <v>1.4194590146932839</v>
      </c>
      <c r="N29" s="51">
        <v>2018</v>
      </c>
      <c r="O29" s="8">
        <v>43531</v>
      </c>
      <c r="P29" s="94">
        <v>0.89498</v>
      </c>
      <c r="Q29" s="95"/>
      <c r="R29" s="90">
        <f>IF(P29="","",T29*M29*LOOKUP(RIGHT($D$2,3),定数!$A$6:$A$13,定数!$B$6:$B$13))</f>
        <v>5493.3063868630661</v>
      </c>
      <c r="S29" s="90"/>
      <c r="T29" s="91">
        <f t="shared" si="5"/>
        <v>25.800000000000267</v>
      </c>
      <c r="U29" s="91"/>
      <c r="V29" t="str">
        <f t="shared" si="8"/>
        <v/>
      </c>
      <c r="W29">
        <f t="shared" si="3"/>
        <v>0</v>
      </c>
      <c r="X29" s="40">
        <f t="shared" si="6"/>
        <v>122602.20252879948</v>
      </c>
      <c r="Y29" s="41">
        <f t="shared" si="7"/>
        <v>7.3779109728570824E-2</v>
      </c>
    </row>
    <row r="30" spans="2:25" x14ac:dyDescent="0.2">
      <c r="B30" s="34">
        <v>22</v>
      </c>
      <c r="C30" s="86">
        <f t="shared" si="0"/>
        <v>119050.02756232579</v>
      </c>
      <c r="D30" s="86"/>
      <c r="E30" s="51">
        <v>2018</v>
      </c>
      <c r="F30" s="8">
        <v>43531</v>
      </c>
      <c r="G30" s="51" t="s">
        <v>4</v>
      </c>
      <c r="H30" s="87">
        <v>0.89380000000000004</v>
      </c>
      <c r="I30" s="87"/>
      <c r="J30" s="51">
        <v>7</v>
      </c>
      <c r="K30" s="88">
        <f t="shared" si="1"/>
        <v>3571.5008268697734</v>
      </c>
      <c r="L30" s="89"/>
      <c r="M30" s="6">
        <f>IF(J30="","",(K30/J30)/LOOKUP(RIGHT($D$2,3),定数!$A$6:$A$13,定数!$B$6:$B$13))</f>
        <v>3.4014293589235938</v>
      </c>
      <c r="N30" s="51">
        <v>2018</v>
      </c>
      <c r="O30" s="8">
        <v>43531</v>
      </c>
      <c r="P30" s="100">
        <v>0.89456000000000002</v>
      </c>
      <c r="Q30" s="101"/>
      <c r="R30" s="90">
        <f>IF(P30="","",T30*M30*LOOKUP(RIGHT($D$2,3),定数!$A$6:$A$13,定数!$B$6:$B$13))</f>
        <v>3877.6294691728094</v>
      </c>
      <c r="S30" s="90"/>
      <c r="T30" s="91">
        <f t="shared" si="5"/>
        <v>7.5999999999998291</v>
      </c>
      <c r="U30" s="91"/>
      <c r="V30" t="str">
        <f t="shared" si="8"/>
        <v/>
      </c>
      <c r="W30">
        <f t="shared" si="3"/>
        <v>0</v>
      </c>
      <c r="X30" s="40">
        <f t="shared" si="6"/>
        <v>122602.20252879948</v>
      </c>
      <c r="Y30" s="41">
        <f t="shared" si="7"/>
        <v>2.8973174161689874E-2</v>
      </c>
    </row>
    <row r="31" spans="2:25" x14ac:dyDescent="0.2">
      <c r="B31" s="34">
        <v>23</v>
      </c>
      <c r="C31" s="86">
        <f t="shared" si="0"/>
        <v>122927.6570314986</v>
      </c>
      <c r="D31" s="86"/>
      <c r="E31" s="51">
        <v>2018</v>
      </c>
      <c r="F31" s="8">
        <v>43532</v>
      </c>
      <c r="G31" s="51" t="s">
        <v>3</v>
      </c>
      <c r="H31" s="87">
        <v>0.89249999999999996</v>
      </c>
      <c r="I31" s="87"/>
      <c r="J31" s="51">
        <v>4</v>
      </c>
      <c r="K31" s="88">
        <f t="shared" si="1"/>
        <v>3687.8297109449577</v>
      </c>
      <c r="L31" s="89"/>
      <c r="M31" s="6">
        <f>IF(J31="","",(K31/J31)/LOOKUP(RIGHT($D$2,3),定数!$A$6:$A$13,定数!$B$6:$B$13))</f>
        <v>6.1463828515749297</v>
      </c>
      <c r="N31" s="51">
        <v>2018</v>
      </c>
      <c r="O31" s="8">
        <v>43532</v>
      </c>
      <c r="P31" s="100">
        <v>0.89222000000000001</v>
      </c>
      <c r="Q31" s="101"/>
      <c r="R31" s="90">
        <f>IF(P31="","",T31*M31*LOOKUP(RIGHT($D$2,3),定数!$A$6:$A$13,定数!$B$6:$B$13))</f>
        <v>2581.4807976609814</v>
      </c>
      <c r="S31" s="90"/>
      <c r="T31" s="91">
        <f t="shared" si="5"/>
        <v>2.7999999999994696</v>
      </c>
      <c r="U31" s="91"/>
      <c r="V31" t="str">
        <f t="shared" si="8"/>
        <v/>
      </c>
      <c r="W31">
        <f t="shared" si="3"/>
        <v>0</v>
      </c>
      <c r="X31" s="40">
        <f t="shared" si="6"/>
        <v>122927.6570314986</v>
      </c>
      <c r="Y31" s="41">
        <f t="shared" si="7"/>
        <v>0</v>
      </c>
    </row>
    <row r="32" spans="2:25" x14ac:dyDescent="0.2">
      <c r="B32" s="34">
        <v>24</v>
      </c>
      <c r="C32" s="86">
        <f t="shared" si="0"/>
        <v>125509.13782915959</v>
      </c>
      <c r="D32" s="86"/>
      <c r="E32" s="51">
        <v>2018</v>
      </c>
      <c r="F32" s="8">
        <v>43532</v>
      </c>
      <c r="G32" s="51" t="s">
        <v>3</v>
      </c>
      <c r="H32" s="87">
        <v>0.89090000000000003</v>
      </c>
      <c r="I32" s="87"/>
      <c r="J32" s="51">
        <v>22</v>
      </c>
      <c r="K32" s="88">
        <f t="shared" si="1"/>
        <v>3765.2741348747877</v>
      </c>
      <c r="L32" s="89"/>
      <c r="M32" s="6">
        <f>IF(J32="","",(K32/J32)/LOOKUP(RIGHT($D$2,3),定数!$A$6:$A$13,定数!$B$6:$B$13))</f>
        <v>1.140992162083269</v>
      </c>
      <c r="N32" s="51">
        <v>2018</v>
      </c>
      <c r="O32" s="8">
        <v>43533</v>
      </c>
      <c r="P32" s="100">
        <v>0.88702000000000003</v>
      </c>
      <c r="Q32" s="101"/>
      <c r="R32" s="90">
        <f>IF(P32="","",T32*M32*LOOKUP(RIGHT($D$2,3),定数!$A$6:$A$13,定数!$B$6:$B$13))</f>
        <v>6640.574383324617</v>
      </c>
      <c r="S32" s="90"/>
      <c r="T32" s="91">
        <f t="shared" si="5"/>
        <v>38.799999999999947</v>
      </c>
      <c r="U32" s="91"/>
      <c r="V32" t="str">
        <f t="shared" si="8"/>
        <v/>
      </c>
      <c r="W32">
        <f t="shared" si="3"/>
        <v>0</v>
      </c>
      <c r="X32" s="40">
        <f t="shared" si="6"/>
        <v>125509.13782915959</v>
      </c>
      <c r="Y32" s="41">
        <f t="shared" si="7"/>
        <v>0</v>
      </c>
    </row>
    <row r="33" spans="2:25" x14ac:dyDescent="0.2">
      <c r="B33" s="34">
        <v>25</v>
      </c>
      <c r="C33" s="86">
        <f t="shared" si="0"/>
        <v>132149.71221248421</v>
      </c>
      <c r="D33" s="86"/>
      <c r="E33" s="51">
        <v>2018</v>
      </c>
      <c r="F33" s="8">
        <v>43533</v>
      </c>
      <c r="G33" s="51" t="s">
        <v>3</v>
      </c>
      <c r="H33" s="87">
        <v>0.88859999999999995</v>
      </c>
      <c r="I33" s="87"/>
      <c r="J33" s="51">
        <v>10</v>
      </c>
      <c r="K33" s="88">
        <f t="shared" si="1"/>
        <v>3964.4913663745265</v>
      </c>
      <c r="L33" s="89"/>
      <c r="M33" s="6">
        <f>IF(J33="","",(K33/J33)/LOOKUP(RIGHT($D$2,3),定数!$A$6:$A$13,定数!$B$6:$B$13))</f>
        <v>2.6429942442496843</v>
      </c>
      <c r="N33" s="51">
        <v>2018</v>
      </c>
      <c r="O33" s="8">
        <v>43533</v>
      </c>
      <c r="P33" s="87">
        <v>0.88959999999999995</v>
      </c>
      <c r="Q33" s="87"/>
      <c r="R33" s="90">
        <f>IF(P33="","",T33*M33*LOOKUP(RIGHT($D$2,3),定数!$A$6:$A$13,定数!$B$6:$B$13))</f>
        <v>-3964.4913663745301</v>
      </c>
      <c r="S33" s="90"/>
      <c r="T33" s="91">
        <f t="shared" si="5"/>
        <v>-10.000000000000009</v>
      </c>
      <c r="U33" s="91"/>
      <c r="V33" t="str">
        <f t="shared" si="8"/>
        <v/>
      </c>
      <c r="W33">
        <f t="shared" si="3"/>
        <v>1</v>
      </c>
      <c r="X33" s="40">
        <f t="shared" si="6"/>
        <v>132149.71221248421</v>
      </c>
      <c r="Y33" s="41">
        <f t="shared" si="7"/>
        <v>0</v>
      </c>
    </row>
    <row r="34" spans="2:25" x14ac:dyDescent="0.2">
      <c r="B34" s="34">
        <v>26</v>
      </c>
      <c r="C34" s="86">
        <f t="shared" si="0"/>
        <v>128185.22084610969</v>
      </c>
      <c r="D34" s="86"/>
      <c r="E34" s="51">
        <v>2018</v>
      </c>
      <c r="F34" s="8">
        <v>43538</v>
      </c>
      <c r="G34" s="51" t="s">
        <v>3</v>
      </c>
      <c r="H34" s="87">
        <v>0.88539999999999996</v>
      </c>
      <c r="I34" s="87"/>
      <c r="J34" s="51">
        <v>7</v>
      </c>
      <c r="K34" s="88">
        <f t="shared" si="1"/>
        <v>3845.5566253832903</v>
      </c>
      <c r="L34" s="89"/>
      <c r="M34" s="6">
        <f>IF(J34="","",(K34/J34)/LOOKUP(RIGHT($D$2,3),定数!$A$6:$A$13,定数!$B$6:$B$13))</f>
        <v>3.6624348813174197</v>
      </c>
      <c r="N34" s="51">
        <v>2018</v>
      </c>
      <c r="O34" s="8">
        <v>43539</v>
      </c>
      <c r="P34" s="87">
        <v>0.8861</v>
      </c>
      <c r="Q34" s="87"/>
      <c r="R34" s="90">
        <f>IF(P34="","",T34*M34*LOOKUP(RIGHT($D$2,3),定数!$A$6:$A$13,定数!$B$6:$B$13))</f>
        <v>-3845.5566253834772</v>
      </c>
      <c r="S34" s="90"/>
      <c r="T34" s="91">
        <f t="shared" si="5"/>
        <v>-7.0000000000003393</v>
      </c>
      <c r="U34" s="91"/>
      <c r="V34" t="str">
        <f t="shared" si="8"/>
        <v/>
      </c>
      <c r="W34">
        <f t="shared" si="3"/>
        <v>2</v>
      </c>
      <c r="X34" s="40">
        <f t="shared" si="6"/>
        <v>132149.71221248421</v>
      </c>
      <c r="Y34" s="41">
        <f t="shared" si="7"/>
        <v>3.0000000000000027E-2</v>
      </c>
    </row>
    <row r="35" spans="2:25" x14ac:dyDescent="0.2">
      <c r="B35" s="34">
        <v>27</v>
      </c>
      <c r="C35" s="86">
        <f t="shared" si="0"/>
        <v>124339.6642207262</v>
      </c>
      <c r="D35" s="86"/>
      <c r="E35" s="51">
        <v>2018</v>
      </c>
      <c r="F35" s="8">
        <v>43540</v>
      </c>
      <c r="G35" s="51" t="s">
        <v>3</v>
      </c>
      <c r="H35" s="87">
        <v>0.88219999999999998</v>
      </c>
      <c r="I35" s="87"/>
      <c r="J35" s="51">
        <v>11</v>
      </c>
      <c r="K35" s="88">
        <f t="shared" si="1"/>
        <v>3730.1899266217861</v>
      </c>
      <c r="L35" s="89"/>
      <c r="M35" s="6">
        <f>IF(J35="","",(K35/J35)/LOOKUP(RIGHT($D$2,3),定数!$A$6:$A$13,定数!$B$6:$B$13))</f>
        <v>2.2607211676495673</v>
      </c>
      <c r="N35" s="51">
        <v>2018</v>
      </c>
      <c r="O35" s="8">
        <v>43543</v>
      </c>
      <c r="P35" s="100">
        <v>0.88053999999999999</v>
      </c>
      <c r="Q35" s="101"/>
      <c r="R35" s="90">
        <f>IF(P35="","",T35*M35*LOOKUP(RIGHT($D$2,3),定数!$A$6:$A$13,定数!$B$6:$B$13))</f>
        <v>5629.1957074474049</v>
      </c>
      <c r="S35" s="90"/>
      <c r="T35" s="91">
        <f t="shared" si="5"/>
        <v>16.599999999999948</v>
      </c>
      <c r="U35" s="91"/>
      <c r="V35" t="str">
        <f t="shared" si="8"/>
        <v/>
      </c>
      <c r="W35">
        <f t="shared" si="3"/>
        <v>0</v>
      </c>
      <c r="X35" s="40">
        <f t="shared" si="6"/>
        <v>132149.71221248421</v>
      </c>
      <c r="Y35" s="41">
        <f t="shared" si="7"/>
        <v>5.9100000000001485E-2</v>
      </c>
    </row>
    <row r="36" spans="2:25" x14ac:dyDescent="0.2">
      <c r="B36" s="34">
        <v>28</v>
      </c>
      <c r="C36" s="86">
        <f t="shared" si="0"/>
        <v>129968.85992817361</v>
      </c>
      <c r="D36" s="86"/>
      <c r="E36" s="51">
        <v>2018</v>
      </c>
      <c r="F36" s="8">
        <v>43540</v>
      </c>
      <c r="G36" s="51" t="s">
        <v>3</v>
      </c>
      <c r="H36" s="87">
        <v>0.88190000000000002</v>
      </c>
      <c r="I36" s="87"/>
      <c r="J36" s="51">
        <v>14</v>
      </c>
      <c r="K36" s="88">
        <f t="shared" si="1"/>
        <v>3899.0657978452082</v>
      </c>
      <c r="L36" s="89"/>
      <c r="M36" s="6">
        <f>IF(J36="","",(K36/J36)/LOOKUP(RIGHT($D$2,3),定数!$A$6:$A$13,定数!$B$6:$B$13))</f>
        <v>1.8566979989739085</v>
      </c>
      <c r="N36" s="51">
        <v>2018</v>
      </c>
      <c r="O36" s="8">
        <v>43543</v>
      </c>
      <c r="P36" s="100">
        <v>0.87948000000000004</v>
      </c>
      <c r="Q36" s="101"/>
      <c r="R36" s="90">
        <f>IF(P36="","",T36*M36*LOOKUP(RIGHT($D$2,3),定数!$A$6:$A$13,定数!$B$6:$B$13))</f>
        <v>6739.8137362752259</v>
      </c>
      <c r="S36" s="90"/>
      <c r="T36" s="91">
        <f t="shared" si="5"/>
        <v>24.199999999999775</v>
      </c>
      <c r="U36" s="91"/>
      <c r="V36" t="str">
        <f t="shared" si="8"/>
        <v/>
      </c>
      <c r="W36">
        <f t="shared" si="3"/>
        <v>0</v>
      </c>
      <c r="X36" s="40">
        <f t="shared" si="6"/>
        <v>132149.71221248421</v>
      </c>
      <c r="Y36" s="41">
        <f t="shared" si="7"/>
        <v>1.6502890909092516E-2</v>
      </c>
    </row>
    <row r="37" spans="2:25" x14ac:dyDescent="0.2">
      <c r="B37" s="34">
        <v>29</v>
      </c>
      <c r="C37" s="86">
        <f t="shared" si="0"/>
        <v>136708.67366444884</v>
      </c>
      <c r="D37" s="86"/>
      <c r="E37" s="51">
        <v>2018</v>
      </c>
      <c r="F37" s="8">
        <v>43544</v>
      </c>
      <c r="G37" s="51" t="s">
        <v>3</v>
      </c>
      <c r="H37" s="87">
        <v>0.87709999999999999</v>
      </c>
      <c r="I37" s="87"/>
      <c r="J37" s="51">
        <v>26</v>
      </c>
      <c r="K37" s="88">
        <f t="shared" si="1"/>
        <v>4101.2602099334654</v>
      </c>
      <c r="L37" s="89"/>
      <c r="M37" s="6">
        <f>IF(J37="","",(K37/J37)/LOOKUP(RIGHT($D$2,3),定数!$A$6:$A$13,定数!$B$6:$B$13))</f>
        <v>1.051605182034222</v>
      </c>
      <c r="N37" s="51">
        <v>2018</v>
      </c>
      <c r="O37" s="8">
        <v>43545</v>
      </c>
      <c r="P37" s="100">
        <v>0.87231999999999998</v>
      </c>
      <c r="Q37" s="101"/>
      <c r="R37" s="90">
        <f>IF(P37="","",T37*M37*LOOKUP(RIGHT($D$2,3),定数!$A$6:$A$13,定数!$B$6:$B$13))</f>
        <v>7540.009155185383</v>
      </c>
      <c r="S37" s="90"/>
      <c r="T37" s="91">
        <f t="shared" si="5"/>
        <v>47.800000000000068</v>
      </c>
      <c r="U37" s="91"/>
      <c r="V37" t="str">
        <f t="shared" si="8"/>
        <v/>
      </c>
      <c r="W37">
        <f t="shared" si="3"/>
        <v>0</v>
      </c>
      <c r="X37" s="40">
        <f t="shared" si="6"/>
        <v>136708.67366444884</v>
      </c>
      <c r="Y37" s="41">
        <f t="shared" si="7"/>
        <v>0</v>
      </c>
    </row>
    <row r="38" spans="2:25" x14ac:dyDescent="0.2">
      <c r="B38" s="34">
        <v>30</v>
      </c>
      <c r="C38" s="86">
        <f t="shared" si="0"/>
        <v>144248.68281963421</v>
      </c>
      <c r="D38" s="86"/>
      <c r="E38" s="51">
        <v>2018</v>
      </c>
      <c r="F38" s="8">
        <v>43545</v>
      </c>
      <c r="G38" s="51" t="s">
        <v>3</v>
      </c>
      <c r="H38" s="87">
        <v>0.87219999999999998</v>
      </c>
      <c r="I38" s="87"/>
      <c r="J38" s="51">
        <v>8</v>
      </c>
      <c r="K38" s="88">
        <f t="shared" si="1"/>
        <v>4327.4604845890262</v>
      </c>
      <c r="L38" s="89"/>
      <c r="M38" s="6">
        <f>IF(J38="","",(K38/J38)/LOOKUP(RIGHT($D$2,3),定数!$A$6:$A$13,定数!$B$6:$B$13))</f>
        <v>3.6062170704908554</v>
      </c>
      <c r="N38" s="51">
        <v>2018</v>
      </c>
      <c r="O38" s="8">
        <v>43545</v>
      </c>
      <c r="P38" s="87">
        <v>0.873</v>
      </c>
      <c r="Q38" s="87"/>
      <c r="R38" s="90">
        <f>IF(P38="","",T38*M38*LOOKUP(RIGHT($D$2,3),定数!$A$6:$A$13,定数!$B$6:$B$13))</f>
        <v>-4327.4604845891508</v>
      </c>
      <c r="S38" s="90"/>
      <c r="T38" s="91">
        <f t="shared" si="5"/>
        <v>-8.0000000000002292</v>
      </c>
      <c r="U38" s="91"/>
      <c r="V38" t="str">
        <f t="shared" si="8"/>
        <v/>
      </c>
      <c r="W38">
        <f t="shared" si="3"/>
        <v>1</v>
      </c>
      <c r="X38" s="40">
        <f t="shared" si="6"/>
        <v>144248.68281963421</v>
      </c>
      <c r="Y38" s="41">
        <f t="shared" si="7"/>
        <v>0</v>
      </c>
    </row>
    <row r="39" spans="2:25" x14ac:dyDescent="0.2">
      <c r="B39" s="34">
        <v>31</v>
      </c>
      <c r="C39" s="86">
        <f t="shared" si="0"/>
        <v>139921.22233504505</v>
      </c>
      <c r="D39" s="86"/>
      <c r="E39" s="51">
        <v>2018</v>
      </c>
      <c r="F39" s="8">
        <v>43553</v>
      </c>
      <c r="G39" s="51" t="s">
        <v>4</v>
      </c>
      <c r="H39" s="92">
        <v>0.87719999999999998</v>
      </c>
      <c r="I39" s="92"/>
      <c r="J39" s="51">
        <v>18</v>
      </c>
      <c r="K39" s="88">
        <f t="shared" si="1"/>
        <v>4197.6366700513518</v>
      </c>
      <c r="L39" s="89"/>
      <c r="M39" s="6">
        <f>IF(J39="","",(K39/J39)/LOOKUP(RIGHT($D$2,3),定数!$A$6:$A$13,定数!$B$6:$B$13))</f>
        <v>1.5546802481671673</v>
      </c>
      <c r="N39" s="51">
        <v>2018</v>
      </c>
      <c r="O39" s="8">
        <v>43557</v>
      </c>
      <c r="P39" s="93">
        <v>0.87539999999999996</v>
      </c>
      <c r="Q39" s="93"/>
      <c r="R39" s="90">
        <f>IF(P39="","",T39*M39*LOOKUP(RIGHT($D$2,3),定数!$A$6:$A$13,定数!$B$6:$B$13))</f>
        <v>-4197.6366700514072</v>
      </c>
      <c r="S39" s="90"/>
      <c r="T39" s="91">
        <f t="shared" ref="T39:T58" si="9">IF(P39="","",IF(G39="買",(P39-H39),(H39-P39))*IF(RIGHT($D$2,3)="JPY",100,10000))</f>
        <v>-18.000000000000238</v>
      </c>
      <c r="U39" s="91"/>
      <c r="V39" t="str">
        <f t="shared" si="8"/>
        <v/>
      </c>
      <c r="W39">
        <f t="shared" si="3"/>
        <v>2</v>
      </c>
      <c r="X39" s="40">
        <f t="shared" si="6"/>
        <v>144248.68281963421</v>
      </c>
      <c r="Y39" s="41">
        <f t="shared" si="7"/>
        <v>3.0000000000000915E-2</v>
      </c>
    </row>
    <row r="40" spans="2:25" x14ac:dyDescent="0.2">
      <c r="B40" s="34">
        <v>32</v>
      </c>
      <c r="C40" s="86">
        <f t="shared" si="0"/>
        <v>135723.58566499365</v>
      </c>
      <c r="D40" s="86"/>
      <c r="E40" s="51">
        <v>2018</v>
      </c>
      <c r="F40" s="8">
        <v>43554</v>
      </c>
      <c r="G40" s="51" t="s">
        <v>4</v>
      </c>
      <c r="H40" s="92">
        <v>0.87790000000000001</v>
      </c>
      <c r="I40" s="92"/>
      <c r="J40" s="51">
        <v>9</v>
      </c>
      <c r="K40" s="88">
        <f t="shared" si="1"/>
        <v>4071.7075699498091</v>
      </c>
      <c r="L40" s="89"/>
      <c r="M40" s="6">
        <f>IF(J40="","",(K40/J40)/LOOKUP(RIGHT($D$2,3),定数!$A$6:$A$13,定数!$B$6:$B$13))</f>
        <v>3.0160796814443027</v>
      </c>
      <c r="N40" s="51">
        <v>2018</v>
      </c>
      <c r="O40" s="8">
        <v>43557</v>
      </c>
      <c r="P40" s="93">
        <v>0.877</v>
      </c>
      <c r="Q40" s="93"/>
      <c r="R40" s="90">
        <f>IF(P40="","",T40*M40*LOOKUP(RIGHT($D$2,3),定数!$A$6:$A$13,定数!$B$6:$B$13))</f>
        <v>-4071.7075699498628</v>
      </c>
      <c r="S40" s="90"/>
      <c r="T40" s="91">
        <f t="shared" si="9"/>
        <v>-9.000000000000119</v>
      </c>
      <c r="U40" s="91"/>
      <c r="V40" t="str">
        <f t="shared" si="8"/>
        <v/>
      </c>
      <c r="W40">
        <f t="shared" si="3"/>
        <v>3</v>
      </c>
      <c r="X40" s="40">
        <f t="shared" si="6"/>
        <v>144248.68281963421</v>
      </c>
      <c r="Y40" s="41">
        <f t="shared" si="7"/>
        <v>5.9100000000001263E-2</v>
      </c>
    </row>
    <row r="41" spans="2:25" x14ac:dyDescent="0.2">
      <c r="B41" s="34">
        <v>33</v>
      </c>
      <c r="C41" s="86">
        <f t="shared" si="0"/>
        <v>131651.87809504379</v>
      </c>
      <c r="D41" s="86"/>
      <c r="E41" s="51">
        <v>2018</v>
      </c>
      <c r="F41" s="8">
        <v>43558</v>
      </c>
      <c r="G41" s="51" t="s">
        <v>3</v>
      </c>
      <c r="H41" s="92">
        <v>0.87219999999999998</v>
      </c>
      <c r="I41" s="92"/>
      <c r="J41" s="51">
        <v>8</v>
      </c>
      <c r="K41" s="88">
        <f t="shared" si="1"/>
        <v>3949.5563428513137</v>
      </c>
      <c r="L41" s="89"/>
      <c r="M41" s="6">
        <f>IF(J41="","",(K41/J41)/LOOKUP(RIGHT($D$2,3),定数!$A$6:$A$13,定数!$B$6:$B$13))</f>
        <v>3.2912969523760949</v>
      </c>
      <c r="N41" s="51">
        <v>2018</v>
      </c>
      <c r="O41" s="8">
        <v>43558</v>
      </c>
      <c r="P41" s="93">
        <v>0.873</v>
      </c>
      <c r="Q41" s="93"/>
      <c r="R41" s="90">
        <f>IF(P41="","",T41*M41*LOOKUP(RIGHT($D$2,3),定数!$A$6:$A$13,定数!$B$6:$B$13))</f>
        <v>-3949.556342851427</v>
      </c>
      <c r="S41" s="90"/>
      <c r="T41" s="91">
        <f t="shared" si="9"/>
        <v>-8.0000000000002292</v>
      </c>
      <c r="U41" s="91"/>
      <c r="V41" t="str">
        <f t="shared" si="8"/>
        <v/>
      </c>
      <c r="W41">
        <f t="shared" si="3"/>
        <v>4</v>
      </c>
      <c r="X41" s="40">
        <f t="shared" si="6"/>
        <v>144248.68281963421</v>
      </c>
      <c r="Y41" s="41">
        <f t="shared" si="7"/>
        <v>8.7327000000001487E-2</v>
      </c>
    </row>
    <row r="42" spans="2:25" x14ac:dyDescent="0.2">
      <c r="B42" s="34">
        <v>34</v>
      </c>
      <c r="C42" s="86">
        <f t="shared" si="0"/>
        <v>127702.32175219237</v>
      </c>
      <c r="D42" s="86"/>
      <c r="E42" s="51">
        <v>2018</v>
      </c>
      <c r="F42" s="8">
        <v>43560</v>
      </c>
      <c r="G42" s="51" t="s">
        <v>4</v>
      </c>
      <c r="H42" s="93">
        <v>0.87409999999999999</v>
      </c>
      <c r="I42" s="93"/>
      <c r="J42" s="51">
        <v>14</v>
      </c>
      <c r="K42" s="88">
        <f t="shared" si="1"/>
        <v>3831.0696525657709</v>
      </c>
      <c r="L42" s="89"/>
      <c r="M42" s="6">
        <f>IF(J42="","",(K42/J42)/LOOKUP(RIGHT($D$2,3),定数!$A$6:$A$13,定数!$B$6:$B$13))</f>
        <v>1.8243188821741767</v>
      </c>
      <c r="N42" s="51">
        <v>2018</v>
      </c>
      <c r="O42" s="8">
        <v>43560</v>
      </c>
      <c r="P42" s="93">
        <v>0.87270000000000003</v>
      </c>
      <c r="Q42" s="93"/>
      <c r="R42" s="90">
        <f>IF(P42="","",T42*M42*LOOKUP(RIGHT($D$2,3),定数!$A$6:$A$13,定数!$B$6:$B$13))</f>
        <v>-3831.0696525656531</v>
      </c>
      <c r="S42" s="90"/>
      <c r="T42" s="91">
        <f t="shared" si="9"/>
        <v>-13.999999999999568</v>
      </c>
      <c r="U42" s="91"/>
      <c r="V42" t="str">
        <f t="shared" si="8"/>
        <v/>
      </c>
      <c r="W42">
        <f t="shared" si="3"/>
        <v>5</v>
      </c>
      <c r="X42" s="40">
        <f t="shared" si="6"/>
        <v>144248.68281963421</v>
      </c>
      <c r="Y42" s="41">
        <f t="shared" si="7"/>
        <v>0.11470719000000229</v>
      </c>
    </row>
    <row r="43" spans="2:25" x14ac:dyDescent="0.2">
      <c r="B43" s="34">
        <v>35</v>
      </c>
      <c r="C43" s="86">
        <f t="shared" si="0"/>
        <v>123871.25209962671</v>
      </c>
      <c r="D43" s="86"/>
      <c r="E43" s="51">
        <v>2018</v>
      </c>
      <c r="F43" s="8">
        <v>43561</v>
      </c>
      <c r="G43" s="51" t="s">
        <v>3</v>
      </c>
      <c r="H43" s="93">
        <v>0.87319999999999998</v>
      </c>
      <c r="I43" s="93"/>
      <c r="J43" s="51">
        <v>9</v>
      </c>
      <c r="K43" s="88">
        <f t="shared" si="1"/>
        <v>3716.1375629888012</v>
      </c>
      <c r="L43" s="89"/>
      <c r="M43" s="6">
        <f>IF(J43="","",(K43/J43)/LOOKUP(RIGHT($D$2,3),定数!$A$6:$A$13,定数!$B$6:$B$13))</f>
        <v>2.7526944911028157</v>
      </c>
      <c r="N43" s="51">
        <v>2018</v>
      </c>
      <c r="O43" s="8">
        <v>43561</v>
      </c>
      <c r="P43" s="93">
        <v>0.87178999999999995</v>
      </c>
      <c r="Q43" s="93"/>
      <c r="R43" s="90">
        <f>IF(P43="","",T43*M43*LOOKUP(RIGHT($D$2,3),定数!$A$6:$A$13,定数!$B$6:$B$13))</f>
        <v>5821.9488486825476</v>
      </c>
      <c r="S43" s="90"/>
      <c r="T43" s="91">
        <f t="shared" si="9"/>
        <v>14.100000000000223</v>
      </c>
      <c r="U43" s="91"/>
      <c r="V43" t="str">
        <f t="shared" si="8"/>
        <v/>
      </c>
      <c r="W43">
        <f t="shared" si="3"/>
        <v>0</v>
      </c>
      <c r="X43" s="40">
        <f t="shared" si="6"/>
        <v>144248.68281963421</v>
      </c>
      <c r="Y43" s="41">
        <f t="shared" si="7"/>
        <v>0.14126597430000143</v>
      </c>
    </row>
    <row r="44" spans="2:25" x14ac:dyDescent="0.2">
      <c r="B44" s="34">
        <v>36</v>
      </c>
      <c r="C44" s="86">
        <f t="shared" si="0"/>
        <v>129693.20094830926</v>
      </c>
      <c r="D44" s="86"/>
      <c r="E44" s="51">
        <v>2018</v>
      </c>
      <c r="F44" s="8">
        <v>43564</v>
      </c>
      <c r="G44" s="51" t="s">
        <v>4</v>
      </c>
      <c r="H44" s="93">
        <v>0.87219999999999998</v>
      </c>
      <c r="I44" s="93"/>
      <c r="J44" s="51">
        <v>18</v>
      </c>
      <c r="K44" s="88">
        <f t="shared" si="1"/>
        <v>3890.7960284492774</v>
      </c>
      <c r="L44" s="89"/>
      <c r="M44" s="6">
        <f>IF(J44="","",(K44/J44)/LOOKUP(RIGHT($D$2,3),定数!$A$6:$A$13,定数!$B$6:$B$13))</f>
        <v>1.4410355660923251</v>
      </c>
      <c r="N44" s="51">
        <v>2018</v>
      </c>
      <c r="O44" s="8">
        <v>43565</v>
      </c>
      <c r="P44" s="93">
        <v>0.87039999999999995</v>
      </c>
      <c r="Q44" s="93"/>
      <c r="R44" s="90">
        <f>IF(P44="","",T44*M44*LOOKUP(RIGHT($D$2,3),定数!$A$6:$A$13,定数!$B$6:$B$13))</f>
        <v>-3890.7960284493292</v>
      </c>
      <c r="S44" s="90"/>
      <c r="T44" s="91">
        <f t="shared" si="9"/>
        <v>-18.000000000000238</v>
      </c>
      <c r="U44" s="91"/>
      <c r="V44" t="str">
        <f t="shared" si="8"/>
        <v/>
      </c>
      <c r="W44">
        <f t="shared" si="3"/>
        <v>1</v>
      </c>
      <c r="X44" s="40">
        <f t="shared" si="6"/>
        <v>144248.68281963421</v>
      </c>
      <c r="Y44" s="41">
        <f t="shared" si="7"/>
        <v>0.10090547509210079</v>
      </c>
    </row>
    <row r="45" spans="2:25" x14ac:dyDescent="0.2">
      <c r="B45" s="34">
        <v>37</v>
      </c>
      <c r="C45" s="86">
        <f t="shared" si="0"/>
        <v>125802.40491985992</v>
      </c>
      <c r="D45" s="86"/>
      <c r="E45" s="51">
        <v>2018</v>
      </c>
      <c r="F45" s="8">
        <v>43565</v>
      </c>
      <c r="G45" s="51" t="s">
        <v>4</v>
      </c>
      <c r="H45" s="93">
        <v>0.87180000000000002</v>
      </c>
      <c r="I45" s="93"/>
      <c r="J45" s="51">
        <v>8</v>
      </c>
      <c r="K45" s="88">
        <f t="shared" si="1"/>
        <v>3774.0721475957976</v>
      </c>
      <c r="L45" s="89"/>
      <c r="M45" s="6">
        <f>IF(J45="","",(K45/J45)/LOOKUP(RIGHT($D$2,3),定数!$A$6:$A$13,定数!$B$6:$B$13))</f>
        <v>3.1450601229964978</v>
      </c>
      <c r="N45" s="51">
        <v>2018</v>
      </c>
      <c r="O45" s="8">
        <v>43565</v>
      </c>
      <c r="P45" s="93">
        <v>0.871</v>
      </c>
      <c r="Q45" s="93"/>
      <c r="R45" s="90">
        <f>IF(P45="","",T45*M45*LOOKUP(RIGHT($D$2,3),定数!$A$6:$A$13,定数!$B$6:$B$13))</f>
        <v>-3774.0721475959058</v>
      </c>
      <c r="S45" s="90"/>
      <c r="T45" s="91">
        <f t="shared" si="9"/>
        <v>-8.0000000000002292</v>
      </c>
      <c r="U45" s="91"/>
      <c r="V45" t="str">
        <f t="shared" si="8"/>
        <v/>
      </c>
      <c r="W45">
        <f t="shared" si="3"/>
        <v>2</v>
      </c>
      <c r="X45" s="40">
        <f t="shared" si="6"/>
        <v>144248.68281963421</v>
      </c>
      <c r="Y45" s="41">
        <f t="shared" si="7"/>
        <v>0.12787831083933821</v>
      </c>
    </row>
    <row r="46" spans="2:25" x14ac:dyDescent="0.2">
      <c r="B46" s="34">
        <v>38</v>
      </c>
      <c r="C46" s="86">
        <f t="shared" si="0"/>
        <v>122028.33277226402</v>
      </c>
      <c r="D46" s="86"/>
      <c r="E46" s="47">
        <v>2018</v>
      </c>
      <c r="F46" s="8">
        <v>43567</v>
      </c>
      <c r="G46" s="47" t="s">
        <v>3</v>
      </c>
      <c r="H46" s="92">
        <v>0.8649</v>
      </c>
      <c r="I46" s="92"/>
      <c r="J46" s="47">
        <v>16</v>
      </c>
      <c r="K46" s="88">
        <f t="shared" si="1"/>
        <v>3660.8499831679205</v>
      </c>
      <c r="L46" s="89"/>
      <c r="M46" s="6">
        <f>IF(J46="","",(K46/J46)/LOOKUP(RIGHT($D$2,3),定数!$A$6:$A$13,定数!$B$6:$B$13))</f>
        <v>1.5253541596533002</v>
      </c>
      <c r="N46" s="47">
        <v>2018</v>
      </c>
      <c r="O46" s="8">
        <v>43568</v>
      </c>
      <c r="P46" s="93">
        <v>0.86650000000000005</v>
      </c>
      <c r="Q46" s="93"/>
      <c r="R46" s="90">
        <f>IF(P46="","",T46*M46*LOOKUP(RIGHT($D$2,3),定数!$A$6:$A$13,定数!$B$6:$B$13))</f>
        <v>-3660.8499831680256</v>
      </c>
      <c r="S46" s="90"/>
      <c r="T46" s="91">
        <f t="shared" si="9"/>
        <v>-16.000000000000458</v>
      </c>
      <c r="U46" s="91"/>
      <c r="V46" t="str">
        <f t="shared" si="8"/>
        <v/>
      </c>
      <c r="W46">
        <f t="shared" si="3"/>
        <v>3</v>
      </c>
      <c r="X46" s="40">
        <f t="shared" si="6"/>
        <v>144248.68281963421</v>
      </c>
      <c r="Y46" s="41">
        <f t="shared" si="7"/>
        <v>0.15404196151415872</v>
      </c>
    </row>
    <row r="47" spans="2:25" x14ac:dyDescent="0.2">
      <c r="B47" s="34">
        <v>39</v>
      </c>
      <c r="C47" s="86">
        <f t="shared" si="0"/>
        <v>118367.482789096</v>
      </c>
      <c r="D47" s="86"/>
      <c r="E47" s="51">
        <v>2018</v>
      </c>
      <c r="F47" s="8">
        <v>43571</v>
      </c>
      <c r="G47" s="51" t="s">
        <v>4</v>
      </c>
      <c r="H47" s="93">
        <v>0.86609999999999998</v>
      </c>
      <c r="I47" s="93"/>
      <c r="J47" s="51">
        <v>18</v>
      </c>
      <c r="K47" s="88">
        <f t="shared" si="1"/>
        <v>3551.0244836728798</v>
      </c>
      <c r="L47" s="89"/>
      <c r="M47" s="6">
        <f>IF(J47="","",(K47/J47)/LOOKUP(RIGHT($D$2,3),定数!$A$6:$A$13,定数!$B$6:$B$13))</f>
        <v>1.3151942532121779</v>
      </c>
      <c r="N47" s="51">
        <v>2018</v>
      </c>
      <c r="O47" s="8">
        <v>43571</v>
      </c>
      <c r="P47" s="93">
        <v>0.86429999999999996</v>
      </c>
      <c r="Q47" s="93"/>
      <c r="R47" s="90">
        <f>IF(P47="","",T47*M47*LOOKUP(RIGHT($D$2,3),定数!$A$6:$A$13,定数!$B$6:$B$13))</f>
        <v>-3551.0244836729271</v>
      </c>
      <c r="S47" s="90"/>
      <c r="T47" s="91">
        <f t="shared" si="9"/>
        <v>-18.000000000000238</v>
      </c>
      <c r="U47" s="91"/>
      <c r="V47" t="str">
        <f t="shared" si="8"/>
        <v/>
      </c>
      <c r="W47">
        <f t="shared" si="3"/>
        <v>4</v>
      </c>
      <c r="X47" s="40">
        <f t="shared" si="6"/>
        <v>144248.68281963421</v>
      </c>
      <c r="Y47" s="41">
        <f t="shared" si="7"/>
        <v>0.17942070266873467</v>
      </c>
    </row>
    <row r="48" spans="2:25" x14ac:dyDescent="0.2">
      <c r="B48" s="34">
        <v>40</v>
      </c>
      <c r="C48" s="86">
        <f t="shared" si="0"/>
        <v>114816.45830542308</v>
      </c>
      <c r="D48" s="86"/>
      <c r="E48" s="51">
        <v>2018</v>
      </c>
      <c r="F48" s="8">
        <v>43575</v>
      </c>
      <c r="G48" s="51" t="s">
        <v>4</v>
      </c>
      <c r="H48" s="93">
        <v>0.87670000000000003</v>
      </c>
      <c r="I48" s="93"/>
      <c r="J48" s="51">
        <v>5</v>
      </c>
      <c r="K48" s="88">
        <f t="shared" si="1"/>
        <v>3444.493749162692</v>
      </c>
      <c r="L48" s="89"/>
      <c r="M48" s="6">
        <f>IF(J48="","",(K48/J48)/LOOKUP(RIGHT($D$2,3),定数!$A$6:$A$13,定数!$B$6:$B$13))</f>
        <v>4.5926583322169225</v>
      </c>
      <c r="N48" s="51">
        <v>2018</v>
      </c>
      <c r="O48" s="8">
        <v>43575</v>
      </c>
      <c r="P48" s="93">
        <v>0.87734000000000001</v>
      </c>
      <c r="Q48" s="93"/>
      <c r="R48" s="90">
        <f>IF(P48="","",T48*M48*LOOKUP(RIGHT($D$2,3),定数!$A$6:$A$13,定数!$B$6:$B$13))</f>
        <v>4408.9519989280661</v>
      </c>
      <c r="S48" s="90"/>
      <c r="T48" s="91">
        <f t="shared" si="9"/>
        <v>6.3999999999997392</v>
      </c>
      <c r="U48" s="91"/>
      <c r="V48" t="str">
        <f t="shared" si="8"/>
        <v/>
      </c>
      <c r="W48">
        <f t="shared" si="3"/>
        <v>0</v>
      </c>
      <c r="X48" s="40">
        <f t="shared" si="6"/>
        <v>144248.68281963421</v>
      </c>
      <c r="Y48" s="41">
        <f t="shared" si="7"/>
        <v>0.20403808158867298</v>
      </c>
    </row>
    <row r="49" spans="2:25" x14ac:dyDescent="0.2">
      <c r="B49" s="34">
        <v>41</v>
      </c>
      <c r="C49" s="86">
        <f t="shared" si="0"/>
        <v>119225.41030435114</v>
      </c>
      <c r="D49" s="86"/>
      <c r="E49" s="51">
        <v>2018</v>
      </c>
      <c r="F49" s="8">
        <v>43579</v>
      </c>
      <c r="G49" s="51" t="s">
        <v>3</v>
      </c>
      <c r="H49" s="93">
        <v>0.87450000000000006</v>
      </c>
      <c r="I49" s="93"/>
      <c r="J49" s="51">
        <v>11</v>
      </c>
      <c r="K49" s="88">
        <f t="shared" si="1"/>
        <v>3576.762309130534</v>
      </c>
      <c r="L49" s="89"/>
      <c r="M49" s="6">
        <f>IF(J49="","",(K49/J49)/LOOKUP(RIGHT($D$2,3),定数!$A$6:$A$13,定数!$B$6:$B$13))</f>
        <v>2.1677347328063843</v>
      </c>
      <c r="N49" s="51">
        <v>2018</v>
      </c>
      <c r="O49" s="8">
        <v>43579</v>
      </c>
      <c r="P49" s="93">
        <v>0.87560000000000004</v>
      </c>
      <c r="Q49" s="93"/>
      <c r="R49" s="90">
        <f>IF(P49="","",T49*M49*LOOKUP(RIGHT($D$2,3),定数!$A$6:$A$13,定数!$B$6:$B$13))</f>
        <v>-3576.7623091305013</v>
      </c>
      <c r="S49" s="90"/>
      <c r="T49" s="91">
        <f t="shared" si="9"/>
        <v>-10.999999999999899</v>
      </c>
      <c r="U49" s="91"/>
      <c r="V49" t="str">
        <f t="shared" si="8"/>
        <v/>
      </c>
      <c r="W49">
        <f t="shared" si="3"/>
        <v>1</v>
      </c>
      <c r="X49" s="40">
        <f t="shared" si="6"/>
        <v>144248.68281963421</v>
      </c>
      <c r="Y49" s="41">
        <f t="shared" si="7"/>
        <v>0.17347314392167923</v>
      </c>
    </row>
    <row r="50" spans="2:25" x14ac:dyDescent="0.2">
      <c r="B50" s="34">
        <v>42</v>
      </c>
      <c r="C50" s="86">
        <f t="shared" si="0"/>
        <v>115648.64799522064</v>
      </c>
      <c r="D50" s="86"/>
      <c r="E50" s="51">
        <v>2018</v>
      </c>
      <c r="F50" s="8">
        <v>43581</v>
      </c>
      <c r="G50" s="51" t="s">
        <v>3</v>
      </c>
      <c r="H50" s="93">
        <v>0.87290000000000001</v>
      </c>
      <c r="I50" s="93"/>
      <c r="J50" s="51">
        <v>6</v>
      </c>
      <c r="K50" s="88">
        <f t="shared" si="1"/>
        <v>3469.4594398566192</v>
      </c>
      <c r="L50" s="89"/>
      <c r="M50" s="6">
        <f>IF(J50="","",(K50/J50)/LOOKUP(RIGHT($D$2,3),定数!$A$6:$A$13,定数!$B$6:$B$13))</f>
        <v>3.8549549331740209</v>
      </c>
      <c r="N50" s="51">
        <v>2018</v>
      </c>
      <c r="O50" s="8">
        <v>43581</v>
      </c>
      <c r="P50" s="93">
        <v>0.87350000000000005</v>
      </c>
      <c r="Q50" s="93"/>
      <c r="R50" s="90">
        <f>IF(P50="","",T50*M50*LOOKUP(RIGHT($D$2,3),定数!$A$6:$A$13,定数!$B$6:$B$13))</f>
        <v>-3469.4594398568788</v>
      </c>
      <c r="S50" s="90"/>
      <c r="T50" s="91">
        <f t="shared" si="9"/>
        <v>-6.0000000000004494</v>
      </c>
      <c r="U50" s="91"/>
      <c r="V50" t="str">
        <f t="shared" si="8"/>
        <v/>
      </c>
      <c r="W50">
        <f t="shared" si="3"/>
        <v>2</v>
      </c>
      <c r="X50" s="40">
        <f t="shared" si="6"/>
        <v>144248.68281963421</v>
      </c>
      <c r="Y50" s="41">
        <f t="shared" si="7"/>
        <v>0.19826894960402863</v>
      </c>
    </row>
    <row r="51" spans="2:25" x14ac:dyDescent="0.2">
      <c r="B51" s="34">
        <v>43</v>
      </c>
      <c r="C51" s="86">
        <f t="shared" si="0"/>
        <v>112179.18855536377</v>
      </c>
      <c r="D51" s="86"/>
      <c r="E51" s="51">
        <v>2018</v>
      </c>
      <c r="F51" s="8">
        <v>43582</v>
      </c>
      <c r="G51" s="51" t="s">
        <v>3</v>
      </c>
      <c r="H51" s="93">
        <v>0.86919999999999997</v>
      </c>
      <c r="I51" s="93"/>
      <c r="J51" s="51">
        <v>7</v>
      </c>
      <c r="K51" s="88">
        <f t="shared" si="1"/>
        <v>3365.3756566609131</v>
      </c>
      <c r="L51" s="89"/>
      <c r="M51" s="6">
        <f>IF(J51="","",(K51/J51)/LOOKUP(RIGHT($D$2,3),定数!$A$6:$A$13,定数!$B$6:$B$13))</f>
        <v>3.2051196730103935</v>
      </c>
      <c r="N51" s="51">
        <v>2018</v>
      </c>
      <c r="O51" s="8">
        <v>43582</v>
      </c>
      <c r="P51" s="93">
        <v>0.86850000000000005</v>
      </c>
      <c r="Q51" s="93"/>
      <c r="R51" s="90">
        <f>IF(P51="","",T51*M51*LOOKUP(RIGHT($D$2,3),定数!$A$6:$A$13,定数!$B$6:$B$13))</f>
        <v>3365.3756566605425</v>
      </c>
      <c r="S51" s="90"/>
      <c r="T51" s="91">
        <f t="shared" si="9"/>
        <v>6.9999999999992291</v>
      </c>
      <c r="U51" s="91"/>
      <c r="V51" t="str">
        <f t="shared" si="8"/>
        <v/>
      </c>
      <c r="W51">
        <f t="shared" si="3"/>
        <v>0</v>
      </c>
      <c r="X51" s="40">
        <f t="shared" si="6"/>
        <v>144248.68281963421</v>
      </c>
      <c r="Y51" s="41">
        <f t="shared" si="7"/>
        <v>0.22232088111590953</v>
      </c>
    </row>
    <row r="52" spans="2:25" x14ac:dyDescent="0.2">
      <c r="B52" s="34">
        <v>44</v>
      </c>
      <c r="C52" s="86">
        <f t="shared" si="0"/>
        <v>115544.56421202431</v>
      </c>
      <c r="D52" s="86"/>
      <c r="E52" s="51">
        <v>2018</v>
      </c>
      <c r="F52" s="8">
        <v>43587</v>
      </c>
      <c r="G52" s="51" t="s">
        <v>3</v>
      </c>
      <c r="H52" s="93">
        <v>0.879</v>
      </c>
      <c r="I52" s="93"/>
      <c r="J52" s="51">
        <v>16</v>
      </c>
      <c r="K52" s="88">
        <f t="shared" si="1"/>
        <v>3466.3369263607292</v>
      </c>
      <c r="L52" s="89"/>
      <c r="M52" s="6">
        <f>IF(J52="","",(K52/J52)/LOOKUP(RIGHT($D$2,3),定数!$A$6:$A$13,定数!$B$6:$B$13))</f>
        <v>1.4443070526503039</v>
      </c>
      <c r="N52" s="51">
        <v>2018</v>
      </c>
      <c r="O52" s="8">
        <v>43587</v>
      </c>
      <c r="P52" s="93">
        <v>0.88060000000000005</v>
      </c>
      <c r="Q52" s="93"/>
      <c r="R52" s="90">
        <f>IF(P52="","",T52*M52*LOOKUP(RIGHT($D$2,3),定数!$A$6:$A$13,定数!$B$6:$B$13))</f>
        <v>-3466.3369263608283</v>
      </c>
      <c r="S52" s="90"/>
      <c r="T52" s="91">
        <f t="shared" si="9"/>
        <v>-16.000000000000458</v>
      </c>
      <c r="U52" s="91"/>
      <c r="V52" t="str">
        <f t="shared" si="8"/>
        <v/>
      </c>
      <c r="W52">
        <f t="shared" si="3"/>
        <v>1</v>
      </c>
      <c r="X52" s="40">
        <f t="shared" si="6"/>
        <v>144248.68281963421</v>
      </c>
      <c r="Y52" s="41">
        <f t="shared" si="7"/>
        <v>0.19899050754938941</v>
      </c>
    </row>
    <row r="53" spans="2:25" x14ac:dyDescent="0.2">
      <c r="B53" s="34">
        <v>45</v>
      </c>
      <c r="C53" s="86">
        <f t="shared" si="0"/>
        <v>112078.22728566348</v>
      </c>
      <c r="D53" s="86"/>
      <c r="E53" s="51">
        <v>2018</v>
      </c>
      <c r="F53" s="8">
        <v>43589</v>
      </c>
      <c r="G53" s="51" t="s">
        <v>3</v>
      </c>
      <c r="H53" s="93">
        <v>0.88170000000000004</v>
      </c>
      <c r="I53" s="93"/>
      <c r="J53" s="51">
        <v>15</v>
      </c>
      <c r="K53" s="88">
        <f t="shared" si="1"/>
        <v>3362.3468185699044</v>
      </c>
      <c r="L53" s="89"/>
      <c r="M53" s="6">
        <f>IF(J53="","",(K53/J53)/LOOKUP(RIGHT($D$2,3),定数!$A$6:$A$13,定数!$B$6:$B$13))</f>
        <v>1.4943763638088463</v>
      </c>
      <c r="N53" s="51">
        <v>2018</v>
      </c>
      <c r="O53" s="8">
        <v>43589</v>
      </c>
      <c r="P53" s="93">
        <v>0.88319999999999999</v>
      </c>
      <c r="Q53" s="93"/>
      <c r="R53" s="90">
        <f>IF(P53="","",T53*M53*LOOKUP(RIGHT($D$2,3),定数!$A$6:$A$13,定数!$B$6:$B$13))</f>
        <v>-3362.3468185697825</v>
      </c>
      <c r="S53" s="90"/>
      <c r="T53" s="91">
        <f t="shared" si="9"/>
        <v>-14.999999999999458</v>
      </c>
      <c r="U53" s="91"/>
      <c r="V53" t="str">
        <f t="shared" si="8"/>
        <v/>
      </c>
      <c r="W53">
        <f t="shared" si="3"/>
        <v>2</v>
      </c>
      <c r="X53" s="40">
        <f t="shared" si="6"/>
        <v>144248.68281963421</v>
      </c>
      <c r="Y53" s="41">
        <f t="shared" si="7"/>
        <v>0.22302079232290839</v>
      </c>
    </row>
    <row r="54" spans="2:25" x14ac:dyDescent="0.2">
      <c r="B54" s="34">
        <v>46</v>
      </c>
      <c r="C54" s="86">
        <f t="shared" si="0"/>
        <v>108715.8804670937</v>
      </c>
      <c r="D54" s="86"/>
      <c r="E54" s="47">
        <v>2018</v>
      </c>
      <c r="F54" s="8">
        <v>43592</v>
      </c>
      <c r="G54" s="47" t="s">
        <v>3</v>
      </c>
      <c r="H54" s="87">
        <v>0.879</v>
      </c>
      <c r="I54" s="87"/>
      <c r="J54" s="47">
        <v>8</v>
      </c>
      <c r="K54" s="88">
        <f t="shared" ref="K54:K58" si="10">IF(J54="","",C54*0.03)</f>
        <v>3261.4764140128109</v>
      </c>
      <c r="L54" s="89"/>
      <c r="M54" s="6">
        <f>IF(J54="","",(K54/J54)/LOOKUP(RIGHT($D$2,3),定数!$A$6:$A$13,定数!$B$6:$B$13))</f>
        <v>2.7178970116773424</v>
      </c>
      <c r="N54" s="49">
        <v>2018</v>
      </c>
      <c r="O54" s="8">
        <v>43592</v>
      </c>
      <c r="P54" s="93">
        <v>0.87797999999999998</v>
      </c>
      <c r="Q54" s="93"/>
      <c r="R54" s="90">
        <f>IF(P54="","",T54*M54*LOOKUP(RIGHT($D$2,3),定数!$A$6:$A$13,定数!$B$6:$B$13))</f>
        <v>4158.3824278664188</v>
      </c>
      <c r="S54" s="90"/>
      <c r="T54" s="91">
        <f t="shared" si="9"/>
        <v>10.200000000000209</v>
      </c>
      <c r="U54" s="91"/>
      <c r="V54" t="str">
        <f t="shared" si="8"/>
        <v/>
      </c>
      <c r="W54">
        <f t="shared" si="3"/>
        <v>0</v>
      </c>
      <c r="X54" s="40">
        <f t="shared" si="6"/>
        <v>144248.68281963421</v>
      </c>
      <c r="Y54" s="41">
        <f t="shared" si="7"/>
        <v>0.24633016855322032</v>
      </c>
    </row>
    <row r="55" spans="2:25" x14ac:dyDescent="0.2">
      <c r="B55" s="34">
        <v>47</v>
      </c>
      <c r="C55" s="86">
        <f t="shared" si="0"/>
        <v>112874.26289496012</v>
      </c>
      <c r="D55" s="86"/>
      <c r="E55" s="51">
        <v>2018</v>
      </c>
      <c r="F55" s="8">
        <v>43593</v>
      </c>
      <c r="G55" s="51" t="s">
        <v>3</v>
      </c>
      <c r="H55" s="93">
        <v>0.87860000000000005</v>
      </c>
      <c r="I55" s="93"/>
      <c r="J55" s="51">
        <v>9</v>
      </c>
      <c r="K55" s="88">
        <f t="shared" si="10"/>
        <v>3386.2278868488033</v>
      </c>
      <c r="L55" s="89"/>
      <c r="M55" s="6">
        <f>IF(J55="","",(K55/J55)/LOOKUP(RIGHT($D$2,3),定数!$A$6:$A$13,定数!$B$6:$B$13))</f>
        <v>2.5083169532213359</v>
      </c>
      <c r="N55" s="51">
        <v>2018</v>
      </c>
      <c r="O55" s="8">
        <v>43593</v>
      </c>
      <c r="P55" s="93">
        <v>0.87731000000000003</v>
      </c>
      <c r="Q55" s="93"/>
      <c r="R55" s="90">
        <f>IF(P55="","",T55*M55*LOOKUP(RIGHT($D$2,3),定数!$A$6:$A$13,定数!$B$6:$B$13))</f>
        <v>4853.5933044833355</v>
      </c>
      <c r="S55" s="90"/>
      <c r="T55" s="91">
        <f t="shared" si="9"/>
        <v>12.900000000000134</v>
      </c>
      <c r="U55" s="91"/>
      <c r="V55" t="str">
        <f t="shared" si="8"/>
        <v/>
      </c>
      <c r="W55">
        <f t="shared" si="3"/>
        <v>0</v>
      </c>
      <c r="X55" s="40">
        <f t="shared" si="6"/>
        <v>144248.68281963421</v>
      </c>
      <c r="Y55" s="41">
        <f t="shared" si="7"/>
        <v>0.21750229750038041</v>
      </c>
    </row>
    <row r="56" spans="2:25" x14ac:dyDescent="0.2">
      <c r="B56" s="34">
        <v>48</v>
      </c>
      <c r="C56" s="86">
        <f t="shared" si="0"/>
        <v>117727.85619944346</v>
      </c>
      <c r="D56" s="86"/>
      <c r="E56" s="51">
        <v>2018</v>
      </c>
      <c r="F56" s="8">
        <v>43593</v>
      </c>
      <c r="G56" s="51" t="s">
        <v>3</v>
      </c>
      <c r="H56" s="93">
        <v>0.87660000000000005</v>
      </c>
      <c r="I56" s="93"/>
      <c r="J56" s="51">
        <v>22</v>
      </c>
      <c r="K56" s="88">
        <f t="shared" si="10"/>
        <v>3531.8356859833034</v>
      </c>
      <c r="L56" s="89"/>
      <c r="M56" s="6">
        <f>IF(J56="","",(K56/J56)/LOOKUP(RIGHT($D$2,3),定数!$A$6:$A$13,定数!$B$6:$B$13))</f>
        <v>1.0702532381767587</v>
      </c>
      <c r="N56" s="51">
        <v>2018</v>
      </c>
      <c r="O56" s="8">
        <v>43594</v>
      </c>
      <c r="P56" s="93">
        <v>0.87278</v>
      </c>
      <c r="Q56" s="93"/>
      <c r="R56" s="90">
        <f>IF(P56="","",T56*M56*LOOKUP(RIGHT($D$2,3),定数!$A$6:$A$13,定数!$B$6:$B$13))</f>
        <v>6132.5510547529011</v>
      </c>
      <c r="S56" s="90"/>
      <c r="T56" s="91">
        <f t="shared" si="9"/>
        <v>38.200000000000458</v>
      </c>
      <c r="U56" s="91"/>
      <c r="V56" t="str">
        <f t="shared" si="8"/>
        <v/>
      </c>
      <c r="W56">
        <f t="shared" si="3"/>
        <v>0</v>
      </c>
      <c r="X56" s="40">
        <f t="shared" si="6"/>
        <v>144248.68281963421</v>
      </c>
      <c r="Y56" s="41">
        <f t="shared" si="7"/>
        <v>0.18385489629289642</v>
      </c>
    </row>
    <row r="57" spans="2:25" x14ac:dyDescent="0.2">
      <c r="B57" s="34">
        <v>49</v>
      </c>
      <c r="C57" s="86">
        <f t="shared" si="0"/>
        <v>123860.40725419635</v>
      </c>
      <c r="D57" s="86"/>
      <c r="E57" s="51">
        <v>2018</v>
      </c>
      <c r="F57" s="8">
        <v>43599</v>
      </c>
      <c r="G57" s="51" t="s">
        <v>4</v>
      </c>
      <c r="H57" s="93">
        <v>0.8821</v>
      </c>
      <c r="I57" s="93"/>
      <c r="J57" s="51">
        <v>7</v>
      </c>
      <c r="K57" s="88">
        <f t="shared" si="10"/>
        <v>3715.8122176258903</v>
      </c>
      <c r="L57" s="89"/>
      <c r="M57" s="6">
        <f>IF(J57="","",(K57/J57)/LOOKUP(RIGHT($D$2,3),定数!$A$6:$A$13,定数!$B$6:$B$13))</f>
        <v>3.5388687786913238</v>
      </c>
      <c r="N57" s="51">
        <v>2018</v>
      </c>
      <c r="O57" s="8">
        <v>43599</v>
      </c>
      <c r="P57" s="87">
        <v>0.88139999999999996</v>
      </c>
      <c r="Q57" s="87"/>
      <c r="R57" s="90">
        <f>IF(P57="","",T57*M57*LOOKUP(RIGHT($D$2,3),定数!$A$6:$A$13,定数!$B$6:$B$13))</f>
        <v>-3715.8122176260699</v>
      </c>
      <c r="S57" s="90"/>
      <c r="T57" s="91">
        <f t="shared" si="9"/>
        <v>-7.0000000000003393</v>
      </c>
      <c r="U57" s="91"/>
      <c r="V57" t="str">
        <f t="shared" si="8"/>
        <v/>
      </c>
      <c r="W57">
        <f t="shared" si="3"/>
        <v>1</v>
      </c>
      <c r="X57" s="40">
        <f t="shared" si="6"/>
        <v>144248.68281963421</v>
      </c>
      <c r="Y57" s="41">
        <f t="shared" si="7"/>
        <v>0.14134115589069862</v>
      </c>
    </row>
    <row r="58" spans="2:25" x14ac:dyDescent="0.2">
      <c r="B58" s="34">
        <v>50</v>
      </c>
      <c r="C58" s="86">
        <f t="shared" si="0"/>
        <v>120144.59503657029</v>
      </c>
      <c r="D58" s="86"/>
      <c r="E58" s="51">
        <v>2018</v>
      </c>
      <c r="F58" s="8">
        <v>43601</v>
      </c>
      <c r="G58" s="51" t="s">
        <v>3</v>
      </c>
      <c r="H58" s="93">
        <v>0.87590000000000001</v>
      </c>
      <c r="I58" s="93"/>
      <c r="J58" s="51">
        <v>6</v>
      </c>
      <c r="K58" s="88">
        <f t="shared" si="10"/>
        <v>3604.3378510971083</v>
      </c>
      <c r="L58" s="89"/>
      <c r="M58" s="6">
        <f>IF(J58="","",(K58/J58)/LOOKUP(RIGHT($D$2,3),定数!$A$6:$A$13,定数!$B$6:$B$13))</f>
        <v>4.0048198345523431</v>
      </c>
      <c r="N58" s="51">
        <v>2018</v>
      </c>
      <c r="O58" s="8">
        <v>43601</v>
      </c>
      <c r="P58" s="87">
        <v>0.87649999999999995</v>
      </c>
      <c r="Q58" s="87"/>
      <c r="R58" s="90">
        <f>IF(P58="","",T58*M58*LOOKUP(RIGHT($D$2,3),定数!$A$6:$A$13,定数!$B$6:$B$13))</f>
        <v>-3604.3378510967118</v>
      </c>
      <c r="S58" s="90"/>
      <c r="T58" s="91">
        <f t="shared" si="9"/>
        <v>-5.9999999999993392</v>
      </c>
      <c r="U58" s="91"/>
      <c r="V58" t="str">
        <f t="shared" si="8"/>
        <v/>
      </c>
      <c r="W58">
        <f t="shared" si="3"/>
        <v>2</v>
      </c>
      <c r="X58" s="40">
        <f t="shared" si="6"/>
        <v>144248.68281963421</v>
      </c>
      <c r="Y58" s="41">
        <f t="shared" si="7"/>
        <v>0.1671009212139789</v>
      </c>
    </row>
    <row r="59" spans="2:25" x14ac:dyDescent="0.2">
      <c r="B59" s="34">
        <v>51</v>
      </c>
      <c r="C59" s="86">
        <f t="shared" si="0"/>
        <v>116540.25718547357</v>
      </c>
      <c r="D59" s="86"/>
      <c r="E59" s="34"/>
      <c r="F59" s="8"/>
      <c r="G59" s="34"/>
      <c r="H59" s="87"/>
      <c r="I59" s="87"/>
      <c r="J59" s="34"/>
      <c r="K59" s="88"/>
      <c r="L59" s="89"/>
      <c r="M59" s="6" t="str">
        <f>IF(J59="","",(K59/J59)/LOOKUP(RIGHT($D$2,3),定数!$A$6:$A$13,定数!$B$6:$B$13))</f>
        <v/>
      </c>
      <c r="N59" s="34"/>
      <c r="O59" s="8"/>
      <c r="P59" s="93"/>
      <c r="Q59" s="93"/>
      <c r="R59" s="90" t="str">
        <f>IF(P59="","",T59*M59*LOOKUP(RIGHT($D$2,3),定数!$A$6:$A$13,定数!$B$6:$B$13))</f>
        <v/>
      </c>
      <c r="S59" s="90"/>
      <c r="T59" s="91" t="str">
        <f t="shared" si="5"/>
        <v/>
      </c>
      <c r="U59" s="91"/>
      <c r="V59" t="str">
        <f t="shared" si="8"/>
        <v/>
      </c>
      <c r="W59" t="str">
        <f t="shared" si="3"/>
        <v/>
      </c>
      <c r="X59" s="40">
        <f t="shared" si="6"/>
        <v>144248.68281963421</v>
      </c>
      <c r="Y59" s="41">
        <f t="shared" si="7"/>
        <v>0.19208789357755673</v>
      </c>
    </row>
    <row r="60" spans="2:25" x14ac:dyDescent="0.2">
      <c r="B60" s="34">
        <v>52</v>
      </c>
      <c r="C60" s="86" t="str">
        <f t="shared" si="0"/>
        <v/>
      </c>
      <c r="D60" s="86"/>
      <c r="E60" s="34"/>
      <c r="F60" s="8"/>
      <c r="G60" s="34"/>
      <c r="H60" s="87"/>
      <c r="I60" s="87"/>
      <c r="J60" s="34"/>
      <c r="K60" s="88"/>
      <c r="L60" s="89"/>
      <c r="M60" s="6" t="str">
        <f>IF(J60="","",(K60/J60)/LOOKUP(RIGHT($D$2,3),定数!$A$6:$A$13,定数!$B$6:$B$13))</f>
        <v/>
      </c>
      <c r="N60" s="34"/>
      <c r="O60" s="8"/>
      <c r="P60" s="93"/>
      <c r="Q60" s="93"/>
      <c r="R60" s="90" t="str">
        <f>IF(P60="","",T60*M60*LOOKUP(RIGHT($D$2,3),定数!$A$6:$A$13,定数!$B$6:$B$13))</f>
        <v/>
      </c>
      <c r="S60" s="90"/>
      <c r="T60" s="91" t="str">
        <f t="shared" si="5"/>
        <v/>
      </c>
      <c r="U60" s="91"/>
      <c r="V60" t="str">
        <f t="shared" si="8"/>
        <v/>
      </c>
      <c r="W60" t="str">
        <f t="shared" si="3"/>
        <v/>
      </c>
      <c r="X60" s="40" t="str">
        <f t="shared" si="6"/>
        <v/>
      </c>
      <c r="Y60" s="41" t="str">
        <f t="shared" si="7"/>
        <v/>
      </c>
    </row>
    <row r="61" spans="2:25" x14ac:dyDescent="0.2">
      <c r="B61" s="34">
        <v>53</v>
      </c>
      <c r="C61" s="86" t="str">
        <f t="shared" si="0"/>
        <v/>
      </c>
      <c r="D61" s="86"/>
      <c r="E61" s="34"/>
      <c r="F61" s="8"/>
      <c r="G61" s="34"/>
      <c r="H61" s="87"/>
      <c r="I61" s="87"/>
      <c r="J61" s="34"/>
      <c r="K61" s="88"/>
      <c r="L61" s="89"/>
      <c r="M61" s="6" t="str">
        <f>IF(J61="","",(K61/J61)/LOOKUP(RIGHT($D$2,3),定数!$A$6:$A$13,定数!$B$6:$B$13))</f>
        <v/>
      </c>
      <c r="N61" s="34"/>
      <c r="O61" s="8"/>
      <c r="P61" s="93"/>
      <c r="Q61" s="93"/>
      <c r="R61" s="90" t="str">
        <f>IF(P61="","",T61*M61*LOOKUP(RIGHT($D$2,3),定数!$A$6:$A$13,定数!$B$6:$B$13))</f>
        <v/>
      </c>
      <c r="S61" s="90"/>
      <c r="T61" s="91" t="str">
        <f t="shared" si="5"/>
        <v/>
      </c>
      <c r="U61" s="91"/>
      <c r="V61" t="str">
        <f t="shared" si="8"/>
        <v/>
      </c>
      <c r="W61" t="str">
        <f t="shared" si="3"/>
        <v/>
      </c>
      <c r="X61" s="40" t="str">
        <f t="shared" si="6"/>
        <v/>
      </c>
      <c r="Y61" s="41" t="str">
        <f t="shared" si="7"/>
        <v/>
      </c>
    </row>
    <row r="62" spans="2:25" x14ac:dyDescent="0.2">
      <c r="B62" s="34">
        <v>54</v>
      </c>
      <c r="C62" s="86" t="str">
        <f t="shared" si="0"/>
        <v/>
      </c>
      <c r="D62" s="86"/>
      <c r="E62" s="34"/>
      <c r="F62" s="8"/>
      <c r="G62" s="34"/>
      <c r="H62" s="87"/>
      <c r="I62" s="87"/>
      <c r="J62" s="34"/>
      <c r="K62" s="88"/>
      <c r="L62" s="89"/>
      <c r="M62" s="6" t="str">
        <f>IF(J62="","",(K62/J62)/LOOKUP(RIGHT($D$2,3),定数!$A$6:$A$13,定数!$B$6:$B$13))</f>
        <v/>
      </c>
      <c r="N62" s="34"/>
      <c r="O62" s="8"/>
      <c r="P62" s="93"/>
      <c r="Q62" s="93"/>
      <c r="R62" s="90" t="str">
        <f>IF(P62="","",T62*M62*LOOKUP(RIGHT($D$2,3),定数!$A$6:$A$13,定数!$B$6:$B$13))</f>
        <v/>
      </c>
      <c r="S62" s="90"/>
      <c r="T62" s="91" t="str">
        <f t="shared" si="5"/>
        <v/>
      </c>
      <c r="U62" s="91"/>
      <c r="V62" t="str">
        <f t="shared" si="8"/>
        <v/>
      </c>
      <c r="W62" t="str">
        <f t="shared" si="3"/>
        <v/>
      </c>
      <c r="X62" s="40" t="str">
        <f t="shared" si="6"/>
        <v/>
      </c>
      <c r="Y62" s="41" t="str">
        <f t="shared" si="7"/>
        <v/>
      </c>
    </row>
    <row r="63" spans="2:25" x14ac:dyDescent="0.2">
      <c r="B63" s="34">
        <v>55</v>
      </c>
      <c r="C63" s="86" t="str">
        <f t="shared" si="0"/>
        <v/>
      </c>
      <c r="D63" s="86"/>
      <c r="E63" s="34"/>
      <c r="F63" s="8"/>
      <c r="G63" s="34"/>
      <c r="H63" s="87"/>
      <c r="I63" s="87"/>
      <c r="J63" s="34"/>
      <c r="K63" s="88"/>
      <c r="L63" s="89"/>
      <c r="M63" s="6" t="str">
        <f>IF(J63="","",(K63/J63)/LOOKUP(RIGHT($D$2,3),定数!$A$6:$A$13,定数!$B$6:$B$13))</f>
        <v/>
      </c>
      <c r="N63" s="34"/>
      <c r="O63" s="8"/>
      <c r="P63" s="93"/>
      <c r="Q63" s="93"/>
      <c r="R63" s="90" t="str">
        <f>IF(P63="","",T63*M63*LOOKUP(RIGHT($D$2,3),定数!$A$6:$A$13,定数!$B$6:$B$13))</f>
        <v/>
      </c>
      <c r="S63" s="90"/>
      <c r="T63" s="91" t="str">
        <f t="shared" si="5"/>
        <v/>
      </c>
      <c r="U63" s="91"/>
      <c r="V63" t="str">
        <f t="shared" si="8"/>
        <v/>
      </c>
      <c r="W63" t="str">
        <f t="shared" si="3"/>
        <v/>
      </c>
      <c r="X63" s="40" t="str">
        <f t="shared" si="6"/>
        <v/>
      </c>
      <c r="Y63" s="41" t="str">
        <f t="shared" si="7"/>
        <v/>
      </c>
    </row>
    <row r="64" spans="2:25" x14ac:dyDescent="0.2">
      <c r="B64" s="34">
        <v>56</v>
      </c>
      <c r="C64" s="86" t="str">
        <f t="shared" si="0"/>
        <v/>
      </c>
      <c r="D64" s="86"/>
      <c r="E64" s="34"/>
      <c r="F64" s="8"/>
      <c r="G64" s="34"/>
      <c r="H64" s="87"/>
      <c r="I64" s="87"/>
      <c r="J64" s="34"/>
      <c r="K64" s="88"/>
      <c r="L64" s="89"/>
      <c r="M64" s="6" t="str">
        <f>IF(J64="","",(K64/J64)/LOOKUP(RIGHT($D$2,3),定数!$A$6:$A$13,定数!$B$6:$B$13))</f>
        <v/>
      </c>
      <c r="N64" s="34"/>
      <c r="O64" s="8"/>
      <c r="P64" s="93"/>
      <c r="Q64" s="93"/>
      <c r="R64" s="90" t="str">
        <f>IF(P64="","",T64*M64*LOOKUP(RIGHT($D$2,3),定数!$A$6:$A$13,定数!$B$6:$B$13))</f>
        <v/>
      </c>
      <c r="S64" s="90"/>
      <c r="T64" s="91" t="str">
        <f t="shared" si="5"/>
        <v/>
      </c>
      <c r="U64" s="91"/>
      <c r="V64" t="str">
        <f t="shared" si="8"/>
        <v/>
      </c>
      <c r="W64" t="str">
        <f t="shared" si="3"/>
        <v/>
      </c>
      <c r="X64" s="40" t="str">
        <f t="shared" si="6"/>
        <v/>
      </c>
      <c r="Y64" s="41" t="str">
        <f t="shared" si="7"/>
        <v/>
      </c>
    </row>
    <row r="65" spans="2:25" x14ac:dyDescent="0.2">
      <c r="B65" s="34">
        <v>57</v>
      </c>
      <c r="C65" s="86" t="str">
        <f t="shared" si="0"/>
        <v/>
      </c>
      <c r="D65" s="86"/>
      <c r="E65" s="34"/>
      <c r="F65" s="8"/>
      <c r="G65" s="34"/>
      <c r="H65" s="87"/>
      <c r="I65" s="87"/>
      <c r="J65" s="34"/>
      <c r="K65" s="88"/>
      <c r="L65" s="89"/>
      <c r="M65" s="6" t="str">
        <f>IF(J65="","",(K65/J65)/LOOKUP(RIGHT($D$2,3),定数!$A$6:$A$13,定数!$B$6:$B$13))</f>
        <v/>
      </c>
      <c r="N65" s="34"/>
      <c r="O65" s="8"/>
      <c r="P65" s="93"/>
      <c r="Q65" s="93"/>
      <c r="R65" s="90" t="str">
        <f>IF(P65="","",T65*M65*LOOKUP(RIGHT($D$2,3),定数!$A$6:$A$13,定数!$B$6:$B$13))</f>
        <v/>
      </c>
      <c r="S65" s="90"/>
      <c r="T65" s="91" t="str">
        <f t="shared" si="5"/>
        <v/>
      </c>
      <c r="U65" s="91"/>
      <c r="V65" t="str">
        <f t="shared" si="8"/>
        <v/>
      </c>
      <c r="W65" t="str">
        <f t="shared" si="3"/>
        <v/>
      </c>
      <c r="X65" s="40" t="str">
        <f t="shared" si="6"/>
        <v/>
      </c>
      <c r="Y65" s="41" t="str">
        <f t="shared" si="7"/>
        <v/>
      </c>
    </row>
    <row r="66" spans="2:25" x14ac:dyDescent="0.2">
      <c r="B66" s="34">
        <v>58</v>
      </c>
      <c r="C66" s="86" t="str">
        <f t="shared" si="0"/>
        <v/>
      </c>
      <c r="D66" s="86"/>
      <c r="E66" s="34"/>
      <c r="F66" s="8"/>
      <c r="G66" s="34"/>
      <c r="H66" s="92"/>
      <c r="I66" s="92"/>
      <c r="J66" s="34"/>
      <c r="K66" s="88"/>
      <c r="L66" s="89"/>
      <c r="M66" s="6" t="str">
        <f>IF(J66="","",(K66/J66)/LOOKUP(RIGHT($D$2,3),定数!$A$6:$A$13,定数!$B$6:$B$13))</f>
        <v/>
      </c>
      <c r="N66" s="34"/>
      <c r="O66" s="8"/>
      <c r="P66" s="93"/>
      <c r="Q66" s="93"/>
      <c r="R66" s="90" t="str">
        <f>IF(P66="","",T66*M66*LOOKUP(RIGHT($D$2,3),定数!$A$6:$A$13,定数!$B$6:$B$13))</f>
        <v/>
      </c>
      <c r="S66" s="90"/>
      <c r="T66" s="91" t="str">
        <f t="shared" si="5"/>
        <v/>
      </c>
      <c r="U66" s="91"/>
      <c r="V66" t="str">
        <f t="shared" si="8"/>
        <v/>
      </c>
      <c r="W66" t="str">
        <f t="shared" si="3"/>
        <v/>
      </c>
      <c r="X66" s="40" t="str">
        <f t="shared" si="6"/>
        <v/>
      </c>
      <c r="Y66" s="41" t="str">
        <f t="shared" si="7"/>
        <v/>
      </c>
    </row>
    <row r="67" spans="2:25" x14ac:dyDescent="0.2">
      <c r="B67" s="34">
        <v>59</v>
      </c>
      <c r="C67" s="86" t="str">
        <f t="shared" si="0"/>
        <v/>
      </c>
      <c r="D67" s="86"/>
      <c r="E67" s="34"/>
      <c r="F67" s="8"/>
      <c r="G67" s="34"/>
      <c r="H67" s="92"/>
      <c r="I67" s="92"/>
      <c r="J67" s="34"/>
      <c r="K67" s="88"/>
      <c r="L67" s="89"/>
      <c r="M67" s="6" t="str">
        <f>IF(J67="","",(K67/J67)/LOOKUP(RIGHT($D$2,3),定数!$A$6:$A$13,定数!$B$6:$B$13))</f>
        <v/>
      </c>
      <c r="N67" s="34"/>
      <c r="O67" s="8"/>
      <c r="P67" s="93"/>
      <c r="Q67" s="93"/>
      <c r="R67" s="90" t="str">
        <f>IF(P67="","",T67*M67*LOOKUP(RIGHT($D$2,3),定数!$A$6:$A$13,定数!$B$6:$B$13))</f>
        <v/>
      </c>
      <c r="S67" s="90"/>
      <c r="T67" s="91" t="str">
        <f t="shared" si="5"/>
        <v/>
      </c>
      <c r="U67" s="91"/>
      <c r="V67" t="str">
        <f t="shared" si="8"/>
        <v/>
      </c>
      <c r="W67" t="str">
        <f t="shared" si="3"/>
        <v/>
      </c>
      <c r="X67" s="40" t="str">
        <f t="shared" si="6"/>
        <v/>
      </c>
      <c r="Y67" s="41" t="str">
        <f t="shared" si="7"/>
        <v/>
      </c>
    </row>
    <row r="68" spans="2:25" x14ac:dyDescent="0.2">
      <c r="B68" s="34">
        <v>60</v>
      </c>
      <c r="C68" s="86" t="str">
        <f t="shared" si="0"/>
        <v/>
      </c>
      <c r="D68" s="86"/>
      <c r="E68" s="34"/>
      <c r="F68" s="8"/>
      <c r="G68" s="34"/>
      <c r="H68" s="92"/>
      <c r="I68" s="92"/>
      <c r="J68" s="34"/>
      <c r="K68" s="88"/>
      <c r="L68" s="89"/>
      <c r="M68" s="6" t="str">
        <f>IF(J68="","",(K68/J68)/LOOKUP(RIGHT($D$2,3),定数!$A$6:$A$13,定数!$B$6:$B$13))</f>
        <v/>
      </c>
      <c r="N68" s="34"/>
      <c r="O68" s="8"/>
      <c r="P68" s="93"/>
      <c r="Q68" s="93"/>
      <c r="R68" s="90" t="str">
        <f>IF(P68="","",T68*M68*LOOKUP(RIGHT($D$2,3),定数!$A$6:$A$13,定数!$B$6:$B$13))</f>
        <v/>
      </c>
      <c r="S68" s="90"/>
      <c r="T68" s="91" t="str">
        <f t="shared" si="5"/>
        <v/>
      </c>
      <c r="U68" s="91"/>
      <c r="V68" t="str">
        <f t="shared" si="8"/>
        <v/>
      </c>
      <c r="W68" t="str">
        <f t="shared" si="3"/>
        <v/>
      </c>
      <c r="X68" s="40" t="str">
        <f t="shared" si="6"/>
        <v/>
      </c>
      <c r="Y68" s="41" t="str">
        <f t="shared" si="7"/>
        <v/>
      </c>
    </row>
    <row r="69" spans="2:25" x14ac:dyDescent="0.2">
      <c r="B69" s="34">
        <v>61</v>
      </c>
      <c r="C69" s="86" t="str">
        <f t="shared" si="0"/>
        <v/>
      </c>
      <c r="D69" s="86"/>
      <c r="E69" s="34"/>
      <c r="F69" s="8"/>
      <c r="G69" s="34"/>
      <c r="H69" s="92"/>
      <c r="I69" s="92"/>
      <c r="J69" s="34"/>
      <c r="K69" s="88"/>
      <c r="L69" s="89"/>
      <c r="M69" s="6" t="str">
        <f>IF(J69="","",(K69/J69)/LOOKUP(RIGHT($D$2,3),定数!$A$6:$A$13,定数!$B$6:$B$13))</f>
        <v/>
      </c>
      <c r="N69" s="34"/>
      <c r="O69" s="8"/>
      <c r="P69" s="93"/>
      <c r="Q69" s="93"/>
      <c r="R69" s="90" t="str">
        <f>IF(P69="","",T69*M69*LOOKUP(RIGHT($D$2,3),定数!$A$6:$A$13,定数!$B$6:$B$13))</f>
        <v/>
      </c>
      <c r="S69" s="90"/>
      <c r="T69" s="91" t="str">
        <f t="shared" si="5"/>
        <v/>
      </c>
      <c r="U69" s="91"/>
      <c r="V69" t="str">
        <f t="shared" si="8"/>
        <v/>
      </c>
      <c r="W69" t="str">
        <f t="shared" si="3"/>
        <v/>
      </c>
      <c r="X69" s="40" t="str">
        <f t="shared" si="6"/>
        <v/>
      </c>
      <c r="Y69" s="41" t="str">
        <f t="shared" si="7"/>
        <v/>
      </c>
    </row>
    <row r="70" spans="2:25" x14ac:dyDescent="0.2">
      <c r="B70" s="34">
        <v>62</v>
      </c>
      <c r="C70" s="86" t="str">
        <f t="shared" si="0"/>
        <v/>
      </c>
      <c r="D70" s="86"/>
      <c r="E70" s="34"/>
      <c r="F70" s="8"/>
      <c r="G70" s="34"/>
      <c r="H70" s="92"/>
      <c r="I70" s="92"/>
      <c r="J70" s="34"/>
      <c r="K70" s="88"/>
      <c r="L70" s="89"/>
      <c r="M70" s="6"/>
      <c r="N70" s="34"/>
      <c r="O70" s="8"/>
      <c r="P70" s="93"/>
      <c r="Q70" s="93"/>
      <c r="R70" s="90" t="str">
        <f>IF(P70="","",T70*M70*LOOKUP(RIGHT($D$2,3),定数!$A$6:$A$13,定数!$B$6:$B$13))</f>
        <v/>
      </c>
      <c r="S70" s="90"/>
      <c r="T70" s="91" t="str">
        <f t="shared" si="5"/>
        <v/>
      </c>
      <c r="U70" s="91"/>
      <c r="V70" t="str">
        <f t="shared" si="8"/>
        <v/>
      </c>
      <c r="W70" t="str">
        <f t="shared" si="3"/>
        <v/>
      </c>
      <c r="X70" s="40" t="str">
        <f t="shared" si="6"/>
        <v/>
      </c>
      <c r="Y70" s="41" t="str">
        <f t="shared" si="7"/>
        <v/>
      </c>
    </row>
    <row r="71" spans="2:25" x14ac:dyDescent="0.2">
      <c r="B71" s="34">
        <v>63</v>
      </c>
      <c r="C71" s="86" t="str">
        <f t="shared" si="0"/>
        <v/>
      </c>
      <c r="D71" s="86"/>
      <c r="E71" s="34"/>
      <c r="F71" s="8"/>
      <c r="G71" s="34"/>
      <c r="H71" s="92"/>
      <c r="I71" s="92"/>
      <c r="J71" s="34"/>
      <c r="K71" s="88" t="str">
        <f t="shared" ref="K71:K74" si="11">IF(J71="","",C71*0.03)</f>
        <v/>
      </c>
      <c r="L71" s="89"/>
      <c r="M71" s="6" t="str">
        <f>IF(J71="","",(K71/J71)/LOOKUP(RIGHT($D$2,3),定数!$A$6:$A$13,定数!$B$6:$B$13))</f>
        <v/>
      </c>
      <c r="N71" s="34"/>
      <c r="O71" s="8"/>
      <c r="P71" s="93"/>
      <c r="Q71" s="93"/>
      <c r="R71" s="90" t="str">
        <f>IF(P71="","",T71*M71*LOOKUP(RIGHT($D$2,3),定数!$A$6:$A$13,定数!$B$6:$B$13))</f>
        <v/>
      </c>
      <c r="S71" s="90"/>
      <c r="T71" s="91" t="str">
        <f t="shared" si="5"/>
        <v/>
      </c>
      <c r="U71" s="91"/>
      <c r="V71" t="str">
        <f t="shared" si="8"/>
        <v/>
      </c>
      <c r="W71" t="str">
        <f t="shared" si="3"/>
        <v/>
      </c>
      <c r="X71" s="40" t="str">
        <f t="shared" si="6"/>
        <v/>
      </c>
      <c r="Y71" s="41" t="str">
        <f t="shared" si="7"/>
        <v/>
      </c>
    </row>
    <row r="72" spans="2:25" x14ac:dyDescent="0.2">
      <c r="B72" s="34">
        <v>64</v>
      </c>
      <c r="C72" s="86" t="str">
        <f t="shared" si="0"/>
        <v/>
      </c>
      <c r="D72" s="86"/>
      <c r="E72" s="34"/>
      <c r="F72" s="8"/>
      <c r="G72" s="34"/>
      <c r="H72" s="92"/>
      <c r="I72" s="92"/>
      <c r="J72" s="34"/>
      <c r="K72" s="88" t="str">
        <f t="shared" si="11"/>
        <v/>
      </c>
      <c r="L72" s="89"/>
      <c r="M72" s="6" t="str">
        <f>IF(J72="","",(K72/J72)/LOOKUP(RIGHT($D$2,3),定数!$A$6:$A$13,定数!$B$6:$B$13))</f>
        <v/>
      </c>
      <c r="N72" s="34"/>
      <c r="O72" s="8"/>
      <c r="P72" s="93"/>
      <c r="Q72" s="93"/>
      <c r="R72" s="90" t="str">
        <f>IF(P72="","",T72*M72*LOOKUP(RIGHT($D$2,3),定数!$A$6:$A$13,定数!$B$6:$B$13))</f>
        <v/>
      </c>
      <c r="S72" s="90"/>
      <c r="T72" s="91" t="str">
        <f t="shared" si="5"/>
        <v/>
      </c>
      <c r="U72" s="91"/>
      <c r="V72" t="str">
        <f t="shared" si="8"/>
        <v/>
      </c>
      <c r="W72" t="str">
        <f t="shared" si="3"/>
        <v/>
      </c>
      <c r="X72" s="40" t="str">
        <f t="shared" si="6"/>
        <v/>
      </c>
      <c r="Y72" s="41" t="str">
        <f t="shared" si="7"/>
        <v/>
      </c>
    </row>
    <row r="73" spans="2:25" x14ac:dyDescent="0.2">
      <c r="B73" s="34">
        <v>65</v>
      </c>
      <c r="C73" s="86" t="str">
        <f t="shared" si="0"/>
        <v/>
      </c>
      <c r="D73" s="86"/>
      <c r="E73" s="34"/>
      <c r="F73" s="8"/>
      <c r="G73" s="34"/>
      <c r="H73" s="92"/>
      <c r="I73" s="92"/>
      <c r="J73" s="34"/>
      <c r="K73" s="88" t="str">
        <f t="shared" si="11"/>
        <v/>
      </c>
      <c r="L73" s="89"/>
      <c r="M73" s="6" t="str">
        <f>IF(J73="","",(K73/J73)/LOOKUP(RIGHT($D$2,3),定数!$A$6:$A$13,定数!$B$6:$B$13))</f>
        <v/>
      </c>
      <c r="N73" s="34"/>
      <c r="O73" s="8"/>
      <c r="P73" s="93"/>
      <c r="Q73" s="93"/>
      <c r="R73" s="90" t="str">
        <f>IF(P73="","",T73*M73*LOOKUP(RIGHT($D$2,3),定数!$A$6:$A$13,定数!$B$6:$B$13))</f>
        <v/>
      </c>
      <c r="S73" s="90"/>
      <c r="T73" s="91" t="str">
        <f t="shared" si="5"/>
        <v/>
      </c>
      <c r="U73" s="91"/>
      <c r="V73" t="str">
        <f t="shared" si="8"/>
        <v/>
      </c>
      <c r="W73" t="str">
        <f t="shared" si="3"/>
        <v/>
      </c>
      <c r="X73" s="40" t="str">
        <f t="shared" si="6"/>
        <v/>
      </c>
      <c r="Y73" s="41" t="str">
        <f t="shared" si="7"/>
        <v/>
      </c>
    </row>
    <row r="74" spans="2:25" x14ac:dyDescent="0.2">
      <c r="B74" s="34">
        <v>66</v>
      </c>
      <c r="C74" s="86" t="str">
        <f t="shared" ref="C74:C108" si="12">IF(R73="","",C73+R73)</f>
        <v/>
      </c>
      <c r="D74" s="86"/>
      <c r="E74" s="34"/>
      <c r="F74" s="8"/>
      <c r="G74" s="34"/>
      <c r="H74" s="92"/>
      <c r="I74" s="92"/>
      <c r="J74" s="34"/>
      <c r="K74" s="88" t="str">
        <f t="shared" si="11"/>
        <v/>
      </c>
      <c r="L74" s="89"/>
      <c r="M74" s="6" t="str">
        <f>IF(J74="","",(K74/J74)/LOOKUP(RIGHT($D$2,3),定数!$A$6:$A$13,定数!$B$6:$B$13))</f>
        <v/>
      </c>
      <c r="N74" s="34"/>
      <c r="O74" s="8"/>
      <c r="P74" s="93"/>
      <c r="Q74" s="93"/>
      <c r="R74" s="90" t="str">
        <f>IF(P74="","",T74*M74*LOOKUP(RIGHT($D$2,3),定数!$A$6:$A$13,定数!$B$6:$B$13))</f>
        <v/>
      </c>
      <c r="S74" s="90"/>
      <c r="T74" s="91" t="str">
        <f t="shared" si="5"/>
        <v/>
      </c>
      <c r="U74" s="91"/>
      <c r="V74" t="str">
        <f t="shared" si="8"/>
        <v/>
      </c>
      <c r="W74" t="str">
        <f t="shared" si="8"/>
        <v/>
      </c>
      <c r="X74" s="40" t="str">
        <f t="shared" si="6"/>
        <v/>
      </c>
      <c r="Y74" s="41" t="str">
        <f t="shared" si="7"/>
        <v/>
      </c>
    </row>
    <row r="75" spans="2:25" x14ac:dyDescent="0.2">
      <c r="B75" s="34">
        <v>67</v>
      </c>
      <c r="C75" s="86" t="str">
        <f t="shared" si="12"/>
        <v/>
      </c>
      <c r="D75" s="86"/>
      <c r="E75" s="34"/>
      <c r="F75" s="8"/>
      <c r="G75" s="34"/>
      <c r="H75" s="92"/>
      <c r="I75" s="92"/>
      <c r="J75" s="34"/>
      <c r="K75" s="88" t="str">
        <f t="shared" ref="K75:K108" si="13">IF(J75="","",C75*0.03)</f>
        <v/>
      </c>
      <c r="L75" s="89"/>
      <c r="M75" s="6" t="str">
        <f>IF(J75="","",(K75/J75)/LOOKUP(RIGHT($D$2,3),定数!$A$6:$A$13,定数!$B$6:$B$13))</f>
        <v/>
      </c>
      <c r="N75" s="34"/>
      <c r="O75" s="8"/>
      <c r="P75" s="93"/>
      <c r="Q75" s="93"/>
      <c r="R75" s="90" t="str">
        <f>IF(P75="","",T75*M75*LOOKUP(RIGHT($D$2,3),定数!$A$6:$A$13,定数!$B$6:$B$13))</f>
        <v/>
      </c>
      <c r="S75" s="90"/>
      <c r="T75" s="91" t="str">
        <f t="shared" si="5"/>
        <v/>
      </c>
      <c r="U75" s="91"/>
      <c r="V75" t="str">
        <f t="shared" ref="V75:W90" si="14">IF(S75&lt;&gt;"",IF(S75&lt;0,1+V74,0),"")</f>
        <v/>
      </c>
      <c r="W75" t="str">
        <f t="shared" si="14"/>
        <v/>
      </c>
      <c r="X75" s="40" t="str">
        <f t="shared" si="6"/>
        <v/>
      </c>
      <c r="Y75" s="41" t="str">
        <f t="shared" si="7"/>
        <v/>
      </c>
    </row>
    <row r="76" spans="2:25" x14ac:dyDescent="0.2">
      <c r="B76" s="34">
        <v>68</v>
      </c>
      <c r="C76" s="86" t="str">
        <f t="shared" si="12"/>
        <v/>
      </c>
      <c r="D76" s="86"/>
      <c r="E76" s="34"/>
      <c r="F76" s="8"/>
      <c r="G76" s="34"/>
      <c r="H76" s="92"/>
      <c r="I76" s="92"/>
      <c r="J76" s="34"/>
      <c r="K76" s="88" t="str">
        <f t="shared" si="13"/>
        <v/>
      </c>
      <c r="L76" s="89"/>
      <c r="M76" s="6" t="str">
        <f>IF(J76="","",(K76/J76)/LOOKUP(RIGHT($D$2,3),定数!$A$6:$A$13,定数!$B$6:$B$13))</f>
        <v/>
      </c>
      <c r="N76" s="34"/>
      <c r="O76" s="8"/>
      <c r="P76" s="93"/>
      <c r="Q76" s="93"/>
      <c r="R76" s="90" t="str">
        <f>IF(P76="","",T76*M76*LOOKUP(RIGHT($D$2,3),定数!$A$6:$A$13,定数!$B$6:$B$13))</f>
        <v/>
      </c>
      <c r="S76" s="90"/>
      <c r="T76" s="91" t="str">
        <f t="shared" ref="T76:T108" si="15">IF(P76="","",IF(G76="買",(P76-H76),(H76-P76))*IF(RIGHT($D$2,3)="JPY",100,10000))</f>
        <v/>
      </c>
      <c r="U76" s="91"/>
      <c r="V76" t="str">
        <f t="shared" si="14"/>
        <v/>
      </c>
      <c r="W76" t="str">
        <f t="shared" si="14"/>
        <v/>
      </c>
      <c r="X76" s="40" t="str">
        <f t="shared" ref="X76:X108" si="16">IF(C76&lt;&gt;"",MAX(X75,C76),"")</f>
        <v/>
      </c>
      <c r="Y76" s="41" t="str">
        <f t="shared" ref="Y76:Y108" si="17">IF(X76&lt;&gt;"",1-(C76/X76),"")</f>
        <v/>
      </c>
    </row>
    <row r="77" spans="2:25" x14ac:dyDescent="0.2">
      <c r="B77" s="34">
        <v>69</v>
      </c>
      <c r="C77" s="86" t="str">
        <f t="shared" si="12"/>
        <v/>
      </c>
      <c r="D77" s="86"/>
      <c r="E77" s="34"/>
      <c r="F77" s="8"/>
      <c r="G77" s="34"/>
      <c r="H77" s="92"/>
      <c r="I77" s="92"/>
      <c r="J77" s="34"/>
      <c r="K77" s="88" t="str">
        <f t="shared" si="13"/>
        <v/>
      </c>
      <c r="L77" s="89"/>
      <c r="M77" s="6" t="str">
        <f>IF(J77="","",(K77/J77)/LOOKUP(RIGHT($D$2,3),定数!$A$6:$A$13,定数!$B$6:$B$13))</f>
        <v/>
      </c>
      <c r="N77" s="34"/>
      <c r="O77" s="8"/>
      <c r="P77" s="93"/>
      <c r="Q77" s="93"/>
      <c r="R77" s="90" t="str">
        <f>IF(P77="","",T77*M77*LOOKUP(RIGHT($D$2,3),定数!$A$6:$A$13,定数!$B$6:$B$13))</f>
        <v/>
      </c>
      <c r="S77" s="90"/>
      <c r="T77" s="91" t="str">
        <f t="shared" si="15"/>
        <v/>
      </c>
      <c r="U77" s="91"/>
      <c r="V77" t="str">
        <f t="shared" si="14"/>
        <v/>
      </c>
      <c r="W77" t="str">
        <f t="shared" si="14"/>
        <v/>
      </c>
      <c r="X77" s="40" t="str">
        <f t="shared" si="16"/>
        <v/>
      </c>
      <c r="Y77" s="41" t="str">
        <f t="shared" si="17"/>
        <v/>
      </c>
    </row>
    <row r="78" spans="2:25" x14ac:dyDescent="0.2">
      <c r="B78" s="34">
        <v>70</v>
      </c>
      <c r="C78" s="86" t="str">
        <f t="shared" si="12"/>
        <v/>
      </c>
      <c r="D78" s="86"/>
      <c r="E78" s="34"/>
      <c r="F78" s="8"/>
      <c r="G78" s="34"/>
      <c r="H78" s="92"/>
      <c r="I78" s="92"/>
      <c r="J78" s="34"/>
      <c r="K78" s="88" t="str">
        <f t="shared" si="13"/>
        <v/>
      </c>
      <c r="L78" s="89"/>
      <c r="M78" s="6" t="str">
        <f>IF(J78="","",(K78/J78)/LOOKUP(RIGHT($D$2,3),定数!$A$6:$A$13,定数!$B$6:$B$13))</f>
        <v/>
      </c>
      <c r="N78" s="34"/>
      <c r="O78" s="8"/>
      <c r="P78" s="93"/>
      <c r="Q78" s="93"/>
      <c r="R78" s="90" t="str">
        <f>IF(P78="","",T78*M78*LOOKUP(RIGHT($D$2,3),定数!$A$6:$A$13,定数!$B$6:$B$13))</f>
        <v/>
      </c>
      <c r="S78" s="90"/>
      <c r="T78" s="91" t="str">
        <f t="shared" si="15"/>
        <v/>
      </c>
      <c r="U78" s="91"/>
      <c r="V78" t="str">
        <f t="shared" si="14"/>
        <v/>
      </c>
      <c r="W78" t="str">
        <f t="shared" si="14"/>
        <v/>
      </c>
      <c r="X78" s="40" t="str">
        <f t="shared" si="16"/>
        <v/>
      </c>
      <c r="Y78" s="41" t="str">
        <f t="shared" si="17"/>
        <v/>
      </c>
    </row>
    <row r="79" spans="2:25" x14ac:dyDescent="0.2">
      <c r="B79" s="34">
        <v>71</v>
      </c>
      <c r="C79" s="86" t="str">
        <f t="shared" si="12"/>
        <v/>
      </c>
      <c r="D79" s="86"/>
      <c r="E79" s="34"/>
      <c r="F79" s="8"/>
      <c r="G79" s="34"/>
      <c r="H79" s="92"/>
      <c r="I79" s="92"/>
      <c r="J79" s="34"/>
      <c r="K79" s="88" t="str">
        <f t="shared" si="13"/>
        <v/>
      </c>
      <c r="L79" s="89"/>
      <c r="M79" s="6" t="str">
        <f>IF(J79="","",(K79/J79)/LOOKUP(RIGHT($D$2,3),定数!$A$6:$A$13,定数!$B$6:$B$13))</f>
        <v/>
      </c>
      <c r="N79" s="34"/>
      <c r="O79" s="8"/>
      <c r="P79" s="93"/>
      <c r="Q79" s="93"/>
      <c r="R79" s="90" t="str">
        <f>IF(P79="","",T79*M79*LOOKUP(RIGHT($D$2,3),定数!$A$6:$A$13,定数!$B$6:$B$13))</f>
        <v/>
      </c>
      <c r="S79" s="90"/>
      <c r="T79" s="91" t="str">
        <f t="shared" si="15"/>
        <v/>
      </c>
      <c r="U79" s="91"/>
      <c r="V79" t="str">
        <f t="shared" si="14"/>
        <v/>
      </c>
      <c r="W79" t="str">
        <f t="shared" si="14"/>
        <v/>
      </c>
      <c r="X79" s="40" t="str">
        <f t="shared" si="16"/>
        <v/>
      </c>
      <c r="Y79" s="41" t="str">
        <f t="shared" si="17"/>
        <v/>
      </c>
    </row>
    <row r="80" spans="2:25" x14ac:dyDescent="0.2">
      <c r="B80" s="34">
        <v>72</v>
      </c>
      <c r="C80" s="86" t="str">
        <f t="shared" si="12"/>
        <v/>
      </c>
      <c r="D80" s="86"/>
      <c r="E80" s="34"/>
      <c r="F80" s="8"/>
      <c r="G80" s="34"/>
      <c r="H80" s="92"/>
      <c r="I80" s="92"/>
      <c r="J80" s="34"/>
      <c r="K80" s="88" t="str">
        <f t="shared" si="13"/>
        <v/>
      </c>
      <c r="L80" s="89"/>
      <c r="M80" s="6" t="str">
        <f>IF(J80="","",(K80/J80)/LOOKUP(RIGHT($D$2,3),定数!$A$6:$A$13,定数!$B$6:$B$13))</f>
        <v/>
      </c>
      <c r="N80" s="34"/>
      <c r="O80" s="8"/>
      <c r="P80" s="93"/>
      <c r="Q80" s="93"/>
      <c r="R80" s="90" t="str">
        <f>IF(P80="","",T80*M80*LOOKUP(RIGHT($D$2,3),定数!$A$6:$A$13,定数!$B$6:$B$13))</f>
        <v/>
      </c>
      <c r="S80" s="90"/>
      <c r="T80" s="91" t="str">
        <f t="shared" si="15"/>
        <v/>
      </c>
      <c r="U80" s="91"/>
      <c r="V80" t="str">
        <f t="shared" si="14"/>
        <v/>
      </c>
      <c r="W80" t="str">
        <f t="shared" si="14"/>
        <v/>
      </c>
      <c r="X80" s="40" t="str">
        <f t="shared" si="16"/>
        <v/>
      </c>
      <c r="Y80" s="41" t="str">
        <f t="shared" si="17"/>
        <v/>
      </c>
    </row>
    <row r="81" spans="2:25" x14ac:dyDescent="0.2">
      <c r="B81" s="34">
        <v>73</v>
      </c>
      <c r="C81" s="86" t="str">
        <f t="shared" si="12"/>
        <v/>
      </c>
      <c r="D81" s="86"/>
      <c r="E81" s="34"/>
      <c r="F81" s="8"/>
      <c r="G81" s="34"/>
      <c r="H81" s="92"/>
      <c r="I81" s="92"/>
      <c r="J81" s="34"/>
      <c r="K81" s="88" t="str">
        <f t="shared" si="13"/>
        <v/>
      </c>
      <c r="L81" s="89"/>
      <c r="M81" s="6" t="str">
        <f>IF(J81="","",(K81/J81)/LOOKUP(RIGHT($D$2,3),定数!$A$6:$A$13,定数!$B$6:$B$13))</f>
        <v/>
      </c>
      <c r="N81" s="34"/>
      <c r="O81" s="8"/>
      <c r="P81" s="93"/>
      <c r="Q81" s="93"/>
      <c r="R81" s="90" t="str">
        <f>IF(P81="","",T81*M81*LOOKUP(RIGHT($D$2,3),定数!$A$6:$A$13,定数!$B$6:$B$13))</f>
        <v/>
      </c>
      <c r="S81" s="90"/>
      <c r="T81" s="91" t="str">
        <f t="shared" si="15"/>
        <v/>
      </c>
      <c r="U81" s="91"/>
      <c r="V81" t="str">
        <f t="shared" si="14"/>
        <v/>
      </c>
      <c r="W81" t="str">
        <f t="shared" si="14"/>
        <v/>
      </c>
      <c r="X81" s="40" t="str">
        <f t="shared" si="16"/>
        <v/>
      </c>
      <c r="Y81" s="41" t="str">
        <f t="shared" si="17"/>
        <v/>
      </c>
    </row>
    <row r="82" spans="2:25" x14ac:dyDescent="0.2">
      <c r="B82" s="34">
        <v>74</v>
      </c>
      <c r="C82" s="86" t="str">
        <f t="shared" si="12"/>
        <v/>
      </c>
      <c r="D82" s="86"/>
      <c r="E82" s="34"/>
      <c r="F82" s="8"/>
      <c r="G82" s="34"/>
      <c r="H82" s="92"/>
      <c r="I82" s="92"/>
      <c r="J82" s="34"/>
      <c r="K82" s="88" t="str">
        <f t="shared" si="13"/>
        <v/>
      </c>
      <c r="L82" s="89"/>
      <c r="M82" s="6" t="str">
        <f>IF(J82="","",(K82/J82)/LOOKUP(RIGHT($D$2,3),定数!$A$6:$A$13,定数!$B$6:$B$13))</f>
        <v/>
      </c>
      <c r="N82" s="34"/>
      <c r="O82" s="8"/>
      <c r="P82" s="93"/>
      <c r="Q82" s="93"/>
      <c r="R82" s="90" t="str">
        <f>IF(P82="","",T82*M82*LOOKUP(RIGHT($D$2,3),定数!$A$6:$A$13,定数!$B$6:$B$13))</f>
        <v/>
      </c>
      <c r="S82" s="90"/>
      <c r="T82" s="91" t="str">
        <f t="shared" si="15"/>
        <v/>
      </c>
      <c r="U82" s="91"/>
      <c r="V82" t="str">
        <f t="shared" si="14"/>
        <v/>
      </c>
      <c r="W82" t="str">
        <f t="shared" si="14"/>
        <v/>
      </c>
      <c r="X82" s="40" t="str">
        <f t="shared" si="16"/>
        <v/>
      </c>
      <c r="Y82" s="41" t="str">
        <f t="shared" si="17"/>
        <v/>
      </c>
    </row>
    <row r="83" spans="2:25" x14ac:dyDescent="0.2">
      <c r="B83" s="34">
        <v>75</v>
      </c>
      <c r="C83" s="86" t="str">
        <f t="shared" si="12"/>
        <v/>
      </c>
      <c r="D83" s="86"/>
      <c r="E83" s="34"/>
      <c r="F83" s="8"/>
      <c r="G83" s="34"/>
      <c r="H83" s="92"/>
      <c r="I83" s="92"/>
      <c r="J83" s="34"/>
      <c r="K83" s="88" t="str">
        <f t="shared" si="13"/>
        <v/>
      </c>
      <c r="L83" s="89"/>
      <c r="M83" s="6" t="str">
        <f>IF(J83="","",(K83/J83)/LOOKUP(RIGHT($D$2,3),定数!$A$6:$A$13,定数!$B$6:$B$13))</f>
        <v/>
      </c>
      <c r="N83" s="34"/>
      <c r="O83" s="8"/>
      <c r="P83" s="93"/>
      <c r="Q83" s="93"/>
      <c r="R83" s="90" t="str">
        <f>IF(P83="","",T83*M83*LOOKUP(RIGHT($D$2,3),定数!$A$6:$A$13,定数!$B$6:$B$13))</f>
        <v/>
      </c>
      <c r="S83" s="90"/>
      <c r="T83" s="91" t="str">
        <f t="shared" si="15"/>
        <v/>
      </c>
      <c r="U83" s="91"/>
      <c r="V83" t="str">
        <f t="shared" si="14"/>
        <v/>
      </c>
      <c r="W83" t="str">
        <f t="shared" si="14"/>
        <v/>
      </c>
      <c r="X83" s="40" t="str">
        <f t="shared" si="16"/>
        <v/>
      </c>
      <c r="Y83" s="41" t="str">
        <f t="shared" si="17"/>
        <v/>
      </c>
    </row>
    <row r="84" spans="2:25" x14ac:dyDescent="0.2">
      <c r="B84" s="34">
        <v>76</v>
      </c>
      <c r="C84" s="86" t="str">
        <f t="shared" si="12"/>
        <v/>
      </c>
      <c r="D84" s="86"/>
      <c r="E84" s="34"/>
      <c r="F84" s="8"/>
      <c r="G84" s="34"/>
      <c r="H84" s="92"/>
      <c r="I84" s="92"/>
      <c r="J84" s="34"/>
      <c r="K84" s="88" t="str">
        <f t="shared" si="13"/>
        <v/>
      </c>
      <c r="L84" s="89"/>
      <c r="M84" s="6" t="str">
        <f>IF(J84="","",(K84/J84)/LOOKUP(RIGHT($D$2,3),定数!$A$6:$A$13,定数!$B$6:$B$13))</f>
        <v/>
      </c>
      <c r="N84" s="34"/>
      <c r="O84" s="8"/>
      <c r="P84" s="93"/>
      <c r="Q84" s="93"/>
      <c r="R84" s="90" t="str">
        <f>IF(P84="","",T84*M84*LOOKUP(RIGHT($D$2,3),定数!$A$6:$A$13,定数!$B$6:$B$13))</f>
        <v/>
      </c>
      <c r="S84" s="90"/>
      <c r="T84" s="91" t="str">
        <f t="shared" si="15"/>
        <v/>
      </c>
      <c r="U84" s="91"/>
      <c r="V84" t="str">
        <f t="shared" si="14"/>
        <v/>
      </c>
      <c r="W84" t="str">
        <f t="shared" si="14"/>
        <v/>
      </c>
      <c r="X84" s="40" t="str">
        <f t="shared" si="16"/>
        <v/>
      </c>
      <c r="Y84" s="41" t="str">
        <f t="shared" si="17"/>
        <v/>
      </c>
    </row>
    <row r="85" spans="2:25" x14ac:dyDescent="0.2">
      <c r="B85" s="34">
        <v>77</v>
      </c>
      <c r="C85" s="86" t="str">
        <f t="shared" si="12"/>
        <v/>
      </c>
      <c r="D85" s="86"/>
      <c r="E85" s="34"/>
      <c r="F85" s="8"/>
      <c r="G85" s="34"/>
      <c r="H85" s="92"/>
      <c r="I85" s="92"/>
      <c r="J85" s="34"/>
      <c r="K85" s="88" t="str">
        <f t="shared" si="13"/>
        <v/>
      </c>
      <c r="L85" s="89"/>
      <c r="M85" s="6" t="str">
        <f>IF(J85="","",(K85/J85)/LOOKUP(RIGHT($D$2,3),定数!$A$6:$A$13,定数!$B$6:$B$13))</f>
        <v/>
      </c>
      <c r="N85" s="34"/>
      <c r="O85" s="8"/>
      <c r="P85" s="93"/>
      <c r="Q85" s="93"/>
      <c r="R85" s="90" t="str">
        <f>IF(P85="","",T85*M85*LOOKUP(RIGHT($D$2,3),定数!$A$6:$A$13,定数!$B$6:$B$13))</f>
        <v/>
      </c>
      <c r="S85" s="90"/>
      <c r="T85" s="91" t="str">
        <f t="shared" si="15"/>
        <v/>
      </c>
      <c r="U85" s="91"/>
      <c r="V85" t="str">
        <f t="shared" si="14"/>
        <v/>
      </c>
      <c r="W85" t="str">
        <f t="shared" si="14"/>
        <v/>
      </c>
      <c r="X85" s="40" t="str">
        <f t="shared" si="16"/>
        <v/>
      </c>
      <c r="Y85" s="41" t="str">
        <f t="shared" si="17"/>
        <v/>
      </c>
    </row>
    <row r="86" spans="2:25" x14ac:dyDescent="0.2">
      <c r="B86" s="34">
        <v>78</v>
      </c>
      <c r="C86" s="86" t="str">
        <f t="shared" si="12"/>
        <v/>
      </c>
      <c r="D86" s="86"/>
      <c r="E86" s="34"/>
      <c r="F86" s="8"/>
      <c r="G86" s="34"/>
      <c r="H86" s="92"/>
      <c r="I86" s="92"/>
      <c r="J86" s="34"/>
      <c r="K86" s="88" t="str">
        <f t="shared" si="13"/>
        <v/>
      </c>
      <c r="L86" s="89"/>
      <c r="M86" s="6" t="str">
        <f>IF(J86="","",(K86/J86)/LOOKUP(RIGHT($D$2,3),定数!$A$6:$A$13,定数!$B$6:$B$13))</f>
        <v/>
      </c>
      <c r="N86" s="34"/>
      <c r="O86" s="8"/>
      <c r="P86" s="93"/>
      <c r="Q86" s="93"/>
      <c r="R86" s="90" t="str">
        <f>IF(P86="","",T86*M86*LOOKUP(RIGHT($D$2,3),定数!$A$6:$A$13,定数!$B$6:$B$13))</f>
        <v/>
      </c>
      <c r="S86" s="90"/>
      <c r="T86" s="91" t="str">
        <f t="shared" si="15"/>
        <v/>
      </c>
      <c r="U86" s="91"/>
      <c r="V86" t="str">
        <f t="shared" si="14"/>
        <v/>
      </c>
      <c r="W86" t="str">
        <f t="shared" si="14"/>
        <v/>
      </c>
      <c r="X86" s="40" t="str">
        <f t="shared" si="16"/>
        <v/>
      </c>
      <c r="Y86" s="41" t="str">
        <f t="shared" si="17"/>
        <v/>
      </c>
    </row>
    <row r="87" spans="2:25" x14ac:dyDescent="0.2">
      <c r="B87" s="34">
        <v>79</v>
      </c>
      <c r="C87" s="86" t="str">
        <f t="shared" si="12"/>
        <v/>
      </c>
      <c r="D87" s="86"/>
      <c r="E87" s="34"/>
      <c r="F87" s="8"/>
      <c r="G87" s="34"/>
      <c r="H87" s="92"/>
      <c r="I87" s="92"/>
      <c r="J87" s="34"/>
      <c r="K87" s="88" t="str">
        <f t="shared" si="13"/>
        <v/>
      </c>
      <c r="L87" s="89"/>
      <c r="M87" s="6" t="str">
        <f>IF(J87="","",(K87/J87)/LOOKUP(RIGHT($D$2,3),定数!$A$6:$A$13,定数!$B$6:$B$13))</f>
        <v/>
      </c>
      <c r="N87" s="34"/>
      <c r="O87" s="8"/>
      <c r="P87" s="93"/>
      <c r="Q87" s="93"/>
      <c r="R87" s="90" t="str">
        <f>IF(P87="","",T87*M87*LOOKUP(RIGHT($D$2,3),定数!$A$6:$A$13,定数!$B$6:$B$13))</f>
        <v/>
      </c>
      <c r="S87" s="90"/>
      <c r="T87" s="91" t="str">
        <f t="shared" si="15"/>
        <v/>
      </c>
      <c r="U87" s="91"/>
      <c r="V87" t="str">
        <f t="shared" si="14"/>
        <v/>
      </c>
      <c r="W87" t="str">
        <f t="shared" si="14"/>
        <v/>
      </c>
      <c r="X87" s="40" t="str">
        <f t="shared" si="16"/>
        <v/>
      </c>
      <c r="Y87" s="41" t="str">
        <f t="shared" si="17"/>
        <v/>
      </c>
    </row>
    <row r="88" spans="2:25" x14ac:dyDescent="0.2">
      <c r="B88" s="34">
        <v>80</v>
      </c>
      <c r="C88" s="86" t="str">
        <f t="shared" si="12"/>
        <v/>
      </c>
      <c r="D88" s="86"/>
      <c r="E88" s="34"/>
      <c r="F88" s="8"/>
      <c r="G88" s="34"/>
      <c r="H88" s="92"/>
      <c r="I88" s="92"/>
      <c r="J88" s="34"/>
      <c r="K88" s="88" t="str">
        <f t="shared" si="13"/>
        <v/>
      </c>
      <c r="L88" s="89"/>
      <c r="M88" s="6" t="str">
        <f>IF(J88="","",(K88/J88)/LOOKUP(RIGHT($D$2,3),定数!$A$6:$A$13,定数!$B$6:$B$13))</f>
        <v/>
      </c>
      <c r="N88" s="34"/>
      <c r="O88" s="8"/>
      <c r="P88" s="93"/>
      <c r="Q88" s="93"/>
      <c r="R88" s="90" t="str">
        <f>IF(P88="","",T88*M88*LOOKUP(RIGHT($D$2,3),定数!$A$6:$A$13,定数!$B$6:$B$13))</f>
        <v/>
      </c>
      <c r="S88" s="90"/>
      <c r="T88" s="91" t="str">
        <f t="shared" si="15"/>
        <v/>
      </c>
      <c r="U88" s="91"/>
      <c r="V88" t="str">
        <f t="shared" si="14"/>
        <v/>
      </c>
      <c r="W88" t="str">
        <f t="shared" si="14"/>
        <v/>
      </c>
      <c r="X88" s="40" t="str">
        <f t="shared" si="16"/>
        <v/>
      </c>
      <c r="Y88" s="41" t="str">
        <f t="shared" si="17"/>
        <v/>
      </c>
    </row>
    <row r="89" spans="2:25" x14ac:dyDescent="0.2">
      <c r="B89" s="34">
        <v>81</v>
      </c>
      <c r="C89" s="86" t="str">
        <f t="shared" si="12"/>
        <v/>
      </c>
      <c r="D89" s="86"/>
      <c r="E89" s="34"/>
      <c r="F89" s="8"/>
      <c r="G89" s="34"/>
      <c r="H89" s="92"/>
      <c r="I89" s="92"/>
      <c r="J89" s="34"/>
      <c r="K89" s="88" t="str">
        <f t="shared" si="13"/>
        <v/>
      </c>
      <c r="L89" s="89"/>
      <c r="M89" s="6" t="str">
        <f>IF(J89="","",(K89/J89)/LOOKUP(RIGHT($D$2,3),定数!$A$6:$A$13,定数!$B$6:$B$13))</f>
        <v/>
      </c>
      <c r="N89" s="34"/>
      <c r="O89" s="8"/>
      <c r="P89" s="93"/>
      <c r="Q89" s="93"/>
      <c r="R89" s="90" t="str">
        <f>IF(P89="","",T89*M89*LOOKUP(RIGHT($D$2,3),定数!$A$6:$A$13,定数!$B$6:$B$13))</f>
        <v/>
      </c>
      <c r="S89" s="90"/>
      <c r="T89" s="91" t="str">
        <f t="shared" si="15"/>
        <v/>
      </c>
      <c r="U89" s="91"/>
      <c r="V89" t="str">
        <f t="shared" si="14"/>
        <v/>
      </c>
      <c r="W89" t="str">
        <f t="shared" si="14"/>
        <v/>
      </c>
      <c r="X89" s="40" t="str">
        <f t="shared" si="16"/>
        <v/>
      </c>
      <c r="Y89" s="41" t="str">
        <f t="shared" si="17"/>
        <v/>
      </c>
    </row>
    <row r="90" spans="2:25" x14ac:dyDescent="0.2">
      <c r="B90" s="34">
        <v>82</v>
      </c>
      <c r="C90" s="86" t="str">
        <f t="shared" si="12"/>
        <v/>
      </c>
      <c r="D90" s="86"/>
      <c r="E90" s="34"/>
      <c r="F90" s="8"/>
      <c r="G90" s="34"/>
      <c r="H90" s="92"/>
      <c r="I90" s="92"/>
      <c r="J90" s="34"/>
      <c r="K90" s="88" t="str">
        <f t="shared" si="13"/>
        <v/>
      </c>
      <c r="L90" s="89"/>
      <c r="M90" s="6" t="str">
        <f>IF(J90="","",(K90/J90)/LOOKUP(RIGHT($D$2,3),定数!$A$6:$A$13,定数!$B$6:$B$13))</f>
        <v/>
      </c>
      <c r="N90" s="34"/>
      <c r="O90" s="8"/>
      <c r="P90" s="93"/>
      <c r="Q90" s="93"/>
      <c r="R90" s="90" t="str">
        <f>IF(P90="","",T90*M90*LOOKUP(RIGHT($D$2,3),定数!$A$6:$A$13,定数!$B$6:$B$13))</f>
        <v/>
      </c>
      <c r="S90" s="90"/>
      <c r="T90" s="91" t="str">
        <f t="shared" si="15"/>
        <v/>
      </c>
      <c r="U90" s="91"/>
      <c r="V90" t="str">
        <f t="shared" si="14"/>
        <v/>
      </c>
      <c r="W90" t="str">
        <f t="shared" si="14"/>
        <v/>
      </c>
      <c r="X90" s="40" t="str">
        <f t="shared" si="16"/>
        <v/>
      </c>
      <c r="Y90" s="41" t="str">
        <f t="shared" si="17"/>
        <v/>
      </c>
    </row>
    <row r="91" spans="2:25" x14ac:dyDescent="0.2">
      <c r="B91" s="34">
        <v>83</v>
      </c>
      <c r="C91" s="86" t="str">
        <f t="shared" si="12"/>
        <v/>
      </c>
      <c r="D91" s="86"/>
      <c r="E91" s="34"/>
      <c r="F91" s="8"/>
      <c r="G91" s="34"/>
      <c r="H91" s="92"/>
      <c r="I91" s="92"/>
      <c r="J91" s="34"/>
      <c r="K91" s="88" t="str">
        <f t="shared" si="13"/>
        <v/>
      </c>
      <c r="L91" s="89"/>
      <c r="M91" s="6" t="str">
        <f>IF(J91="","",(K91/J91)/LOOKUP(RIGHT($D$2,3),定数!$A$6:$A$13,定数!$B$6:$B$13))</f>
        <v/>
      </c>
      <c r="N91" s="34"/>
      <c r="O91" s="8"/>
      <c r="P91" s="93"/>
      <c r="Q91" s="93"/>
      <c r="R91" s="90" t="str">
        <f>IF(P91="","",T91*M91*LOOKUP(RIGHT($D$2,3),定数!$A$6:$A$13,定数!$B$6:$B$13))</f>
        <v/>
      </c>
      <c r="S91" s="90"/>
      <c r="T91" s="91" t="str">
        <f t="shared" si="15"/>
        <v/>
      </c>
      <c r="U91" s="91"/>
      <c r="V91" t="str">
        <f t="shared" ref="V91:W106" si="18">IF(S91&lt;&gt;"",IF(S91&lt;0,1+V90,0),"")</f>
        <v/>
      </c>
      <c r="W91" t="str">
        <f t="shared" si="18"/>
        <v/>
      </c>
      <c r="X91" s="40" t="str">
        <f t="shared" si="16"/>
        <v/>
      </c>
      <c r="Y91" s="41" t="str">
        <f t="shared" si="17"/>
        <v/>
      </c>
    </row>
    <row r="92" spans="2:25" x14ac:dyDescent="0.2">
      <c r="B92" s="34">
        <v>84</v>
      </c>
      <c r="C92" s="86" t="str">
        <f t="shared" si="12"/>
        <v/>
      </c>
      <c r="D92" s="86"/>
      <c r="E92" s="34"/>
      <c r="F92" s="8"/>
      <c r="G92" s="34"/>
      <c r="H92" s="92"/>
      <c r="I92" s="92"/>
      <c r="J92" s="34"/>
      <c r="K92" s="88" t="str">
        <f t="shared" si="13"/>
        <v/>
      </c>
      <c r="L92" s="89"/>
      <c r="M92" s="6" t="str">
        <f>IF(J92="","",(K92/J92)/LOOKUP(RIGHT($D$2,3),定数!$A$6:$A$13,定数!$B$6:$B$13))</f>
        <v/>
      </c>
      <c r="N92" s="34"/>
      <c r="O92" s="8"/>
      <c r="P92" s="93"/>
      <c r="Q92" s="93"/>
      <c r="R92" s="90" t="str">
        <f>IF(P92="","",T92*M92*LOOKUP(RIGHT($D$2,3),定数!$A$6:$A$13,定数!$B$6:$B$13))</f>
        <v/>
      </c>
      <c r="S92" s="90"/>
      <c r="T92" s="91" t="str">
        <f t="shared" si="15"/>
        <v/>
      </c>
      <c r="U92" s="91"/>
      <c r="V92" t="str">
        <f t="shared" si="18"/>
        <v/>
      </c>
      <c r="W92" t="str">
        <f t="shared" si="18"/>
        <v/>
      </c>
      <c r="X92" s="40" t="str">
        <f t="shared" si="16"/>
        <v/>
      </c>
      <c r="Y92" s="41" t="str">
        <f t="shared" si="17"/>
        <v/>
      </c>
    </row>
    <row r="93" spans="2:25" x14ac:dyDescent="0.2">
      <c r="B93" s="34">
        <v>85</v>
      </c>
      <c r="C93" s="86" t="str">
        <f t="shared" si="12"/>
        <v/>
      </c>
      <c r="D93" s="86"/>
      <c r="E93" s="34"/>
      <c r="F93" s="8"/>
      <c r="G93" s="34"/>
      <c r="H93" s="92"/>
      <c r="I93" s="92"/>
      <c r="J93" s="34"/>
      <c r="K93" s="88" t="str">
        <f t="shared" si="13"/>
        <v/>
      </c>
      <c r="L93" s="89"/>
      <c r="M93" s="6" t="str">
        <f>IF(J93="","",(K93/J93)/LOOKUP(RIGHT($D$2,3),定数!$A$6:$A$13,定数!$B$6:$B$13))</f>
        <v/>
      </c>
      <c r="N93" s="34"/>
      <c r="O93" s="8"/>
      <c r="P93" s="93"/>
      <c r="Q93" s="93"/>
      <c r="R93" s="90" t="str">
        <f>IF(P93="","",T93*M93*LOOKUP(RIGHT($D$2,3),定数!$A$6:$A$13,定数!$B$6:$B$13))</f>
        <v/>
      </c>
      <c r="S93" s="90"/>
      <c r="T93" s="91" t="str">
        <f t="shared" si="15"/>
        <v/>
      </c>
      <c r="U93" s="91"/>
      <c r="V93" t="str">
        <f t="shared" si="18"/>
        <v/>
      </c>
      <c r="W93" t="str">
        <f t="shared" si="18"/>
        <v/>
      </c>
      <c r="X93" s="40" t="str">
        <f t="shared" si="16"/>
        <v/>
      </c>
      <c r="Y93" s="41" t="str">
        <f t="shared" si="17"/>
        <v/>
      </c>
    </row>
    <row r="94" spans="2:25" x14ac:dyDescent="0.2">
      <c r="B94" s="34">
        <v>86</v>
      </c>
      <c r="C94" s="86" t="str">
        <f t="shared" si="12"/>
        <v/>
      </c>
      <c r="D94" s="86"/>
      <c r="E94" s="34"/>
      <c r="F94" s="8"/>
      <c r="G94" s="34"/>
      <c r="H94" s="92"/>
      <c r="I94" s="92"/>
      <c r="J94" s="34"/>
      <c r="K94" s="88" t="str">
        <f t="shared" si="13"/>
        <v/>
      </c>
      <c r="L94" s="89"/>
      <c r="M94" s="6" t="str">
        <f>IF(J94="","",(K94/J94)/LOOKUP(RIGHT($D$2,3),定数!$A$6:$A$13,定数!$B$6:$B$13))</f>
        <v/>
      </c>
      <c r="N94" s="34"/>
      <c r="O94" s="8"/>
      <c r="P94" s="92"/>
      <c r="Q94" s="92"/>
      <c r="R94" s="90" t="str">
        <f>IF(P94="","",T94*M94*LOOKUP(RIGHT($D$2,3),定数!$A$6:$A$13,定数!$B$6:$B$13))</f>
        <v/>
      </c>
      <c r="S94" s="90"/>
      <c r="T94" s="91" t="str">
        <f t="shared" si="15"/>
        <v/>
      </c>
      <c r="U94" s="91"/>
      <c r="V94" t="str">
        <f t="shared" si="18"/>
        <v/>
      </c>
      <c r="W94" t="str">
        <f t="shared" si="18"/>
        <v/>
      </c>
      <c r="X94" s="40" t="str">
        <f t="shared" si="16"/>
        <v/>
      </c>
      <c r="Y94" s="41" t="str">
        <f t="shared" si="17"/>
        <v/>
      </c>
    </row>
    <row r="95" spans="2:25" x14ac:dyDescent="0.2">
      <c r="B95" s="34">
        <v>87</v>
      </c>
      <c r="C95" s="86" t="str">
        <f t="shared" si="12"/>
        <v/>
      </c>
      <c r="D95" s="86"/>
      <c r="E95" s="34"/>
      <c r="F95" s="8"/>
      <c r="G95" s="34"/>
      <c r="H95" s="92"/>
      <c r="I95" s="92"/>
      <c r="J95" s="34"/>
      <c r="K95" s="88" t="str">
        <f t="shared" si="13"/>
        <v/>
      </c>
      <c r="L95" s="89"/>
      <c r="M95" s="6" t="str">
        <f>IF(J95="","",(K95/J95)/LOOKUP(RIGHT($D$2,3),定数!$A$6:$A$13,定数!$B$6:$B$13))</f>
        <v/>
      </c>
      <c r="N95" s="34"/>
      <c r="O95" s="8"/>
      <c r="P95" s="92"/>
      <c r="Q95" s="92"/>
      <c r="R95" s="90" t="str">
        <f>IF(P95="","",T95*M95*LOOKUP(RIGHT($D$2,3),定数!$A$6:$A$13,定数!$B$6:$B$13))</f>
        <v/>
      </c>
      <c r="S95" s="90"/>
      <c r="T95" s="91" t="str">
        <f t="shared" si="15"/>
        <v/>
      </c>
      <c r="U95" s="91"/>
      <c r="V95" t="str">
        <f t="shared" si="18"/>
        <v/>
      </c>
      <c r="W95" t="str">
        <f t="shared" si="18"/>
        <v/>
      </c>
      <c r="X95" s="40" t="str">
        <f t="shared" si="16"/>
        <v/>
      </c>
      <c r="Y95" s="41" t="str">
        <f t="shared" si="17"/>
        <v/>
      </c>
    </row>
    <row r="96" spans="2:25" x14ac:dyDescent="0.2">
      <c r="B96" s="34">
        <v>88</v>
      </c>
      <c r="C96" s="86" t="str">
        <f t="shared" si="12"/>
        <v/>
      </c>
      <c r="D96" s="86"/>
      <c r="E96" s="34"/>
      <c r="F96" s="8"/>
      <c r="G96" s="34"/>
      <c r="H96" s="92"/>
      <c r="I96" s="92"/>
      <c r="J96" s="34"/>
      <c r="K96" s="88" t="str">
        <f t="shared" si="13"/>
        <v/>
      </c>
      <c r="L96" s="89"/>
      <c r="M96" s="6" t="str">
        <f>IF(J96="","",(K96/J96)/LOOKUP(RIGHT($D$2,3),定数!$A$6:$A$13,定数!$B$6:$B$13))</f>
        <v/>
      </c>
      <c r="N96" s="34"/>
      <c r="O96" s="8"/>
      <c r="P96" s="92"/>
      <c r="Q96" s="92"/>
      <c r="R96" s="90" t="str">
        <f>IF(P96="","",T96*M96*LOOKUP(RIGHT($D$2,3),定数!$A$6:$A$13,定数!$B$6:$B$13))</f>
        <v/>
      </c>
      <c r="S96" s="90"/>
      <c r="T96" s="91" t="str">
        <f t="shared" si="15"/>
        <v/>
      </c>
      <c r="U96" s="91"/>
      <c r="V96" t="str">
        <f t="shared" si="18"/>
        <v/>
      </c>
      <c r="W96" t="str">
        <f t="shared" si="18"/>
        <v/>
      </c>
      <c r="X96" s="40" t="str">
        <f t="shared" si="16"/>
        <v/>
      </c>
      <c r="Y96" s="41" t="str">
        <f t="shared" si="17"/>
        <v/>
      </c>
    </row>
    <row r="97" spans="2:25" x14ac:dyDescent="0.2">
      <c r="B97" s="34">
        <v>89</v>
      </c>
      <c r="C97" s="86" t="str">
        <f t="shared" si="12"/>
        <v/>
      </c>
      <c r="D97" s="86"/>
      <c r="E97" s="34"/>
      <c r="F97" s="8"/>
      <c r="G97" s="34"/>
      <c r="H97" s="92"/>
      <c r="I97" s="92"/>
      <c r="J97" s="34"/>
      <c r="K97" s="88" t="str">
        <f t="shared" si="13"/>
        <v/>
      </c>
      <c r="L97" s="89"/>
      <c r="M97" s="6" t="str">
        <f>IF(J97="","",(K97/J97)/LOOKUP(RIGHT($D$2,3),定数!$A$6:$A$13,定数!$B$6:$B$13))</f>
        <v/>
      </c>
      <c r="N97" s="34"/>
      <c r="O97" s="8"/>
      <c r="P97" s="92"/>
      <c r="Q97" s="92"/>
      <c r="R97" s="90" t="str">
        <f>IF(P97="","",T97*M97*LOOKUP(RIGHT($D$2,3),定数!$A$6:$A$13,定数!$B$6:$B$13))</f>
        <v/>
      </c>
      <c r="S97" s="90"/>
      <c r="T97" s="91" t="str">
        <f t="shared" si="15"/>
        <v/>
      </c>
      <c r="U97" s="91"/>
      <c r="V97" t="str">
        <f t="shared" si="18"/>
        <v/>
      </c>
      <c r="W97" t="str">
        <f t="shared" si="18"/>
        <v/>
      </c>
      <c r="X97" s="40" t="str">
        <f t="shared" si="16"/>
        <v/>
      </c>
      <c r="Y97" s="41" t="str">
        <f t="shared" si="17"/>
        <v/>
      </c>
    </row>
    <row r="98" spans="2:25" x14ac:dyDescent="0.2">
      <c r="B98" s="34">
        <v>90</v>
      </c>
      <c r="C98" s="86" t="str">
        <f t="shared" si="12"/>
        <v/>
      </c>
      <c r="D98" s="86"/>
      <c r="E98" s="34"/>
      <c r="F98" s="8"/>
      <c r="G98" s="34"/>
      <c r="H98" s="92"/>
      <c r="I98" s="92"/>
      <c r="J98" s="34"/>
      <c r="K98" s="88" t="str">
        <f t="shared" si="13"/>
        <v/>
      </c>
      <c r="L98" s="89"/>
      <c r="M98" s="6" t="str">
        <f>IF(J98="","",(K98/J98)/LOOKUP(RIGHT($D$2,3),定数!$A$6:$A$13,定数!$B$6:$B$13))</f>
        <v/>
      </c>
      <c r="N98" s="34"/>
      <c r="O98" s="8"/>
      <c r="P98" s="92"/>
      <c r="Q98" s="92"/>
      <c r="R98" s="90" t="str">
        <f>IF(P98="","",T98*M98*LOOKUP(RIGHT($D$2,3),定数!$A$6:$A$13,定数!$B$6:$B$13))</f>
        <v/>
      </c>
      <c r="S98" s="90"/>
      <c r="T98" s="91" t="str">
        <f t="shared" si="15"/>
        <v/>
      </c>
      <c r="U98" s="91"/>
      <c r="V98" t="str">
        <f t="shared" si="18"/>
        <v/>
      </c>
      <c r="W98" t="str">
        <f t="shared" si="18"/>
        <v/>
      </c>
      <c r="X98" s="40" t="str">
        <f t="shared" si="16"/>
        <v/>
      </c>
      <c r="Y98" s="41" t="str">
        <f t="shared" si="17"/>
        <v/>
      </c>
    </row>
    <row r="99" spans="2:25" x14ac:dyDescent="0.2">
      <c r="B99" s="34">
        <v>91</v>
      </c>
      <c r="C99" s="86" t="str">
        <f t="shared" si="12"/>
        <v/>
      </c>
      <c r="D99" s="86"/>
      <c r="E99" s="34"/>
      <c r="F99" s="8"/>
      <c r="G99" s="34"/>
      <c r="H99" s="92"/>
      <c r="I99" s="92"/>
      <c r="J99" s="34"/>
      <c r="K99" s="88" t="str">
        <f t="shared" si="13"/>
        <v/>
      </c>
      <c r="L99" s="89"/>
      <c r="M99" s="6" t="str">
        <f>IF(J99="","",(K99/J99)/LOOKUP(RIGHT($D$2,3),定数!$A$6:$A$13,定数!$B$6:$B$13))</f>
        <v/>
      </c>
      <c r="N99" s="34"/>
      <c r="O99" s="8"/>
      <c r="P99" s="92"/>
      <c r="Q99" s="92"/>
      <c r="R99" s="90" t="str">
        <f>IF(P99="","",T99*M99*LOOKUP(RIGHT($D$2,3),定数!$A$6:$A$13,定数!$B$6:$B$13))</f>
        <v/>
      </c>
      <c r="S99" s="90"/>
      <c r="T99" s="91" t="str">
        <f t="shared" si="15"/>
        <v/>
      </c>
      <c r="U99" s="91"/>
      <c r="V99" t="str">
        <f t="shared" si="18"/>
        <v/>
      </c>
      <c r="W99" t="str">
        <f t="shared" si="18"/>
        <v/>
      </c>
      <c r="X99" s="40" t="str">
        <f t="shared" si="16"/>
        <v/>
      </c>
      <c r="Y99" s="41" t="str">
        <f t="shared" si="17"/>
        <v/>
      </c>
    </row>
    <row r="100" spans="2:25" x14ac:dyDescent="0.2">
      <c r="B100" s="34">
        <v>92</v>
      </c>
      <c r="C100" s="86" t="str">
        <f t="shared" si="12"/>
        <v/>
      </c>
      <c r="D100" s="86"/>
      <c r="E100" s="34"/>
      <c r="F100" s="8"/>
      <c r="G100" s="34"/>
      <c r="H100" s="92"/>
      <c r="I100" s="92"/>
      <c r="J100" s="34"/>
      <c r="K100" s="88" t="str">
        <f t="shared" si="13"/>
        <v/>
      </c>
      <c r="L100" s="89"/>
      <c r="M100" s="6" t="str">
        <f>IF(J100="","",(K100/J100)/LOOKUP(RIGHT($D$2,3),定数!$A$6:$A$13,定数!$B$6:$B$13))</f>
        <v/>
      </c>
      <c r="N100" s="34"/>
      <c r="O100" s="8"/>
      <c r="P100" s="92"/>
      <c r="Q100" s="92"/>
      <c r="R100" s="90" t="str">
        <f>IF(P100="","",T100*M100*LOOKUP(RIGHT($D$2,3),定数!$A$6:$A$13,定数!$B$6:$B$13))</f>
        <v/>
      </c>
      <c r="S100" s="90"/>
      <c r="T100" s="91" t="str">
        <f t="shared" si="15"/>
        <v/>
      </c>
      <c r="U100" s="91"/>
      <c r="V100" t="str">
        <f t="shared" si="18"/>
        <v/>
      </c>
      <c r="W100" t="str">
        <f t="shared" si="18"/>
        <v/>
      </c>
      <c r="X100" s="40" t="str">
        <f t="shared" si="16"/>
        <v/>
      </c>
      <c r="Y100" s="41" t="str">
        <f t="shared" si="17"/>
        <v/>
      </c>
    </row>
    <row r="101" spans="2:25" x14ac:dyDescent="0.2">
      <c r="B101" s="34">
        <v>93</v>
      </c>
      <c r="C101" s="86" t="str">
        <f t="shared" si="12"/>
        <v/>
      </c>
      <c r="D101" s="86"/>
      <c r="E101" s="34"/>
      <c r="F101" s="8"/>
      <c r="G101" s="34"/>
      <c r="H101" s="92"/>
      <c r="I101" s="92"/>
      <c r="J101" s="34"/>
      <c r="K101" s="88" t="str">
        <f t="shared" si="13"/>
        <v/>
      </c>
      <c r="L101" s="89"/>
      <c r="M101" s="6" t="str">
        <f>IF(J101="","",(K101/J101)/LOOKUP(RIGHT($D$2,3),定数!$A$6:$A$13,定数!$B$6:$B$13))</f>
        <v/>
      </c>
      <c r="N101" s="34"/>
      <c r="O101" s="8"/>
      <c r="P101" s="92"/>
      <c r="Q101" s="92"/>
      <c r="R101" s="90" t="str">
        <f>IF(P101="","",T101*M101*LOOKUP(RIGHT($D$2,3),定数!$A$6:$A$13,定数!$B$6:$B$13))</f>
        <v/>
      </c>
      <c r="S101" s="90"/>
      <c r="T101" s="91" t="str">
        <f t="shared" si="15"/>
        <v/>
      </c>
      <c r="U101" s="91"/>
      <c r="V101" t="str">
        <f t="shared" si="18"/>
        <v/>
      </c>
      <c r="W101" t="str">
        <f t="shared" si="18"/>
        <v/>
      </c>
      <c r="X101" s="40" t="str">
        <f t="shared" si="16"/>
        <v/>
      </c>
      <c r="Y101" s="41" t="str">
        <f t="shared" si="17"/>
        <v/>
      </c>
    </row>
    <row r="102" spans="2:25" x14ac:dyDescent="0.2">
      <c r="B102" s="34">
        <v>94</v>
      </c>
      <c r="C102" s="86" t="str">
        <f t="shared" si="12"/>
        <v/>
      </c>
      <c r="D102" s="86"/>
      <c r="E102" s="34"/>
      <c r="F102" s="8"/>
      <c r="G102" s="34"/>
      <c r="H102" s="92"/>
      <c r="I102" s="92"/>
      <c r="J102" s="34"/>
      <c r="K102" s="88" t="str">
        <f t="shared" si="13"/>
        <v/>
      </c>
      <c r="L102" s="89"/>
      <c r="M102" s="6" t="str">
        <f>IF(J102="","",(K102/J102)/LOOKUP(RIGHT($D$2,3),定数!$A$6:$A$13,定数!$B$6:$B$13))</f>
        <v/>
      </c>
      <c r="N102" s="34"/>
      <c r="O102" s="8"/>
      <c r="P102" s="92"/>
      <c r="Q102" s="92"/>
      <c r="R102" s="90" t="str">
        <f>IF(P102="","",T102*M102*LOOKUP(RIGHT($D$2,3),定数!$A$6:$A$13,定数!$B$6:$B$13))</f>
        <v/>
      </c>
      <c r="S102" s="90"/>
      <c r="T102" s="91" t="str">
        <f t="shared" si="15"/>
        <v/>
      </c>
      <c r="U102" s="91"/>
      <c r="V102" t="str">
        <f t="shared" si="18"/>
        <v/>
      </c>
      <c r="W102" t="str">
        <f t="shared" si="18"/>
        <v/>
      </c>
      <c r="X102" s="40" t="str">
        <f t="shared" si="16"/>
        <v/>
      </c>
      <c r="Y102" s="41" t="str">
        <f t="shared" si="17"/>
        <v/>
      </c>
    </row>
    <row r="103" spans="2:25" x14ac:dyDescent="0.2">
      <c r="B103" s="34">
        <v>95</v>
      </c>
      <c r="C103" s="86" t="str">
        <f t="shared" si="12"/>
        <v/>
      </c>
      <c r="D103" s="86"/>
      <c r="E103" s="34"/>
      <c r="F103" s="8"/>
      <c r="G103" s="34"/>
      <c r="H103" s="92"/>
      <c r="I103" s="92"/>
      <c r="J103" s="34"/>
      <c r="K103" s="88" t="str">
        <f t="shared" si="13"/>
        <v/>
      </c>
      <c r="L103" s="89"/>
      <c r="M103" s="6" t="str">
        <f>IF(J103="","",(K103/J103)/LOOKUP(RIGHT($D$2,3),定数!$A$6:$A$13,定数!$B$6:$B$13))</f>
        <v/>
      </c>
      <c r="N103" s="34"/>
      <c r="O103" s="8"/>
      <c r="P103" s="92"/>
      <c r="Q103" s="92"/>
      <c r="R103" s="90" t="str">
        <f>IF(P103="","",T103*M103*LOOKUP(RIGHT($D$2,3),定数!$A$6:$A$13,定数!$B$6:$B$13))</f>
        <v/>
      </c>
      <c r="S103" s="90"/>
      <c r="T103" s="91" t="str">
        <f t="shared" si="15"/>
        <v/>
      </c>
      <c r="U103" s="91"/>
      <c r="V103" t="str">
        <f t="shared" si="18"/>
        <v/>
      </c>
      <c r="W103" t="str">
        <f t="shared" si="18"/>
        <v/>
      </c>
      <c r="X103" s="40" t="str">
        <f t="shared" si="16"/>
        <v/>
      </c>
      <c r="Y103" s="41" t="str">
        <f t="shared" si="17"/>
        <v/>
      </c>
    </row>
    <row r="104" spans="2:25" x14ac:dyDescent="0.2">
      <c r="B104" s="34">
        <v>96</v>
      </c>
      <c r="C104" s="86" t="str">
        <f t="shared" si="12"/>
        <v/>
      </c>
      <c r="D104" s="86"/>
      <c r="E104" s="34"/>
      <c r="F104" s="8"/>
      <c r="G104" s="34"/>
      <c r="H104" s="92"/>
      <c r="I104" s="92"/>
      <c r="J104" s="34"/>
      <c r="K104" s="88" t="str">
        <f t="shared" si="13"/>
        <v/>
      </c>
      <c r="L104" s="89"/>
      <c r="M104" s="6" t="str">
        <f>IF(J104="","",(K104/J104)/LOOKUP(RIGHT($D$2,3),定数!$A$6:$A$13,定数!$B$6:$B$13))</f>
        <v/>
      </c>
      <c r="N104" s="34"/>
      <c r="O104" s="8"/>
      <c r="P104" s="92"/>
      <c r="Q104" s="92"/>
      <c r="R104" s="90" t="str">
        <f>IF(P104="","",T104*M104*LOOKUP(RIGHT($D$2,3),定数!$A$6:$A$13,定数!$B$6:$B$13))</f>
        <v/>
      </c>
      <c r="S104" s="90"/>
      <c r="T104" s="91" t="str">
        <f t="shared" si="15"/>
        <v/>
      </c>
      <c r="U104" s="91"/>
      <c r="V104" t="str">
        <f t="shared" si="18"/>
        <v/>
      </c>
      <c r="W104" t="str">
        <f t="shared" si="18"/>
        <v/>
      </c>
      <c r="X104" s="40" t="str">
        <f t="shared" si="16"/>
        <v/>
      </c>
      <c r="Y104" s="41" t="str">
        <f t="shared" si="17"/>
        <v/>
      </c>
    </row>
    <row r="105" spans="2:25" x14ac:dyDescent="0.2">
      <c r="B105" s="34">
        <v>97</v>
      </c>
      <c r="C105" s="86" t="str">
        <f t="shared" si="12"/>
        <v/>
      </c>
      <c r="D105" s="86"/>
      <c r="E105" s="34"/>
      <c r="F105" s="8"/>
      <c r="G105" s="34"/>
      <c r="H105" s="92"/>
      <c r="I105" s="92"/>
      <c r="J105" s="34"/>
      <c r="K105" s="88" t="str">
        <f t="shared" si="13"/>
        <v/>
      </c>
      <c r="L105" s="89"/>
      <c r="M105" s="6" t="str">
        <f>IF(J105="","",(K105/J105)/LOOKUP(RIGHT($D$2,3),定数!$A$6:$A$13,定数!$B$6:$B$13))</f>
        <v/>
      </c>
      <c r="N105" s="34"/>
      <c r="O105" s="8"/>
      <c r="P105" s="92"/>
      <c r="Q105" s="92"/>
      <c r="R105" s="90" t="str">
        <f>IF(P105="","",T105*M105*LOOKUP(RIGHT($D$2,3),定数!$A$6:$A$13,定数!$B$6:$B$13))</f>
        <v/>
      </c>
      <c r="S105" s="90"/>
      <c r="T105" s="91" t="str">
        <f t="shared" si="15"/>
        <v/>
      </c>
      <c r="U105" s="91"/>
      <c r="V105" t="str">
        <f t="shared" si="18"/>
        <v/>
      </c>
      <c r="W105" t="str">
        <f t="shared" si="18"/>
        <v/>
      </c>
      <c r="X105" s="40" t="str">
        <f t="shared" si="16"/>
        <v/>
      </c>
      <c r="Y105" s="41" t="str">
        <f t="shared" si="17"/>
        <v/>
      </c>
    </row>
    <row r="106" spans="2:25" x14ac:dyDescent="0.2">
      <c r="B106" s="34">
        <v>98</v>
      </c>
      <c r="C106" s="86" t="str">
        <f t="shared" si="12"/>
        <v/>
      </c>
      <c r="D106" s="86"/>
      <c r="E106" s="34"/>
      <c r="F106" s="8"/>
      <c r="G106" s="34"/>
      <c r="H106" s="92"/>
      <c r="I106" s="92"/>
      <c r="J106" s="34"/>
      <c r="K106" s="88" t="str">
        <f t="shared" si="13"/>
        <v/>
      </c>
      <c r="L106" s="89"/>
      <c r="M106" s="6" t="str">
        <f>IF(J106="","",(K106/J106)/LOOKUP(RIGHT($D$2,3),定数!$A$6:$A$13,定数!$B$6:$B$13))</f>
        <v/>
      </c>
      <c r="N106" s="34"/>
      <c r="O106" s="8"/>
      <c r="P106" s="92"/>
      <c r="Q106" s="92"/>
      <c r="R106" s="90" t="str">
        <f>IF(P106="","",T106*M106*LOOKUP(RIGHT($D$2,3),定数!$A$6:$A$13,定数!$B$6:$B$13))</f>
        <v/>
      </c>
      <c r="S106" s="90"/>
      <c r="T106" s="91" t="str">
        <f t="shared" si="15"/>
        <v/>
      </c>
      <c r="U106" s="91"/>
      <c r="V106" t="str">
        <f t="shared" si="18"/>
        <v/>
      </c>
      <c r="W106" t="str">
        <f t="shared" si="18"/>
        <v/>
      </c>
      <c r="X106" s="40" t="str">
        <f t="shared" si="16"/>
        <v/>
      </c>
      <c r="Y106" s="41" t="str">
        <f t="shared" si="17"/>
        <v/>
      </c>
    </row>
    <row r="107" spans="2:25" x14ac:dyDescent="0.2">
      <c r="B107" s="34">
        <v>99</v>
      </c>
      <c r="C107" s="86" t="str">
        <f t="shared" si="12"/>
        <v/>
      </c>
      <c r="D107" s="86"/>
      <c r="E107" s="34"/>
      <c r="F107" s="8"/>
      <c r="G107" s="34"/>
      <c r="H107" s="92"/>
      <c r="I107" s="92"/>
      <c r="J107" s="34"/>
      <c r="K107" s="88" t="str">
        <f t="shared" si="13"/>
        <v/>
      </c>
      <c r="L107" s="89"/>
      <c r="M107" s="6" t="str">
        <f>IF(J107="","",(K107/J107)/LOOKUP(RIGHT($D$2,3),定数!$A$6:$A$13,定数!$B$6:$B$13))</f>
        <v/>
      </c>
      <c r="N107" s="34"/>
      <c r="O107" s="8"/>
      <c r="P107" s="92"/>
      <c r="Q107" s="92"/>
      <c r="R107" s="90" t="str">
        <f>IF(P107="","",T107*M107*LOOKUP(RIGHT($D$2,3),定数!$A$6:$A$13,定数!$B$6:$B$13))</f>
        <v/>
      </c>
      <c r="S107" s="90"/>
      <c r="T107" s="91" t="str">
        <f t="shared" si="15"/>
        <v/>
      </c>
      <c r="U107" s="91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6"/>
        <v/>
      </c>
      <c r="Y107" s="41" t="str">
        <f t="shared" si="17"/>
        <v/>
      </c>
    </row>
    <row r="108" spans="2:25" x14ac:dyDescent="0.2">
      <c r="B108" s="34">
        <v>100</v>
      </c>
      <c r="C108" s="86" t="str">
        <f t="shared" si="12"/>
        <v/>
      </c>
      <c r="D108" s="86"/>
      <c r="E108" s="34"/>
      <c r="F108" s="8"/>
      <c r="G108" s="34"/>
      <c r="H108" s="92"/>
      <c r="I108" s="92"/>
      <c r="J108" s="34"/>
      <c r="K108" s="88" t="str">
        <f t="shared" si="13"/>
        <v/>
      </c>
      <c r="L108" s="89"/>
      <c r="M108" s="6" t="str">
        <f>IF(J108="","",(K108/J108)/LOOKUP(RIGHT($D$2,3),定数!$A$6:$A$13,定数!$B$6:$B$13))</f>
        <v/>
      </c>
      <c r="N108" s="34"/>
      <c r="O108" s="8"/>
      <c r="P108" s="92"/>
      <c r="Q108" s="92"/>
      <c r="R108" s="90" t="str">
        <f>IF(P108="","",T108*M108*LOOKUP(RIGHT($D$2,3),定数!$A$6:$A$13,定数!$B$6:$B$13))</f>
        <v/>
      </c>
      <c r="S108" s="90"/>
      <c r="T108" s="91" t="str">
        <f t="shared" si="15"/>
        <v/>
      </c>
      <c r="U108" s="91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6"/>
        <v/>
      </c>
      <c r="Y108" s="41" t="str">
        <f t="shared" si="17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59:G108">
    <cfRule type="cellIs" dxfId="121" priority="241" stopIfTrue="1" operator="equal">
      <formula>"買"</formula>
    </cfRule>
    <cfRule type="cellIs" dxfId="120" priority="242" stopIfTrue="1" operator="equal">
      <formula>"売"</formula>
    </cfRule>
  </conditionalFormatting>
  <conditionalFormatting sqref="G21">
    <cfRule type="cellIs" dxfId="119" priority="155" stopIfTrue="1" operator="equal">
      <formula>"買"</formula>
    </cfRule>
    <cfRule type="cellIs" dxfId="118" priority="156" stopIfTrue="1" operator="equal">
      <formula>"売"</formula>
    </cfRule>
  </conditionalFormatting>
  <conditionalFormatting sqref="G11">
    <cfRule type="cellIs" dxfId="117" priority="89" stopIfTrue="1" operator="equal">
      <formula>"買"</formula>
    </cfRule>
    <cfRule type="cellIs" dxfId="116" priority="90" stopIfTrue="1" operator="equal">
      <formula>"売"</formula>
    </cfRule>
  </conditionalFormatting>
  <conditionalFormatting sqref="G10">
    <cfRule type="cellIs" dxfId="115" priority="91" stopIfTrue="1" operator="equal">
      <formula>"買"</formula>
    </cfRule>
    <cfRule type="cellIs" dxfId="114" priority="92" stopIfTrue="1" operator="equal">
      <formula>"売"</formula>
    </cfRule>
  </conditionalFormatting>
  <conditionalFormatting sqref="G46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54">
    <cfRule type="cellIs" dxfId="111" priority="95" stopIfTrue="1" operator="equal">
      <formula>"買"</formula>
    </cfRule>
    <cfRule type="cellIs" dxfId="110" priority="96" stopIfTrue="1" operator="equal">
      <formula>"売"</formula>
    </cfRule>
  </conditionalFormatting>
  <conditionalFormatting sqref="G9">
    <cfRule type="cellIs" dxfId="109" priority="93" stopIfTrue="1" operator="equal">
      <formula>"買"</formula>
    </cfRule>
    <cfRule type="cellIs" dxfId="108" priority="94" stopIfTrue="1" operator="equal">
      <formula>"売"</formula>
    </cfRule>
  </conditionalFormatting>
  <conditionalFormatting sqref="G12">
    <cfRule type="cellIs" dxfId="107" priority="87" stopIfTrue="1" operator="equal">
      <formula>"買"</formula>
    </cfRule>
    <cfRule type="cellIs" dxfId="106" priority="88" stopIfTrue="1" operator="equal">
      <formula>"売"</formula>
    </cfRule>
  </conditionalFormatting>
  <conditionalFormatting sqref="G13">
    <cfRule type="cellIs" dxfId="105" priority="85" stopIfTrue="1" operator="equal">
      <formula>"買"</formula>
    </cfRule>
    <cfRule type="cellIs" dxfId="104" priority="86" stopIfTrue="1" operator="equal">
      <formula>"売"</formula>
    </cfRule>
  </conditionalFormatting>
  <conditionalFormatting sqref="G14">
    <cfRule type="cellIs" dxfId="103" priority="83" stopIfTrue="1" operator="equal">
      <formula>"買"</formula>
    </cfRule>
    <cfRule type="cellIs" dxfId="102" priority="84" stopIfTrue="1" operator="equal">
      <formula>"売"</formula>
    </cfRule>
  </conditionalFormatting>
  <conditionalFormatting sqref="G15">
    <cfRule type="cellIs" dxfId="101" priority="81" stopIfTrue="1" operator="equal">
      <formula>"買"</formula>
    </cfRule>
    <cfRule type="cellIs" dxfId="100" priority="82" stopIfTrue="1" operator="equal">
      <formula>"売"</formula>
    </cfRule>
  </conditionalFormatting>
  <conditionalFormatting sqref="G16">
    <cfRule type="cellIs" dxfId="99" priority="79" stopIfTrue="1" operator="equal">
      <formula>"買"</formula>
    </cfRule>
    <cfRule type="cellIs" dxfId="98" priority="80" stopIfTrue="1" operator="equal">
      <formula>"売"</formula>
    </cfRule>
  </conditionalFormatting>
  <conditionalFormatting sqref="G17">
    <cfRule type="cellIs" dxfId="97" priority="77" stopIfTrue="1" operator="equal">
      <formula>"買"</formula>
    </cfRule>
    <cfRule type="cellIs" dxfId="96" priority="78" stopIfTrue="1" operator="equal">
      <formula>"売"</formula>
    </cfRule>
  </conditionalFormatting>
  <conditionalFormatting sqref="G18">
    <cfRule type="cellIs" dxfId="95" priority="75" stopIfTrue="1" operator="equal">
      <formula>"買"</formula>
    </cfRule>
    <cfRule type="cellIs" dxfId="94" priority="76" stopIfTrue="1" operator="equal">
      <formula>"売"</formula>
    </cfRule>
  </conditionalFormatting>
  <conditionalFormatting sqref="G19">
    <cfRule type="cellIs" dxfId="93" priority="73" stopIfTrue="1" operator="equal">
      <formula>"買"</formula>
    </cfRule>
    <cfRule type="cellIs" dxfId="92" priority="74" stopIfTrue="1" operator="equal">
      <formula>"売"</formula>
    </cfRule>
  </conditionalFormatting>
  <conditionalFormatting sqref="G20">
    <cfRule type="cellIs" dxfId="91" priority="71" stopIfTrue="1" operator="equal">
      <formula>"買"</formula>
    </cfRule>
    <cfRule type="cellIs" dxfId="90" priority="72" stopIfTrue="1" operator="equal">
      <formula>"売"</formula>
    </cfRule>
  </conditionalFormatting>
  <conditionalFormatting sqref="G22">
    <cfRule type="cellIs" dxfId="89" priority="69" stopIfTrue="1" operator="equal">
      <formula>"買"</formula>
    </cfRule>
    <cfRule type="cellIs" dxfId="88" priority="70" stopIfTrue="1" operator="equal">
      <formula>"売"</formula>
    </cfRule>
  </conditionalFormatting>
  <conditionalFormatting sqref="G23">
    <cfRule type="cellIs" dxfId="87" priority="67" stopIfTrue="1" operator="equal">
      <formula>"買"</formula>
    </cfRule>
    <cfRule type="cellIs" dxfId="86" priority="68" stopIfTrue="1" operator="equal">
      <formula>"売"</formula>
    </cfRule>
  </conditionalFormatting>
  <conditionalFormatting sqref="G24">
    <cfRule type="cellIs" dxfId="85" priority="65" stopIfTrue="1" operator="equal">
      <formula>"買"</formula>
    </cfRule>
    <cfRule type="cellIs" dxfId="84" priority="66" stopIfTrue="1" operator="equal">
      <formula>"売"</formula>
    </cfRule>
  </conditionalFormatting>
  <conditionalFormatting sqref="G25">
    <cfRule type="cellIs" dxfId="83" priority="63" stopIfTrue="1" operator="equal">
      <formula>"買"</formula>
    </cfRule>
    <cfRule type="cellIs" dxfId="82" priority="64" stopIfTrue="1" operator="equal">
      <formula>"売"</formula>
    </cfRule>
  </conditionalFormatting>
  <conditionalFormatting sqref="G26">
    <cfRule type="cellIs" dxfId="81" priority="61" stopIfTrue="1" operator="equal">
      <formula>"買"</formula>
    </cfRule>
    <cfRule type="cellIs" dxfId="80" priority="62" stopIfTrue="1" operator="equal">
      <formula>"売"</formula>
    </cfRule>
  </conditionalFormatting>
  <conditionalFormatting sqref="G27">
    <cfRule type="cellIs" dxfId="79" priority="59" stopIfTrue="1" operator="equal">
      <formula>"買"</formula>
    </cfRule>
    <cfRule type="cellIs" dxfId="78" priority="60" stopIfTrue="1" operator="equal">
      <formula>"売"</formula>
    </cfRule>
  </conditionalFormatting>
  <conditionalFormatting sqref="G28">
    <cfRule type="cellIs" dxfId="77" priority="57" stopIfTrue="1" operator="equal">
      <formula>"買"</formula>
    </cfRule>
    <cfRule type="cellIs" dxfId="76" priority="58" stopIfTrue="1" operator="equal">
      <formula>"売"</formula>
    </cfRule>
  </conditionalFormatting>
  <conditionalFormatting sqref="G29">
    <cfRule type="cellIs" dxfId="75" priority="55" stopIfTrue="1" operator="equal">
      <formula>"買"</formula>
    </cfRule>
    <cfRule type="cellIs" dxfId="74" priority="56" stopIfTrue="1" operator="equal">
      <formula>"売"</formula>
    </cfRule>
  </conditionalFormatting>
  <conditionalFormatting sqref="G53">
    <cfRule type="cellIs" dxfId="73" priority="9" stopIfTrue="1" operator="equal">
      <formula>"買"</formula>
    </cfRule>
    <cfRule type="cellIs" dxfId="72" priority="10" stopIfTrue="1" operator="equal">
      <formula>"売"</formula>
    </cfRule>
  </conditionalFormatting>
  <conditionalFormatting sqref="G30">
    <cfRule type="cellIs" dxfId="71" priority="53" stopIfTrue="1" operator="equal">
      <formula>"買"</formula>
    </cfRule>
    <cfRule type="cellIs" dxfId="70" priority="54" stopIfTrue="1" operator="equal">
      <formula>"売"</formula>
    </cfRule>
  </conditionalFormatting>
  <conditionalFormatting sqref="G31">
    <cfRule type="cellIs" dxfId="69" priority="51" stopIfTrue="1" operator="equal">
      <formula>"買"</formula>
    </cfRule>
    <cfRule type="cellIs" dxfId="68" priority="52" stopIfTrue="1" operator="equal">
      <formula>"売"</formula>
    </cfRule>
  </conditionalFormatting>
  <conditionalFormatting sqref="G32">
    <cfRule type="cellIs" dxfId="67" priority="49" stopIfTrue="1" operator="equal">
      <formula>"買"</formula>
    </cfRule>
    <cfRule type="cellIs" dxfId="66" priority="50" stopIfTrue="1" operator="equal">
      <formula>"売"</formula>
    </cfRule>
  </conditionalFormatting>
  <conditionalFormatting sqref="G33">
    <cfRule type="cellIs" dxfId="65" priority="47" stopIfTrue="1" operator="equal">
      <formula>"買"</formula>
    </cfRule>
    <cfRule type="cellIs" dxfId="64" priority="48" stopIfTrue="1" operator="equal">
      <formula>"売"</formula>
    </cfRule>
  </conditionalFormatting>
  <conditionalFormatting sqref="G34">
    <cfRule type="cellIs" dxfId="63" priority="45" stopIfTrue="1" operator="equal">
      <formula>"買"</formula>
    </cfRule>
    <cfRule type="cellIs" dxfId="62" priority="46" stopIfTrue="1" operator="equal">
      <formula>"売"</formula>
    </cfRule>
  </conditionalFormatting>
  <conditionalFormatting sqref="G35">
    <cfRule type="cellIs" dxfId="61" priority="43" stopIfTrue="1" operator="equal">
      <formula>"買"</formula>
    </cfRule>
    <cfRule type="cellIs" dxfId="60" priority="44" stopIfTrue="1" operator="equal">
      <formula>"売"</formula>
    </cfRule>
  </conditionalFormatting>
  <conditionalFormatting sqref="G36">
    <cfRule type="cellIs" dxfId="59" priority="41" stopIfTrue="1" operator="equal">
      <formula>"買"</formula>
    </cfRule>
    <cfRule type="cellIs" dxfId="58" priority="42" stopIfTrue="1" operator="equal">
      <formula>"売"</formula>
    </cfRule>
  </conditionalFormatting>
  <conditionalFormatting sqref="G37">
    <cfRule type="cellIs" dxfId="57" priority="39" stopIfTrue="1" operator="equal">
      <formula>"買"</formula>
    </cfRule>
    <cfRule type="cellIs" dxfId="56" priority="40" stopIfTrue="1" operator="equal">
      <formula>"売"</formula>
    </cfRule>
  </conditionalFormatting>
  <conditionalFormatting sqref="G38">
    <cfRule type="cellIs" dxfId="55" priority="37" stopIfTrue="1" operator="equal">
      <formula>"買"</formula>
    </cfRule>
    <cfRule type="cellIs" dxfId="54" priority="38" stopIfTrue="1" operator="equal">
      <formula>"売"</formula>
    </cfRule>
  </conditionalFormatting>
  <conditionalFormatting sqref="G39">
    <cfRule type="cellIs" dxfId="53" priority="35" stopIfTrue="1" operator="equal">
      <formula>"買"</formula>
    </cfRule>
    <cfRule type="cellIs" dxfId="52" priority="36" stopIfTrue="1" operator="equal">
      <formula>"売"</formula>
    </cfRule>
  </conditionalFormatting>
  <conditionalFormatting sqref="G40">
    <cfRule type="cellIs" dxfId="51" priority="33" stopIfTrue="1" operator="equal">
      <formula>"買"</formula>
    </cfRule>
    <cfRule type="cellIs" dxfId="50" priority="34" stopIfTrue="1" operator="equal">
      <formula>"売"</formula>
    </cfRule>
  </conditionalFormatting>
  <conditionalFormatting sqref="G41">
    <cfRule type="cellIs" dxfId="49" priority="31" stopIfTrue="1" operator="equal">
      <formula>"買"</formula>
    </cfRule>
    <cfRule type="cellIs" dxfId="48" priority="32" stopIfTrue="1" operator="equal">
      <formula>"売"</formula>
    </cfRule>
  </conditionalFormatting>
  <conditionalFormatting sqref="G42">
    <cfRule type="cellIs" dxfId="47" priority="29" stopIfTrue="1" operator="equal">
      <formula>"買"</formula>
    </cfRule>
    <cfRule type="cellIs" dxfId="46" priority="30" stopIfTrue="1" operator="equal">
      <formula>"売"</formula>
    </cfRule>
  </conditionalFormatting>
  <conditionalFormatting sqref="G43">
    <cfRule type="cellIs" dxfId="45" priority="27" stopIfTrue="1" operator="equal">
      <formula>"買"</formula>
    </cfRule>
    <cfRule type="cellIs" dxfId="44" priority="28" stopIfTrue="1" operator="equal">
      <formula>"売"</formula>
    </cfRule>
  </conditionalFormatting>
  <conditionalFormatting sqref="G44">
    <cfRule type="cellIs" dxfId="43" priority="25" stopIfTrue="1" operator="equal">
      <formula>"買"</formula>
    </cfRule>
    <cfRule type="cellIs" dxfId="42" priority="26" stopIfTrue="1" operator="equal">
      <formula>"売"</formula>
    </cfRule>
  </conditionalFormatting>
  <conditionalFormatting sqref="G45">
    <cfRule type="cellIs" dxfId="41" priority="23" stopIfTrue="1" operator="equal">
      <formula>"買"</formula>
    </cfRule>
    <cfRule type="cellIs" dxfId="40" priority="24" stopIfTrue="1" operator="equal">
      <formula>"売"</formula>
    </cfRule>
  </conditionalFormatting>
  <conditionalFormatting sqref="G47">
    <cfRule type="cellIs" dxfId="39" priority="21" stopIfTrue="1" operator="equal">
      <formula>"買"</formula>
    </cfRule>
    <cfRule type="cellIs" dxfId="38" priority="22" stopIfTrue="1" operator="equal">
      <formula>"売"</formula>
    </cfRule>
  </conditionalFormatting>
  <conditionalFormatting sqref="G48">
    <cfRule type="cellIs" dxfId="37" priority="19" stopIfTrue="1" operator="equal">
      <formula>"買"</formula>
    </cfRule>
    <cfRule type="cellIs" dxfId="36" priority="20" stopIfTrue="1" operator="equal">
      <formula>"売"</formula>
    </cfRule>
  </conditionalFormatting>
  <conditionalFormatting sqref="G49">
    <cfRule type="cellIs" dxfId="35" priority="17" stopIfTrue="1" operator="equal">
      <formula>"買"</formula>
    </cfRule>
    <cfRule type="cellIs" dxfId="34" priority="18" stopIfTrue="1" operator="equal">
      <formula>"売"</formula>
    </cfRule>
  </conditionalFormatting>
  <conditionalFormatting sqref="G50">
    <cfRule type="cellIs" dxfId="33" priority="15" stopIfTrue="1" operator="equal">
      <formula>"買"</formula>
    </cfRule>
    <cfRule type="cellIs" dxfId="32" priority="16" stopIfTrue="1" operator="equal">
      <formula>"売"</formula>
    </cfRule>
  </conditionalFormatting>
  <conditionalFormatting sqref="G51">
    <cfRule type="cellIs" dxfId="31" priority="13" stopIfTrue="1" operator="equal">
      <formula>"買"</formula>
    </cfRule>
    <cfRule type="cellIs" dxfId="30" priority="14" stopIfTrue="1" operator="equal">
      <formula>"売"</formula>
    </cfRule>
  </conditionalFormatting>
  <conditionalFormatting sqref="G52">
    <cfRule type="cellIs" dxfId="29" priority="11" stopIfTrue="1" operator="equal">
      <formula>"買"</formula>
    </cfRule>
    <cfRule type="cellIs" dxfId="28" priority="12" stopIfTrue="1" operator="equal">
      <formula>"売"</formula>
    </cfRule>
  </conditionalFormatting>
  <conditionalFormatting sqref="G55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56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57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58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23" zoomScale="80" zoomScaleNormal="80" workbookViewId="0">
      <selection activeCell="C261" sqref="C261"/>
    </sheetView>
  </sheetViews>
  <sheetFormatPr defaultRowHeight="14.4" x14ac:dyDescent="0.2"/>
  <cols>
    <col min="1" max="1" width="7.44140625" style="33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20" zoomScaleNormal="120" zoomScaleSheetLayoutView="100" workbookViewId="0">
      <selection activeCell="A2" sqref="A2:J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1" spans="1:10" x14ac:dyDescent="0.2">
      <c r="A11" t="s">
        <v>1</v>
      </c>
    </row>
    <row r="12" spans="1:10" ht="13.2" customHeight="1" x14ac:dyDescent="0.2">
      <c r="A12" s="104" t="s">
        <v>70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1" spans="1:10" x14ac:dyDescent="0.2">
      <c r="A21" t="s">
        <v>2</v>
      </c>
    </row>
    <row r="22" spans="1:10" x14ac:dyDescent="0.2">
      <c r="A22" s="104" t="s">
        <v>71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D17" sqref="D17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68</v>
      </c>
      <c r="D6" s="28">
        <v>46</v>
      </c>
      <c r="E6" s="32">
        <v>43676</v>
      </c>
      <c r="F6" s="28">
        <v>51</v>
      </c>
      <c r="G6" s="32">
        <v>43682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72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</row>
    <row r="8" spans="2:9" x14ac:dyDescent="0.2">
      <c r="B8" s="27" t="s">
        <v>43</v>
      </c>
      <c r="C8" s="28" t="s">
        <v>73</v>
      </c>
      <c r="D8" s="28">
        <v>17</v>
      </c>
      <c r="E8" s="32">
        <v>43686</v>
      </c>
      <c r="F8" s="28">
        <v>40</v>
      </c>
      <c r="G8" s="32">
        <v>43687</v>
      </c>
      <c r="H8" s="28">
        <v>64</v>
      </c>
      <c r="I8" s="32">
        <v>43688</v>
      </c>
    </row>
    <row r="9" spans="2:9" x14ac:dyDescent="0.2">
      <c r="B9" s="27" t="s">
        <v>43</v>
      </c>
      <c r="C9" s="28" t="s">
        <v>74</v>
      </c>
      <c r="D9" s="28">
        <v>15</v>
      </c>
      <c r="E9" s="32">
        <v>43688</v>
      </c>
      <c r="F9" s="28">
        <v>40</v>
      </c>
      <c r="G9" s="32">
        <v>43689</v>
      </c>
      <c r="H9" s="28">
        <v>40</v>
      </c>
      <c r="I9" s="32">
        <v>43690</v>
      </c>
    </row>
    <row r="10" spans="2:9" x14ac:dyDescent="0.2">
      <c r="B10" s="27" t="s">
        <v>43</v>
      </c>
      <c r="C10" s="28" t="s">
        <v>75</v>
      </c>
      <c r="D10" s="28">
        <v>30</v>
      </c>
      <c r="E10" s="32">
        <v>43693</v>
      </c>
      <c r="F10" s="28">
        <v>50</v>
      </c>
      <c r="G10" s="32">
        <v>43694</v>
      </c>
      <c r="H10" s="28">
        <v>50</v>
      </c>
      <c r="I10" s="32">
        <v>43695</v>
      </c>
    </row>
    <row r="11" spans="2:9" x14ac:dyDescent="0.2">
      <c r="B11" s="27" t="s">
        <v>43</v>
      </c>
      <c r="C11" s="28" t="s">
        <v>76</v>
      </c>
      <c r="D11" s="28"/>
      <c r="E11" s="32"/>
      <c r="F11" s="28"/>
      <c r="G11" s="32"/>
      <c r="H11" s="28">
        <v>50</v>
      </c>
      <c r="I11" s="32">
        <v>43695</v>
      </c>
    </row>
    <row r="12" spans="2:9" x14ac:dyDescent="0.2">
      <c r="B12" s="27" t="s">
        <v>43</v>
      </c>
      <c r="C12" s="28"/>
      <c r="D12" s="28"/>
      <c r="E12" s="32"/>
      <c r="F12" s="28"/>
      <c r="G12" s="32"/>
      <c r="H12" s="28"/>
      <c r="I12" s="32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52" t="s">
        <v>5</v>
      </c>
      <c r="C2" s="52"/>
      <c r="D2" s="55"/>
      <c r="E2" s="55"/>
      <c r="F2" s="52" t="s">
        <v>6</v>
      </c>
      <c r="G2" s="52"/>
      <c r="H2" s="55" t="s">
        <v>36</v>
      </c>
      <c r="I2" s="55"/>
      <c r="J2" s="52" t="s">
        <v>7</v>
      </c>
      <c r="K2" s="52"/>
      <c r="L2" s="58">
        <f>C9</f>
        <v>1000000</v>
      </c>
      <c r="M2" s="55"/>
      <c r="N2" s="52" t="s">
        <v>8</v>
      </c>
      <c r="O2" s="52"/>
      <c r="P2" s="58" t="e">
        <f>C108+R108</f>
        <v>#VALUE!</v>
      </c>
      <c r="Q2" s="55"/>
      <c r="R2" s="1"/>
      <c r="S2" s="1"/>
      <c r="T2" s="1"/>
    </row>
    <row r="3" spans="2:21" ht="57" customHeight="1" x14ac:dyDescent="0.2">
      <c r="B3" s="52" t="s">
        <v>9</v>
      </c>
      <c r="C3" s="52"/>
      <c r="D3" s="59" t="s">
        <v>38</v>
      </c>
      <c r="E3" s="59"/>
      <c r="F3" s="59"/>
      <c r="G3" s="59"/>
      <c r="H3" s="59"/>
      <c r="I3" s="59"/>
      <c r="J3" s="52" t="s">
        <v>10</v>
      </c>
      <c r="K3" s="52"/>
      <c r="L3" s="59" t="s">
        <v>35</v>
      </c>
      <c r="M3" s="60"/>
      <c r="N3" s="60"/>
      <c r="O3" s="60"/>
      <c r="P3" s="60"/>
      <c r="Q3" s="60"/>
      <c r="R3" s="1"/>
      <c r="S3" s="1"/>
    </row>
    <row r="4" spans="2:21" x14ac:dyDescent="0.2">
      <c r="B4" s="52" t="s">
        <v>11</v>
      </c>
      <c r="C4" s="52"/>
      <c r="D4" s="53">
        <f>SUM($R$9:$S$993)</f>
        <v>153684.21052631587</v>
      </c>
      <c r="E4" s="53"/>
      <c r="F4" s="52" t="s">
        <v>12</v>
      </c>
      <c r="G4" s="52"/>
      <c r="H4" s="54">
        <f>SUM($T$9:$U$108)</f>
        <v>292.00000000000017</v>
      </c>
      <c r="I4" s="55"/>
      <c r="J4" s="61" t="s">
        <v>13</v>
      </c>
      <c r="K4" s="61"/>
      <c r="L4" s="58">
        <f>MAX($C$9:$D$990)-C9</f>
        <v>153684.21052631596</v>
      </c>
      <c r="M4" s="58"/>
      <c r="N4" s="61" t="s">
        <v>14</v>
      </c>
      <c r="O4" s="61"/>
      <c r="P4" s="53">
        <f>MIN($C$9:$D$990)-C9</f>
        <v>0</v>
      </c>
      <c r="Q4" s="53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3" t="s">
        <v>19</v>
      </c>
      <c r="K5" s="52"/>
      <c r="L5" s="64"/>
      <c r="M5" s="65"/>
      <c r="N5" s="17" t="s">
        <v>20</v>
      </c>
      <c r="O5" s="9"/>
      <c r="P5" s="64"/>
      <c r="Q5" s="65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3" t="s">
        <v>21</v>
      </c>
      <c r="C7" s="75" t="s">
        <v>22</v>
      </c>
      <c r="D7" s="76"/>
      <c r="E7" s="79" t="s">
        <v>23</v>
      </c>
      <c r="F7" s="80"/>
      <c r="G7" s="80"/>
      <c r="H7" s="80"/>
      <c r="I7" s="68"/>
      <c r="J7" s="81" t="s">
        <v>24</v>
      </c>
      <c r="K7" s="82"/>
      <c r="L7" s="70"/>
      <c r="M7" s="83" t="s">
        <v>25</v>
      </c>
      <c r="N7" s="84" t="s">
        <v>26</v>
      </c>
      <c r="O7" s="85"/>
      <c r="P7" s="85"/>
      <c r="Q7" s="72"/>
      <c r="R7" s="66" t="s">
        <v>27</v>
      </c>
      <c r="S7" s="66"/>
      <c r="T7" s="66"/>
      <c r="U7" s="66"/>
    </row>
    <row r="8" spans="2:21" x14ac:dyDescent="0.2">
      <c r="B8" s="74"/>
      <c r="C8" s="77"/>
      <c r="D8" s="78"/>
      <c r="E8" s="18" t="s">
        <v>28</v>
      </c>
      <c r="F8" s="18" t="s">
        <v>29</v>
      </c>
      <c r="G8" s="18" t="s">
        <v>30</v>
      </c>
      <c r="H8" s="67" t="s">
        <v>31</v>
      </c>
      <c r="I8" s="68"/>
      <c r="J8" s="4" t="s">
        <v>32</v>
      </c>
      <c r="K8" s="69" t="s">
        <v>33</v>
      </c>
      <c r="L8" s="70"/>
      <c r="M8" s="83"/>
      <c r="N8" s="5" t="s">
        <v>28</v>
      </c>
      <c r="O8" s="5" t="s">
        <v>29</v>
      </c>
      <c r="P8" s="71" t="s">
        <v>31</v>
      </c>
      <c r="Q8" s="72"/>
      <c r="R8" s="66" t="s">
        <v>34</v>
      </c>
      <c r="S8" s="66"/>
      <c r="T8" s="66" t="s">
        <v>32</v>
      </c>
      <c r="U8" s="66"/>
    </row>
    <row r="9" spans="2:21" x14ac:dyDescent="0.2">
      <c r="B9" s="19">
        <v>1</v>
      </c>
      <c r="C9" s="86">
        <v>1000000</v>
      </c>
      <c r="D9" s="86"/>
      <c r="E9" s="19">
        <v>2001</v>
      </c>
      <c r="F9" s="8">
        <v>42111</v>
      </c>
      <c r="G9" s="19" t="s">
        <v>4</v>
      </c>
      <c r="H9" s="92">
        <v>105.33</v>
      </c>
      <c r="I9" s="92"/>
      <c r="J9" s="19">
        <v>57</v>
      </c>
      <c r="K9" s="86">
        <f t="shared" ref="K9:K72" si="0">IF(F9="","",C9*0.03)</f>
        <v>30000</v>
      </c>
      <c r="L9" s="86"/>
      <c r="M9" s="6">
        <f>IF(J9="","",(K9/J9)/1000)</f>
        <v>0.52631578947368418</v>
      </c>
      <c r="N9" s="19">
        <v>2001</v>
      </c>
      <c r="O9" s="8">
        <v>42111</v>
      </c>
      <c r="P9" s="92">
        <v>108.25</v>
      </c>
      <c r="Q9" s="92"/>
      <c r="R9" s="90">
        <f>IF(O9="","",(IF(G9="売",H9-P9,P9-H9))*M9*100000)</f>
        <v>153684.21052631587</v>
      </c>
      <c r="S9" s="90"/>
      <c r="T9" s="91">
        <f>IF(O9="","",IF(R9&lt;0,J9*(-1),IF(G9="買",(P9-H9)*100,(H9-P9)*100)))</f>
        <v>292.00000000000017</v>
      </c>
      <c r="U9" s="91"/>
    </row>
    <row r="10" spans="2:21" x14ac:dyDescent="0.2">
      <c r="B10" s="19">
        <v>2</v>
      </c>
      <c r="C10" s="86">
        <f t="shared" ref="C10:C73" si="1">IF(R9="","",C9+R9)</f>
        <v>1153684.210526316</v>
      </c>
      <c r="D10" s="86"/>
      <c r="E10" s="19"/>
      <c r="F10" s="8"/>
      <c r="G10" s="19" t="s">
        <v>4</v>
      </c>
      <c r="H10" s="92"/>
      <c r="I10" s="92"/>
      <c r="J10" s="19"/>
      <c r="K10" s="86" t="str">
        <f t="shared" si="0"/>
        <v/>
      </c>
      <c r="L10" s="86"/>
      <c r="M10" s="6" t="str">
        <f t="shared" ref="M10:M73" si="2">IF(J10="","",(K10/J10)/1000)</f>
        <v/>
      </c>
      <c r="N10" s="19"/>
      <c r="O10" s="8"/>
      <c r="P10" s="92"/>
      <c r="Q10" s="92"/>
      <c r="R10" s="90" t="str">
        <f t="shared" ref="R10:R73" si="3">IF(O10="","",(IF(G10="売",H10-P10,P10-H10))*M10*100000)</f>
        <v/>
      </c>
      <c r="S10" s="90"/>
      <c r="T10" s="91" t="str">
        <f t="shared" ref="T10:T73" si="4">IF(O10="","",IF(R10&lt;0,J10*(-1),IF(G10="買",(P10-H10)*100,(H10-P10)*100)))</f>
        <v/>
      </c>
      <c r="U10" s="91"/>
    </row>
    <row r="11" spans="2:21" x14ac:dyDescent="0.2">
      <c r="B11" s="19">
        <v>3</v>
      </c>
      <c r="C11" s="86" t="str">
        <f t="shared" si="1"/>
        <v/>
      </c>
      <c r="D11" s="86"/>
      <c r="E11" s="19"/>
      <c r="F11" s="8"/>
      <c r="G11" s="19" t="s">
        <v>4</v>
      </c>
      <c r="H11" s="92"/>
      <c r="I11" s="92"/>
      <c r="J11" s="19"/>
      <c r="K11" s="86" t="str">
        <f t="shared" si="0"/>
        <v/>
      </c>
      <c r="L11" s="86"/>
      <c r="M11" s="6" t="str">
        <f t="shared" si="2"/>
        <v/>
      </c>
      <c r="N11" s="19"/>
      <c r="O11" s="8"/>
      <c r="P11" s="92"/>
      <c r="Q11" s="92"/>
      <c r="R11" s="90" t="str">
        <f t="shared" si="3"/>
        <v/>
      </c>
      <c r="S11" s="90"/>
      <c r="T11" s="91" t="str">
        <f t="shared" si="4"/>
        <v/>
      </c>
      <c r="U11" s="91"/>
    </row>
    <row r="12" spans="2:21" x14ac:dyDescent="0.2">
      <c r="B12" s="19">
        <v>4</v>
      </c>
      <c r="C12" s="86" t="str">
        <f t="shared" si="1"/>
        <v/>
      </c>
      <c r="D12" s="86"/>
      <c r="E12" s="19"/>
      <c r="F12" s="8"/>
      <c r="G12" s="19" t="s">
        <v>3</v>
      </c>
      <c r="H12" s="92"/>
      <c r="I12" s="92"/>
      <c r="J12" s="19"/>
      <c r="K12" s="86" t="str">
        <f t="shared" si="0"/>
        <v/>
      </c>
      <c r="L12" s="86"/>
      <c r="M12" s="6" t="str">
        <f t="shared" si="2"/>
        <v/>
      </c>
      <c r="N12" s="19"/>
      <c r="O12" s="8"/>
      <c r="P12" s="92"/>
      <c r="Q12" s="92"/>
      <c r="R12" s="90" t="str">
        <f t="shared" si="3"/>
        <v/>
      </c>
      <c r="S12" s="90"/>
      <c r="T12" s="91" t="str">
        <f t="shared" si="4"/>
        <v/>
      </c>
      <c r="U12" s="91"/>
    </row>
    <row r="13" spans="2:21" x14ac:dyDescent="0.2">
      <c r="B13" s="19">
        <v>5</v>
      </c>
      <c r="C13" s="86" t="str">
        <f t="shared" si="1"/>
        <v/>
      </c>
      <c r="D13" s="86"/>
      <c r="E13" s="19"/>
      <c r="F13" s="8"/>
      <c r="G13" s="19" t="s">
        <v>3</v>
      </c>
      <c r="H13" s="92"/>
      <c r="I13" s="92"/>
      <c r="J13" s="19"/>
      <c r="K13" s="86" t="str">
        <f t="shared" si="0"/>
        <v/>
      </c>
      <c r="L13" s="86"/>
      <c r="M13" s="6" t="str">
        <f t="shared" si="2"/>
        <v/>
      </c>
      <c r="N13" s="19"/>
      <c r="O13" s="8"/>
      <c r="P13" s="92"/>
      <c r="Q13" s="92"/>
      <c r="R13" s="90" t="str">
        <f t="shared" si="3"/>
        <v/>
      </c>
      <c r="S13" s="90"/>
      <c r="T13" s="91" t="str">
        <f t="shared" si="4"/>
        <v/>
      </c>
      <c r="U13" s="91"/>
    </row>
    <row r="14" spans="2:21" x14ac:dyDescent="0.2">
      <c r="B14" s="19">
        <v>6</v>
      </c>
      <c r="C14" s="86" t="str">
        <f t="shared" si="1"/>
        <v/>
      </c>
      <c r="D14" s="86"/>
      <c r="E14" s="19"/>
      <c r="F14" s="8"/>
      <c r="G14" s="19" t="s">
        <v>4</v>
      </c>
      <c r="H14" s="92"/>
      <c r="I14" s="92"/>
      <c r="J14" s="19"/>
      <c r="K14" s="86" t="str">
        <f t="shared" si="0"/>
        <v/>
      </c>
      <c r="L14" s="86"/>
      <c r="M14" s="6" t="str">
        <f t="shared" si="2"/>
        <v/>
      </c>
      <c r="N14" s="19"/>
      <c r="O14" s="8"/>
      <c r="P14" s="92"/>
      <c r="Q14" s="92"/>
      <c r="R14" s="90" t="str">
        <f t="shared" si="3"/>
        <v/>
      </c>
      <c r="S14" s="90"/>
      <c r="T14" s="91" t="str">
        <f t="shared" si="4"/>
        <v/>
      </c>
      <c r="U14" s="91"/>
    </row>
    <row r="15" spans="2:21" x14ac:dyDescent="0.2">
      <c r="B15" s="19">
        <v>7</v>
      </c>
      <c r="C15" s="86" t="str">
        <f t="shared" si="1"/>
        <v/>
      </c>
      <c r="D15" s="86"/>
      <c r="E15" s="19"/>
      <c r="F15" s="8"/>
      <c r="G15" s="19" t="s">
        <v>4</v>
      </c>
      <c r="H15" s="92"/>
      <c r="I15" s="92"/>
      <c r="J15" s="19"/>
      <c r="K15" s="86" t="str">
        <f t="shared" si="0"/>
        <v/>
      </c>
      <c r="L15" s="86"/>
      <c r="M15" s="6" t="str">
        <f t="shared" si="2"/>
        <v/>
      </c>
      <c r="N15" s="19"/>
      <c r="O15" s="8"/>
      <c r="P15" s="92"/>
      <c r="Q15" s="92"/>
      <c r="R15" s="90" t="str">
        <f t="shared" si="3"/>
        <v/>
      </c>
      <c r="S15" s="90"/>
      <c r="T15" s="91" t="str">
        <f t="shared" si="4"/>
        <v/>
      </c>
      <c r="U15" s="91"/>
    </row>
    <row r="16" spans="2:21" x14ac:dyDescent="0.2">
      <c r="B16" s="19">
        <v>8</v>
      </c>
      <c r="C16" s="86" t="str">
        <f t="shared" si="1"/>
        <v/>
      </c>
      <c r="D16" s="86"/>
      <c r="E16" s="19"/>
      <c r="F16" s="8"/>
      <c r="G16" s="19" t="s">
        <v>4</v>
      </c>
      <c r="H16" s="92"/>
      <c r="I16" s="92"/>
      <c r="J16" s="19"/>
      <c r="K16" s="86" t="str">
        <f t="shared" si="0"/>
        <v/>
      </c>
      <c r="L16" s="86"/>
      <c r="M16" s="6" t="str">
        <f t="shared" si="2"/>
        <v/>
      </c>
      <c r="N16" s="19"/>
      <c r="O16" s="8"/>
      <c r="P16" s="92"/>
      <c r="Q16" s="92"/>
      <c r="R16" s="90" t="str">
        <f t="shared" si="3"/>
        <v/>
      </c>
      <c r="S16" s="90"/>
      <c r="T16" s="91" t="str">
        <f t="shared" si="4"/>
        <v/>
      </c>
      <c r="U16" s="91"/>
    </row>
    <row r="17" spans="2:21" x14ac:dyDescent="0.2">
      <c r="B17" s="19">
        <v>9</v>
      </c>
      <c r="C17" s="86" t="str">
        <f t="shared" si="1"/>
        <v/>
      </c>
      <c r="D17" s="86"/>
      <c r="E17" s="19"/>
      <c r="F17" s="8"/>
      <c r="G17" s="19" t="s">
        <v>4</v>
      </c>
      <c r="H17" s="92"/>
      <c r="I17" s="92"/>
      <c r="J17" s="19"/>
      <c r="K17" s="86" t="str">
        <f t="shared" si="0"/>
        <v/>
      </c>
      <c r="L17" s="86"/>
      <c r="M17" s="6" t="str">
        <f t="shared" si="2"/>
        <v/>
      </c>
      <c r="N17" s="19"/>
      <c r="O17" s="8"/>
      <c r="P17" s="92"/>
      <c r="Q17" s="92"/>
      <c r="R17" s="90" t="str">
        <f t="shared" si="3"/>
        <v/>
      </c>
      <c r="S17" s="90"/>
      <c r="T17" s="91" t="str">
        <f t="shared" si="4"/>
        <v/>
      </c>
      <c r="U17" s="91"/>
    </row>
    <row r="18" spans="2:21" x14ac:dyDescent="0.2">
      <c r="B18" s="19">
        <v>10</v>
      </c>
      <c r="C18" s="86" t="str">
        <f t="shared" si="1"/>
        <v/>
      </c>
      <c r="D18" s="86"/>
      <c r="E18" s="19"/>
      <c r="F18" s="8"/>
      <c r="G18" s="19" t="s">
        <v>4</v>
      </c>
      <c r="H18" s="92"/>
      <c r="I18" s="92"/>
      <c r="J18" s="19"/>
      <c r="K18" s="86" t="str">
        <f t="shared" si="0"/>
        <v/>
      </c>
      <c r="L18" s="86"/>
      <c r="M18" s="6" t="str">
        <f t="shared" si="2"/>
        <v/>
      </c>
      <c r="N18" s="19"/>
      <c r="O18" s="8"/>
      <c r="P18" s="92"/>
      <c r="Q18" s="92"/>
      <c r="R18" s="90" t="str">
        <f t="shared" si="3"/>
        <v/>
      </c>
      <c r="S18" s="90"/>
      <c r="T18" s="91" t="str">
        <f t="shared" si="4"/>
        <v/>
      </c>
      <c r="U18" s="91"/>
    </row>
    <row r="19" spans="2:21" x14ac:dyDescent="0.2">
      <c r="B19" s="19">
        <v>11</v>
      </c>
      <c r="C19" s="86" t="str">
        <f t="shared" si="1"/>
        <v/>
      </c>
      <c r="D19" s="86"/>
      <c r="E19" s="19"/>
      <c r="F19" s="8"/>
      <c r="G19" s="19" t="s">
        <v>4</v>
      </c>
      <c r="H19" s="92"/>
      <c r="I19" s="92"/>
      <c r="J19" s="19"/>
      <c r="K19" s="86" t="str">
        <f t="shared" si="0"/>
        <v/>
      </c>
      <c r="L19" s="86"/>
      <c r="M19" s="6" t="str">
        <f t="shared" si="2"/>
        <v/>
      </c>
      <c r="N19" s="19"/>
      <c r="O19" s="8"/>
      <c r="P19" s="92"/>
      <c r="Q19" s="92"/>
      <c r="R19" s="90" t="str">
        <f t="shared" si="3"/>
        <v/>
      </c>
      <c r="S19" s="90"/>
      <c r="T19" s="91" t="str">
        <f t="shared" si="4"/>
        <v/>
      </c>
      <c r="U19" s="91"/>
    </row>
    <row r="20" spans="2:21" x14ac:dyDescent="0.2">
      <c r="B20" s="19">
        <v>12</v>
      </c>
      <c r="C20" s="86" t="str">
        <f t="shared" si="1"/>
        <v/>
      </c>
      <c r="D20" s="86"/>
      <c r="E20" s="19"/>
      <c r="F20" s="8"/>
      <c r="G20" s="19" t="s">
        <v>4</v>
      </c>
      <c r="H20" s="92"/>
      <c r="I20" s="92"/>
      <c r="J20" s="19"/>
      <c r="K20" s="86" t="str">
        <f t="shared" si="0"/>
        <v/>
      </c>
      <c r="L20" s="86"/>
      <c r="M20" s="6" t="str">
        <f t="shared" si="2"/>
        <v/>
      </c>
      <c r="N20" s="19"/>
      <c r="O20" s="8"/>
      <c r="P20" s="92"/>
      <c r="Q20" s="92"/>
      <c r="R20" s="90" t="str">
        <f t="shared" si="3"/>
        <v/>
      </c>
      <c r="S20" s="90"/>
      <c r="T20" s="91" t="str">
        <f t="shared" si="4"/>
        <v/>
      </c>
      <c r="U20" s="91"/>
    </row>
    <row r="21" spans="2:21" x14ac:dyDescent="0.2">
      <c r="B21" s="19">
        <v>13</v>
      </c>
      <c r="C21" s="86" t="str">
        <f t="shared" si="1"/>
        <v/>
      </c>
      <c r="D21" s="86"/>
      <c r="E21" s="19"/>
      <c r="F21" s="8"/>
      <c r="G21" s="19" t="s">
        <v>4</v>
      </c>
      <c r="H21" s="92"/>
      <c r="I21" s="92"/>
      <c r="J21" s="19"/>
      <c r="K21" s="86" t="str">
        <f t="shared" si="0"/>
        <v/>
      </c>
      <c r="L21" s="86"/>
      <c r="M21" s="6" t="str">
        <f t="shared" si="2"/>
        <v/>
      </c>
      <c r="N21" s="19"/>
      <c r="O21" s="8"/>
      <c r="P21" s="92"/>
      <c r="Q21" s="92"/>
      <c r="R21" s="90" t="str">
        <f t="shared" si="3"/>
        <v/>
      </c>
      <c r="S21" s="90"/>
      <c r="T21" s="91" t="str">
        <f t="shared" si="4"/>
        <v/>
      </c>
      <c r="U21" s="91"/>
    </row>
    <row r="22" spans="2:21" x14ac:dyDescent="0.2">
      <c r="B22" s="19">
        <v>14</v>
      </c>
      <c r="C22" s="86" t="str">
        <f t="shared" si="1"/>
        <v/>
      </c>
      <c r="D22" s="86"/>
      <c r="E22" s="19"/>
      <c r="F22" s="8"/>
      <c r="G22" s="19" t="s">
        <v>3</v>
      </c>
      <c r="H22" s="92"/>
      <c r="I22" s="92"/>
      <c r="J22" s="19"/>
      <c r="K22" s="86" t="str">
        <f t="shared" si="0"/>
        <v/>
      </c>
      <c r="L22" s="86"/>
      <c r="M22" s="6" t="str">
        <f t="shared" si="2"/>
        <v/>
      </c>
      <c r="N22" s="19"/>
      <c r="O22" s="8"/>
      <c r="P22" s="92"/>
      <c r="Q22" s="92"/>
      <c r="R22" s="90" t="str">
        <f t="shared" si="3"/>
        <v/>
      </c>
      <c r="S22" s="90"/>
      <c r="T22" s="91" t="str">
        <f t="shared" si="4"/>
        <v/>
      </c>
      <c r="U22" s="91"/>
    </row>
    <row r="23" spans="2:21" x14ac:dyDescent="0.2">
      <c r="B23" s="19">
        <v>15</v>
      </c>
      <c r="C23" s="86" t="str">
        <f t="shared" si="1"/>
        <v/>
      </c>
      <c r="D23" s="86"/>
      <c r="E23" s="19"/>
      <c r="F23" s="8"/>
      <c r="G23" s="19" t="s">
        <v>4</v>
      </c>
      <c r="H23" s="92"/>
      <c r="I23" s="92"/>
      <c r="J23" s="19"/>
      <c r="K23" s="86" t="str">
        <f t="shared" si="0"/>
        <v/>
      </c>
      <c r="L23" s="86"/>
      <c r="M23" s="6" t="str">
        <f t="shared" si="2"/>
        <v/>
      </c>
      <c r="N23" s="19"/>
      <c r="O23" s="8"/>
      <c r="P23" s="92"/>
      <c r="Q23" s="92"/>
      <c r="R23" s="90" t="str">
        <f t="shared" si="3"/>
        <v/>
      </c>
      <c r="S23" s="90"/>
      <c r="T23" s="91" t="str">
        <f t="shared" si="4"/>
        <v/>
      </c>
      <c r="U23" s="91"/>
    </row>
    <row r="24" spans="2:21" x14ac:dyDescent="0.2">
      <c r="B24" s="19">
        <v>16</v>
      </c>
      <c r="C24" s="86" t="str">
        <f t="shared" si="1"/>
        <v/>
      </c>
      <c r="D24" s="86"/>
      <c r="E24" s="19"/>
      <c r="F24" s="8"/>
      <c r="G24" s="19" t="s">
        <v>4</v>
      </c>
      <c r="H24" s="92"/>
      <c r="I24" s="92"/>
      <c r="J24" s="19"/>
      <c r="K24" s="86" t="str">
        <f t="shared" si="0"/>
        <v/>
      </c>
      <c r="L24" s="86"/>
      <c r="M24" s="6" t="str">
        <f t="shared" si="2"/>
        <v/>
      </c>
      <c r="N24" s="19"/>
      <c r="O24" s="8"/>
      <c r="P24" s="92"/>
      <c r="Q24" s="92"/>
      <c r="R24" s="90" t="str">
        <f t="shared" si="3"/>
        <v/>
      </c>
      <c r="S24" s="90"/>
      <c r="T24" s="91" t="str">
        <f t="shared" si="4"/>
        <v/>
      </c>
      <c r="U24" s="91"/>
    </row>
    <row r="25" spans="2:21" x14ac:dyDescent="0.2">
      <c r="B25" s="19">
        <v>17</v>
      </c>
      <c r="C25" s="86" t="str">
        <f t="shared" si="1"/>
        <v/>
      </c>
      <c r="D25" s="86"/>
      <c r="E25" s="19"/>
      <c r="F25" s="8"/>
      <c r="G25" s="19" t="s">
        <v>4</v>
      </c>
      <c r="H25" s="92"/>
      <c r="I25" s="92"/>
      <c r="J25" s="19"/>
      <c r="K25" s="86" t="str">
        <f t="shared" si="0"/>
        <v/>
      </c>
      <c r="L25" s="86"/>
      <c r="M25" s="6" t="str">
        <f t="shared" si="2"/>
        <v/>
      </c>
      <c r="N25" s="19"/>
      <c r="O25" s="8"/>
      <c r="P25" s="92"/>
      <c r="Q25" s="92"/>
      <c r="R25" s="90" t="str">
        <f t="shared" si="3"/>
        <v/>
      </c>
      <c r="S25" s="90"/>
      <c r="T25" s="91" t="str">
        <f t="shared" si="4"/>
        <v/>
      </c>
      <c r="U25" s="91"/>
    </row>
    <row r="26" spans="2:21" x14ac:dyDescent="0.2">
      <c r="B26" s="19">
        <v>18</v>
      </c>
      <c r="C26" s="86" t="str">
        <f t="shared" si="1"/>
        <v/>
      </c>
      <c r="D26" s="86"/>
      <c r="E26" s="19"/>
      <c r="F26" s="8"/>
      <c r="G26" s="19" t="s">
        <v>4</v>
      </c>
      <c r="H26" s="92"/>
      <c r="I26" s="92"/>
      <c r="J26" s="19"/>
      <c r="K26" s="86" t="str">
        <f t="shared" si="0"/>
        <v/>
      </c>
      <c r="L26" s="86"/>
      <c r="M26" s="6" t="str">
        <f t="shared" si="2"/>
        <v/>
      </c>
      <c r="N26" s="19"/>
      <c r="O26" s="8"/>
      <c r="P26" s="92"/>
      <c r="Q26" s="92"/>
      <c r="R26" s="90" t="str">
        <f t="shared" si="3"/>
        <v/>
      </c>
      <c r="S26" s="90"/>
      <c r="T26" s="91" t="str">
        <f t="shared" si="4"/>
        <v/>
      </c>
      <c r="U26" s="91"/>
    </row>
    <row r="27" spans="2:21" x14ac:dyDescent="0.2">
      <c r="B27" s="19">
        <v>19</v>
      </c>
      <c r="C27" s="86" t="str">
        <f t="shared" si="1"/>
        <v/>
      </c>
      <c r="D27" s="86"/>
      <c r="E27" s="19"/>
      <c r="F27" s="8"/>
      <c r="G27" s="19" t="s">
        <v>3</v>
      </c>
      <c r="H27" s="92"/>
      <c r="I27" s="92"/>
      <c r="J27" s="19"/>
      <c r="K27" s="86" t="str">
        <f t="shared" si="0"/>
        <v/>
      </c>
      <c r="L27" s="86"/>
      <c r="M27" s="6" t="str">
        <f t="shared" si="2"/>
        <v/>
      </c>
      <c r="N27" s="19"/>
      <c r="O27" s="8"/>
      <c r="P27" s="92"/>
      <c r="Q27" s="92"/>
      <c r="R27" s="90" t="str">
        <f t="shared" si="3"/>
        <v/>
      </c>
      <c r="S27" s="90"/>
      <c r="T27" s="91" t="str">
        <f t="shared" si="4"/>
        <v/>
      </c>
      <c r="U27" s="91"/>
    </row>
    <row r="28" spans="2:21" x14ac:dyDescent="0.2">
      <c r="B28" s="19">
        <v>20</v>
      </c>
      <c r="C28" s="86" t="str">
        <f t="shared" si="1"/>
        <v/>
      </c>
      <c r="D28" s="86"/>
      <c r="E28" s="19"/>
      <c r="F28" s="8"/>
      <c r="G28" s="19" t="s">
        <v>4</v>
      </c>
      <c r="H28" s="92"/>
      <c r="I28" s="92"/>
      <c r="J28" s="19"/>
      <c r="K28" s="86" t="str">
        <f t="shared" si="0"/>
        <v/>
      </c>
      <c r="L28" s="86"/>
      <c r="M28" s="6" t="str">
        <f t="shared" si="2"/>
        <v/>
      </c>
      <c r="N28" s="19"/>
      <c r="O28" s="8"/>
      <c r="P28" s="92"/>
      <c r="Q28" s="92"/>
      <c r="R28" s="90" t="str">
        <f t="shared" si="3"/>
        <v/>
      </c>
      <c r="S28" s="90"/>
      <c r="T28" s="91" t="str">
        <f t="shared" si="4"/>
        <v/>
      </c>
      <c r="U28" s="91"/>
    </row>
    <row r="29" spans="2:21" x14ac:dyDescent="0.2">
      <c r="B29" s="19">
        <v>21</v>
      </c>
      <c r="C29" s="86" t="str">
        <f t="shared" si="1"/>
        <v/>
      </c>
      <c r="D29" s="86"/>
      <c r="E29" s="19"/>
      <c r="F29" s="8"/>
      <c r="G29" s="19" t="s">
        <v>3</v>
      </c>
      <c r="H29" s="92"/>
      <c r="I29" s="92"/>
      <c r="J29" s="19"/>
      <c r="K29" s="86" t="str">
        <f t="shared" si="0"/>
        <v/>
      </c>
      <c r="L29" s="86"/>
      <c r="M29" s="6" t="str">
        <f t="shared" si="2"/>
        <v/>
      </c>
      <c r="N29" s="19"/>
      <c r="O29" s="8"/>
      <c r="P29" s="92"/>
      <c r="Q29" s="92"/>
      <c r="R29" s="90" t="str">
        <f t="shared" si="3"/>
        <v/>
      </c>
      <c r="S29" s="90"/>
      <c r="T29" s="91" t="str">
        <f t="shared" si="4"/>
        <v/>
      </c>
      <c r="U29" s="91"/>
    </row>
    <row r="30" spans="2:21" x14ac:dyDescent="0.2">
      <c r="B30" s="19">
        <v>22</v>
      </c>
      <c r="C30" s="86" t="str">
        <f t="shared" si="1"/>
        <v/>
      </c>
      <c r="D30" s="86"/>
      <c r="E30" s="19"/>
      <c r="F30" s="8"/>
      <c r="G30" s="19" t="s">
        <v>3</v>
      </c>
      <c r="H30" s="92"/>
      <c r="I30" s="92"/>
      <c r="J30" s="19"/>
      <c r="K30" s="86" t="str">
        <f t="shared" si="0"/>
        <v/>
      </c>
      <c r="L30" s="86"/>
      <c r="M30" s="6" t="str">
        <f t="shared" si="2"/>
        <v/>
      </c>
      <c r="N30" s="19"/>
      <c r="O30" s="8"/>
      <c r="P30" s="92"/>
      <c r="Q30" s="92"/>
      <c r="R30" s="90" t="str">
        <f t="shared" si="3"/>
        <v/>
      </c>
      <c r="S30" s="90"/>
      <c r="T30" s="91" t="str">
        <f t="shared" si="4"/>
        <v/>
      </c>
      <c r="U30" s="91"/>
    </row>
    <row r="31" spans="2:21" x14ac:dyDescent="0.2">
      <c r="B31" s="19">
        <v>23</v>
      </c>
      <c r="C31" s="86" t="str">
        <f t="shared" si="1"/>
        <v/>
      </c>
      <c r="D31" s="86"/>
      <c r="E31" s="19"/>
      <c r="F31" s="8"/>
      <c r="G31" s="19" t="s">
        <v>3</v>
      </c>
      <c r="H31" s="92"/>
      <c r="I31" s="92"/>
      <c r="J31" s="19"/>
      <c r="K31" s="86" t="str">
        <f t="shared" si="0"/>
        <v/>
      </c>
      <c r="L31" s="86"/>
      <c r="M31" s="6" t="str">
        <f t="shared" si="2"/>
        <v/>
      </c>
      <c r="N31" s="19"/>
      <c r="O31" s="8"/>
      <c r="P31" s="92"/>
      <c r="Q31" s="92"/>
      <c r="R31" s="90" t="str">
        <f t="shared" si="3"/>
        <v/>
      </c>
      <c r="S31" s="90"/>
      <c r="T31" s="91" t="str">
        <f t="shared" si="4"/>
        <v/>
      </c>
      <c r="U31" s="91"/>
    </row>
    <row r="32" spans="2:21" x14ac:dyDescent="0.2">
      <c r="B32" s="19">
        <v>24</v>
      </c>
      <c r="C32" s="86" t="str">
        <f t="shared" si="1"/>
        <v/>
      </c>
      <c r="D32" s="86"/>
      <c r="E32" s="19"/>
      <c r="F32" s="8"/>
      <c r="G32" s="19" t="s">
        <v>3</v>
      </c>
      <c r="H32" s="92"/>
      <c r="I32" s="92"/>
      <c r="J32" s="19"/>
      <c r="K32" s="86" t="str">
        <f t="shared" si="0"/>
        <v/>
      </c>
      <c r="L32" s="86"/>
      <c r="M32" s="6" t="str">
        <f t="shared" si="2"/>
        <v/>
      </c>
      <c r="N32" s="19"/>
      <c r="O32" s="8"/>
      <c r="P32" s="92"/>
      <c r="Q32" s="92"/>
      <c r="R32" s="90" t="str">
        <f t="shared" si="3"/>
        <v/>
      </c>
      <c r="S32" s="90"/>
      <c r="T32" s="91" t="str">
        <f t="shared" si="4"/>
        <v/>
      </c>
      <c r="U32" s="91"/>
    </row>
    <row r="33" spans="2:21" x14ac:dyDescent="0.2">
      <c r="B33" s="19">
        <v>25</v>
      </c>
      <c r="C33" s="86" t="str">
        <f t="shared" si="1"/>
        <v/>
      </c>
      <c r="D33" s="86"/>
      <c r="E33" s="19"/>
      <c r="F33" s="8"/>
      <c r="G33" s="19" t="s">
        <v>4</v>
      </c>
      <c r="H33" s="92"/>
      <c r="I33" s="92"/>
      <c r="J33" s="19"/>
      <c r="K33" s="86" t="str">
        <f t="shared" si="0"/>
        <v/>
      </c>
      <c r="L33" s="86"/>
      <c r="M33" s="6" t="str">
        <f t="shared" si="2"/>
        <v/>
      </c>
      <c r="N33" s="19"/>
      <c r="O33" s="8"/>
      <c r="P33" s="92"/>
      <c r="Q33" s="92"/>
      <c r="R33" s="90" t="str">
        <f t="shared" si="3"/>
        <v/>
      </c>
      <c r="S33" s="90"/>
      <c r="T33" s="91" t="str">
        <f t="shared" si="4"/>
        <v/>
      </c>
      <c r="U33" s="91"/>
    </row>
    <row r="34" spans="2:21" x14ac:dyDescent="0.2">
      <c r="B34" s="19">
        <v>26</v>
      </c>
      <c r="C34" s="86" t="str">
        <f t="shared" si="1"/>
        <v/>
      </c>
      <c r="D34" s="86"/>
      <c r="E34" s="19"/>
      <c r="F34" s="8"/>
      <c r="G34" s="19" t="s">
        <v>3</v>
      </c>
      <c r="H34" s="92"/>
      <c r="I34" s="92"/>
      <c r="J34" s="19"/>
      <c r="K34" s="86" t="str">
        <f t="shared" si="0"/>
        <v/>
      </c>
      <c r="L34" s="86"/>
      <c r="M34" s="6" t="str">
        <f t="shared" si="2"/>
        <v/>
      </c>
      <c r="N34" s="19"/>
      <c r="O34" s="8"/>
      <c r="P34" s="92"/>
      <c r="Q34" s="92"/>
      <c r="R34" s="90" t="str">
        <f t="shared" si="3"/>
        <v/>
      </c>
      <c r="S34" s="90"/>
      <c r="T34" s="91" t="str">
        <f t="shared" si="4"/>
        <v/>
      </c>
      <c r="U34" s="91"/>
    </row>
    <row r="35" spans="2:21" x14ac:dyDescent="0.2">
      <c r="B35" s="19">
        <v>27</v>
      </c>
      <c r="C35" s="86" t="str">
        <f t="shared" si="1"/>
        <v/>
      </c>
      <c r="D35" s="86"/>
      <c r="E35" s="19"/>
      <c r="F35" s="8"/>
      <c r="G35" s="19" t="s">
        <v>3</v>
      </c>
      <c r="H35" s="92"/>
      <c r="I35" s="92"/>
      <c r="J35" s="19"/>
      <c r="K35" s="86" t="str">
        <f t="shared" si="0"/>
        <v/>
      </c>
      <c r="L35" s="86"/>
      <c r="M35" s="6" t="str">
        <f t="shared" si="2"/>
        <v/>
      </c>
      <c r="N35" s="19"/>
      <c r="O35" s="8"/>
      <c r="P35" s="92"/>
      <c r="Q35" s="92"/>
      <c r="R35" s="90" t="str">
        <f t="shared" si="3"/>
        <v/>
      </c>
      <c r="S35" s="90"/>
      <c r="T35" s="91" t="str">
        <f t="shared" si="4"/>
        <v/>
      </c>
      <c r="U35" s="91"/>
    </row>
    <row r="36" spans="2:21" x14ac:dyDescent="0.2">
      <c r="B36" s="19">
        <v>28</v>
      </c>
      <c r="C36" s="86" t="str">
        <f t="shared" si="1"/>
        <v/>
      </c>
      <c r="D36" s="86"/>
      <c r="E36" s="19"/>
      <c r="F36" s="8"/>
      <c r="G36" s="19" t="s">
        <v>3</v>
      </c>
      <c r="H36" s="92"/>
      <c r="I36" s="92"/>
      <c r="J36" s="19"/>
      <c r="K36" s="86" t="str">
        <f t="shared" si="0"/>
        <v/>
      </c>
      <c r="L36" s="86"/>
      <c r="M36" s="6" t="str">
        <f t="shared" si="2"/>
        <v/>
      </c>
      <c r="N36" s="19"/>
      <c r="O36" s="8"/>
      <c r="P36" s="92"/>
      <c r="Q36" s="92"/>
      <c r="R36" s="90" t="str">
        <f t="shared" si="3"/>
        <v/>
      </c>
      <c r="S36" s="90"/>
      <c r="T36" s="91" t="str">
        <f t="shared" si="4"/>
        <v/>
      </c>
      <c r="U36" s="91"/>
    </row>
    <row r="37" spans="2:21" x14ac:dyDescent="0.2">
      <c r="B37" s="19">
        <v>29</v>
      </c>
      <c r="C37" s="86" t="str">
        <f t="shared" si="1"/>
        <v/>
      </c>
      <c r="D37" s="86"/>
      <c r="E37" s="19"/>
      <c r="F37" s="8"/>
      <c r="G37" s="19" t="s">
        <v>3</v>
      </c>
      <c r="H37" s="92"/>
      <c r="I37" s="92"/>
      <c r="J37" s="19"/>
      <c r="K37" s="86" t="str">
        <f t="shared" si="0"/>
        <v/>
      </c>
      <c r="L37" s="86"/>
      <c r="M37" s="6" t="str">
        <f t="shared" si="2"/>
        <v/>
      </c>
      <c r="N37" s="19"/>
      <c r="O37" s="8"/>
      <c r="P37" s="92"/>
      <c r="Q37" s="92"/>
      <c r="R37" s="90" t="str">
        <f t="shared" si="3"/>
        <v/>
      </c>
      <c r="S37" s="90"/>
      <c r="T37" s="91" t="str">
        <f t="shared" si="4"/>
        <v/>
      </c>
      <c r="U37" s="91"/>
    </row>
    <row r="38" spans="2:21" x14ac:dyDescent="0.2">
      <c r="B38" s="19">
        <v>30</v>
      </c>
      <c r="C38" s="86" t="str">
        <f t="shared" si="1"/>
        <v/>
      </c>
      <c r="D38" s="86"/>
      <c r="E38" s="19"/>
      <c r="F38" s="8"/>
      <c r="G38" s="19" t="s">
        <v>4</v>
      </c>
      <c r="H38" s="92"/>
      <c r="I38" s="92"/>
      <c r="J38" s="19"/>
      <c r="K38" s="86" t="str">
        <f t="shared" si="0"/>
        <v/>
      </c>
      <c r="L38" s="86"/>
      <c r="M38" s="6" t="str">
        <f t="shared" si="2"/>
        <v/>
      </c>
      <c r="N38" s="19"/>
      <c r="O38" s="8"/>
      <c r="P38" s="92"/>
      <c r="Q38" s="92"/>
      <c r="R38" s="90" t="str">
        <f t="shared" si="3"/>
        <v/>
      </c>
      <c r="S38" s="90"/>
      <c r="T38" s="91" t="str">
        <f t="shared" si="4"/>
        <v/>
      </c>
      <c r="U38" s="91"/>
    </row>
    <row r="39" spans="2:21" x14ac:dyDescent="0.2">
      <c r="B39" s="19">
        <v>31</v>
      </c>
      <c r="C39" s="86" t="str">
        <f t="shared" si="1"/>
        <v/>
      </c>
      <c r="D39" s="86"/>
      <c r="E39" s="19"/>
      <c r="F39" s="8"/>
      <c r="G39" s="19" t="s">
        <v>4</v>
      </c>
      <c r="H39" s="92"/>
      <c r="I39" s="92"/>
      <c r="J39" s="19"/>
      <c r="K39" s="86" t="str">
        <f t="shared" si="0"/>
        <v/>
      </c>
      <c r="L39" s="86"/>
      <c r="M39" s="6" t="str">
        <f t="shared" si="2"/>
        <v/>
      </c>
      <c r="N39" s="19"/>
      <c r="O39" s="8"/>
      <c r="P39" s="92"/>
      <c r="Q39" s="92"/>
      <c r="R39" s="90" t="str">
        <f t="shared" si="3"/>
        <v/>
      </c>
      <c r="S39" s="90"/>
      <c r="T39" s="91" t="str">
        <f t="shared" si="4"/>
        <v/>
      </c>
      <c r="U39" s="91"/>
    </row>
    <row r="40" spans="2:21" x14ac:dyDescent="0.2">
      <c r="B40" s="19">
        <v>32</v>
      </c>
      <c r="C40" s="86" t="str">
        <f t="shared" si="1"/>
        <v/>
      </c>
      <c r="D40" s="86"/>
      <c r="E40" s="19"/>
      <c r="F40" s="8"/>
      <c r="G40" s="19" t="s">
        <v>4</v>
      </c>
      <c r="H40" s="92"/>
      <c r="I40" s="92"/>
      <c r="J40" s="19"/>
      <c r="K40" s="86" t="str">
        <f t="shared" si="0"/>
        <v/>
      </c>
      <c r="L40" s="86"/>
      <c r="M40" s="6" t="str">
        <f t="shared" si="2"/>
        <v/>
      </c>
      <c r="N40" s="19"/>
      <c r="O40" s="8"/>
      <c r="P40" s="92"/>
      <c r="Q40" s="92"/>
      <c r="R40" s="90" t="str">
        <f t="shared" si="3"/>
        <v/>
      </c>
      <c r="S40" s="90"/>
      <c r="T40" s="91" t="str">
        <f t="shared" si="4"/>
        <v/>
      </c>
      <c r="U40" s="91"/>
    </row>
    <row r="41" spans="2:21" x14ac:dyDescent="0.2">
      <c r="B41" s="19">
        <v>33</v>
      </c>
      <c r="C41" s="86" t="str">
        <f t="shared" si="1"/>
        <v/>
      </c>
      <c r="D41" s="86"/>
      <c r="E41" s="19"/>
      <c r="F41" s="8"/>
      <c r="G41" s="19" t="s">
        <v>3</v>
      </c>
      <c r="H41" s="92"/>
      <c r="I41" s="92"/>
      <c r="J41" s="19"/>
      <c r="K41" s="86" t="str">
        <f t="shared" si="0"/>
        <v/>
      </c>
      <c r="L41" s="86"/>
      <c r="M41" s="6" t="str">
        <f t="shared" si="2"/>
        <v/>
      </c>
      <c r="N41" s="19"/>
      <c r="O41" s="8"/>
      <c r="P41" s="92"/>
      <c r="Q41" s="92"/>
      <c r="R41" s="90" t="str">
        <f t="shared" si="3"/>
        <v/>
      </c>
      <c r="S41" s="90"/>
      <c r="T41" s="91" t="str">
        <f t="shared" si="4"/>
        <v/>
      </c>
      <c r="U41" s="91"/>
    </row>
    <row r="42" spans="2:21" x14ac:dyDescent="0.2">
      <c r="B42" s="19">
        <v>34</v>
      </c>
      <c r="C42" s="86" t="str">
        <f t="shared" si="1"/>
        <v/>
      </c>
      <c r="D42" s="86"/>
      <c r="E42" s="19"/>
      <c r="F42" s="8"/>
      <c r="G42" s="19" t="s">
        <v>4</v>
      </c>
      <c r="H42" s="92"/>
      <c r="I42" s="92"/>
      <c r="J42" s="19"/>
      <c r="K42" s="86" t="str">
        <f t="shared" si="0"/>
        <v/>
      </c>
      <c r="L42" s="86"/>
      <c r="M42" s="6" t="str">
        <f t="shared" si="2"/>
        <v/>
      </c>
      <c r="N42" s="19"/>
      <c r="O42" s="8"/>
      <c r="P42" s="92"/>
      <c r="Q42" s="92"/>
      <c r="R42" s="90" t="str">
        <f t="shared" si="3"/>
        <v/>
      </c>
      <c r="S42" s="90"/>
      <c r="T42" s="91" t="str">
        <f t="shared" si="4"/>
        <v/>
      </c>
      <c r="U42" s="91"/>
    </row>
    <row r="43" spans="2:21" x14ac:dyDescent="0.2">
      <c r="B43" s="19">
        <v>35</v>
      </c>
      <c r="C43" s="86" t="str">
        <f t="shared" si="1"/>
        <v/>
      </c>
      <c r="D43" s="86"/>
      <c r="E43" s="19"/>
      <c r="F43" s="8"/>
      <c r="G43" s="19" t="s">
        <v>3</v>
      </c>
      <c r="H43" s="92"/>
      <c r="I43" s="92"/>
      <c r="J43" s="19"/>
      <c r="K43" s="86" t="str">
        <f t="shared" si="0"/>
        <v/>
      </c>
      <c r="L43" s="86"/>
      <c r="M43" s="6" t="str">
        <f t="shared" si="2"/>
        <v/>
      </c>
      <c r="N43" s="19"/>
      <c r="O43" s="8"/>
      <c r="P43" s="92"/>
      <c r="Q43" s="92"/>
      <c r="R43" s="90" t="str">
        <f t="shared" si="3"/>
        <v/>
      </c>
      <c r="S43" s="90"/>
      <c r="T43" s="91" t="str">
        <f t="shared" si="4"/>
        <v/>
      </c>
      <c r="U43" s="91"/>
    </row>
    <row r="44" spans="2:21" x14ac:dyDescent="0.2">
      <c r="B44" s="19">
        <v>36</v>
      </c>
      <c r="C44" s="86" t="str">
        <f t="shared" si="1"/>
        <v/>
      </c>
      <c r="D44" s="86"/>
      <c r="E44" s="19"/>
      <c r="F44" s="8"/>
      <c r="G44" s="19" t="s">
        <v>4</v>
      </c>
      <c r="H44" s="92"/>
      <c r="I44" s="92"/>
      <c r="J44" s="19"/>
      <c r="K44" s="86" t="str">
        <f t="shared" si="0"/>
        <v/>
      </c>
      <c r="L44" s="86"/>
      <c r="M44" s="6" t="str">
        <f t="shared" si="2"/>
        <v/>
      </c>
      <c r="N44" s="19"/>
      <c r="O44" s="8"/>
      <c r="P44" s="92"/>
      <c r="Q44" s="92"/>
      <c r="R44" s="90" t="str">
        <f t="shared" si="3"/>
        <v/>
      </c>
      <c r="S44" s="90"/>
      <c r="T44" s="91" t="str">
        <f t="shared" si="4"/>
        <v/>
      </c>
      <c r="U44" s="91"/>
    </row>
    <row r="45" spans="2:21" x14ac:dyDescent="0.2">
      <c r="B45" s="19">
        <v>37</v>
      </c>
      <c r="C45" s="86" t="str">
        <f t="shared" si="1"/>
        <v/>
      </c>
      <c r="D45" s="86"/>
      <c r="E45" s="19"/>
      <c r="F45" s="8"/>
      <c r="G45" s="19" t="s">
        <v>3</v>
      </c>
      <c r="H45" s="92"/>
      <c r="I45" s="92"/>
      <c r="J45" s="19"/>
      <c r="K45" s="86" t="str">
        <f t="shared" si="0"/>
        <v/>
      </c>
      <c r="L45" s="86"/>
      <c r="M45" s="6" t="str">
        <f t="shared" si="2"/>
        <v/>
      </c>
      <c r="N45" s="19"/>
      <c r="O45" s="8"/>
      <c r="P45" s="92"/>
      <c r="Q45" s="92"/>
      <c r="R45" s="90" t="str">
        <f t="shared" si="3"/>
        <v/>
      </c>
      <c r="S45" s="90"/>
      <c r="T45" s="91" t="str">
        <f t="shared" si="4"/>
        <v/>
      </c>
      <c r="U45" s="91"/>
    </row>
    <row r="46" spans="2:21" x14ac:dyDescent="0.2">
      <c r="B46" s="19">
        <v>38</v>
      </c>
      <c r="C46" s="86" t="str">
        <f t="shared" si="1"/>
        <v/>
      </c>
      <c r="D46" s="86"/>
      <c r="E46" s="19"/>
      <c r="F46" s="8"/>
      <c r="G46" s="19" t="s">
        <v>4</v>
      </c>
      <c r="H46" s="92"/>
      <c r="I46" s="92"/>
      <c r="J46" s="19"/>
      <c r="K46" s="86" t="str">
        <f t="shared" si="0"/>
        <v/>
      </c>
      <c r="L46" s="86"/>
      <c r="M46" s="6" t="str">
        <f t="shared" si="2"/>
        <v/>
      </c>
      <c r="N46" s="19"/>
      <c r="O46" s="8"/>
      <c r="P46" s="92"/>
      <c r="Q46" s="92"/>
      <c r="R46" s="90" t="str">
        <f t="shared" si="3"/>
        <v/>
      </c>
      <c r="S46" s="90"/>
      <c r="T46" s="91" t="str">
        <f t="shared" si="4"/>
        <v/>
      </c>
      <c r="U46" s="91"/>
    </row>
    <row r="47" spans="2:21" x14ac:dyDescent="0.2">
      <c r="B47" s="19">
        <v>39</v>
      </c>
      <c r="C47" s="86" t="str">
        <f t="shared" si="1"/>
        <v/>
      </c>
      <c r="D47" s="86"/>
      <c r="E47" s="19"/>
      <c r="F47" s="8"/>
      <c r="G47" s="19" t="s">
        <v>4</v>
      </c>
      <c r="H47" s="92"/>
      <c r="I47" s="92"/>
      <c r="J47" s="19"/>
      <c r="K47" s="86" t="str">
        <f t="shared" si="0"/>
        <v/>
      </c>
      <c r="L47" s="86"/>
      <c r="M47" s="6" t="str">
        <f t="shared" si="2"/>
        <v/>
      </c>
      <c r="N47" s="19"/>
      <c r="O47" s="8"/>
      <c r="P47" s="92"/>
      <c r="Q47" s="92"/>
      <c r="R47" s="90" t="str">
        <f t="shared" si="3"/>
        <v/>
      </c>
      <c r="S47" s="90"/>
      <c r="T47" s="91" t="str">
        <f t="shared" si="4"/>
        <v/>
      </c>
      <c r="U47" s="91"/>
    </row>
    <row r="48" spans="2:21" x14ac:dyDescent="0.2">
      <c r="B48" s="19">
        <v>40</v>
      </c>
      <c r="C48" s="86" t="str">
        <f t="shared" si="1"/>
        <v/>
      </c>
      <c r="D48" s="86"/>
      <c r="E48" s="19"/>
      <c r="F48" s="8"/>
      <c r="G48" s="19" t="s">
        <v>37</v>
      </c>
      <c r="H48" s="92"/>
      <c r="I48" s="92"/>
      <c r="J48" s="19"/>
      <c r="K48" s="86" t="str">
        <f t="shared" si="0"/>
        <v/>
      </c>
      <c r="L48" s="86"/>
      <c r="M48" s="6" t="str">
        <f t="shared" si="2"/>
        <v/>
      </c>
      <c r="N48" s="19"/>
      <c r="O48" s="8"/>
      <c r="P48" s="92"/>
      <c r="Q48" s="92"/>
      <c r="R48" s="90" t="str">
        <f t="shared" si="3"/>
        <v/>
      </c>
      <c r="S48" s="90"/>
      <c r="T48" s="91" t="str">
        <f t="shared" si="4"/>
        <v/>
      </c>
      <c r="U48" s="91"/>
    </row>
    <row r="49" spans="2:21" x14ac:dyDescent="0.2">
      <c r="B49" s="19">
        <v>41</v>
      </c>
      <c r="C49" s="86" t="str">
        <f t="shared" si="1"/>
        <v/>
      </c>
      <c r="D49" s="86"/>
      <c r="E49" s="19"/>
      <c r="F49" s="8"/>
      <c r="G49" s="19" t="s">
        <v>4</v>
      </c>
      <c r="H49" s="92"/>
      <c r="I49" s="92"/>
      <c r="J49" s="19"/>
      <c r="K49" s="86" t="str">
        <f t="shared" si="0"/>
        <v/>
      </c>
      <c r="L49" s="86"/>
      <c r="M49" s="6" t="str">
        <f t="shared" si="2"/>
        <v/>
      </c>
      <c r="N49" s="19"/>
      <c r="O49" s="8"/>
      <c r="P49" s="92"/>
      <c r="Q49" s="92"/>
      <c r="R49" s="90" t="str">
        <f t="shared" si="3"/>
        <v/>
      </c>
      <c r="S49" s="90"/>
      <c r="T49" s="91" t="str">
        <f t="shared" si="4"/>
        <v/>
      </c>
      <c r="U49" s="91"/>
    </row>
    <row r="50" spans="2:21" x14ac:dyDescent="0.2">
      <c r="B50" s="19">
        <v>42</v>
      </c>
      <c r="C50" s="86" t="str">
        <f t="shared" si="1"/>
        <v/>
      </c>
      <c r="D50" s="86"/>
      <c r="E50" s="19"/>
      <c r="F50" s="8"/>
      <c r="G50" s="19" t="s">
        <v>4</v>
      </c>
      <c r="H50" s="92"/>
      <c r="I50" s="92"/>
      <c r="J50" s="19"/>
      <c r="K50" s="86" t="str">
        <f t="shared" si="0"/>
        <v/>
      </c>
      <c r="L50" s="86"/>
      <c r="M50" s="6" t="str">
        <f t="shared" si="2"/>
        <v/>
      </c>
      <c r="N50" s="19"/>
      <c r="O50" s="8"/>
      <c r="P50" s="92"/>
      <c r="Q50" s="92"/>
      <c r="R50" s="90" t="str">
        <f t="shared" si="3"/>
        <v/>
      </c>
      <c r="S50" s="90"/>
      <c r="T50" s="91" t="str">
        <f t="shared" si="4"/>
        <v/>
      </c>
      <c r="U50" s="91"/>
    </row>
    <row r="51" spans="2:21" x14ac:dyDescent="0.2">
      <c r="B51" s="19">
        <v>43</v>
      </c>
      <c r="C51" s="86" t="str">
        <f t="shared" si="1"/>
        <v/>
      </c>
      <c r="D51" s="86"/>
      <c r="E51" s="19"/>
      <c r="F51" s="8"/>
      <c r="G51" s="19" t="s">
        <v>3</v>
      </c>
      <c r="H51" s="92"/>
      <c r="I51" s="92"/>
      <c r="J51" s="19"/>
      <c r="K51" s="86" t="str">
        <f t="shared" si="0"/>
        <v/>
      </c>
      <c r="L51" s="86"/>
      <c r="M51" s="6" t="str">
        <f t="shared" si="2"/>
        <v/>
      </c>
      <c r="N51" s="19"/>
      <c r="O51" s="8"/>
      <c r="P51" s="92"/>
      <c r="Q51" s="92"/>
      <c r="R51" s="90" t="str">
        <f t="shared" si="3"/>
        <v/>
      </c>
      <c r="S51" s="90"/>
      <c r="T51" s="91" t="str">
        <f t="shared" si="4"/>
        <v/>
      </c>
      <c r="U51" s="91"/>
    </row>
    <row r="52" spans="2:21" x14ac:dyDescent="0.2">
      <c r="B52" s="19">
        <v>44</v>
      </c>
      <c r="C52" s="86" t="str">
        <f t="shared" si="1"/>
        <v/>
      </c>
      <c r="D52" s="86"/>
      <c r="E52" s="19"/>
      <c r="F52" s="8"/>
      <c r="G52" s="19" t="s">
        <v>3</v>
      </c>
      <c r="H52" s="92"/>
      <c r="I52" s="92"/>
      <c r="J52" s="19"/>
      <c r="K52" s="86" t="str">
        <f t="shared" si="0"/>
        <v/>
      </c>
      <c r="L52" s="86"/>
      <c r="M52" s="6" t="str">
        <f t="shared" si="2"/>
        <v/>
      </c>
      <c r="N52" s="19"/>
      <c r="O52" s="8"/>
      <c r="P52" s="92"/>
      <c r="Q52" s="92"/>
      <c r="R52" s="90" t="str">
        <f t="shared" si="3"/>
        <v/>
      </c>
      <c r="S52" s="90"/>
      <c r="T52" s="91" t="str">
        <f t="shared" si="4"/>
        <v/>
      </c>
      <c r="U52" s="91"/>
    </row>
    <row r="53" spans="2:21" x14ac:dyDescent="0.2">
      <c r="B53" s="19">
        <v>45</v>
      </c>
      <c r="C53" s="86" t="str">
        <f t="shared" si="1"/>
        <v/>
      </c>
      <c r="D53" s="86"/>
      <c r="E53" s="19"/>
      <c r="F53" s="8"/>
      <c r="G53" s="19" t="s">
        <v>4</v>
      </c>
      <c r="H53" s="92"/>
      <c r="I53" s="92"/>
      <c r="J53" s="19"/>
      <c r="K53" s="86" t="str">
        <f t="shared" si="0"/>
        <v/>
      </c>
      <c r="L53" s="86"/>
      <c r="M53" s="6" t="str">
        <f t="shared" si="2"/>
        <v/>
      </c>
      <c r="N53" s="19"/>
      <c r="O53" s="8"/>
      <c r="P53" s="92"/>
      <c r="Q53" s="92"/>
      <c r="R53" s="90" t="str">
        <f t="shared" si="3"/>
        <v/>
      </c>
      <c r="S53" s="90"/>
      <c r="T53" s="91" t="str">
        <f t="shared" si="4"/>
        <v/>
      </c>
      <c r="U53" s="91"/>
    </row>
    <row r="54" spans="2:21" x14ac:dyDescent="0.2">
      <c r="B54" s="19">
        <v>46</v>
      </c>
      <c r="C54" s="86" t="str">
        <f t="shared" si="1"/>
        <v/>
      </c>
      <c r="D54" s="86"/>
      <c r="E54" s="19"/>
      <c r="F54" s="8"/>
      <c r="G54" s="19" t="s">
        <v>4</v>
      </c>
      <c r="H54" s="92"/>
      <c r="I54" s="92"/>
      <c r="J54" s="19"/>
      <c r="K54" s="86" t="str">
        <f t="shared" si="0"/>
        <v/>
      </c>
      <c r="L54" s="86"/>
      <c r="M54" s="6" t="str">
        <f t="shared" si="2"/>
        <v/>
      </c>
      <c r="N54" s="19"/>
      <c r="O54" s="8"/>
      <c r="P54" s="92"/>
      <c r="Q54" s="92"/>
      <c r="R54" s="90" t="str">
        <f t="shared" si="3"/>
        <v/>
      </c>
      <c r="S54" s="90"/>
      <c r="T54" s="91" t="str">
        <f t="shared" si="4"/>
        <v/>
      </c>
      <c r="U54" s="91"/>
    </row>
    <row r="55" spans="2:21" x14ac:dyDescent="0.2">
      <c r="B55" s="19">
        <v>47</v>
      </c>
      <c r="C55" s="86" t="str">
        <f t="shared" si="1"/>
        <v/>
      </c>
      <c r="D55" s="86"/>
      <c r="E55" s="19"/>
      <c r="F55" s="8"/>
      <c r="G55" s="19" t="s">
        <v>3</v>
      </c>
      <c r="H55" s="92"/>
      <c r="I55" s="92"/>
      <c r="J55" s="19"/>
      <c r="K55" s="86" t="str">
        <f t="shared" si="0"/>
        <v/>
      </c>
      <c r="L55" s="86"/>
      <c r="M55" s="6" t="str">
        <f t="shared" si="2"/>
        <v/>
      </c>
      <c r="N55" s="19"/>
      <c r="O55" s="8"/>
      <c r="P55" s="92"/>
      <c r="Q55" s="92"/>
      <c r="R55" s="90" t="str">
        <f t="shared" si="3"/>
        <v/>
      </c>
      <c r="S55" s="90"/>
      <c r="T55" s="91" t="str">
        <f t="shared" si="4"/>
        <v/>
      </c>
      <c r="U55" s="91"/>
    </row>
    <row r="56" spans="2:21" x14ac:dyDescent="0.2">
      <c r="B56" s="19">
        <v>48</v>
      </c>
      <c r="C56" s="86" t="str">
        <f t="shared" si="1"/>
        <v/>
      </c>
      <c r="D56" s="86"/>
      <c r="E56" s="19"/>
      <c r="F56" s="8"/>
      <c r="G56" s="19" t="s">
        <v>3</v>
      </c>
      <c r="H56" s="92"/>
      <c r="I56" s="92"/>
      <c r="J56" s="19"/>
      <c r="K56" s="86" t="str">
        <f t="shared" si="0"/>
        <v/>
      </c>
      <c r="L56" s="86"/>
      <c r="M56" s="6" t="str">
        <f t="shared" si="2"/>
        <v/>
      </c>
      <c r="N56" s="19"/>
      <c r="O56" s="8"/>
      <c r="P56" s="92"/>
      <c r="Q56" s="92"/>
      <c r="R56" s="90" t="str">
        <f t="shared" si="3"/>
        <v/>
      </c>
      <c r="S56" s="90"/>
      <c r="T56" s="91" t="str">
        <f t="shared" si="4"/>
        <v/>
      </c>
      <c r="U56" s="91"/>
    </row>
    <row r="57" spans="2:21" x14ac:dyDescent="0.2">
      <c r="B57" s="19">
        <v>49</v>
      </c>
      <c r="C57" s="86" t="str">
        <f t="shared" si="1"/>
        <v/>
      </c>
      <c r="D57" s="86"/>
      <c r="E57" s="19"/>
      <c r="F57" s="8"/>
      <c r="G57" s="19" t="s">
        <v>3</v>
      </c>
      <c r="H57" s="92"/>
      <c r="I57" s="92"/>
      <c r="J57" s="19"/>
      <c r="K57" s="86" t="str">
        <f t="shared" si="0"/>
        <v/>
      </c>
      <c r="L57" s="86"/>
      <c r="M57" s="6" t="str">
        <f t="shared" si="2"/>
        <v/>
      </c>
      <c r="N57" s="19"/>
      <c r="O57" s="8"/>
      <c r="P57" s="92"/>
      <c r="Q57" s="92"/>
      <c r="R57" s="90" t="str">
        <f t="shared" si="3"/>
        <v/>
      </c>
      <c r="S57" s="90"/>
      <c r="T57" s="91" t="str">
        <f t="shared" si="4"/>
        <v/>
      </c>
      <c r="U57" s="91"/>
    </row>
    <row r="58" spans="2:21" x14ac:dyDescent="0.2">
      <c r="B58" s="19">
        <v>50</v>
      </c>
      <c r="C58" s="86" t="str">
        <f t="shared" si="1"/>
        <v/>
      </c>
      <c r="D58" s="86"/>
      <c r="E58" s="19"/>
      <c r="F58" s="8"/>
      <c r="G58" s="19" t="s">
        <v>3</v>
      </c>
      <c r="H58" s="92"/>
      <c r="I58" s="92"/>
      <c r="J58" s="19"/>
      <c r="K58" s="86" t="str">
        <f t="shared" si="0"/>
        <v/>
      </c>
      <c r="L58" s="86"/>
      <c r="M58" s="6" t="str">
        <f t="shared" si="2"/>
        <v/>
      </c>
      <c r="N58" s="19"/>
      <c r="O58" s="8"/>
      <c r="P58" s="92"/>
      <c r="Q58" s="92"/>
      <c r="R58" s="90" t="str">
        <f t="shared" si="3"/>
        <v/>
      </c>
      <c r="S58" s="90"/>
      <c r="T58" s="91" t="str">
        <f t="shared" si="4"/>
        <v/>
      </c>
      <c r="U58" s="91"/>
    </row>
    <row r="59" spans="2:21" x14ac:dyDescent="0.2">
      <c r="B59" s="19">
        <v>51</v>
      </c>
      <c r="C59" s="86" t="str">
        <f t="shared" si="1"/>
        <v/>
      </c>
      <c r="D59" s="86"/>
      <c r="E59" s="19"/>
      <c r="F59" s="8"/>
      <c r="G59" s="19" t="s">
        <v>3</v>
      </c>
      <c r="H59" s="92"/>
      <c r="I59" s="92"/>
      <c r="J59" s="19"/>
      <c r="K59" s="86" t="str">
        <f t="shared" si="0"/>
        <v/>
      </c>
      <c r="L59" s="86"/>
      <c r="M59" s="6" t="str">
        <f t="shared" si="2"/>
        <v/>
      </c>
      <c r="N59" s="19"/>
      <c r="O59" s="8"/>
      <c r="P59" s="92"/>
      <c r="Q59" s="92"/>
      <c r="R59" s="90" t="str">
        <f t="shared" si="3"/>
        <v/>
      </c>
      <c r="S59" s="90"/>
      <c r="T59" s="91" t="str">
        <f t="shared" si="4"/>
        <v/>
      </c>
      <c r="U59" s="91"/>
    </row>
    <row r="60" spans="2:21" x14ac:dyDescent="0.2">
      <c r="B60" s="19">
        <v>52</v>
      </c>
      <c r="C60" s="86" t="str">
        <f t="shared" si="1"/>
        <v/>
      </c>
      <c r="D60" s="86"/>
      <c r="E60" s="19"/>
      <c r="F60" s="8"/>
      <c r="G60" s="19" t="s">
        <v>3</v>
      </c>
      <c r="H60" s="92"/>
      <c r="I60" s="92"/>
      <c r="J60" s="19"/>
      <c r="K60" s="86" t="str">
        <f t="shared" si="0"/>
        <v/>
      </c>
      <c r="L60" s="86"/>
      <c r="M60" s="6" t="str">
        <f t="shared" si="2"/>
        <v/>
      </c>
      <c r="N60" s="19"/>
      <c r="O60" s="8"/>
      <c r="P60" s="92"/>
      <c r="Q60" s="92"/>
      <c r="R60" s="90" t="str">
        <f t="shared" si="3"/>
        <v/>
      </c>
      <c r="S60" s="90"/>
      <c r="T60" s="91" t="str">
        <f t="shared" si="4"/>
        <v/>
      </c>
      <c r="U60" s="91"/>
    </row>
    <row r="61" spans="2:21" x14ac:dyDescent="0.2">
      <c r="B61" s="19">
        <v>53</v>
      </c>
      <c r="C61" s="86" t="str">
        <f t="shared" si="1"/>
        <v/>
      </c>
      <c r="D61" s="86"/>
      <c r="E61" s="19"/>
      <c r="F61" s="8"/>
      <c r="G61" s="19" t="s">
        <v>3</v>
      </c>
      <c r="H61" s="92"/>
      <c r="I61" s="92"/>
      <c r="J61" s="19"/>
      <c r="K61" s="86" t="str">
        <f t="shared" si="0"/>
        <v/>
      </c>
      <c r="L61" s="86"/>
      <c r="M61" s="6" t="str">
        <f t="shared" si="2"/>
        <v/>
      </c>
      <c r="N61" s="19"/>
      <c r="O61" s="8"/>
      <c r="P61" s="92"/>
      <c r="Q61" s="92"/>
      <c r="R61" s="90" t="str">
        <f t="shared" si="3"/>
        <v/>
      </c>
      <c r="S61" s="90"/>
      <c r="T61" s="91" t="str">
        <f t="shared" si="4"/>
        <v/>
      </c>
      <c r="U61" s="91"/>
    </row>
    <row r="62" spans="2:21" x14ac:dyDescent="0.2">
      <c r="B62" s="19">
        <v>54</v>
      </c>
      <c r="C62" s="86" t="str">
        <f t="shared" si="1"/>
        <v/>
      </c>
      <c r="D62" s="86"/>
      <c r="E62" s="19"/>
      <c r="F62" s="8"/>
      <c r="G62" s="19" t="s">
        <v>3</v>
      </c>
      <c r="H62" s="92"/>
      <c r="I62" s="92"/>
      <c r="J62" s="19"/>
      <c r="K62" s="86" t="str">
        <f t="shared" si="0"/>
        <v/>
      </c>
      <c r="L62" s="86"/>
      <c r="M62" s="6" t="str">
        <f t="shared" si="2"/>
        <v/>
      </c>
      <c r="N62" s="19"/>
      <c r="O62" s="8"/>
      <c r="P62" s="92"/>
      <c r="Q62" s="92"/>
      <c r="R62" s="90" t="str">
        <f t="shared" si="3"/>
        <v/>
      </c>
      <c r="S62" s="90"/>
      <c r="T62" s="91" t="str">
        <f t="shared" si="4"/>
        <v/>
      </c>
      <c r="U62" s="91"/>
    </row>
    <row r="63" spans="2:21" x14ac:dyDescent="0.2">
      <c r="B63" s="19">
        <v>55</v>
      </c>
      <c r="C63" s="86" t="str">
        <f t="shared" si="1"/>
        <v/>
      </c>
      <c r="D63" s="86"/>
      <c r="E63" s="19"/>
      <c r="F63" s="8"/>
      <c r="G63" s="19" t="s">
        <v>4</v>
      </c>
      <c r="H63" s="92"/>
      <c r="I63" s="92"/>
      <c r="J63" s="19"/>
      <c r="K63" s="86" t="str">
        <f t="shared" si="0"/>
        <v/>
      </c>
      <c r="L63" s="86"/>
      <c r="M63" s="6" t="str">
        <f t="shared" si="2"/>
        <v/>
      </c>
      <c r="N63" s="19"/>
      <c r="O63" s="8"/>
      <c r="P63" s="92"/>
      <c r="Q63" s="92"/>
      <c r="R63" s="90" t="str">
        <f t="shared" si="3"/>
        <v/>
      </c>
      <c r="S63" s="90"/>
      <c r="T63" s="91" t="str">
        <f t="shared" si="4"/>
        <v/>
      </c>
      <c r="U63" s="91"/>
    </row>
    <row r="64" spans="2:21" x14ac:dyDescent="0.2">
      <c r="B64" s="19">
        <v>56</v>
      </c>
      <c r="C64" s="86" t="str">
        <f t="shared" si="1"/>
        <v/>
      </c>
      <c r="D64" s="86"/>
      <c r="E64" s="19"/>
      <c r="F64" s="8"/>
      <c r="G64" s="19" t="s">
        <v>3</v>
      </c>
      <c r="H64" s="92"/>
      <c r="I64" s="92"/>
      <c r="J64" s="19"/>
      <c r="K64" s="86" t="str">
        <f t="shared" si="0"/>
        <v/>
      </c>
      <c r="L64" s="86"/>
      <c r="M64" s="6" t="str">
        <f t="shared" si="2"/>
        <v/>
      </c>
      <c r="N64" s="19"/>
      <c r="O64" s="8"/>
      <c r="P64" s="92"/>
      <c r="Q64" s="92"/>
      <c r="R64" s="90" t="str">
        <f t="shared" si="3"/>
        <v/>
      </c>
      <c r="S64" s="90"/>
      <c r="T64" s="91" t="str">
        <f t="shared" si="4"/>
        <v/>
      </c>
      <c r="U64" s="91"/>
    </row>
    <row r="65" spans="2:21" x14ac:dyDescent="0.2">
      <c r="B65" s="19">
        <v>57</v>
      </c>
      <c r="C65" s="86" t="str">
        <f t="shared" si="1"/>
        <v/>
      </c>
      <c r="D65" s="86"/>
      <c r="E65" s="19"/>
      <c r="F65" s="8"/>
      <c r="G65" s="19" t="s">
        <v>3</v>
      </c>
      <c r="H65" s="92"/>
      <c r="I65" s="92"/>
      <c r="J65" s="19"/>
      <c r="K65" s="86" t="str">
        <f t="shared" si="0"/>
        <v/>
      </c>
      <c r="L65" s="86"/>
      <c r="M65" s="6" t="str">
        <f t="shared" si="2"/>
        <v/>
      </c>
      <c r="N65" s="19"/>
      <c r="O65" s="8"/>
      <c r="P65" s="92"/>
      <c r="Q65" s="92"/>
      <c r="R65" s="90" t="str">
        <f t="shared" si="3"/>
        <v/>
      </c>
      <c r="S65" s="90"/>
      <c r="T65" s="91" t="str">
        <f t="shared" si="4"/>
        <v/>
      </c>
      <c r="U65" s="91"/>
    </row>
    <row r="66" spans="2:21" x14ac:dyDescent="0.2">
      <c r="B66" s="19">
        <v>58</v>
      </c>
      <c r="C66" s="86" t="str">
        <f t="shared" si="1"/>
        <v/>
      </c>
      <c r="D66" s="86"/>
      <c r="E66" s="19"/>
      <c r="F66" s="8"/>
      <c r="G66" s="19" t="s">
        <v>3</v>
      </c>
      <c r="H66" s="92"/>
      <c r="I66" s="92"/>
      <c r="J66" s="19"/>
      <c r="K66" s="86" t="str">
        <f t="shared" si="0"/>
        <v/>
      </c>
      <c r="L66" s="86"/>
      <c r="M66" s="6" t="str">
        <f t="shared" si="2"/>
        <v/>
      </c>
      <c r="N66" s="19"/>
      <c r="O66" s="8"/>
      <c r="P66" s="92"/>
      <c r="Q66" s="92"/>
      <c r="R66" s="90" t="str">
        <f t="shared" si="3"/>
        <v/>
      </c>
      <c r="S66" s="90"/>
      <c r="T66" s="91" t="str">
        <f t="shared" si="4"/>
        <v/>
      </c>
      <c r="U66" s="91"/>
    </row>
    <row r="67" spans="2:21" x14ac:dyDescent="0.2">
      <c r="B67" s="19">
        <v>59</v>
      </c>
      <c r="C67" s="86" t="str">
        <f t="shared" si="1"/>
        <v/>
      </c>
      <c r="D67" s="86"/>
      <c r="E67" s="19"/>
      <c r="F67" s="8"/>
      <c r="G67" s="19" t="s">
        <v>3</v>
      </c>
      <c r="H67" s="92"/>
      <c r="I67" s="92"/>
      <c r="J67" s="19"/>
      <c r="K67" s="86" t="str">
        <f t="shared" si="0"/>
        <v/>
      </c>
      <c r="L67" s="86"/>
      <c r="M67" s="6" t="str">
        <f t="shared" si="2"/>
        <v/>
      </c>
      <c r="N67" s="19"/>
      <c r="O67" s="8"/>
      <c r="P67" s="92"/>
      <c r="Q67" s="92"/>
      <c r="R67" s="90" t="str">
        <f t="shared" si="3"/>
        <v/>
      </c>
      <c r="S67" s="90"/>
      <c r="T67" s="91" t="str">
        <f t="shared" si="4"/>
        <v/>
      </c>
      <c r="U67" s="91"/>
    </row>
    <row r="68" spans="2:21" x14ac:dyDescent="0.2">
      <c r="B68" s="19">
        <v>60</v>
      </c>
      <c r="C68" s="86" t="str">
        <f t="shared" si="1"/>
        <v/>
      </c>
      <c r="D68" s="86"/>
      <c r="E68" s="19"/>
      <c r="F68" s="8"/>
      <c r="G68" s="19" t="s">
        <v>4</v>
      </c>
      <c r="H68" s="92"/>
      <c r="I68" s="92"/>
      <c r="J68" s="19"/>
      <c r="K68" s="86" t="str">
        <f t="shared" si="0"/>
        <v/>
      </c>
      <c r="L68" s="86"/>
      <c r="M68" s="6" t="str">
        <f t="shared" si="2"/>
        <v/>
      </c>
      <c r="N68" s="19"/>
      <c r="O68" s="8"/>
      <c r="P68" s="92"/>
      <c r="Q68" s="92"/>
      <c r="R68" s="90" t="str">
        <f t="shared" si="3"/>
        <v/>
      </c>
      <c r="S68" s="90"/>
      <c r="T68" s="91" t="str">
        <f t="shared" si="4"/>
        <v/>
      </c>
      <c r="U68" s="91"/>
    </row>
    <row r="69" spans="2:21" x14ac:dyDescent="0.2">
      <c r="B69" s="19">
        <v>61</v>
      </c>
      <c r="C69" s="86" t="str">
        <f t="shared" si="1"/>
        <v/>
      </c>
      <c r="D69" s="86"/>
      <c r="E69" s="19"/>
      <c r="F69" s="8"/>
      <c r="G69" s="19" t="s">
        <v>4</v>
      </c>
      <c r="H69" s="92"/>
      <c r="I69" s="92"/>
      <c r="J69" s="19"/>
      <c r="K69" s="86" t="str">
        <f t="shared" si="0"/>
        <v/>
      </c>
      <c r="L69" s="86"/>
      <c r="M69" s="6" t="str">
        <f t="shared" si="2"/>
        <v/>
      </c>
      <c r="N69" s="19"/>
      <c r="O69" s="8"/>
      <c r="P69" s="92"/>
      <c r="Q69" s="92"/>
      <c r="R69" s="90" t="str">
        <f t="shared" si="3"/>
        <v/>
      </c>
      <c r="S69" s="90"/>
      <c r="T69" s="91" t="str">
        <f t="shared" si="4"/>
        <v/>
      </c>
      <c r="U69" s="91"/>
    </row>
    <row r="70" spans="2:21" x14ac:dyDescent="0.2">
      <c r="B70" s="19">
        <v>62</v>
      </c>
      <c r="C70" s="86" t="str">
        <f t="shared" si="1"/>
        <v/>
      </c>
      <c r="D70" s="86"/>
      <c r="E70" s="19"/>
      <c r="F70" s="8"/>
      <c r="G70" s="19" t="s">
        <v>3</v>
      </c>
      <c r="H70" s="92"/>
      <c r="I70" s="92"/>
      <c r="J70" s="19"/>
      <c r="K70" s="86" t="str">
        <f t="shared" si="0"/>
        <v/>
      </c>
      <c r="L70" s="86"/>
      <c r="M70" s="6" t="str">
        <f t="shared" si="2"/>
        <v/>
      </c>
      <c r="N70" s="19"/>
      <c r="O70" s="8"/>
      <c r="P70" s="92"/>
      <c r="Q70" s="92"/>
      <c r="R70" s="90" t="str">
        <f t="shared" si="3"/>
        <v/>
      </c>
      <c r="S70" s="90"/>
      <c r="T70" s="91" t="str">
        <f t="shared" si="4"/>
        <v/>
      </c>
      <c r="U70" s="91"/>
    </row>
    <row r="71" spans="2:21" x14ac:dyDescent="0.2">
      <c r="B71" s="19">
        <v>63</v>
      </c>
      <c r="C71" s="86" t="str">
        <f t="shared" si="1"/>
        <v/>
      </c>
      <c r="D71" s="86"/>
      <c r="E71" s="19"/>
      <c r="F71" s="8"/>
      <c r="G71" s="19" t="s">
        <v>4</v>
      </c>
      <c r="H71" s="92"/>
      <c r="I71" s="92"/>
      <c r="J71" s="19"/>
      <c r="K71" s="86" t="str">
        <f t="shared" si="0"/>
        <v/>
      </c>
      <c r="L71" s="86"/>
      <c r="M71" s="6" t="str">
        <f t="shared" si="2"/>
        <v/>
      </c>
      <c r="N71" s="19"/>
      <c r="O71" s="8"/>
      <c r="P71" s="92"/>
      <c r="Q71" s="92"/>
      <c r="R71" s="90" t="str">
        <f t="shared" si="3"/>
        <v/>
      </c>
      <c r="S71" s="90"/>
      <c r="T71" s="91" t="str">
        <f t="shared" si="4"/>
        <v/>
      </c>
      <c r="U71" s="91"/>
    </row>
    <row r="72" spans="2:21" x14ac:dyDescent="0.2">
      <c r="B72" s="19">
        <v>64</v>
      </c>
      <c r="C72" s="86" t="str">
        <f t="shared" si="1"/>
        <v/>
      </c>
      <c r="D72" s="86"/>
      <c r="E72" s="19"/>
      <c r="F72" s="8"/>
      <c r="G72" s="19" t="s">
        <v>3</v>
      </c>
      <c r="H72" s="92"/>
      <c r="I72" s="92"/>
      <c r="J72" s="19"/>
      <c r="K72" s="86" t="str">
        <f t="shared" si="0"/>
        <v/>
      </c>
      <c r="L72" s="86"/>
      <c r="M72" s="6" t="str">
        <f t="shared" si="2"/>
        <v/>
      </c>
      <c r="N72" s="19"/>
      <c r="O72" s="8"/>
      <c r="P72" s="92"/>
      <c r="Q72" s="92"/>
      <c r="R72" s="90" t="str">
        <f t="shared" si="3"/>
        <v/>
      </c>
      <c r="S72" s="90"/>
      <c r="T72" s="91" t="str">
        <f t="shared" si="4"/>
        <v/>
      </c>
      <c r="U72" s="91"/>
    </row>
    <row r="73" spans="2:21" x14ac:dyDescent="0.2">
      <c r="B73" s="19">
        <v>65</v>
      </c>
      <c r="C73" s="86" t="str">
        <f t="shared" si="1"/>
        <v/>
      </c>
      <c r="D73" s="86"/>
      <c r="E73" s="19"/>
      <c r="F73" s="8"/>
      <c r="G73" s="19" t="s">
        <v>4</v>
      </c>
      <c r="H73" s="92"/>
      <c r="I73" s="92"/>
      <c r="J73" s="19"/>
      <c r="K73" s="86" t="str">
        <f t="shared" ref="K73:K108" si="5">IF(F73="","",C73*0.03)</f>
        <v/>
      </c>
      <c r="L73" s="86"/>
      <c r="M73" s="6" t="str">
        <f t="shared" si="2"/>
        <v/>
      </c>
      <c r="N73" s="19"/>
      <c r="O73" s="8"/>
      <c r="P73" s="92"/>
      <c r="Q73" s="92"/>
      <c r="R73" s="90" t="str">
        <f t="shared" si="3"/>
        <v/>
      </c>
      <c r="S73" s="90"/>
      <c r="T73" s="91" t="str">
        <f t="shared" si="4"/>
        <v/>
      </c>
      <c r="U73" s="91"/>
    </row>
    <row r="74" spans="2:21" x14ac:dyDescent="0.2">
      <c r="B74" s="19">
        <v>66</v>
      </c>
      <c r="C74" s="86" t="str">
        <f t="shared" ref="C74:C108" si="6">IF(R73="","",C73+R73)</f>
        <v/>
      </c>
      <c r="D74" s="86"/>
      <c r="E74" s="19"/>
      <c r="F74" s="8"/>
      <c r="G74" s="19" t="s">
        <v>4</v>
      </c>
      <c r="H74" s="92"/>
      <c r="I74" s="92"/>
      <c r="J74" s="19"/>
      <c r="K74" s="86" t="str">
        <f t="shared" si="5"/>
        <v/>
      </c>
      <c r="L74" s="86"/>
      <c r="M74" s="6" t="str">
        <f t="shared" ref="M74:M108" si="7">IF(J74="","",(K74/J74)/1000)</f>
        <v/>
      </c>
      <c r="N74" s="19"/>
      <c r="O74" s="8"/>
      <c r="P74" s="92"/>
      <c r="Q74" s="92"/>
      <c r="R74" s="90" t="str">
        <f t="shared" ref="R74:R108" si="8">IF(O74="","",(IF(G74="売",H74-P74,P74-H74))*M74*100000)</f>
        <v/>
      </c>
      <c r="S74" s="90"/>
      <c r="T74" s="91" t="str">
        <f t="shared" ref="T74:T108" si="9">IF(O74="","",IF(R74&lt;0,J74*(-1),IF(G74="買",(P74-H74)*100,(H74-P74)*100)))</f>
        <v/>
      </c>
      <c r="U74" s="91"/>
    </row>
    <row r="75" spans="2:21" x14ac:dyDescent="0.2">
      <c r="B75" s="19">
        <v>67</v>
      </c>
      <c r="C75" s="86" t="str">
        <f t="shared" si="6"/>
        <v/>
      </c>
      <c r="D75" s="86"/>
      <c r="E75" s="19"/>
      <c r="F75" s="8"/>
      <c r="G75" s="19" t="s">
        <v>3</v>
      </c>
      <c r="H75" s="92"/>
      <c r="I75" s="92"/>
      <c r="J75" s="19"/>
      <c r="K75" s="86" t="str">
        <f t="shared" si="5"/>
        <v/>
      </c>
      <c r="L75" s="86"/>
      <c r="M75" s="6" t="str">
        <f t="shared" si="7"/>
        <v/>
      </c>
      <c r="N75" s="19"/>
      <c r="O75" s="8"/>
      <c r="P75" s="92"/>
      <c r="Q75" s="92"/>
      <c r="R75" s="90" t="str">
        <f t="shared" si="8"/>
        <v/>
      </c>
      <c r="S75" s="90"/>
      <c r="T75" s="91" t="str">
        <f t="shared" si="9"/>
        <v/>
      </c>
      <c r="U75" s="91"/>
    </row>
    <row r="76" spans="2:21" x14ac:dyDescent="0.2">
      <c r="B76" s="19">
        <v>68</v>
      </c>
      <c r="C76" s="86" t="str">
        <f t="shared" si="6"/>
        <v/>
      </c>
      <c r="D76" s="86"/>
      <c r="E76" s="19"/>
      <c r="F76" s="8"/>
      <c r="G76" s="19" t="s">
        <v>3</v>
      </c>
      <c r="H76" s="92"/>
      <c r="I76" s="92"/>
      <c r="J76" s="19"/>
      <c r="K76" s="86" t="str">
        <f t="shared" si="5"/>
        <v/>
      </c>
      <c r="L76" s="86"/>
      <c r="M76" s="6" t="str">
        <f t="shared" si="7"/>
        <v/>
      </c>
      <c r="N76" s="19"/>
      <c r="O76" s="8"/>
      <c r="P76" s="92"/>
      <c r="Q76" s="92"/>
      <c r="R76" s="90" t="str">
        <f t="shared" si="8"/>
        <v/>
      </c>
      <c r="S76" s="90"/>
      <c r="T76" s="91" t="str">
        <f t="shared" si="9"/>
        <v/>
      </c>
      <c r="U76" s="91"/>
    </row>
    <row r="77" spans="2:21" x14ac:dyDescent="0.2">
      <c r="B77" s="19">
        <v>69</v>
      </c>
      <c r="C77" s="86" t="str">
        <f t="shared" si="6"/>
        <v/>
      </c>
      <c r="D77" s="86"/>
      <c r="E77" s="19"/>
      <c r="F77" s="8"/>
      <c r="G77" s="19" t="s">
        <v>3</v>
      </c>
      <c r="H77" s="92"/>
      <c r="I77" s="92"/>
      <c r="J77" s="19"/>
      <c r="K77" s="86" t="str">
        <f t="shared" si="5"/>
        <v/>
      </c>
      <c r="L77" s="86"/>
      <c r="M77" s="6" t="str">
        <f t="shared" si="7"/>
        <v/>
      </c>
      <c r="N77" s="19"/>
      <c r="O77" s="8"/>
      <c r="P77" s="92"/>
      <c r="Q77" s="92"/>
      <c r="R77" s="90" t="str">
        <f t="shared" si="8"/>
        <v/>
      </c>
      <c r="S77" s="90"/>
      <c r="T77" s="91" t="str">
        <f t="shared" si="9"/>
        <v/>
      </c>
      <c r="U77" s="91"/>
    </row>
    <row r="78" spans="2:21" x14ac:dyDescent="0.2">
      <c r="B78" s="19">
        <v>70</v>
      </c>
      <c r="C78" s="86" t="str">
        <f t="shared" si="6"/>
        <v/>
      </c>
      <c r="D78" s="86"/>
      <c r="E78" s="19"/>
      <c r="F78" s="8"/>
      <c r="G78" s="19" t="s">
        <v>4</v>
      </c>
      <c r="H78" s="92"/>
      <c r="I78" s="92"/>
      <c r="J78" s="19"/>
      <c r="K78" s="86" t="str">
        <f t="shared" si="5"/>
        <v/>
      </c>
      <c r="L78" s="86"/>
      <c r="M78" s="6" t="str">
        <f t="shared" si="7"/>
        <v/>
      </c>
      <c r="N78" s="19"/>
      <c r="O78" s="8"/>
      <c r="P78" s="92"/>
      <c r="Q78" s="92"/>
      <c r="R78" s="90" t="str">
        <f t="shared" si="8"/>
        <v/>
      </c>
      <c r="S78" s="90"/>
      <c r="T78" s="91" t="str">
        <f t="shared" si="9"/>
        <v/>
      </c>
      <c r="U78" s="91"/>
    </row>
    <row r="79" spans="2:21" x14ac:dyDescent="0.2">
      <c r="B79" s="19">
        <v>71</v>
      </c>
      <c r="C79" s="86" t="str">
        <f t="shared" si="6"/>
        <v/>
      </c>
      <c r="D79" s="86"/>
      <c r="E79" s="19"/>
      <c r="F79" s="8"/>
      <c r="G79" s="19" t="s">
        <v>3</v>
      </c>
      <c r="H79" s="92"/>
      <c r="I79" s="92"/>
      <c r="J79" s="19"/>
      <c r="K79" s="86" t="str">
        <f t="shared" si="5"/>
        <v/>
      </c>
      <c r="L79" s="86"/>
      <c r="M79" s="6" t="str">
        <f t="shared" si="7"/>
        <v/>
      </c>
      <c r="N79" s="19"/>
      <c r="O79" s="8"/>
      <c r="P79" s="92"/>
      <c r="Q79" s="92"/>
      <c r="R79" s="90" t="str">
        <f t="shared" si="8"/>
        <v/>
      </c>
      <c r="S79" s="90"/>
      <c r="T79" s="91" t="str">
        <f t="shared" si="9"/>
        <v/>
      </c>
      <c r="U79" s="91"/>
    </row>
    <row r="80" spans="2:21" x14ac:dyDescent="0.2">
      <c r="B80" s="19">
        <v>72</v>
      </c>
      <c r="C80" s="86" t="str">
        <f t="shared" si="6"/>
        <v/>
      </c>
      <c r="D80" s="86"/>
      <c r="E80" s="19"/>
      <c r="F80" s="8"/>
      <c r="G80" s="19" t="s">
        <v>4</v>
      </c>
      <c r="H80" s="92"/>
      <c r="I80" s="92"/>
      <c r="J80" s="19"/>
      <c r="K80" s="86" t="str">
        <f t="shared" si="5"/>
        <v/>
      </c>
      <c r="L80" s="86"/>
      <c r="M80" s="6" t="str">
        <f t="shared" si="7"/>
        <v/>
      </c>
      <c r="N80" s="19"/>
      <c r="O80" s="8"/>
      <c r="P80" s="92"/>
      <c r="Q80" s="92"/>
      <c r="R80" s="90" t="str">
        <f t="shared" si="8"/>
        <v/>
      </c>
      <c r="S80" s="90"/>
      <c r="T80" s="91" t="str">
        <f t="shared" si="9"/>
        <v/>
      </c>
      <c r="U80" s="91"/>
    </row>
    <row r="81" spans="2:21" x14ac:dyDescent="0.2">
      <c r="B81" s="19">
        <v>73</v>
      </c>
      <c r="C81" s="86" t="str">
        <f t="shared" si="6"/>
        <v/>
      </c>
      <c r="D81" s="86"/>
      <c r="E81" s="19"/>
      <c r="F81" s="8"/>
      <c r="G81" s="19" t="s">
        <v>3</v>
      </c>
      <c r="H81" s="92"/>
      <c r="I81" s="92"/>
      <c r="J81" s="19"/>
      <c r="K81" s="86" t="str">
        <f t="shared" si="5"/>
        <v/>
      </c>
      <c r="L81" s="86"/>
      <c r="M81" s="6" t="str">
        <f t="shared" si="7"/>
        <v/>
      </c>
      <c r="N81" s="19"/>
      <c r="O81" s="8"/>
      <c r="P81" s="92"/>
      <c r="Q81" s="92"/>
      <c r="R81" s="90" t="str">
        <f t="shared" si="8"/>
        <v/>
      </c>
      <c r="S81" s="90"/>
      <c r="T81" s="91" t="str">
        <f t="shared" si="9"/>
        <v/>
      </c>
      <c r="U81" s="91"/>
    </row>
    <row r="82" spans="2:21" x14ac:dyDescent="0.2">
      <c r="B82" s="19">
        <v>74</v>
      </c>
      <c r="C82" s="86" t="str">
        <f t="shared" si="6"/>
        <v/>
      </c>
      <c r="D82" s="86"/>
      <c r="E82" s="19"/>
      <c r="F82" s="8"/>
      <c r="G82" s="19" t="s">
        <v>3</v>
      </c>
      <c r="H82" s="92"/>
      <c r="I82" s="92"/>
      <c r="J82" s="19"/>
      <c r="K82" s="86" t="str">
        <f t="shared" si="5"/>
        <v/>
      </c>
      <c r="L82" s="86"/>
      <c r="M82" s="6" t="str">
        <f t="shared" si="7"/>
        <v/>
      </c>
      <c r="N82" s="19"/>
      <c r="O82" s="8"/>
      <c r="P82" s="92"/>
      <c r="Q82" s="92"/>
      <c r="R82" s="90" t="str">
        <f t="shared" si="8"/>
        <v/>
      </c>
      <c r="S82" s="90"/>
      <c r="T82" s="91" t="str">
        <f t="shared" si="9"/>
        <v/>
      </c>
      <c r="U82" s="91"/>
    </row>
    <row r="83" spans="2:21" x14ac:dyDescent="0.2">
      <c r="B83" s="19">
        <v>75</v>
      </c>
      <c r="C83" s="86" t="str">
        <f t="shared" si="6"/>
        <v/>
      </c>
      <c r="D83" s="86"/>
      <c r="E83" s="19"/>
      <c r="F83" s="8"/>
      <c r="G83" s="19" t="s">
        <v>3</v>
      </c>
      <c r="H83" s="92"/>
      <c r="I83" s="92"/>
      <c r="J83" s="19"/>
      <c r="K83" s="86" t="str">
        <f t="shared" si="5"/>
        <v/>
      </c>
      <c r="L83" s="86"/>
      <c r="M83" s="6" t="str">
        <f t="shared" si="7"/>
        <v/>
      </c>
      <c r="N83" s="19"/>
      <c r="O83" s="8"/>
      <c r="P83" s="92"/>
      <c r="Q83" s="92"/>
      <c r="R83" s="90" t="str">
        <f t="shared" si="8"/>
        <v/>
      </c>
      <c r="S83" s="90"/>
      <c r="T83" s="91" t="str">
        <f t="shared" si="9"/>
        <v/>
      </c>
      <c r="U83" s="91"/>
    </row>
    <row r="84" spans="2:21" x14ac:dyDescent="0.2">
      <c r="B84" s="19">
        <v>76</v>
      </c>
      <c r="C84" s="86" t="str">
        <f t="shared" si="6"/>
        <v/>
      </c>
      <c r="D84" s="86"/>
      <c r="E84" s="19"/>
      <c r="F84" s="8"/>
      <c r="G84" s="19" t="s">
        <v>3</v>
      </c>
      <c r="H84" s="92"/>
      <c r="I84" s="92"/>
      <c r="J84" s="19"/>
      <c r="K84" s="86" t="str">
        <f t="shared" si="5"/>
        <v/>
      </c>
      <c r="L84" s="86"/>
      <c r="M84" s="6" t="str">
        <f t="shared" si="7"/>
        <v/>
      </c>
      <c r="N84" s="19"/>
      <c r="O84" s="8"/>
      <c r="P84" s="92"/>
      <c r="Q84" s="92"/>
      <c r="R84" s="90" t="str">
        <f t="shared" si="8"/>
        <v/>
      </c>
      <c r="S84" s="90"/>
      <c r="T84" s="91" t="str">
        <f t="shared" si="9"/>
        <v/>
      </c>
      <c r="U84" s="91"/>
    </row>
    <row r="85" spans="2:21" x14ac:dyDescent="0.2">
      <c r="B85" s="19">
        <v>77</v>
      </c>
      <c r="C85" s="86" t="str">
        <f t="shared" si="6"/>
        <v/>
      </c>
      <c r="D85" s="86"/>
      <c r="E85" s="19"/>
      <c r="F85" s="8"/>
      <c r="G85" s="19" t="s">
        <v>4</v>
      </c>
      <c r="H85" s="92"/>
      <c r="I85" s="92"/>
      <c r="J85" s="19"/>
      <c r="K85" s="86" t="str">
        <f t="shared" si="5"/>
        <v/>
      </c>
      <c r="L85" s="86"/>
      <c r="M85" s="6" t="str">
        <f t="shared" si="7"/>
        <v/>
      </c>
      <c r="N85" s="19"/>
      <c r="O85" s="8"/>
      <c r="P85" s="92"/>
      <c r="Q85" s="92"/>
      <c r="R85" s="90" t="str">
        <f t="shared" si="8"/>
        <v/>
      </c>
      <c r="S85" s="90"/>
      <c r="T85" s="91" t="str">
        <f t="shared" si="9"/>
        <v/>
      </c>
      <c r="U85" s="91"/>
    </row>
    <row r="86" spans="2:21" x14ac:dyDescent="0.2">
      <c r="B86" s="19">
        <v>78</v>
      </c>
      <c r="C86" s="86" t="str">
        <f t="shared" si="6"/>
        <v/>
      </c>
      <c r="D86" s="86"/>
      <c r="E86" s="19"/>
      <c r="F86" s="8"/>
      <c r="G86" s="19" t="s">
        <v>3</v>
      </c>
      <c r="H86" s="92"/>
      <c r="I86" s="92"/>
      <c r="J86" s="19"/>
      <c r="K86" s="86" t="str">
        <f t="shared" si="5"/>
        <v/>
      </c>
      <c r="L86" s="86"/>
      <c r="M86" s="6" t="str">
        <f t="shared" si="7"/>
        <v/>
      </c>
      <c r="N86" s="19"/>
      <c r="O86" s="8"/>
      <c r="P86" s="92"/>
      <c r="Q86" s="92"/>
      <c r="R86" s="90" t="str">
        <f t="shared" si="8"/>
        <v/>
      </c>
      <c r="S86" s="90"/>
      <c r="T86" s="91" t="str">
        <f t="shared" si="9"/>
        <v/>
      </c>
      <c r="U86" s="91"/>
    </row>
    <row r="87" spans="2:21" x14ac:dyDescent="0.2">
      <c r="B87" s="19">
        <v>79</v>
      </c>
      <c r="C87" s="86" t="str">
        <f t="shared" si="6"/>
        <v/>
      </c>
      <c r="D87" s="86"/>
      <c r="E87" s="19"/>
      <c r="F87" s="8"/>
      <c r="G87" s="19" t="s">
        <v>4</v>
      </c>
      <c r="H87" s="92"/>
      <c r="I87" s="92"/>
      <c r="J87" s="19"/>
      <c r="K87" s="86" t="str">
        <f t="shared" si="5"/>
        <v/>
      </c>
      <c r="L87" s="86"/>
      <c r="M87" s="6" t="str">
        <f t="shared" si="7"/>
        <v/>
      </c>
      <c r="N87" s="19"/>
      <c r="O87" s="8"/>
      <c r="P87" s="92"/>
      <c r="Q87" s="92"/>
      <c r="R87" s="90" t="str">
        <f t="shared" si="8"/>
        <v/>
      </c>
      <c r="S87" s="90"/>
      <c r="T87" s="91" t="str">
        <f t="shared" si="9"/>
        <v/>
      </c>
      <c r="U87" s="91"/>
    </row>
    <row r="88" spans="2:21" x14ac:dyDescent="0.2">
      <c r="B88" s="19">
        <v>80</v>
      </c>
      <c r="C88" s="86" t="str">
        <f t="shared" si="6"/>
        <v/>
      </c>
      <c r="D88" s="86"/>
      <c r="E88" s="19"/>
      <c r="F88" s="8"/>
      <c r="G88" s="19" t="s">
        <v>4</v>
      </c>
      <c r="H88" s="92"/>
      <c r="I88" s="92"/>
      <c r="J88" s="19"/>
      <c r="K88" s="86" t="str">
        <f t="shared" si="5"/>
        <v/>
      </c>
      <c r="L88" s="86"/>
      <c r="M88" s="6" t="str">
        <f t="shared" si="7"/>
        <v/>
      </c>
      <c r="N88" s="19"/>
      <c r="O88" s="8"/>
      <c r="P88" s="92"/>
      <c r="Q88" s="92"/>
      <c r="R88" s="90" t="str">
        <f t="shared" si="8"/>
        <v/>
      </c>
      <c r="S88" s="90"/>
      <c r="T88" s="91" t="str">
        <f t="shared" si="9"/>
        <v/>
      </c>
      <c r="U88" s="91"/>
    </row>
    <row r="89" spans="2:21" x14ac:dyDescent="0.2">
      <c r="B89" s="19">
        <v>81</v>
      </c>
      <c r="C89" s="86" t="str">
        <f t="shared" si="6"/>
        <v/>
      </c>
      <c r="D89" s="86"/>
      <c r="E89" s="19"/>
      <c r="F89" s="8"/>
      <c r="G89" s="19" t="s">
        <v>4</v>
      </c>
      <c r="H89" s="92"/>
      <c r="I89" s="92"/>
      <c r="J89" s="19"/>
      <c r="K89" s="86" t="str">
        <f t="shared" si="5"/>
        <v/>
      </c>
      <c r="L89" s="86"/>
      <c r="M89" s="6" t="str">
        <f t="shared" si="7"/>
        <v/>
      </c>
      <c r="N89" s="19"/>
      <c r="O89" s="8"/>
      <c r="P89" s="92"/>
      <c r="Q89" s="92"/>
      <c r="R89" s="90" t="str">
        <f t="shared" si="8"/>
        <v/>
      </c>
      <c r="S89" s="90"/>
      <c r="T89" s="91" t="str">
        <f t="shared" si="9"/>
        <v/>
      </c>
      <c r="U89" s="91"/>
    </row>
    <row r="90" spans="2:21" x14ac:dyDescent="0.2">
      <c r="B90" s="19">
        <v>82</v>
      </c>
      <c r="C90" s="86" t="str">
        <f t="shared" si="6"/>
        <v/>
      </c>
      <c r="D90" s="86"/>
      <c r="E90" s="19"/>
      <c r="F90" s="8"/>
      <c r="G90" s="19" t="s">
        <v>4</v>
      </c>
      <c r="H90" s="92"/>
      <c r="I90" s="92"/>
      <c r="J90" s="19"/>
      <c r="K90" s="86" t="str">
        <f t="shared" si="5"/>
        <v/>
      </c>
      <c r="L90" s="86"/>
      <c r="M90" s="6" t="str">
        <f t="shared" si="7"/>
        <v/>
      </c>
      <c r="N90" s="19"/>
      <c r="O90" s="8"/>
      <c r="P90" s="92"/>
      <c r="Q90" s="92"/>
      <c r="R90" s="90" t="str">
        <f t="shared" si="8"/>
        <v/>
      </c>
      <c r="S90" s="90"/>
      <c r="T90" s="91" t="str">
        <f t="shared" si="9"/>
        <v/>
      </c>
      <c r="U90" s="91"/>
    </row>
    <row r="91" spans="2:21" x14ac:dyDescent="0.2">
      <c r="B91" s="19">
        <v>83</v>
      </c>
      <c r="C91" s="86" t="str">
        <f t="shared" si="6"/>
        <v/>
      </c>
      <c r="D91" s="86"/>
      <c r="E91" s="19"/>
      <c r="F91" s="8"/>
      <c r="G91" s="19" t="s">
        <v>4</v>
      </c>
      <c r="H91" s="92"/>
      <c r="I91" s="92"/>
      <c r="J91" s="19"/>
      <c r="K91" s="86" t="str">
        <f t="shared" si="5"/>
        <v/>
      </c>
      <c r="L91" s="86"/>
      <c r="M91" s="6" t="str">
        <f t="shared" si="7"/>
        <v/>
      </c>
      <c r="N91" s="19"/>
      <c r="O91" s="8"/>
      <c r="P91" s="92"/>
      <c r="Q91" s="92"/>
      <c r="R91" s="90" t="str">
        <f t="shared" si="8"/>
        <v/>
      </c>
      <c r="S91" s="90"/>
      <c r="T91" s="91" t="str">
        <f t="shared" si="9"/>
        <v/>
      </c>
      <c r="U91" s="91"/>
    </row>
    <row r="92" spans="2:21" x14ac:dyDescent="0.2">
      <c r="B92" s="19">
        <v>84</v>
      </c>
      <c r="C92" s="86" t="str">
        <f t="shared" si="6"/>
        <v/>
      </c>
      <c r="D92" s="86"/>
      <c r="E92" s="19"/>
      <c r="F92" s="8"/>
      <c r="G92" s="19" t="s">
        <v>3</v>
      </c>
      <c r="H92" s="92"/>
      <c r="I92" s="92"/>
      <c r="J92" s="19"/>
      <c r="K92" s="86" t="str">
        <f t="shared" si="5"/>
        <v/>
      </c>
      <c r="L92" s="86"/>
      <c r="M92" s="6" t="str">
        <f t="shared" si="7"/>
        <v/>
      </c>
      <c r="N92" s="19"/>
      <c r="O92" s="8"/>
      <c r="P92" s="92"/>
      <c r="Q92" s="92"/>
      <c r="R92" s="90" t="str">
        <f t="shared" si="8"/>
        <v/>
      </c>
      <c r="S92" s="90"/>
      <c r="T92" s="91" t="str">
        <f t="shared" si="9"/>
        <v/>
      </c>
      <c r="U92" s="91"/>
    </row>
    <row r="93" spans="2:21" x14ac:dyDescent="0.2">
      <c r="B93" s="19">
        <v>85</v>
      </c>
      <c r="C93" s="86" t="str">
        <f t="shared" si="6"/>
        <v/>
      </c>
      <c r="D93" s="86"/>
      <c r="E93" s="19"/>
      <c r="F93" s="8"/>
      <c r="G93" s="19" t="s">
        <v>4</v>
      </c>
      <c r="H93" s="92"/>
      <c r="I93" s="92"/>
      <c r="J93" s="19"/>
      <c r="K93" s="86" t="str">
        <f t="shared" si="5"/>
        <v/>
      </c>
      <c r="L93" s="86"/>
      <c r="M93" s="6" t="str">
        <f t="shared" si="7"/>
        <v/>
      </c>
      <c r="N93" s="19"/>
      <c r="O93" s="8"/>
      <c r="P93" s="92"/>
      <c r="Q93" s="92"/>
      <c r="R93" s="90" t="str">
        <f t="shared" si="8"/>
        <v/>
      </c>
      <c r="S93" s="90"/>
      <c r="T93" s="91" t="str">
        <f t="shared" si="9"/>
        <v/>
      </c>
      <c r="U93" s="91"/>
    </row>
    <row r="94" spans="2:21" x14ac:dyDescent="0.2">
      <c r="B94" s="19">
        <v>86</v>
      </c>
      <c r="C94" s="86" t="str">
        <f t="shared" si="6"/>
        <v/>
      </c>
      <c r="D94" s="86"/>
      <c r="E94" s="19"/>
      <c r="F94" s="8"/>
      <c r="G94" s="19" t="s">
        <v>3</v>
      </c>
      <c r="H94" s="92"/>
      <c r="I94" s="92"/>
      <c r="J94" s="19"/>
      <c r="K94" s="86" t="str">
        <f t="shared" si="5"/>
        <v/>
      </c>
      <c r="L94" s="86"/>
      <c r="M94" s="6" t="str">
        <f t="shared" si="7"/>
        <v/>
      </c>
      <c r="N94" s="19"/>
      <c r="O94" s="8"/>
      <c r="P94" s="92"/>
      <c r="Q94" s="92"/>
      <c r="R94" s="90" t="str">
        <f t="shared" si="8"/>
        <v/>
      </c>
      <c r="S94" s="90"/>
      <c r="T94" s="91" t="str">
        <f t="shared" si="9"/>
        <v/>
      </c>
      <c r="U94" s="91"/>
    </row>
    <row r="95" spans="2:21" x14ac:dyDescent="0.2">
      <c r="B95" s="19">
        <v>87</v>
      </c>
      <c r="C95" s="86" t="str">
        <f t="shared" si="6"/>
        <v/>
      </c>
      <c r="D95" s="86"/>
      <c r="E95" s="19"/>
      <c r="F95" s="8"/>
      <c r="G95" s="19" t="s">
        <v>4</v>
      </c>
      <c r="H95" s="92"/>
      <c r="I95" s="92"/>
      <c r="J95" s="19"/>
      <c r="K95" s="86" t="str">
        <f t="shared" si="5"/>
        <v/>
      </c>
      <c r="L95" s="86"/>
      <c r="M95" s="6" t="str">
        <f t="shared" si="7"/>
        <v/>
      </c>
      <c r="N95" s="19"/>
      <c r="O95" s="8"/>
      <c r="P95" s="92"/>
      <c r="Q95" s="92"/>
      <c r="R95" s="90" t="str">
        <f t="shared" si="8"/>
        <v/>
      </c>
      <c r="S95" s="90"/>
      <c r="T95" s="91" t="str">
        <f t="shared" si="9"/>
        <v/>
      </c>
      <c r="U95" s="91"/>
    </row>
    <row r="96" spans="2:21" x14ac:dyDescent="0.2">
      <c r="B96" s="19">
        <v>88</v>
      </c>
      <c r="C96" s="86" t="str">
        <f t="shared" si="6"/>
        <v/>
      </c>
      <c r="D96" s="86"/>
      <c r="E96" s="19"/>
      <c r="F96" s="8"/>
      <c r="G96" s="19" t="s">
        <v>3</v>
      </c>
      <c r="H96" s="92"/>
      <c r="I96" s="92"/>
      <c r="J96" s="19"/>
      <c r="K96" s="86" t="str">
        <f t="shared" si="5"/>
        <v/>
      </c>
      <c r="L96" s="86"/>
      <c r="M96" s="6" t="str">
        <f t="shared" si="7"/>
        <v/>
      </c>
      <c r="N96" s="19"/>
      <c r="O96" s="8"/>
      <c r="P96" s="92"/>
      <c r="Q96" s="92"/>
      <c r="R96" s="90" t="str">
        <f t="shared" si="8"/>
        <v/>
      </c>
      <c r="S96" s="90"/>
      <c r="T96" s="91" t="str">
        <f t="shared" si="9"/>
        <v/>
      </c>
      <c r="U96" s="91"/>
    </row>
    <row r="97" spans="2:21" x14ac:dyDescent="0.2">
      <c r="B97" s="19">
        <v>89</v>
      </c>
      <c r="C97" s="86" t="str">
        <f t="shared" si="6"/>
        <v/>
      </c>
      <c r="D97" s="86"/>
      <c r="E97" s="19"/>
      <c r="F97" s="8"/>
      <c r="G97" s="19" t="s">
        <v>4</v>
      </c>
      <c r="H97" s="92"/>
      <c r="I97" s="92"/>
      <c r="J97" s="19"/>
      <c r="K97" s="86" t="str">
        <f t="shared" si="5"/>
        <v/>
      </c>
      <c r="L97" s="86"/>
      <c r="M97" s="6" t="str">
        <f t="shared" si="7"/>
        <v/>
      </c>
      <c r="N97" s="19"/>
      <c r="O97" s="8"/>
      <c r="P97" s="92"/>
      <c r="Q97" s="92"/>
      <c r="R97" s="90" t="str">
        <f t="shared" si="8"/>
        <v/>
      </c>
      <c r="S97" s="90"/>
      <c r="T97" s="91" t="str">
        <f t="shared" si="9"/>
        <v/>
      </c>
      <c r="U97" s="91"/>
    </row>
    <row r="98" spans="2:21" x14ac:dyDescent="0.2">
      <c r="B98" s="19">
        <v>90</v>
      </c>
      <c r="C98" s="86" t="str">
        <f t="shared" si="6"/>
        <v/>
      </c>
      <c r="D98" s="86"/>
      <c r="E98" s="19"/>
      <c r="F98" s="8"/>
      <c r="G98" s="19" t="s">
        <v>3</v>
      </c>
      <c r="H98" s="92"/>
      <c r="I98" s="92"/>
      <c r="J98" s="19"/>
      <c r="K98" s="86" t="str">
        <f t="shared" si="5"/>
        <v/>
      </c>
      <c r="L98" s="86"/>
      <c r="M98" s="6" t="str">
        <f t="shared" si="7"/>
        <v/>
      </c>
      <c r="N98" s="19"/>
      <c r="O98" s="8"/>
      <c r="P98" s="92"/>
      <c r="Q98" s="92"/>
      <c r="R98" s="90" t="str">
        <f t="shared" si="8"/>
        <v/>
      </c>
      <c r="S98" s="90"/>
      <c r="T98" s="91" t="str">
        <f t="shared" si="9"/>
        <v/>
      </c>
      <c r="U98" s="91"/>
    </row>
    <row r="99" spans="2:21" x14ac:dyDescent="0.2">
      <c r="B99" s="19">
        <v>91</v>
      </c>
      <c r="C99" s="86" t="str">
        <f t="shared" si="6"/>
        <v/>
      </c>
      <c r="D99" s="86"/>
      <c r="E99" s="19"/>
      <c r="F99" s="8"/>
      <c r="G99" s="19" t="s">
        <v>4</v>
      </c>
      <c r="H99" s="92"/>
      <c r="I99" s="92"/>
      <c r="J99" s="19"/>
      <c r="K99" s="86" t="str">
        <f t="shared" si="5"/>
        <v/>
      </c>
      <c r="L99" s="86"/>
      <c r="M99" s="6" t="str">
        <f t="shared" si="7"/>
        <v/>
      </c>
      <c r="N99" s="19"/>
      <c r="O99" s="8"/>
      <c r="P99" s="92"/>
      <c r="Q99" s="92"/>
      <c r="R99" s="90" t="str">
        <f t="shared" si="8"/>
        <v/>
      </c>
      <c r="S99" s="90"/>
      <c r="T99" s="91" t="str">
        <f t="shared" si="9"/>
        <v/>
      </c>
      <c r="U99" s="91"/>
    </row>
    <row r="100" spans="2:21" x14ac:dyDescent="0.2">
      <c r="B100" s="19">
        <v>92</v>
      </c>
      <c r="C100" s="86" t="str">
        <f t="shared" si="6"/>
        <v/>
      </c>
      <c r="D100" s="86"/>
      <c r="E100" s="19"/>
      <c r="F100" s="8"/>
      <c r="G100" s="19" t="s">
        <v>4</v>
      </c>
      <c r="H100" s="92"/>
      <c r="I100" s="92"/>
      <c r="J100" s="19"/>
      <c r="K100" s="86" t="str">
        <f t="shared" si="5"/>
        <v/>
      </c>
      <c r="L100" s="86"/>
      <c r="M100" s="6" t="str">
        <f t="shared" si="7"/>
        <v/>
      </c>
      <c r="N100" s="19"/>
      <c r="O100" s="8"/>
      <c r="P100" s="92"/>
      <c r="Q100" s="92"/>
      <c r="R100" s="90" t="str">
        <f t="shared" si="8"/>
        <v/>
      </c>
      <c r="S100" s="90"/>
      <c r="T100" s="91" t="str">
        <f t="shared" si="9"/>
        <v/>
      </c>
      <c r="U100" s="91"/>
    </row>
    <row r="101" spans="2:21" x14ac:dyDescent="0.2">
      <c r="B101" s="19">
        <v>93</v>
      </c>
      <c r="C101" s="86" t="str">
        <f t="shared" si="6"/>
        <v/>
      </c>
      <c r="D101" s="86"/>
      <c r="E101" s="19"/>
      <c r="F101" s="8"/>
      <c r="G101" s="19" t="s">
        <v>3</v>
      </c>
      <c r="H101" s="92"/>
      <c r="I101" s="92"/>
      <c r="J101" s="19"/>
      <c r="K101" s="86" t="str">
        <f t="shared" si="5"/>
        <v/>
      </c>
      <c r="L101" s="86"/>
      <c r="M101" s="6" t="str">
        <f t="shared" si="7"/>
        <v/>
      </c>
      <c r="N101" s="19"/>
      <c r="O101" s="8"/>
      <c r="P101" s="92"/>
      <c r="Q101" s="92"/>
      <c r="R101" s="90" t="str">
        <f t="shared" si="8"/>
        <v/>
      </c>
      <c r="S101" s="90"/>
      <c r="T101" s="91" t="str">
        <f t="shared" si="9"/>
        <v/>
      </c>
      <c r="U101" s="91"/>
    </row>
    <row r="102" spans="2:21" x14ac:dyDescent="0.2">
      <c r="B102" s="19">
        <v>94</v>
      </c>
      <c r="C102" s="86" t="str">
        <f t="shared" si="6"/>
        <v/>
      </c>
      <c r="D102" s="86"/>
      <c r="E102" s="19"/>
      <c r="F102" s="8"/>
      <c r="G102" s="19" t="s">
        <v>3</v>
      </c>
      <c r="H102" s="92"/>
      <c r="I102" s="92"/>
      <c r="J102" s="19"/>
      <c r="K102" s="86" t="str">
        <f t="shared" si="5"/>
        <v/>
      </c>
      <c r="L102" s="86"/>
      <c r="M102" s="6" t="str">
        <f t="shared" si="7"/>
        <v/>
      </c>
      <c r="N102" s="19"/>
      <c r="O102" s="8"/>
      <c r="P102" s="92"/>
      <c r="Q102" s="92"/>
      <c r="R102" s="90" t="str">
        <f t="shared" si="8"/>
        <v/>
      </c>
      <c r="S102" s="90"/>
      <c r="T102" s="91" t="str">
        <f t="shared" si="9"/>
        <v/>
      </c>
      <c r="U102" s="91"/>
    </row>
    <row r="103" spans="2:21" x14ac:dyDescent="0.2">
      <c r="B103" s="19">
        <v>95</v>
      </c>
      <c r="C103" s="86" t="str">
        <f t="shared" si="6"/>
        <v/>
      </c>
      <c r="D103" s="86"/>
      <c r="E103" s="19"/>
      <c r="F103" s="8"/>
      <c r="G103" s="19" t="s">
        <v>3</v>
      </c>
      <c r="H103" s="92"/>
      <c r="I103" s="92"/>
      <c r="J103" s="19"/>
      <c r="K103" s="86" t="str">
        <f t="shared" si="5"/>
        <v/>
      </c>
      <c r="L103" s="86"/>
      <c r="M103" s="6" t="str">
        <f t="shared" si="7"/>
        <v/>
      </c>
      <c r="N103" s="19"/>
      <c r="O103" s="8"/>
      <c r="P103" s="92"/>
      <c r="Q103" s="92"/>
      <c r="R103" s="90" t="str">
        <f t="shared" si="8"/>
        <v/>
      </c>
      <c r="S103" s="90"/>
      <c r="T103" s="91" t="str">
        <f t="shared" si="9"/>
        <v/>
      </c>
      <c r="U103" s="91"/>
    </row>
    <row r="104" spans="2:21" x14ac:dyDescent="0.2">
      <c r="B104" s="19">
        <v>96</v>
      </c>
      <c r="C104" s="86" t="str">
        <f t="shared" si="6"/>
        <v/>
      </c>
      <c r="D104" s="86"/>
      <c r="E104" s="19"/>
      <c r="F104" s="8"/>
      <c r="G104" s="19" t="s">
        <v>4</v>
      </c>
      <c r="H104" s="92"/>
      <c r="I104" s="92"/>
      <c r="J104" s="19"/>
      <c r="K104" s="86" t="str">
        <f t="shared" si="5"/>
        <v/>
      </c>
      <c r="L104" s="86"/>
      <c r="M104" s="6" t="str">
        <f t="shared" si="7"/>
        <v/>
      </c>
      <c r="N104" s="19"/>
      <c r="O104" s="8"/>
      <c r="P104" s="92"/>
      <c r="Q104" s="92"/>
      <c r="R104" s="90" t="str">
        <f t="shared" si="8"/>
        <v/>
      </c>
      <c r="S104" s="90"/>
      <c r="T104" s="91" t="str">
        <f t="shared" si="9"/>
        <v/>
      </c>
      <c r="U104" s="91"/>
    </row>
    <row r="105" spans="2:21" x14ac:dyDescent="0.2">
      <c r="B105" s="19">
        <v>97</v>
      </c>
      <c r="C105" s="86" t="str">
        <f t="shared" si="6"/>
        <v/>
      </c>
      <c r="D105" s="86"/>
      <c r="E105" s="19"/>
      <c r="F105" s="8"/>
      <c r="G105" s="19" t="s">
        <v>3</v>
      </c>
      <c r="H105" s="92"/>
      <c r="I105" s="92"/>
      <c r="J105" s="19"/>
      <c r="K105" s="86" t="str">
        <f t="shared" si="5"/>
        <v/>
      </c>
      <c r="L105" s="86"/>
      <c r="M105" s="6" t="str">
        <f t="shared" si="7"/>
        <v/>
      </c>
      <c r="N105" s="19"/>
      <c r="O105" s="8"/>
      <c r="P105" s="92"/>
      <c r="Q105" s="92"/>
      <c r="R105" s="90" t="str">
        <f t="shared" si="8"/>
        <v/>
      </c>
      <c r="S105" s="90"/>
      <c r="T105" s="91" t="str">
        <f t="shared" si="9"/>
        <v/>
      </c>
      <c r="U105" s="91"/>
    </row>
    <row r="106" spans="2:21" x14ac:dyDescent="0.2">
      <c r="B106" s="19">
        <v>98</v>
      </c>
      <c r="C106" s="86" t="str">
        <f t="shared" si="6"/>
        <v/>
      </c>
      <c r="D106" s="86"/>
      <c r="E106" s="19"/>
      <c r="F106" s="8"/>
      <c r="G106" s="19" t="s">
        <v>4</v>
      </c>
      <c r="H106" s="92"/>
      <c r="I106" s="92"/>
      <c r="J106" s="19"/>
      <c r="K106" s="86" t="str">
        <f t="shared" si="5"/>
        <v/>
      </c>
      <c r="L106" s="86"/>
      <c r="M106" s="6" t="str">
        <f t="shared" si="7"/>
        <v/>
      </c>
      <c r="N106" s="19"/>
      <c r="O106" s="8"/>
      <c r="P106" s="92"/>
      <c r="Q106" s="92"/>
      <c r="R106" s="90" t="str">
        <f t="shared" si="8"/>
        <v/>
      </c>
      <c r="S106" s="90"/>
      <c r="T106" s="91" t="str">
        <f t="shared" si="9"/>
        <v/>
      </c>
      <c r="U106" s="91"/>
    </row>
    <row r="107" spans="2:21" x14ac:dyDescent="0.2">
      <c r="B107" s="19">
        <v>99</v>
      </c>
      <c r="C107" s="86" t="str">
        <f t="shared" si="6"/>
        <v/>
      </c>
      <c r="D107" s="86"/>
      <c r="E107" s="19"/>
      <c r="F107" s="8"/>
      <c r="G107" s="19" t="s">
        <v>4</v>
      </c>
      <c r="H107" s="92"/>
      <c r="I107" s="92"/>
      <c r="J107" s="19"/>
      <c r="K107" s="86" t="str">
        <f t="shared" si="5"/>
        <v/>
      </c>
      <c r="L107" s="86"/>
      <c r="M107" s="6" t="str">
        <f t="shared" si="7"/>
        <v/>
      </c>
      <c r="N107" s="19"/>
      <c r="O107" s="8"/>
      <c r="P107" s="92"/>
      <c r="Q107" s="92"/>
      <c r="R107" s="90" t="str">
        <f t="shared" si="8"/>
        <v/>
      </c>
      <c r="S107" s="90"/>
      <c r="T107" s="91" t="str">
        <f t="shared" si="9"/>
        <v/>
      </c>
      <c r="U107" s="91"/>
    </row>
    <row r="108" spans="2:21" x14ac:dyDescent="0.2">
      <c r="B108" s="19">
        <v>100</v>
      </c>
      <c r="C108" s="86" t="str">
        <f t="shared" si="6"/>
        <v/>
      </c>
      <c r="D108" s="86"/>
      <c r="E108" s="19"/>
      <c r="F108" s="8"/>
      <c r="G108" s="19" t="s">
        <v>3</v>
      </c>
      <c r="H108" s="92"/>
      <c r="I108" s="92"/>
      <c r="J108" s="19"/>
      <c r="K108" s="86" t="str">
        <f t="shared" si="5"/>
        <v/>
      </c>
      <c r="L108" s="86"/>
      <c r="M108" s="6" t="str">
        <f t="shared" si="7"/>
        <v/>
      </c>
      <c r="N108" s="19"/>
      <c r="O108" s="8"/>
      <c r="P108" s="92"/>
      <c r="Q108" s="92"/>
      <c r="R108" s="90" t="str">
        <f t="shared" si="8"/>
        <v/>
      </c>
      <c r="S108" s="90"/>
      <c r="T108" s="91" t="str">
        <f t="shared" si="9"/>
        <v/>
      </c>
      <c r="U108" s="9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7" priority="1" stopIfTrue="1" operator="equal">
      <formula>"買"</formula>
    </cfRule>
    <cfRule type="cellIs" dxfId="26" priority="2" stopIfTrue="1" operator="equal">
      <formula>"売"</formula>
    </cfRule>
  </conditionalFormatting>
  <conditionalFormatting sqref="G9:G11 G14:G45 G47:G108">
    <cfRule type="cellIs" dxfId="25" priority="7" stopIfTrue="1" operator="equal">
      <formula>"買"</formula>
    </cfRule>
    <cfRule type="cellIs" dxfId="24" priority="8" stopIfTrue="1" operator="equal">
      <formula>"売"</formula>
    </cfRule>
  </conditionalFormatting>
  <conditionalFormatting sqref="G12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13">
    <cfRule type="cellIs" dxfId="21" priority="3" stopIfTrue="1" operator="equal">
      <formula>"買"</formula>
    </cfRule>
    <cfRule type="cellIs" dxfId="2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2019-08-18T12:26:34Z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