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4" documentId="8_{65352648-1DC9-43E9-ABE6-C1FD801A8DB9}" xr6:coauthVersionLast="43" xr6:coauthVersionMax="43" xr10:uidLastSave="{7E2E3519-7CF7-4EB7-8C6C-1A105EB97782}"/>
  <bookViews>
    <workbookView xWindow="-108" yWindow="-108" windowWidth="23256" windowHeight="12576" tabRatio="923" firstSheet="1" activeTab="3" xr2:uid="{00000000-000D-0000-FFFF-FFFF00000000}"/>
  </bookViews>
  <sheets>
    <sheet name="定数" sheetId="29" state="hidden" r:id="rId1"/>
    <sheet name="OBシステム　EURJPY 4時間 " sheetId="39" r:id="rId2"/>
    <sheet name="OBシステム検証画像" sheetId="37" r:id="rId3"/>
    <sheet name="気づき" sheetId="9" r:id="rId4"/>
    <sheet name="検証終了通貨" sheetId="10" r:id="rId5"/>
    <sheet name="EURJPY 検証シート　FIB1.5 " sheetId="34" r:id="rId6"/>
    <sheet name="検証シート　FIB1.27" sheetId="33" r:id="rId7"/>
    <sheet name="検証シート　FIB2.0" sheetId="31" r:id="rId8"/>
    <sheet name="テンプレ" sheetId="17" state="hidden" r:id="rId9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9" l="1"/>
  <c r="T108" i="39"/>
  <c r="W108" i="39" s="1"/>
  <c r="R108" i="39"/>
  <c r="M108" i="39"/>
  <c r="K108" i="39"/>
  <c r="V107" i="39"/>
  <c r="T107" i="39"/>
  <c r="W107" i="39" s="1"/>
  <c r="R107" i="39"/>
  <c r="C108" i="39" s="1"/>
  <c r="X108" i="39" s="1"/>
  <c r="Y108" i="39" s="1"/>
  <c r="M107" i="39"/>
  <c r="K107" i="39"/>
  <c r="V106" i="39"/>
  <c r="T106" i="39"/>
  <c r="W106" i="39" s="1"/>
  <c r="R106" i="39"/>
  <c r="C107" i="39" s="1"/>
  <c r="X107" i="39" s="1"/>
  <c r="Y107" i="39" s="1"/>
  <c r="M106" i="39"/>
  <c r="K106" i="39"/>
  <c r="V105" i="39"/>
  <c r="T105" i="39"/>
  <c r="W105" i="39" s="1"/>
  <c r="R105" i="39"/>
  <c r="C106" i="39" s="1"/>
  <c r="X106" i="39" s="1"/>
  <c r="Y106" i="39" s="1"/>
  <c r="M105" i="39"/>
  <c r="K105" i="39"/>
  <c r="V104" i="39"/>
  <c r="T104" i="39"/>
  <c r="W104" i="39" s="1"/>
  <c r="R104" i="39"/>
  <c r="C105" i="39" s="1"/>
  <c r="X105" i="39" s="1"/>
  <c r="Y105" i="39" s="1"/>
  <c r="M104" i="39"/>
  <c r="K104" i="39"/>
  <c r="V103" i="39"/>
  <c r="T103" i="39"/>
  <c r="W103" i="39" s="1"/>
  <c r="R103" i="39"/>
  <c r="C104" i="39" s="1"/>
  <c r="X104" i="39" s="1"/>
  <c r="Y104" i="39" s="1"/>
  <c r="M103" i="39"/>
  <c r="K103" i="39"/>
  <c r="V102" i="39"/>
  <c r="T102" i="39"/>
  <c r="W102" i="39" s="1"/>
  <c r="R102" i="39"/>
  <c r="C103" i="39" s="1"/>
  <c r="X103" i="39" s="1"/>
  <c r="Y103" i="39" s="1"/>
  <c r="M102" i="39"/>
  <c r="K102" i="39"/>
  <c r="V101" i="39"/>
  <c r="T101" i="39"/>
  <c r="W101" i="39" s="1"/>
  <c r="R101" i="39"/>
  <c r="C102" i="39" s="1"/>
  <c r="X102" i="39" s="1"/>
  <c r="Y102" i="39" s="1"/>
  <c r="M101" i="39"/>
  <c r="K101" i="39"/>
  <c r="W100" i="39"/>
  <c r="V100" i="39"/>
  <c r="T100" i="39"/>
  <c r="R100" i="39"/>
  <c r="C101" i="39" s="1"/>
  <c r="X101" i="39" s="1"/>
  <c r="Y101" i="39" s="1"/>
  <c r="M100" i="39"/>
  <c r="K100" i="39"/>
  <c r="W99" i="39"/>
  <c r="V99" i="39"/>
  <c r="T99" i="39"/>
  <c r="R99" i="39"/>
  <c r="C100" i="39" s="1"/>
  <c r="X100" i="39" s="1"/>
  <c r="Y100" i="39" s="1"/>
  <c r="M99" i="39"/>
  <c r="K99" i="39"/>
  <c r="W98" i="39"/>
  <c r="V98" i="39"/>
  <c r="T98" i="39"/>
  <c r="R98" i="39"/>
  <c r="C99" i="39" s="1"/>
  <c r="X99" i="39" s="1"/>
  <c r="Y99" i="39" s="1"/>
  <c r="M98" i="39"/>
  <c r="K98" i="39"/>
  <c r="W97" i="39"/>
  <c r="V97" i="39"/>
  <c r="T97" i="39"/>
  <c r="R97" i="39"/>
  <c r="C98" i="39" s="1"/>
  <c r="X98" i="39" s="1"/>
  <c r="Y98" i="39" s="1"/>
  <c r="M97" i="39"/>
  <c r="K97" i="39"/>
  <c r="W96" i="39"/>
  <c r="V96" i="39"/>
  <c r="T96" i="39"/>
  <c r="R96" i="39"/>
  <c r="C97" i="39" s="1"/>
  <c r="X97" i="39" s="1"/>
  <c r="Y97" i="39" s="1"/>
  <c r="M96" i="39"/>
  <c r="K96" i="39"/>
  <c r="W95" i="39"/>
  <c r="V95" i="39"/>
  <c r="T95" i="39"/>
  <c r="R95" i="39"/>
  <c r="C96" i="39" s="1"/>
  <c r="X96" i="39" s="1"/>
  <c r="Y96" i="39" s="1"/>
  <c r="M95" i="39"/>
  <c r="K95" i="39"/>
  <c r="W94" i="39"/>
  <c r="V94" i="39"/>
  <c r="T94" i="39"/>
  <c r="R94" i="39"/>
  <c r="C95" i="39" s="1"/>
  <c r="X95" i="39" s="1"/>
  <c r="Y95" i="39" s="1"/>
  <c r="M94" i="39"/>
  <c r="K94" i="39"/>
  <c r="W93" i="39"/>
  <c r="V93" i="39"/>
  <c r="T93" i="39"/>
  <c r="R93" i="39"/>
  <c r="C94" i="39" s="1"/>
  <c r="X94" i="39" s="1"/>
  <c r="Y94" i="39" s="1"/>
  <c r="M93" i="39"/>
  <c r="K93" i="39"/>
  <c r="V92" i="39"/>
  <c r="T92" i="39"/>
  <c r="W92" i="39" s="1"/>
  <c r="R92" i="39"/>
  <c r="C93" i="39" s="1"/>
  <c r="X93" i="39" s="1"/>
  <c r="Y93" i="39" s="1"/>
  <c r="M92" i="39"/>
  <c r="K92" i="39"/>
  <c r="V91" i="39"/>
  <c r="T91" i="39"/>
  <c r="W91" i="39" s="1"/>
  <c r="R91" i="39"/>
  <c r="C92" i="39" s="1"/>
  <c r="X92" i="39" s="1"/>
  <c r="Y92" i="39" s="1"/>
  <c r="M91" i="39"/>
  <c r="K91" i="39"/>
  <c r="V90" i="39"/>
  <c r="T90" i="39"/>
  <c r="W90" i="39" s="1"/>
  <c r="R90" i="39"/>
  <c r="C91" i="39" s="1"/>
  <c r="X91" i="39" s="1"/>
  <c r="Y91" i="39" s="1"/>
  <c r="M90" i="39"/>
  <c r="K90" i="39"/>
  <c r="V89" i="39"/>
  <c r="T89" i="39"/>
  <c r="W89" i="39" s="1"/>
  <c r="R89" i="39"/>
  <c r="C90" i="39" s="1"/>
  <c r="X90" i="39" s="1"/>
  <c r="Y90" i="39" s="1"/>
  <c r="M89" i="39"/>
  <c r="K89" i="39"/>
  <c r="W88" i="39"/>
  <c r="V88" i="39"/>
  <c r="T88" i="39"/>
  <c r="R88" i="39"/>
  <c r="C89" i="39" s="1"/>
  <c r="X89" i="39" s="1"/>
  <c r="Y89" i="39" s="1"/>
  <c r="M88" i="39"/>
  <c r="K88" i="39"/>
  <c r="W87" i="39"/>
  <c r="V87" i="39"/>
  <c r="T87" i="39"/>
  <c r="R87" i="39"/>
  <c r="C88" i="39" s="1"/>
  <c r="X88" i="39" s="1"/>
  <c r="Y88" i="39" s="1"/>
  <c r="M87" i="39"/>
  <c r="K87" i="39"/>
  <c r="V86" i="39"/>
  <c r="T86" i="39"/>
  <c r="W86" i="39" s="1"/>
  <c r="R86" i="39"/>
  <c r="C87" i="39" s="1"/>
  <c r="X87" i="39" s="1"/>
  <c r="Y87" i="39" s="1"/>
  <c r="M86" i="39"/>
  <c r="K86" i="39"/>
  <c r="V85" i="39"/>
  <c r="T85" i="39"/>
  <c r="W85" i="39" s="1"/>
  <c r="R85" i="39"/>
  <c r="C86" i="39" s="1"/>
  <c r="X86" i="39" s="1"/>
  <c r="Y86" i="39" s="1"/>
  <c r="M85" i="39"/>
  <c r="K85" i="39"/>
  <c r="V84" i="39"/>
  <c r="T84" i="39"/>
  <c r="W84" i="39" s="1"/>
  <c r="R84" i="39"/>
  <c r="C85" i="39" s="1"/>
  <c r="X85" i="39" s="1"/>
  <c r="Y85" i="39" s="1"/>
  <c r="M84" i="39"/>
  <c r="K84" i="39"/>
  <c r="V83" i="39"/>
  <c r="T83" i="39"/>
  <c r="W83" i="39" s="1"/>
  <c r="R83" i="39"/>
  <c r="C84" i="39" s="1"/>
  <c r="X84" i="39" s="1"/>
  <c r="Y84" i="39" s="1"/>
  <c r="M83" i="39"/>
  <c r="K83" i="39"/>
  <c r="V82" i="39"/>
  <c r="T82" i="39"/>
  <c r="W82" i="39" s="1"/>
  <c r="R82" i="39"/>
  <c r="C83" i="39" s="1"/>
  <c r="X83" i="39" s="1"/>
  <c r="Y83" i="39" s="1"/>
  <c r="M82" i="39"/>
  <c r="K82" i="39"/>
  <c r="V81" i="39"/>
  <c r="T81" i="39"/>
  <c r="V80" i="39"/>
  <c r="T80" i="39"/>
  <c r="W80" i="39" s="1"/>
  <c r="V79" i="39"/>
  <c r="T79" i="39"/>
  <c r="V78" i="39"/>
  <c r="T78" i="39"/>
  <c r="W78" i="39" s="1"/>
  <c r="V77" i="39"/>
  <c r="T77" i="39"/>
  <c r="V76" i="39"/>
  <c r="T76" i="39"/>
  <c r="V75" i="39"/>
  <c r="T75" i="39"/>
  <c r="V74" i="39"/>
  <c r="T74" i="39"/>
  <c r="V73" i="39"/>
  <c r="T73" i="39"/>
  <c r="V72" i="39"/>
  <c r="T72" i="39"/>
  <c r="V71" i="39"/>
  <c r="T71" i="39"/>
  <c r="V70" i="39"/>
  <c r="T70" i="39"/>
  <c r="V69" i="39"/>
  <c r="T69" i="39"/>
  <c r="V68" i="39"/>
  <c r="T68" i="39"/>
  <c r="W68" i="39" s="1"/>
  <c r="V67" i="39"/>
  <c r="T67" i="39"/>
  <c r="W67" i="39" s="1"/>
  <c r="V66" i="39"/>
  <c r="T66" i="39"/>
  <c r="W66" i="39" s="1"/>
  <c r="V65" i="39"/>
  <c r="T65" i="39"/>
  <c r="W65" i="39" s="1"/>
  <c r="V64" i="39"/>
  <c r="T64" i="39"/>
  <c r="W64" i="39" s="1"/>
  <c r="V63" i="39"/>
  <c r="T63" i="39"/>
  <c r="W63" i="39" s="1"/>
  <c r="V62" i="39"/>
  <c r="T62" i="39"/>
  <c r="W62" i="39" s="1"/>
  <c r="V61" i="39"/>
  <c r="T61" i="39"/>
  <c r="W61" i="39" s="1"/>
  <c r="V60" i="39"/>
  <c r="T60" i="39"/>
  <c r="V59" i="39"/>
  <c r="T59" i="39"/>
  <c r="W59" i="39" s="1"/>
  <c r="V58" i="39"/>
  <c r="T58" i="39"/>
  <c r="W58" i="39" s="1"/>
  <c r="V57" i="39"/>
  <c r="T57" i="39"/>
  <c r="W57" i="39" s="1"/>
  <c r="V56" i="39"/>
  <c r="T56" i="39"/>
  <c r="W56" i="39" s="1"/>
  <c r="V55" i="39"/>
  <c r="T55" i="39"/>
  <c r="V54" i="39"/>
  <c r="T54" i="39"/>
  <c r="V53" i="39"/>
  <c r="T53" i="39"/>
  <c r="V52" i="39"/>
  <c r="T52" i="39"/>
  <c r="V51" i="39"/>
  <c r="T51" i="39"/>
  <c r="W51" i="39" s="1"/>
  <c r="V50" i="39"/>
  <c r="T50" i="39"/>
  <c r="W50" i="39" s="1"/>
  <c r="V49" i="39"/>
  <c r="T49" i="39"/>
  <c r="V48" i="39"/>
  <c r="T48" i="39"/>
  <c r="V47" i="39"/>
  <c r="T47" i="39"/>
  <c r="V46" i="39"/>
  <c r="T46" i="39"/>
  <c r="V45" i="39"/>
  <c r="T45" i="39"/>
  <c r="W45" i="39" s="1"/>
  <c r="V44" i="39"/>
  <c r="T44" i="39"/>
  <c r="W44" i="39" s="1"/>
  <c r="V43" i="39"/>
  <c r="T43" i="39"/>
  <c r="W43" i="39" s="1"/>
  <c r="V42" i="39"/>
  <c r="T42" i="39"/>
  <c r="W42" i="39" s="1"/>
  <c r="V41" i="39"/>
  <c r="T41" i="39"/>
  <c r="V40" i="39"/>
  <c r="T40" i="39"/>
  <c r="V39" i="39"/>
  <c r="T39" i="39"/>
  <c r="V38" i="39"/>
  <c r="T38" i="39"/>
  <c r="V37" i="39"/>
  <c r="T37" i="39"/>
  <c r="V36" i="39"/>
  <c r="T36" i="39"/>
  <c r="W36" i="39" s="1"/>
  <c r="V35" i="39"/>
  <c r="T35" i="39"/>
  <c r="W35" i="39" s="1"/>
  <c r="V34" i="39"/>
  <c r="T34" i="39"/>
  <c r="W34" i="39" s="1"/>
  <c r="V33" i="39"/>
  <c r="T33" i="39"/>
  <c r="W33" i="39" s="1"/>
  <c r="V32" i="39"/>
  <c r="T32" i="39"/>
  <c r="W32" i="39" s="1"/>
  <c r="V31" i="39"/>
  <c r="T31" i="39"/>
  <c r="V30" i="39"/>
  <c r="T30" i="39"/>
  <c r="V29" i="39"/>
  <c r="T29" i="39"/>
  <c r="V28" i="39"/>
  <c r="T28" i="39"/>
  <c r="V27" i="39"/>
  <c r="T27" i="39"/>
  <c r="V26" i="39"/>
  <c r="T26" i="39"/>
  <c r="V25" i="39"/>
  <c r="T25" i="39"/>
  <c r="V24" i="39"/>
  <c r="T24" i="39"/>
  <c r="V23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W9" i="39" s="1"/>
  <c r="C9" i="39"/>
  <c r="W60" i="39" l="1"/>
  <c r="W37" i="39"/>
  <c r="W69" i="39"/>
  <c r="W70" i="39" s="1"/>
  <c r="W71" i="39" s="1"/>
  <c r="W72" i="39" s="1"/>
  <c r="W73" i="39" s="1"/>
  <c r="W74" i="39" s="1"/>
  <c r="W75" i="39" s="1"/>
  <c r="W76" i="39" s="1"/>
  <c r="W77" i="39" s="1"/>
  <c r="W81" i="39"/>
  <c r="W79" i="39"/>
  <c r="V9" i="39"/>
  <c r="W46" i="39"/>
  <c r="W47" i="39" s="1"/>
  <c r="W48" i="39" s="1"/>
  <c r="W49" i="39" s="1"/>
  <c r="W52" i="39"/>
  <c r="W53" i="39" s="1"/>
  <c r="W54" i="39" s="1"/>
  <c r="W55" i="39" s="1"/>
  <c r="W11" i="39"/>
  <c r="W12" i="39" s="1"/>
  <c r="W13" i="39" s="1"/>
  <c r="W14" i="39" s="1"/>
  <c r="W15" i="39" s="1"/>
  <c r="W16" i="39" s="1"/>
  <c r="W17" i="39" s="1"/>
  <c r="W18" i="39" s="1"/>
  <c r="W19" i="39" s="1"/>
  <c r="W20" i="39" s="1"/>
  <c r="W21" i="39" s="1"/>
  <c r="W22" i="39" s="1"/>
  <c r="W23" i="39" s="1"/>
  <c r="W24" i="39" s="1"/>
  <c r="W25" i="39" s="1"/>
  <c r="W26" i="39" s="1"/>
  <c r="W27" i="39" s="1"/>
  <c r="W28" i="39" s="1"/>
  <c r="W29" i="39" s="1"/>
  <c r="W30" i="39" s="1"/>
  <c r="W31" i="39" s="1"/>
  <c r="W38" i="39"/>
  <c r="W39" i="39" s="1"/>
  <c r="W40" i="39" s="1"/>
  <c r="W41" i="39" s="1"/>
  <c r="K9" i="39"/>
  <c r="M9" i="39" s="1"/>
  <c r="R9" i="39" s="1"/>
  <c r="W10" i="39"/>
  <c r="H4" i="39"/>
  <c r="V10" i="39"/>
  <c r="V11" i="39" s="1"/>
  <c r="V12" i="39" s="1"/>
  <c r="V13" i="39" s="1"/>
  <c r="V14" i="39" s="1"/>
  <c r="V15" i="39" s="1"/>
  <c r="V16" i="39" s="1"/>
  <c r="V17" i="39" s="1"/>
  <c r="V18" i="39" s="1"/>
  <c r="V19" i="39" s="1"/>
  <c r="V20" i="39" s="1"/>
  <c r="V21" i="39" s="1"/>
  <c r="V22" i="39" s="1"/>
  <c r="P5" i="39" l="1"/>
  <c r="C10" i="39"/>
  <c r="L5" i="39"/>
  <c r="X10" i="39" l="1"/>
  <c r="K10" i="39"/>
  <c r="M10" i="39" s="1"/>
  <c r="R10" i="39" s="1"/>
  <c r="C11" i="39" l="1"/>
  <c r="X11" i="39" l="1"/>
  <c r="Y11" i="39" s="1"/>
  <c r="K11" i="39"/>
  <c r="M11" i="39" s="1"/>
  <c r="R11" i="39" s="1"/>
  <c r="C12" i="39" l="1"/>
  <c r="X12" i="39" l="1"/>
  <c r="Y12" i="39" s="1"/>
  <c r="K12" i="39"/>
  <c r="M12" i="39" s="1"/>
  <c r="R12" i="39" s="1"/>
  <c r="C13" i="39" l="1"/>
  <c r="X13" i="39" l="1"/>
  <c r="Y13" i="39" s="1"/>
  <c r="K13" i="39"/>
  <c r="M13" i="39" s="1"/>
  <c r="R13" i="39" s="1"/>
  <c r="C14" i="39" l="1"/>
  <c r="K14" i="39" l="1"/>
  <c r="M14" i="39" s="1"/>
  <c r="R14" i="39" s="1"/>
  <c r="C15" i="39" s="1"/>
  <c r="X14" i="39"/>
  <c r="Y14" i="39" s="1"/>
  <c r="X15" i="39" l="1"/>
  <c r="Y15" i="39" s="1"/>
  <c r="K15" i="39"/>
  <c r="M15" i="39" s="1"/>
  <c r="R15" i="39" s="1"/>
  <c r="C16" i="39" s="1"/>
  <c r="K47" i="33"/>
  <c r="K48" i="33"/>
  <c r="K49" i="33"/>
  <c r="X16" i="39" l="1"/>
  <c r="Y16" i="39" s="1"/>
  <c r="K16" i="39"/>
  <c r="M16" i="39" s="1"/>
  <c r="R16" i="39" s="1"/>
  <c r="C17" i="39" s="1"/>
  <c r="V108" i="34"/>
  <c r="T108" i="34"/>
  <c r="W108" i="34" s="1"/>
  <c r="V107" i="34"/>
  <c r="T107" i="34"/>
  <c r="W107" i="34" s="1"/>
  <c r="V106" i="34"/>
  <c r="T106" i="34"/>
  <c r="W106" i="34" s="1"/>
  <c r="V105" i="34"/>
  <c r="T105" i="34"/>
  <c r="W105" i="34" s="1"/>
  <c r="V104" i="34"/>
  <c r="T104" i="34"/>
  <c r="W104" i="34" s="1"/>
  <c r="V103" i="34"/>
  <c r="T103" i="34"/>
  <c r="W103" i="34" s="1"/>
  <c r="V102" i="34"/>
  <c r="T102" i="34"/>
  <c r="W102" i="34" s="1"/>
  <c r="V101" i="34"/>
  <c r="T101" i="34"/>
  <c r="W101" i="34" s="1"/>
  <c r="V100" i="34"/>
  <c r="T100" i="34"/>
  <c r="W100" i="34" s="1"/>
  <c r="V99" i="34"/>
  <c r="T99" i="34"/>
  <c r="W99" i="34" s="1"/>
  <c r="V98" i="34"/>
  <c r="T98" i="34"/>
  <c r="W98" i="34" s="1"/>
  <c r="V97" i="34"/>
  <c r="T97" i="34"/>
  <c r="W97" i="34" s="1"/>
  <c r="V96" i="34"/>
  <c r="T96" i="34"/>
  <c r="W96" i="34" s="1"/>
  <c r="V95" i="34"/>
  <c r="T95" i="34"/>
  <c r="W95" i="34" s="1"/>
  <c r="W94" i="34"/>
  <c r="V94" i="34"/>
  <c r="T94" i="34"/>
  <c r="V93" i="34"/>
  <c r="T93" i="34"/>
  <c r="W93" i="34" s="1"/>
  <c r="V92" i="34"/>
  <c r="T92" i="34"/>
  <c r="W92" i="34" s="1"/>
  <c r="V91" i="34"/>
  <c r="T91" i="34"/>
  <c r="W91" i="34" s="1"/>
  <c r="V90" i="34"/>
  <c r="T90" i="34"/>
  <c r="W90" i="34" s="1"/>
  <c r="V89" i="34"/>
  <c r="T89" i="34"/>
  <c r="W89" i="34" s="1"/>
  <c r="V88" i="34"/>
  <c r="T88" i="34"/>
  <c r="W88" i="34" s="1"/>
  <c r="V87" i="34"/>
  <c r="T87" i="34"/>
  <c r="W87" i="34" s="1"/>
  <c r="V86" i="34"/>
  <c r="T86" i="34"/>
  <c r="W86" i="34" s="1"/>
  <c r="V85" i="34"/>
  <c r="T85" i="34"/>
  <c r="W85" i="34" s="1"/>
  <c r="V84" i="34"/>
  <c r="T84" i="34"/>
  <c r="W84" i="34" s="1"/>
  <c r="V83" i="34"/>
  <c r="T83" i="34"/>
  <c r="W83" i="34" s="1"/>
  <c r="V82" i="34"/>
  <c r="T82" i="34"/>
  <c r="W82" i="34" s="1"/>
  <c r="V81" i="34"/>
  <c r="T81" i="34"/>
  <c r="W81" i="34" s="1"/>
  <c r="V80" i="34"/>
  <c r="T80" i="34"/>
  <c r="W80" i="34" s="1"/>
  <c r="V79" i="34"/>
  <c r="T79" i="34"/>
  <c r="W79" i="34" s="1"/>
  <c r="V78" i="34"/>
  <c r="T78" i="34"/>
  <c r="V77" i="34"/>
  <c r="T77" i="34"/>
  <c r="V76" i="34"/>
  <c r="T76" i="34"/>
  <c r="W76" i="34" s="1"/>
  <c r="V75" i="34"/>
  <c r="T75" i="34"/>
  <c r="W75" i="34" s="1"/>
  <c r="V74" i="34"/>
  <c r="T74" i="34"/>
  <c r="W74" i="34" s="1"/>
  <c r="V73" i="34"/>
  <c r="T73" i="34"/>
  <c r="W73" i="34" s="1"/>
  <c r="V72" i="34"/>
  <c r="T72" i="34"/>
  <c r="V71" i="34"/>
  <c r="T71" i="34"/>
  <c r="V70" i="34"/>
  <c r="T70" i="34"/>
  <c r="W70" i="34" s="1"/>
  <c r="V69" i="34"/>
  <c r="T69" i="34"/>
  <c r="V68" i="34"/>
  <c r="T68" i="34"/>
  <c r="W68" i="34" s="1"/>
  <c r="V67" i="34"/>
  <c r="T67" i="34"/>
  <c r="V66" i="34"/>
  <c r="T66" i="34"/>
  <c r="V65" i="34"/>
  <c r="T65" i="34"/>
  <c r="W65" i="34" s="1"/>
  <c r="V64" i="34"/>
  <c r="T64" i="34"/>
  <c r="V63" i="34"/>
  <c r="T63" i="34"/>
  <c r="W63" i="34" s="1"/>
  <c r="V62" i="34"/>
  <c r="T62" i="34"/>
  <c r="W62" i="34" s="1"/>
  <c r="V61" i="34"/>
  <c r="T61" i="34"/>
  <c r="W61" i="34" s="1"/>
  <c r="V60" i="34"/>
  <c r="T60" i="34"/>
  <c r="W60" i="34" s="1"/>
  <c r="V59" i="34"/>
  <c r="T59" i="34"/>
  <c r="W59" i="34" s="1"/>
  <c r="V58" i="34"/>
  <c r="T58" i="34"/>
  <c r="V57" i="34"/>
  <c r="T57" i="34"/>
  <c r="V56" i="34"/>
  <c r="T56" i="34"/>
  <c r="W56" i="34" s="1"/>
  <c r="V55" i="34"/>
  <c r="T55" i="34"/>
  <c r="W55" i="34" s="1"/>
  <c r="V54" i="34"/>
  <c r="T54" i="34"/>
  <c r="W54" i="34" s="1"/>
  <c r="V53" i="34"/>
  <c r="T53" i="34"/>
  <c r="W53" i="34" s="1"/>
  <c r="V52" i="34"/>
  <c r="T52" i="34"/>
  <c r="W52" i="34" s="1"/>
  <c r="V51" i="34"/>
  <c r="T51" i="34"/>
  <c r="W51" i="34" s="1"/>
  <c r="V50" i="34"/>
  <c r="T50" i="34"/>
  <c r="W50" i="34" s="1"/>
  <c r="V49" i="34"/>
  <c r="T49" i="34"/>
  <c r="W49" i="34" s="1"/>
  <c r="V48" i="34"/>
  <c r="T48" i="34"/>
  <c r="V47" i="34"/>
  <c r="T47" i="34"/>
  <c r="W47" i="34" s="1"/>
  <c r="V46" i="34"/>
  <c r="T46" i="34"/>
  <c r="W46" i="34" s="1"/>
  <c r="V45" i="34"/>
  <c r="T45" i="34"/>
  <c r="W45" i="34" s="1"/>
  <c r="V44" i="34"/>
  <c r="T44" i="34"/>
  <c r="V43" i="34"/>
  <c r="T43" i="34"/>
  <c r="W43" i="34" s="1"/>
  <c r="V42" i="34"/>
  <c r="T42" i="34"/>
  <c r="V41" i="34"/>
  <c r="T41" i="34"/>
  <c r="V40" i="34"/>
  <c r="T40" i="34"/>
  <c r="W40" i="34" s="1"/>
  <c r="V39" i="34"/>
  <c r="T39" i="34"/>
  <c r="W39" i="34" s="1"/>
  <c r="V38" i="34"/>
  <c r="T38" i="34"/>
  <c r="V37" i="34"/>
  <c r="T37" i="34"/>
  <c r="V36" i="34"/>
  <c r="T36" i="34"/>
  <c r="V35" i="34"/>
  <c r="T35" i="34"/>
  <c r="W35" i="34" s="1"/>
  <c r="V34" i="34"/>
  <c r="T34" i="34"/>
  <c r="W34" i="34" s="1"/>
  <c r="V33" i="34"/>
  <c r="T33" i="34"/>
  <c r="W33" i="34" s="1"/>
  <c r="V32" i="34"/>
  <c r="T32" i="34"/>
  <c r="W32" i="34" s="1"/>
  <c r="V31" i="34"/>
  <c r="T31" i="34"/>
  <c r="W31" i="34" s="1"/>
  <c r="V30" i="34"/>
  <c r="T30" i="34"/>
  <c r="V29" i="34"/>
  <c r="T29" i="34"/>
  <c r="V28" i="34"/>
  <c r="T28" i="34"/>
  <c r="V27" i="34"/>
  <c r="T27" i="34"/>
  <c r="V26" i="34"/>
  <c r="T26" i="34"/>
  <c r="V25" i="34"/>
  <c r="T25" i="34"/>
  <c r="V24" i="34"/>
  <c r="T24" i="34"/>
  <c r="V23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9" i="34"/>
  <c r="W9" i="34" s="1"/>
  <c r="C9" i="34"/>
  <c r="W41" i="34" l="1"/>
  <c r="W44" i="34"/>
  <c r="X17" i="39"/>
  <c r="Y17" i="39" s="1"/>
  <c r="K17" i="39"/>
  <c r="M17" i="39" s="1"/>
  <c r="R17" i="39" s="1"/>
  <c r="C18" i="39" s="1"/>
  <c r="W66" i="34"/>
  <c r="K9" i="34"/>
  <c r="M9" i="34" s="1"/>
  <c r="R9" i="34" s="1"/>
  <c r="C10" i="34" s="1"/>
  <c r="K10" i="34" s="1"/>
  <c r="W36" i="34"/>
  <c r="W37" i="34" s="1"/>
  <c r="V9" i="34"/>
  <c r="W64" i="34"/>
  <c r="W28" i="34"/>
  <c r="W29" i="34" s="1"/>
  <c r="W30" i="34" s="1"/>
  <c r="W48" i="34"/>
  <c r="W67" i="34"/>
  <c r="W57" i="34"/>
  <c r="W58" i="34" s="1"/>
  <c r="W77" i="34"/>
  <c r="W78" i="34" s="1"/>
  <c r="W38" i="34"/>
  <c r="W69" i="34"/>
  <c r="W42" i="34"/>
  <c r="W71" i="34"/>
  <c r="W72" i="34" s="1"/>
  <c r="W10" i="34"/>
  <c r="W11" i="34" s="1"/>
  <c r="W12" i="34" s="1"/>
  <c r="W13" i="34" s="1"/>
  <c r="W14" i="34" s="1"/>
  <c r="W15" i="34" s="1"/>
  <c r="V10" i="34"/>
  <c r="H4" i="34"/>
  <c r="W16" i="34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X18" i="39" l="1"/>
  <c r="Y18" i="39" s="1"/>
  <c r="K18" i="39"/>
  <c r="M18" i="39" s="1"/>
  <c r="R18" i="39" s="1"/>
  <c r="C19" i="39" s="1"/>
  <c r="X10" i="34"/>
  <c r="M10" i="34"/>
  <c r="R10" i="34" s="1"/>
  <c r="P5" i="34"/>
  <c r="V11" i="34"/>
  <c r="V12" i="34" s="1"/>
  <c r="V13" i="34" s="1"/>
  <c r="V14" i="34" s="1"/>
  <c r="V15" i="34" s="1"/>
  <c r="V16" i="34" s="1"/>
  <c r="V17" i="34" s="1"/>
  <c r="V18" i="34" s="1"/>
  <c r="V19" i="34" s="1"/>
  <c r="V20" i="34" s="1"/>
  <c r="V21" i="34" s="1"/>
  <c r="V22" i="34" s="1"/>
  <c r="V108" i="33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V48" i="33"/>
  <c r="T48" i="33"/>
  <c r="W48" i="33" s="1"/>
  <c r="R48" i="33"/>
  <c r="C49" i="33" s="1"/>
  <c r="X49" i="33" s="1"/>
  <c r="Y49" i="33" s="1"/>
  <c r="M48" i="33"/>
  <c r="V47" i="33"/>
  <c r="T47" i="33"/>
  <c r="W47" i="33" s="1"/>
  <c r="R47" i="33"/>
  <c r="C48" i="33" s="1"/>
  <c r="X48" i="33" s="1"/>
  <c r="Y48" i="33" s="1"/>
  <c r="M47" i="33"/>
  <c r="V46" i="33"/>
  <c r="T46" i="33"/>
  <c r="W46" i="33" s="1"/>
  <c r="V45" i="33"/>
  <c r="T45" i="33"/>
  <c r="V44" i="33"/>
  <c r="T44" i="33"/>
  <c r="V43" i="33"/>
  <c r="T43" i="33"/>
  <c r="V42" i="33"/>
  <c r="T42" i="33"/>
  <c r="W42" i="33" s="1"/>
  <c r="V41" i="33"/>
  <c r="T41" i="33"/>
  <c r="W41" i="33" s="1"/>
  <c r="V40" i="33"/>
  <c r="T40" i="33"/>
  <c r="V39" i="33"/>
  <c r="T39" i="33"/>
  <c r="V38" i="33"/>
  <c r="T38" i="33"/>
  <c r="V37" i="33"/>
  <c r="T37" i="33"/>
  <c r="W37" i="33" s="1"/>
  <c r="V36" i="33"/>
  <c r="T36" i="33"/>
  <c r="V35" i="33"/>
  <c r="T35" i="33"/>
  <c r="V34" i="33"/>
  <c r="T34" i="33"/>
  <c r="W34" i="33" s="1"/>
  <c r="V33" i="33"/>
  <c r="T33" i="33"/>
  <c r="W33" i="33" s="1"/>
  <c r="V32" i="33"/>
  <c r="T32" i="33"/>
  <c r="W32" i="33" s="1"/>
  <c r="V31" i="33"/>
  <c r="T31" i="33"/>
  <c r="V30" i="33"/>
  <c r="T30" i="33"/>
  <c r="W30" i="33" s="1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W12" i="33" s="1"/>
  <c r="T11" i="33"/>
  <c r="T10" i="33"/>
  <c r="W10" i="33" s="1"/>
  <c r="T9" i="33"/>
  <c r="C9" i="33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V84" i="31"/>
  <c r="T84" i="31"/>
  <c r="W84" i="31" s="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 s="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 s="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V45" i="31"/>
  <c r="T45" i="31"/>
  <c r="W45" i="31" s="1"/>
  <c r="V44" i="31"/>
  <c r="T44" i="31"/>
  <c r="W44" i="31" s="1"/>
  <c r="V43" i="31"/>
  <c r="T43" i="31"/>
  <c r="W43" i="31" s="1"/>
  <c r="V42" i="31"/>
  <c r="T42" i="31"/>
  <c r="W42" i="31" s="1"/>
  <c r="V41" i="31"/>
  <c r="T41" i="31"/>
  <c r="W41" i="31" s="1"/>
  <c r="V40" i="31"/>
  <c r="T40" i="31"/>
  <c r="W40" i="31" s="1"/>
  <c r="V39" i="31"/>
  <c r="T39" i="31"/>
  <c r="W39" i="31" s="1"/>
  <c r="V38" i="31"/>
  <c r="T38" i="31"/>
  <c r="W38" i="31" s="1"/>
  <c r="V37" i="31"/>
  <c r="T37" i="31"/>
  <c r="W37" i="31" s="1"/>
  <c r="V36" i="31"/>
  <c r="T36" i="31"/>
  <c r="W36" i="31" s="1"/>
  <c r="V35" i="31"/>
  <c r="T35" i="31"/>
  <c r="W35" i="31" s="1"/>
  <c r="V34" i="31"/>
  <c r="T34" i="31"/>
  <c r="W34" i="31" s="1"/>
  <c r="V33" i="31"/>
  <c r="T33" i="31"/>
  <c r="W33" i="31" s="1"/>
  <c r="V32" i="31"/>
  <c r="T32" i="31"/>
  <c r="W32" i="31" s="1"/>
  <c r="V31" i="31"/>
  <c r="T31" i="31"/>
  <c r="W31" i="31" s="1"/>
  <c r="V30" i="31"/>
  <c r="T30" i="31"/>
  <c r="W30" i="31" s="1"/>
  <c r="V29" i="31"/>
  <c r="T29" i="31"/>
  <c r="W29" i="31" s="1"/>
  <c r="V28" i="31"/>
  <c r="T28" i="31"/>
  <c r="W28" i="31" s="1"/>
  <c r="V27" i="31"/>
  <c r="T27" i="31"/>
  <c r="W27" i="31" s="1"/>
  <c r="V26" i="31"/>
  <c r="T26" i="31"/>
  <c r="W26" i="31" s="1"/>
  <c r="V25" i="31"/>
  <c r="T25" i="31"/>
  <c r="W25" i="31" s="1"/>
  <c r="V24" i="31"/>
  <c r="T24" i="31"/>
  <c r="W24" i="31" s="1"/>
  <c r="V23" i="31"/>
  <c r="T23" i="31"/>
  <c r="T22" i="31"/>
  <c r="T21" i="31"/>
  <c r="T20" i="31"/>
  <c r="T19" i="31"/>
  <c r="T18" i="31"/>
  <c r="V18" i="31" s="1"/>
  <c r="T17" i="31"/>
  <c r="W17" i="31" s="1"/>
  <c r="T16" i="31"/>
  <c r="W16" i="31" s="1"/>
  <c r="T15" i="31"/>
  <c r="W15" i="31" s="1"/>
  <c r="T14" i="31"/>
  <c r="W14" i="31" s="1"/>
  <c r="T13" i="31"/>
  <c r="T12" i="31"/>
  <c r="T11" i="31"/>
  <c r="T10" i="31"/>
  <c r="T9" i="31"/>
  <c r="W9" i="31" s="1"/>
  <c r="C9" i="31"/>
  <c r="M9" i="31" s="1"/>
  <c r="R10" i="17"/>
  <c r="C11" i="17" s="1"/>
  <c r="T10" i="17"/>
  <c r="R11" i="17"/>
  <c r="C12" i="17" s="1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 s="1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C32" i="17" s="1"/>
  <c r="T31" i="17"/>
  <c r="R32" i="17"/>
  <c r="C33" i="17" s="1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C48" i="17" s="1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 s="1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 s="1"/>
  <c r="T83" i="17"/>
  <c r="R84" i="17"/>
  <c r="C85" i="17" s="1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W11" i="33" l="1"/>
  <c r="M9" i="33"/>
  <c r="R9" i="33" s="1"/>
  <c r="K9" i="33"/>
  <c r="X19" i="39"/>
  <c r="Y19" i="39" s="1"/>
  <c r="K19" i="39"/>
  <c r="M19" i="39" s="1"/>
  <c r="R19" i="39" s="1"/>
  <c r="C20" i="39" s="1"/>
  <c r="W35" i="33"/>
  <c r="W36" i="33" s="1"/>
  <c r="W38" i="33"/>
  <c r="W39" i="33" s="1"/>
  <c r="W40" i="33" s="1"/>
  <c r="W19" i="33"/>
  <c r="W20" i="33"/>
  <c r="W21" i="33" s="1"/>
  <c r="W22" i="33" s="1"/>
  <c r="W23" i="33" s="1"/>
  <c r="W24" i="33" s="1"/>
  <c r="W25" i="33" s="1"/>
  <c r="W26" i="33" s="1"/>
  <c r="W27" i="33" s="1"/>
  <c r="W28" i="33" s="1"/>
  <c r="W29" i="33" s="1"/>
  <c r="W15" i="33"/>
  <c r="W16" i="33" s="1"/>
  <c r="W45" i="33"/>
  <c r="W43" i="33"/>
  <c r="W44" i="33" s="1"/>
  <c r="W31" i="33"/>
  <c r="L5" i="34"/>
  <c r="C11" i="34"/>
  <c r="K11" i="34" s="1"/>
  <c r="W17" i="33"/>
  <c r="W18" i="33" s="1"/>
  <c r="H4" i="33"/>
  <c r="W9" i="33"/>
  <c r="V9" i="33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G5" i="17"/>
  <c r="E5" i="17"/>
  <c r="D4" i="17"/>
  <c r="T9" i="17"/>
  <c r="H4" i="17" s="1"/>
  <c r="C10" i="17"/>
  <c r="C5" i="17"/>
  <c r="V20" i="31"/>
  <c r="W13" i="33"/>
  <c r="W14" i="33" s="1"/>
  <c r="V22" i="31"/>
  <c r="V13" i="31"/>
  <c r="V14" i="31" s="1"/>
  <c r="V15" i="31" s="1"/>
  <c r="V16" i="31" s="1"/>
  <c r="V17" i="31" s="1"/>
  <c r="V19" i="31"/>
  <c r="V21" i="31"/>
  <c r="V11" i="31"/>
  <c r="V12" i="31" s="1"/>
  <c r="H4" i="31"/>
  <c r="V9" i="31"/>
  <c r="V10" i="31" s="1"/>
  <c r="R9" i="31"/>
  <c r="W10" i="31"/>
  <c r="W11" i="31" s="1"/>
  <c r="W12" i="31"/>
  <c r="W13" i="31" s="1"/>
  <c r="W18" i="31"/>
  <c r="W19" i="31" s="1"/>
  <c r="W20" i="31" s="1"/>
  <c r="W21" i="31" s="1"/>
  <c r="W22" i="31" s="1"/>
  <c r="W23" i="31" s="1"/>
  <c r="X20" i="39" l="1"/>
  <c r="Y20" i="39" s="1"/>
  <c r="K20" i="39"/>
  <c r="M20" i="39" s="1"/>
  <c r="R20" i="39" s="1"/>
  <c r="C21" i="39" s="1"/>
  <c r="X11" i="34"/>
  <c r="Y11" i="34" s="1"/>
  <c r="M11" i="34"/>
  <c r="R11" i="34" s="1"/>
  <c r="L5" i="33"/>
  <c r="C10" i="33"/>
  <c r="K10" i="33" s="1"/>
  <c r="P5" i="33"/>
  <c r="I5" i="17"/>
  <c r="L4" i="17"/>
  <c r="P4" i="17"/>
  <c r="P5" i="31"/>
  <c r="L5" i="31"/>
  <c r="C10" i="31"/>
  <c r="K10" i="31" s="1"/>
  <c r="X21" i="39" l="1"/>
  <c r="Y21" i="39" s="1"/>
  <c r="K21" i="39"/>
  <c r="M21" i="39" s="1"/>
  <c r="R21" i="39" s="1"/>
  <c r="C22" i="39" s="1"/>
  <c r="M10" i="31"/>
  <c r="R10" i="31" s="1"/>
  <c r="C12" i="34"/>
  <c r="K12" i="34" s="1"/>
  <c r="X10" i="33"/>
  <c r="M10" i="33"/>
  <c r="R10" i="33" s="1"/>
  <c r="C11" i="33" s="1"/>
  <c r="K11" i="33" s="1"/>
  <c r="X10" i="31"/>
  <c r="C11" i="31" l="1"/>
  <c r="X22" i="39"/>
  <c r="Y22" i="39" s="1"/>
  <c r="K22" i="39"/>
  <c r="M22" i="39" s="1"/>
  <c r="R22" i="39" s="1"/>
  <c r="C23" i="39" s="1"/>
  <c r="X12" i="34"/>
  <c r="Y12" i="34" s="1"/>
  <c r="M12" i="34"/>
  <c r="R12" i="34" s="1"/>
  <c r="X11" i="33"/>
  <c r="Y11" i="33" s="1"/>
  <c r="M11" i="33"/>
  <c r="R11" i="33" s="1"/>
  <c r="C12" i="33" s="1"/>
  <c r="K12" i="33" s="1"/>
  <c r="X11" i="31" l="1"/>
  <c r="Y11" i="31" s="1"/>
  <c r="K11" i="31"/>
  <c r="M11" i="31" s="1"/>
  <c r="R11" i="31" s="1"/>
  <c r="X23" i="39"/>
  <c r="Y23" i="39" s="1"/>
  <c r="K23" i="39"/>
  <c r="M23" i="39" s="1"/>
  <c r="R23" i="39" s="1"/>
  <c r="C24" i="39" s="1"/>
  <c r="C13" i="34"/>
  <c r="K13" i="34" s="1"/>
  <c r="X12" i="33"/>
  <c r="Y12" i="33" s="1"/>
  <c r="M12" i="33"/>
  <c r="R12" i="33" s="1"/>
  <c r="C12" i="31" l="1"/>
  <c r="K24" i="39"/>
  <c r="M24" i="39" s="1"/>
  <c r="R24" i="39" s="1"/>
  <c r="C25" i="39" s="1"/>
  <c r="X24" i="39"/>
  <c r="Y24" i="39" s="1"/>
  <c r="X13" i="34"/>
  <c r="Y13" i="34" s="1"/>
  <c r="M13" i="34"/>
  <c r="R13" i="34" s="1"/>
  <c r="C13" i="33"/>
  <c r="K13" i="33" s="1"/>
  <c r="X12" i="31" l="1"/>
  <c r="Y12" i="31" s="1"/>
  <c r="K12" i="31"/>
  <c r="M12" i="31" s="1"/>
  <c r="R12" i="31" s="1"/>
  <c r="X25" i="39"/>
  <c r="Y25" i="39" s="1"/>
  <c r="K25" i="39"/>
  <c r="M25" i="39" s="1"/>
  <c r="R25" i="39" s="1"/>
  <c r="C26" i="39" s="1"/>
  <c r="C14" i="34"/>
  <c r="K14" i="34" s="1"/>
  <c r="X13" i="33"/>
  <c r="Y13" i="33" s="1"/>
  <c r="M13" i="33"/>
  <c r="R13" i="33" s="1"/>
  <c r="C14" i="33" s="1"/>
  <c r="K14" i="33" s="1"/>
  <c r="C13" i="31" l="1"/>
  <c r="X26" i="39"/>
  <c r="Y26" i="39" s="1"/>
  <c r="K26" i="39"/>
  <c r="M26" i="39" s="1"/>
  <c r="R26" i="39" s="1"/>
  <c r="C27" i="39" s="1"/>
  <c r="M14" i="34"/>
  <c r="R14" i="34" s="1"/>
  <c r="C15" i="34" s="1"/>
  <c r="X14" i="34"/>
  <c r="Y14" i="34" s="1"/>
  <c r="X14" i="33"/>
  <c r="Y14" i="33" s="1"/>
  <c r="M14" i="33"/>
  <c r="R14" i="33" s="1"/>
  <c r="C15" i="33" s="1"/>
  <c r="K15" i="33" s="1"/>
  <c r="X13" i="31" l="1"/>
  <c r="Y13" i="31" s="1"/>
  <c r="K13" i="31"/>
  <c r="M13" i="31" s="1"/>
  <c r="R13" i="31" s="1"/>
  <c r="X27" i="39"/>
  <c r="Y27" i="39" s="1"/>
  <c r="K27" i="39"/>
  <c r="M27" i="39" s="1"/>
  <c r="R27" i="39" s="1"/>
  <c r="C28" i="39" s="1"/>
  <c r="K28" i="39" s="1"/>
  <c r="X15" i="34"/>
  <c r="Y15" i="34" s="1"/>
  <c r="K15" i="34"/>
  <c r="M15" i="34" s="1"/>
  <c r="R15" i="34" s="1"/>
  <c r="C16" i="34" s="1"/>
  <c r="M15" i="33"/>
  <c r="R15" i="33" s="1"/>
  <c r="X15" i="33"/>
  <c r="Y15" i="33" s="1"/>
  <c r="C14" i="31" l="1"/>
  <c r="X28" i="39"/>
  <c r="Y28" i="39" s="1"/>
  <c r="M28" i="39"/>
  <c r="R28" i="39" s="1"/>
  <c r="C29" i="39" s="1"/>
  <c r="K16" i="34"/>
  <c r="M16" i="34" s="1"/>
  <c r="R16" i="34" s="1"/>
  <c r="C17" i="34" s="1"/>
  <c r="X16" i="34"/>
  <c r="Y16" i="34" s="1"/>
  <c r="C16" i="33"/>
  <c r="K16" i="33" s="1"/>
  <c r="X14" i="31" l="1"/>
  <c r="Y14" i="31" s="1"/>
  <c r="K14" i="31"/>
  <c r="M14" i="31" s="1"/>
  <c r="R14" i="31" s="1"/>
  <c r="X29" i="39"/>
  <c r="Y29" i="39" s="1"/>
  <c r="K29" i="39"/>
  <c r="M29" i="39" s="1"/>
  <c r="R29" i="39" s="1"/>
  <c r="C30" i="39" s="1"/>
  <c r="X17" i="34"/>
  <c r="Y17" i="34" s="1"/>
  <c r="K17" i="34"/>
  <c r="M17" i="34" s="1"/>
  <c r="R17" i="34" s="1"/>
  <c r="C18" i="34" s="1"/>
  <c r="M16" i="33"/>
  <c r="R16" i="33" s="1"/>
  <c r="X16" i="33"/>
  <c r="Y16" i="33" s="1"/>
  <c r="C15" i="31" l="1"/>
  <c r="X30" i="39"/>
  <c r="Y30" i="39" s="1"/>
  <c r="K30" i="39"/>
  <c r="M30" i="39" s="1"/>
  <c r="R30" i="39" s="1"/>
  <c r="C31" i="39" s="1"/>
  <c r="K18" i="34"/>
  <c r="M18" i="34" s="1"/>
  <c r="R18" i="34" s="1"/>
  <c r="C19" i="34" s="1"/>
  <c r="X18" i="34"/>
  <c r="Y18" i="34" s="1"/>
  <c r="C17" i="33"/>
  <c r="K17" i="33" s="1"/>
  <c r="X15" i="31" l="1"/>
  <c r="Y15" i="31" s="1"/>
  <c r="K15" i="31"/>
  <c r="M15" i="31" s="1"/>
  <c r="R15" i="31" s="1"/>
  <c r="X31" i="39"/>
  <c r="Y31" i="39" s="1"/>
  <c r="K31" i="39"/>
  <c r="M31" i="39" s="1"/>
  <c r="R31" i="39" s="1"/>
  <c r="C32" i="39" s="1"/>
  <c r="X19" i="34"/>
  <c r="Y19" i="34" s="1"/>
  <c r="K19" i="34"/>
  <c r="M19" i="34" s="1"/>
  <c r="R19" i="34" s="1"/>
  <c r="C20" i="34" s="1"/>
  <c r="M17" i="33"/>
  <c r="R17" i="33" s="1"/>
  <c r="X17" i="33"/>
  <c r="Y17" i="33" s="1"/>
  <c r="C16" i="31" l="1"/>
  <c r="X32" i="39"/>
  <c r="Y32" i="39" s="1"/>
  <c r="K32" i="39"/>
  <c r="M32" i="39" s="1"/>
  <c r="R32" i="39" s="1"/>
  <c r="C33" i="39" s="1"/>
  <c r="K20" i="34"/>
  <c r="M20" i="34" s="1"/>
  <c r="R20" i="34" s="1"/>
  <c r="C21" i="34" s="1"/>
  <c r="X20" i="34"/>
  <c r="Y20" i="34" s="1"/>
  <c r="C18" i="33"/>
  <c r="K18" i="33" s="1"/>
  <c r="X16" i="31" l="1"/>
  <c r="Y16" i="31" s="1"/>
  <c r="K16" i="31"/>
  <c r="M16" i="31" s="1"/>
  <c r="R16" i="31" s="1"/>
  <c r="C17" i="31" s="1"/>
  <c r="X33" i="39"/>
  <c r="Y33" i="39" s="1"/>
  <c r="K33" i="39"/>
  <c r="M33" i="39" s="1"/>
  <c r="R33" i="39" s="1"/>
  <c r="C34" i="39" s="1"/>
  <c r="K21" i="34"/>
  <c r="M21" i="34" s="1"/>
  <c r="R21" i="34" s="1"/>
  <c r="C22" i="34" s="1"/>
  <c r="X21" i="34"/>
  <c r="Y21" i="34" s="1"/>
  <c r="X18" i="33"/>
  <c r="Y18" i="33" s="1"/>
  <c r="M18" i="33"/>
  <c r="R18" i="33" s="1"/>
  <c r="X17" i="31" l="1"/>
  <c r="Y17" i="31" s="1"/>
  <c r="K17" i="31"/>
  <c r="M17" i="31" s="1"/>
  <c r="R17" i="31" s="1"/>
  <c r="C18" i="31" s="1"/>
  <c r="X34" i="39"/>
  <c r="Y34" i="39" s="1"/>
  <c r="K34" i="39"/>
  <c r="M34" i="39" s="1"/>
  <c r="R34" i="39" s="1"/>
  <c r="C35" i="39" s="1"/>
  <c r="K22" i="34"/>
  <c r="M22" i="34" s="1"/>
  <c r="R22" i="34" s="1"/>
  <c r="C23" i="34" s="1"/>
  <c r="X22" i="34"/>
  <c r="Y22" i="34" s="1"/>
  <c r="C19" i="33"/>
  <c r="K19" i="33" s="1"/>
  <c r="X18" i="31" l="1"/>
  <c r="Y18" i="31" s="1"/>
  <c r="K18" i="31"/>
  <c r="M18" i="31" s="1"/>
  <c r="R18" i="31" s="1"/>
  <c r="C19" i="31" s="1"/>
  <c r="X35" i="39"/>
  <c r="Y35" i="39" s="1"/>
  <c r="K35" i="39"/>
  <c r="M35" i="39" s="1"/>
  <c r="R35" i="39" s="1"/>
  <c r="C36" i="39" s="1"/>
  <c r="X23" i="34"/>
  <c r="Y23" i="34" s="1"/>
  <c r="K23" i="34"/>
  <c r="M23" i="34" s="1"/>
  <c r="R23" i="34" s="1"/>
  <c r="C24" i="34" s="1"/>
  <c r="X19" i="33"/>
  <c r="Y19" i="33" s="1"/>
  <c r="M19" i="33"/>
  <c r="R19" i="33" s="1"/>
  <c r="X19" i="31" l="1"/>
  <c r="Y19" i="31" s="1"/>
  <c r="K19" i="31"/>
  <c r="M19" i="31" s="1"/>
  <c r="R19" i="31" s="1"/>
  <c r="C20" i="31" s="1"/>
  <c r="X36" i="39"/>
  <c r="Y36" i="39" s="1"/>
  <c r="K36" i="39"/>
  <c r="M36" i="39" s="1"/>
  <c r="R36" i="39" s="1"/>
  <c r="C37" i="39" s="1"/>
  <c r="K24" i="34"/>
  <c r="M24" i="34" s="1"/>
  <c r="R24" i="34" s="1"/>
  <c r="C25" i="34" s="1"/>
  <c r="X24" i="34"/>
  <c r="Y24" i="34" s="1"/>
  <c r="C20" i="33"/>
  <c r="K20" i="33" s="1"/>
  <c r="X20" i="31" l="1"/>
  <c r="Y20" i="31" s="1"/>
  <c r="K20" i="31"/>
  <c r="M20" i="31" s="1"/>
  <c r="R20" i="31" s="1"/>
  <c r="C21" i="31" s="1"/>
  <c r="X37" i="39"/>
  <c r="Y37" i="39" s="1"/>
  <c r="K37" i="39"/>
  <c r="M37" i="39" s="1"/>
  <c r="R37" i="39" s="1"/>
  <c r="C38" i="39" s="1"/>
  <c r="X25" i="34"/>
  <c r="Y25" i="34" s="1"/>
  <c r="K25" i="34"/>
  <c r="M25" i="34" s="1"/>
  <c r="R25" i="34" s="1"/>
  <c r="C26" i="34" s="1"/>
  <c r="X20" i="33"/>
  <c r="Y20" i="33" s="1"/>
  <c r="M20" i="33"/>
  <c r="R20" i="33" s="1"/>
  <c r="C21" i="33" s="1"/>
  <c r="K21" i="33" s="1"/>
  <c r="X21" i="31" l="1"/>
  <c r="Y21" i="31" s="1"/>
  <c r="K21" i="31"/>
  <c r="M21" i="31" s="1"/>
  <c r="R21" i="31" s="1"/>
  <c r="C22" i="31" s="1"/>
  <c r="X38" i="39"/>
  <c r="Y38" i="39" s="1"/>
  <c r="K38" i="39"/>
  <c r="M38" i="39" s="1"/>
  <c r="R38" i="39" s="1"/>
  <c r="C39" i="39" s="1"/>
  <c r="K26" i="34"/>
  <c r="M26" i="34" s="1"/>
  <c r="R26" i="34" s="1"/>
  <c r="C27" i="34" s="1"/>
  <c r="X26" i="34"/>
  <c r="Y26" i="34" s="1"/>
  <c r="M21" i="33"/>
  <c r="R21" i="33" s="1"/>
  <c r="C22" i="33" s="1"/>
  <c r="K22" i="33" s="1"/>
  <c r="X21" i="33"/>
  <c r="Y21" i="33" s="1"/>
  <c r="X22" i="31" l="1"/>
  <c r="Y22" i="31" s="1"/>
  <c r="K22" i="31"/>
  <c r="M22" i="31" s="1"/>
  <c r="R22" i="31" s="1"/>
  <c r="C23" i="31" s="1"/>
  <c r="X39" i="39"/>
  <c r="Y39" i="39" s="1"/>
  <c r="K39" i="39"/>
  <c r="M39" i="39" s="1"/>
  <c r="R39" i="39" s="1"/>
  <c r="C40" i="39" s="1"/>
  <c r="X27" i="34"/>
  <c r="Y27" i="34" s="1"/>
  <c r="K27" i="34"/>
  <c r="M27" i="34" s="1"/>
  <c r="R27" i="34" s="1"/>
  <c r="C28" i="34" s="1"/>
  <c r="X22" i="33"/>
  <c r="Y22" i="33" s="1"/>
  <c r="M22" i="33"/>
  <c r="R22" i="33" s="1"/>
  <c r="C23" i="33" s="1"/>
  <c r="K23" i="33" s="1"/>
  <c r="X23" i="31" l="1"/>
  <c r="Y23" i="31" s="1"/>
  <c r="K23" i="31"/>
  <c r="M23" i="31" s="1"/>
  <c r="R23" i="31" s="1"/>
  <c r="C24" i="31" s="1"/>
  <c r="X40" i="39"/>
  <c r="Y40" i="39" s="1"/>
  <c r="K40" i="39"/>
  <c r="M40" i="39" s="1"/>
  <c r="R40" i="39" s="1"/>
  <c r="C41" i="39" s="1"/>
  <c r="K28" i="34"/>
  <c r="M28" i="34" s="1"/>
  <c r="R28" i="34" s="1"/>
  <c r="C29" i="34" s="1"/>
  <c r="X28" i="34"/>
  <c r="Y28" i="34" s="1"/>
  <c r="X23" i="33"/>
  <c r="Y23" i="33" s="1"/>
  <c r="M23" i="33"/>
  <c r="R23" i="33" s="1"/>
  <c r="C24" i="33" s="1"/>
  <c r="K24" i="33" s="1"/>
  <c r="X24" i="31" l="1"/>
  <c r="Y24" i="31" s="1"/>
  <c r="K24" i="31"/>
  <c r="M24" i="31" s="1"/>
  <c r="R24" i="31" s="1"/>
  <c r="C25" i="31" s="1"/>
  <c r="X41" i="39"/>
  <c r="Y41" i="39" s="1"/>
  <c r="K41" i="39"/>
  <c r="M41" i="39" s="1"/>
  <c r="R41" i="39" s="1"/>
  <c r="C42" i="39" s="1"/>
  <c r="X29" i="34"/>
  <c r="Y29" i="34" s="1"/>
  <c r="K29" i="34"/>
  <c r="M29" i="34" s="1"/>
  <c r="R29" i="34" s="1"/>
  <c r="C30" i="34" s="1"/>
  <c r="X24" i="33"/>
  <c r="Y24" i="33" s="1"/>
  <c r="M24" i="33"/>
  <c r="R24" i="33" s="1"/>
  <c r="C25" i="33" s="1"/>
  <c r="K25" i="33" s="1"/>
  <c r="X25" i="31" l="1"/>
  <c r="Y25" i="31" s="1"/>
  <c r="K25" i="31"/>
  <c r="M25" i="31" s="1"/>
  <c r="R25" i="31" s="1"/>
  <c r="C26" i="31" s="1"/>
  <c r="X42" i="39"/>
  <c r="Y42" i="39" s="1"/>
  <c r="K42" i="39"/>
  <c r="M42" i="39" s="1"/>
  <c r="R42" i="39" s="1"/>
  <c r="C43" i="39" s="1"/>
  <c r="K30" i="34"/>
  <c r="M30" i="34" s="1"/>
  <c r="R30" i="34" s="1"/>
  <c r="C31" i="34" s="1"/>
  <c r="X30" i="34"/>
  <c r="Y30" i="34" s="1"/>
  <c r="X25" i="33"/>
  <c r="Y25" i="33" s="1"/>
  <c r="M25" i="33"/>
  <c r="R25" i="33" s="1"/>
  <c r="C26" i="33" s="1"/>
  <c r="K26" i="33" s="1"/>
  <c r="X26" i="31" l="1"/>
  <c r="Y26" i="31" s="1"/>
  <c r="K26" i="31"/>
  <c r="M26" i="31" s="1"/>
  <c r="R26" i="31" s="1"/>
  <c r="C27" i="31" s="1"/>
  <c r="X43" i="39"/>
  <c r="Y43" i="39" s="1"/>
  <c r="K43" i="39"/>
  <c r="M43" i="39" s="1"/>
  <c r="R43" i="39" s="1"/>
  <c r="C44" i="39" s="1"/>
  <c r="X31" i="34"/>
  <c r="Y31" i="34" s="1"/>
  <c r="K31" i="34"/>
  <c r="M31" i="34" s="1"/>
  <c r="R31" i="34" s="1"/>
  <c r="X26" i="33"/>
  <c r="Y26" i="33" s="1"/>
  <c r="M26" i="33"/>
  <c r="R26" i="33" s="1"/>
  <c r="C27" i="33" s="1"/>
  <c r="K27" i="33" s="1"/>
  <c r="X27" i="31" l="1"/>
  <c r="Y27" i="31" s="1"/>
  <c r="K27" i="31"/>
  <c r="M27" i="31" s="1"/>
  <c r="R27" i="31" s="1"/>
  <c r="C28" i="31" s="1"/>
  <c r="X44" i="39"/>
  <c r="Y44" i="39" s="1"/>
  <c r="K44" i="39"/>
  <c r="M44" i="39" s="1"/>
  <c r="R44" i="39" s="1"/>
  <c r="C45" i="39" s="1"/>
  <c r="C32" i="34"/>
  <c r="X32" i="34" s="1"/>
  <c r="Y32" i="34" s="1"/>
  <c r="X27" i="33"/>
  <c r="Y27" i="33" s="1"/>
  <c r="M27" i="33"/>
  <c r="R27" i="33" s="1"/>
  <c r="C28" i="33" s="1"/>
  <c r="K28" i="33" s="1"/>
  <c r="K32" i="34" l="1"/>
  <c r="M32" i="34" s="1"/>
  <c r="R32" i="34" s="1"/>
  <c r="C33" i="34" s="1"/>
  <c r="X33" i="34" s="1"/>
  <c r="Y33" i="34" s="1"/>
  <c r="X28" i="31"/>
  <c r="Y28" i="31" s="1"/>
  <c r="K28" i="31"/>
  <c r="M28" i="31" s="1"/>
  <c r="R28" i="31" s="1"/>
  <c r="C29" i="31" s="1"/>
  <c r="X45" i="39"/>
  <c r="Y45" i="39" s="1"/>
  <c r="K45" i="39"/>
  <c r="M45" i="39" s="1"/>
  <c r="R45" i="39" s="1"/>
  <c r="C46" i="39" s="1"/>
  <c r="K33" i="34"/>
  <c r="M33" i="34" s="1"/>
  <c r="R33" i="34" s="1"/>
  <c r="X28" i="33"/>
  <c r="Y28" i="33" s="1"/>
  <c r="M28" i="33"/>
  <c r="R28" i="33" s="1"/>
  <c r="X29" i="31" l="1"/>
  <c r="Y29" i="31" s="1"/>
  <c r="K29" i="31"/>
  <c r="M29" i="31" s="1"/>
  <c r="R29" i="31" s="1"/>
  <c r="C30" i="31" s="1"/>
  <c r="X46" i="39"/>
  <c r="Y46" i="39" s="1"/>
  <c r="K46" i="39"/>
  <c r="M46" i="39" s="1"/>
  <c r="R46" i="39" s="1"/>
  <c r="C47" i="39" s="1"/>
  <c r="C34" i="34"/>
  <c r="K34" i="34" s="1"/>
  <c r="M34" i="34" s="1"/>
  <c r="R34" i="34" s="1"/>
  <c r="C35" i="34" s="1"/>
  <c r="C29" i="33"/>
  <c r="K29" i="33" s="1"/>
  <c r="X30" i="31" l="1"/>
  <c r="Y30" i="31" s="1"/>
  <c r="K30" i="31"/>
  <c r="M30" i="31" s="1"/>
  <c r="R30" i="31" s="1"/>
  <c r="C31" i="31" s="1"/>
  <c r="X34" i="34"/>
  <c r="Y34" i="34" s="1"/>
  <c r="X47" i="39"/>
  <c r="Y47" i="39" s="1"/>
  <c r="K47" i="39"/>
  <c r="M47" i="39" s="1"/>
  <c r="R47" i="39" s="1"/>
  <c r="C48" i="39" s="1"/>
  <c r="X35" i="34"/>
  <c r="Y35" i="34" s="1"/>
  <c r="K35" i="34"/>
  <c r="M35" i="34" s="1"/>
  <c r="R35" i="34" s="1"/>
  <c r="C36" i="34" s="1"/>
  <c r="X29" i="33"/>
  <c r="Y29" i="33" s="1"/>
  <c r="M29" i="33"/>
  <c r="R29" i="33" s="1"/>
  <c r="X31" i="31" l="1"/>
  <c r="Y31" i="31" s="1"/>
  <c r="K31" i="31"/>
  <c r="M31" i="31" s="1"/>
  <c r="R31" i="31" s="1"/>
  <c r="C32" i="31" s="1"/>
  <c r="X48" i="39"/>
  <c r="Y48" i="39" s="1"/>
  <c r="K48" i="39"/>
  <c r="M48" i="39" s="1"/>
  <c r="K36" i="34"/>
  <c r="M36" i="34" s="1"/>
  <c r="R36" i="34" s="1"/>
  <c r="C37" i="34" s="1"/>
  <c r="X36" i="34"/>
  <c r="Y36" i="34" s="1"/>
  <c r="C30" i="33"/>
  <c r="K30" i="33" s="1"/>
  <c r="R48" i="39" l="1"/>
  <c r="C49" i="39" s="1"/>
  <c r="X49" i="39" s="1"/>
  <c r="Y49" i="39" s="1"/>
  <c r="X32" i="31"/>
  <c r="Y32" i="31" s="1"/>
  <c r="K32" i="31"/>
  <c r="M32" i="31" s="1"/>
  <c r="R32" i="31" s="1"/>
  <c r="C33" i="31" s="1"/>
  <c r="K49" i="39"/>
  <c r="M49" i="39" s="1"/>
  <c r="R49" i="39" s="1"/>
  <c r="C50" i="39" s="1"/>
  <c r="X37" i="34"/>
  <c r="Y37" i="34" s="1"/>
  <c r="K37" i="34"/>
  <c r="M37" i="34" s="1"/>
  <c r="R37" i="34" s="1"/>
  <c r="X30" i="33"/>
  <c r="Y30" i="33" s="1"/>
  <c r="M30" i="33"/>
  <c r="R30" i="33" s="1"/>
  <c r="X33" i="31" l="1"/>
  <c r="Y33" i="31" s="1"/>
  <c r="K33" i="31"/>
  <c r="M33" i="31" s="1"/>
  <c r="R33" i="31" s="1"/>
  <c r="C34" i="31" s="1"/>
  <c r="X50" i="39"/>
  <c r="Y50" i="39" s="1"/>
  <c r="K50" i="39"/>
  <c r="M50" i="39" s="1"/>
  <c r="R50" i="39" s="1"/>
  <c r="C51" i="39" s="1"/>
  <c r="C38" i="34"/>
  <c r="X38" i="34" s="1"/>
  <c r="Y38" i="34" s="1"/>
  <c r="K38" i="34"/>
  <c r="M38" i="34" s="1"/>
  <c r="R38" i="34" s="1"/>
  <c r="C39" i="34" s="1"/>
  <c r="C31" i="33"/>
  <c r="K31" i="33" s="1"/>
  <c r="X34" i="31" l="1"/>
  <c r="Y34" i="31" s="1"/>
  <c r="K34" i="31"/>
  <c r="M34" i="31" s="1"/>
  <c r="R34" i="31" s="1"/>
  <c r="C35" i="31" s="1"/>
  <c r="X51" i="39"/>
  <c r="Y51" i="39" s="1"/>
  <c r="K51" i="39"/>
  <c r="M51" i="39" s="1"/>
  <c r="R51" i="39" s="1"/>
  <c r="C52" i="39" s="1"/>
  <c r="X39" i="34"/>
  <c r="Y39" i="34" s="1"/>
  <c r="K39" i="34"/>
  <c r="M39" i="34" s="1"/>
  <c r="R39" i="34" s="1"/>
  <c r="C40" i="34" s="1"/>
  <c r="X31" i="33"/>
  <c r="Y31" i="33" s="1"/>
  <c r="M31" i="33"/>
  <c r="R31" i="33" s="1"/>
  <c r="X35" i="31" l="1"/>
  <c r="Y35" i="31" s="1"/>
  <c r="K35" i="31"/>
  <c r="M35" i="31" s="1"/>
  <c r="R35" i="31" s="1"/>
  <c r="C36" i="31" s="1"/>
  <c r="X52" i="39"/>
  <c r="Y52" i="39" s="1"/>
  <c r="K52" i="39"/>
  <c r="M52" i="39" s="1"/>
  <c r="R52" i="39" s="1"/>
  <c r="C53" i="39" s="1"/>
  <c r="K40" i="34"/>
  <c r="M40" i="34" s="1"/>
  <c r="R40" i="34" s="1"/>
  <c r="C41" i="34" s="1"/>
  <c r="X40" i="34"/>
  <c r="Y40" i="34" s="1"/>
  <c r="C32" i="33"/>
  <c r="K32" i="33" s="1"/>
  <c r="X36" i="31" l="1"/>
  <c r="Y36" i="31" s="1"/>
  <c r="K36" i="31"/>
  <c r="M36" i="31" s="1"/>
  <c r="R36" i="31" s="1"/>
  <c r="C37" i="31" s="1"/>
  <c r="X53" i="39"/>
  <c r="Y53" i="39" s="1"/>
  <c r="K53" i="39"/>
  <c r="M53" i="39" s="1"/>
  <c r="R53" i="39" s="1"/>
  <c r="C54" i="39" s="1"/>
  <c r="X41" i="34"/>
  <c r="Y41" i="34" s="1"/>
  <c r="K41" i="34"/>
  <c r="M41" i="34" s="1"/>
  <c r="R41" i="34" s="1"/>
  <c r="C42" i="34" s="1"/>
  <c r="X32" i="33"/>
  <c r="Y32" i="33" s="1"/>
  <c r="M32" i="33"/>
  <c r="R32" i="33" s="1"/>
  <c r="X37" i="31" l="1"/>
  <c r="Y37" i="31" s="1"/>
  <c r="K37" i="31"/>
  <c r="M37" i="31" s="1"/>
  <c r="R37" i="31" s="1"/>
  <c r="C38" i="31" s="1"/>
  <c r="X54" i="39"/>
  <c r="Y54" i="39" s="1"/>
  <c r="K54" i="39"/>
  <c r="M54" i="39" s="1"/>
  <c r="R54" i="39" s="1"/>
  <c r="C55" i="39" s="1"/>
  <c r="K42" i="34"/>
  <c r="M42" i="34" s="1"/>
  <c r="R42" i="34" s="1"/>
  <c r="C43" i="34" s="1"/>
  <c r="X42" i="34"/>
  <c r="Y42" i="34" s="1"/>
  <c r="C33" i="33"/>
  <c r="K33" i="33" s="1"/>
  <c r="X38" i="31" l="1"/>
  <c r="Y38" i="31" s="1"/>
  <c r="K38" i="31"/>
  <c r="M38" i="31" s="1"/>
  <c r="R38" i="31" s="1"/>
  <c r="C39" i="31" s="1"/>
  <c r="X55" i="39"/>
  <c r="Y55" i="39" s="1"/>
  <c r="K55" i="39"/>
  <c r="M55" i="39" s="1"/>
  <c r="R55" i="39" s="1"/>
  <c r="C56" i="39" s="1"/>
  <c r="X43" i="34"/>
  <c r="Y43" i="34" s="1"/>
  <c r="K43" i="34"/>
  <c r="M43" i="34" s="1"/>
  <c r="R43" i="34" s="1"/>
  <c r="C44" i="34" s="1"/>
  <c r="X33" i="33"/>
  <c r="Y33" i="33" s="1"/>
  <c r="M33" i="33"/>
  <c r="R33" i="33" s="1"/>
  <c r="X39" i="31" l="1"/>
  <c r="Y39" i="31" s="1"/>
  <c r="K39" i="31"/>
  <c r="M39" i="31" s="1"/>
  <c r="R39" i="31" s="1"/>
  <c r="C40" i="31" s="1"/>
  <c r="X56" i="39"/>
  <c r="Y56" i="39" s="1"/>
  <c r="K56" i="39"/>
  <c r="M56" i="39" s="1"/>
  <c r="R56" i="39" s="1"/>
  <c r="C57" i="39" s="1"/>
  <c r="K44" i="34"/>
  <c r="M44" i="34" s="1"/>
  <c r="R44" i="34" s="1"/>
  <c r="C45" i="34" s="1"/>
  <c r="X44" i="34"/>
  <c r="Y44" i="34" s="1"/>
  <c r="C34" i="33"/>
  <c r="K34" i="33" s="1"/>
  <c r="X40" i="31" l="1"/>
  <c r="Y40" i="31" s="1"/>
  <c r="K40" i="31"/>
  <c r="M40" i="31" s="1"/>
  <c r="R40" i="31" s="1"/>
  <c r="C41" i="31" s="1"/>
  <c r="X57" i="39"/>
  <c r="Y57" i="39" s="1"/>
  <c r="K57" i="39"/>
  <c r="M57" i="39" s="1"/>
  <c r="R57" i="39" s="1"/>
  <c r="C58" i="39" s="1"/>
  <c r="X45" i="34"/>
  <c r="Y45" i="34" s="1"/>
  <c r="K45" i="34"/>
  <c r="M45" i="34" s="1"/>
  <c r="R45" i="34" s="1"/>
  <c r="C46" i="34" s="1"/>
  <c r="X34" i="33"/>
  <c r="Y34" i="33" s="1"/>
  <c r="M34" i="33"/>
  <c r="R34" i="33" s="1"/>
  <c r="X41" i="31" l="1"/>
  <c r="Y41" i="31" s="1"/>
  <c r="K41" i="31"/>
  <c r="M41" i="31" s="1"/>
  <c r="R41" i="31" s="1"/>
  <c r="C42" i="31" s="1"/>
  <c r="X58" i="39"/>
  <c r="Y58" i="39" s="1"/>
  <c r="K58" i="39"/>
  <c r="M58" i="39" s="1"/>
  <c r="R58" i="39" s="1"/>
  <c r="C59" i="39" s="1"/>
  <c r="K46" i="34"/>
  <c r="M46" i="34" s="1"/>
  <c r="R46" i="34" s="1"/>
  <c r="C47" i="34" s="1"/>
  <c r="X46" i="34"/>
  <c r="Y46" i="34" s="1"/>
  <c r="C35" i="33"/>
  <c r="K35" i="33" s="1"/>
  <c r="K42" i="31" l="1"/>
  <c r="M42" i="31" s="1"/>
  <c r="R42" i="31" s="1"/>
  <c r="C43" i="31" s="1"/>
  <c r="X42" i="31"/>
  <c r="Y42" i="31" s="1"/>
  <c r="X59" i="39"/>
  <c r="Y59" i="39" s="1"/>
  <c r="K59" i="39"/>
  <c r="M59" i="39" s="1"/>
  <c r="R59" i="39" s="1"/>
  <c r="C60" i="39" s="1"/>
  <c r="X47" i="34"/>
  <c r="Y47" i="34" s="1"/>
  <c r="K47" i="34"/>
  <c r="M47" i="34" s="1"/>
  <c r="R47" i="34" s="1"/>
  <c r="C48" i="34" s="1"/>
  <c r="X35" i="33"/>
  <c r="Y35" i="33" s="1"/>
  <c r="M35" i="33"/>
  <c r="R35" i="33" s="1"/>
  <c r="K43" i="31" l="1"/>
  <c r="M43" i="31" s="1"/>
  <c r="R43" i="31" s="1"/>
  <c r="C44" i="31" s="1"/>
  <c r="X43" i="31"/>
  <c r="Y43" i="31" s="1"/>
  <c r="X60" i="39"/>
  <c r="Y60" i="39" s="1"/>
  <c r="K60" i="39"/>
  <c r="M60" i="39" s="1"/>
  <c r="R60" i="39" s="1"/>
  <c r="C61" i="39" s="1"/>
  <c r="K48" i="34"/>
  <c r="M48" i="34" s="1"/>
  <c r="R48" i="34" s="1"/>
  <c r="C49" i="34" s="1"/>
  <c r="X48" i="34"/>
  <c r="Y48" i="34" s="1"/>
  <c r="C36" i="33"/>
  <c r="K36" i="33" s="1"/>
  <c r="X44" i="31" l="1"/>
  <c r="Y44" i="31" s="1"/>
  <c r="K44" i="31"/>
  <c r="M44" i="31" s="1"/>
  <c r="R44" i="31" s="1"/>
  <c r="C45" i="31" s="1"/>
  <c r="X61" i="39"/>
  <c r="Y61" i="39" s="1"/>
  <c r="K61" i="39"/>
  <c r="M61" i="39" s="1"/>
  <c r="R61" i="39" s="1"/>
  <c r="C62" i="39" s="1"/>
  <c r="X49" i="34"/>
  <c r="Y49" i="34" s="1"/>
  <c r="K49" i="34"/>
  <c r="M49" i="34" s="1"/>
  <c r="R49" i="34" s="1"/>
  <c r="C50" i="34" s="1"/>
  <c r="X36" i="33"/>
  <c r="Y36" i="33" s="1"/>
  <c r="M36" i="33"/>
  <c r="R36" i="33" s="1"/>
  <c r="C37" i="33" s="1"/>
  <c r="K37" i="33" s="1"/>
  <c r="X45" i="31" l="1"/>
  <c r="Y45" i="31" s="1"/>
  <c r="K45" i="31"/>
  <c r="M45" i="31" s="1"/>
  <c r="R45" i="31" s="1"/>
  <c r="C46" i="31" s="1"/>
  <c r="X62" i="39"/>
  <c r="Y62" i="39" s="1"/>
  <c r="K62" i="39"/>
  <c r="M62" i="39" s="1"/>
  <c r="R62" i="39" s="1"/>
  <c r="C63" i="39" s="1"/>
  <c r="K50" i="34"/>
  <c r="M50" i="34" s="1"/>
  <c r="R50" i="34" s="1"/>
  <c r="C51" i="34" s="1"/>
  <c r="X50" i="34"/>
  <c r="Y50" i="34" s="1"/>
  <c r="X37" i="33"/>
  <c r="Y37" i="33" s="1"/>
  <c r="M37" i="33"/>
  <c r="R37" i="33" s="1"/>
  <c r="C38" i="33" s="1"/>
  <c r="K38" i="33" s="1"/>
  <c r="X46" i="31" l="1"/>
  <c r="Y46" i="31" s="1"/>
  <c r="K46" i="31"/>
  <c r="M46" i="31" s="1"/>
  <c r="R46" i="31" s="1"/>
  <c r="X63" i="39"/>
  <c r="Y63" i="39" s="1"/>
  <c r="K63" i="39"/>
  <c r="M63" i="39" s="1"/>
  <c r="R63" i="39" s="1"/>
  <c r="C64" i="39" s="1"/>
  <c r="X51" i="34"/>
  <c r="Y51" i="34" s="1"/>
  <c r="K51" i="34"/>
  <c r="M51" i="34" s="1"/>
  <c r="R51" i="34" s="1"/>
  <c r="C52" i="34" s="1"/>
  <c r="X38" i="33"/>
  <c r="Y38" i="33" s="1"/>
  <c r="M38" i="33"/>
  <c r="R38" i="33" s="1"/>
  <c r="C39" i="33" s="1"/>
  <c r="K39" i="33" s="1"/>
  <c r="C47" i="31" l="1"/>
  <c r="D4" i="31"/>
  <c r="P2" i="31" s="1"/>
  <c r="C5" i="31"/>
  <c r="I5" i="31" s="1"/>
  <c r="G5" i="31"/>
  <c r="E5" i="31"/>
  <c r="X64" i="39"/>
  <c r="Y64" i="39" s="1"/>
  <c r="K64" i="39"/>
  <c r="M64" i="39" s="1"/>
  <c r="R64" i="39" s="1"/>
  <c r="C65" i="39" s="1"/>
  <c r="K52" i="34"/>
  <c r="M52" i="34" s="1"/>
  <c r="R52" i="34" s="1"/>
  <c r="C53" i="34" s="1"/>
  <c r="X52" i="34"/>
  <c r="Y52" i="34" s="1"/>
  <c r="X39" i="33"/>
  <c r="Y39" i="33" s="1"/>
  <c r="M39" i="33"/>
  <c r="R39" i="33" s="1"/>
  <c r="C40" i="33" s="1"/>
  <c r="K40" i="33" s="1"/>
  <c r="X47" i="31" l="1"/>
  <c r="Y47" i="31" s="1"/>
  <c r="P4" i="31" s="1"/>
  <c r="L4" i="31"/>
  <c r="X65" i="39"/>
  <c r="Y65" i="39" s="1"/>
  <c r="K65" i="39"/>
  <c r="M65" i="39" s="1"/>
  <c r="R65" i="39" s="1"/>
  <c r="C66" i="39" s="1"/>
  <c r="X53" i="34"/>
  <c r="Y53" i="34" s="1"/>
  <c r="K53" i="34"/>
  <c r="M53" i="34" s="1"/>
  <c r="R53" i="34" s="1"/>
  <c r="C54" i="34" s="1"/>
  <c r="X40" i="33"/>
  <c r="Y40" i="33" s="1"/>
  <c r="M40" i="33"/>
  <c r="R40" i="33" s="1"/>
  <c r="C41" i="33" s="1"/>
  <c r="K41" i="33" s="1"/>
  <c r="X66" i="39" l="1"/>
  <c r="Y66" i="39" s="1"/>
  <c r="K66" i="39"/>
  <c r="M66" i="39" s="1"/>
  <c r="R66" i="39" s="1"/>
  <c r="C67" i="39" s="1"/>
  <c r="K54" i="34"/>
  <c r="M54" i="34" s="1"/>
  <c r="R54" i="34" s="1"/>
  <c r="C55" i="34" s="1"/>
  <c r="X54" i="34"/>
  <c r="Y54" i="34" s="1"/>
  <c r="X41" i="33"/>
  <c r="Y41" i="33" s="1"/>
  <c r="M41" i="33"/>
  <c r="R41" i="33" s="1"/>
  <c r="C42" i="33" s="1"/>
  <c r="K42" i="33" s="1"/>
  <c r="X67" i="39" l="1"/>
  <c r="Y67" i="39" s="1"/>
  <c r="K67" i="39"/>
  <c r="M67" i="39" s="1"/>
  <c r="R67" i="39" s="1"/>
  <c r="C68" i="39" s="1"/>
  <c r="X55" i="34"/>
  <c r="Y55" i="34" s="1"/>
  <c r="K55" i="34"/>
  <c r="M55" i="34" s="1"/>
  <c r="R55" i="34" s="1"/>
  <c r="C56" i="34" s="1"/>
  <c r="X42" i="33"/>
  <c r="Y42" i="33" s="1"/>
  <c r="M42" i="33"/>
  <c r="R42" i="33" s="1"/>
  <c r="C43" i="33" s="1"/>
  <c r="K43" i="33" s="1"/>
  <c r="X68" i="39" l="1"/>
  <c r="Y68" i="39" s="1"/>
  <c r="K68" i="39"/>
  <c r="M68" i="39" s="1"/>
  <c r="R68" i="39" s="1"/>
  <c r="C69" i="39" s="1"/>
  <c r="K56" i="34"/>
  <c r="M56" i="34" s="1"/>
  <c r="R56" i="34" s="1"/>
  <c r="C57" i="34" s="1"/>
  <c r="X56" i="34"/>
  <c r="Y56" i="34" s="1"/>
  <c r="X43" i="33"/>
  <c r="Y43" i="33" s="1"/>
  <c r="M43" i="33"/>
  <c r="R43" i="33" s="1"/>
  <c r="C44" i="33" s="1"/>
  <c r="K44" i="33" s="1"/>
  <c r="X69" i="39" l="1"/>
  <c r="Y69" i="39" s="1"/>
  <c r="K69" i="39"/>
  <c r="M69" i="39" s="1"/>
  <c r="R69" i="39" s="1"/>
  <c r="C70" i="39" s="1"/>
  <c r="X57" i="34"/>
  <c r="Y57" i="34" s="1"/>
  <c r="K57" i="34"/>
  <c r="M57" i="34" s="1"/>
  <c r="R57" i="34" s="1"/>
  <c r="C58" i="34" s="1"/>
  <c r="X44" i="33"/>
  <c r="Y44" i="33" s="1"/>
  <c r="M44" i="33"/>
  <c r="R44" i="33" s="1"/>
  <c r="C45" i="33" s="1"/>
  <c r="K45" i="33" s="1"/>
  <c r="X70" i="39" l="1"/>
  <c r="Y70" i="39" s="1"/>
  <c r="K70" i="39"/>
  <c r="M70" i="39" s="1"/>
  <c r="R70" i="39" s="1"/>
  <c r="C71" i="39" s="1"/>
  <c r="K58" i="34"/>
  <c r="M58" i="34" s="1"/>
  <c r="R58" i="34" s="1"/>
  <c r="C59" i="34" s="1"/>
  <c r="X58" i="34"/>
  <c r="Y58" i="34" s="1"/>
  <c r="X45" i="33"/>
  <c r="Y45" i="33" s="1"/>
  <c r="M45" i="33"/>
  <c r="R45" i="33" s="1"/>
  <c r="X71" i="39" l="1"/>
  <c r="Y71" i="39" s="1"/>
  <c r="K71" i="39"/>
  <c r="M71" i="39" s="1"/>
  <c r="R71" i="39" s="1"/>
  <c r="C72" i="39" s="1"/>
  <c r="X59" i="34"/>
  <c r="Y59" i="34" s="1"/>
  <c r="K59" i="34"/>
  <c r="M59" i="34" s="1"/>
  <c r="R59" i="34" s="1"/>
  <c r="C60" i="34" s="1"/>
  <c r="C46" i="33"/>
  <c r="X46" i="33" l="1"/>
  <c r="Y46" i="33" s="1"/>
  <c r="K46" i="33"/>
  <c r="M46" i="33" s="1"/>
  <c r="R46" i="33" s="1"/>
  <c r="X72" i="39"/>
  <c r="Y72" i="39" s="1"/>
  <c r="K72" i="39"/>
  <c r="M72" i="39" s="1"/>
  <c r="R72" i="39" s="1"/>
  <c r="C73" i="39" s="1"/>
  <c r="K60" i="34"/>
  <c r="M60" i="34" s="1"/>
  <c r="R60" i="34" s="1"/>
  <c r="C61" i="34" s="1"/>
  <c r="X60" i="34"/>
  <c r="Y60" i="34" s="1"/>
  <c r="C47" i="33" l="1"/>
  <c r="X47" i="33" s="1"/>
  <c r="Y47" i="33" s="1"/>
  <c r="C5" i="33"/>
  <c r="E5" i="33"/>
  <c r="D4" i="33"/>
  <c r="P2" i="33" s="1"/>
  <c r="G5" i="33"/>
  <c r="P4" i="33"/>
  <c r="X73" i="39"/>
  <c r="Y73" i="39" s="1"/>
  <c r="K73" i="39"/>
  <c r="M73" i="39" s="1"/>
  <c r="R73" i="39" s="1"/>
  <c r="C74" i="39" s="1"/>
  <c r="X61" i="34"/>
  <c r="Y61" i="34" s="1"/>
  <c r="K61" i="34"/>
  <c r="M61" i="34" s="1"/>
  <c r="R61" i="34" s="1"/>
  <c r="C62" i="34" s="1"/>
  <c r="I5" i="33" l="1"/>
  <c r="X74" i="39"/>
  <c r="Y74" i="39" s="1"/>
  <c r="K74" i="39"/>
  <c r="M74" i="39" s="1"/>
  <c r="R74" i="39" s="1"/>
  <c r="C75" i="39" s="1"/>
  <c r="K62" i="34"/>
  <c r="M62" i="34" s="1"/>
  <c r="R62" i="34" s="1"/>
  <c r="C63" i="34" s="1"/>
  <c r="X62" i="34"/>
  <c r="Y62" i="34" s="1"/>
  <c r="X75" i="39" l="1"/>
  <c r="Y75" i="39" s="1"/>
  <c r="K75" i="39"/>
  <c r="M75" i="39" s="1"/>
  <c r="R75" i="39" s="1"/>
  <c r="C76" i="39" s="1"/>
  <c r="X63" i="34"/>
  <c r="Y63" i="34" s="1"/>
  <c r="K63" i="34"/>
  <c r="M63" i="34" s="1"/>
  <c r="R63" i="34" s="1"/>
  <c r="C64" i="34" s="1"/>
  <c r="X76" i="39" l="1"/>
  <c r="Y76" i="39" s="1"/>
  <c r="K76" i="39"/>
  <c r="M76" i="39" s="1"/>
  <c r="R76" i="39" s="1"/>
  <c r="C77" i="39" s="1"/>
  <c r="K64" i="34"/>
  <c r="M64" i="34" s="1"/>
  <c r="R64" i="34" s="1"/>
  <c r="C65" i="34" s="1"/>
  <c r="X64" i="34"/>
  <c r="Y64" i="34" s="1"/>
  <c r="X77" i="39" l="1"/>
  <c r="Y77" i="39" s="1"/>
  <c r="K77" i="39"/>
  <c r="M77" i="39" s="1"/>
  <c r="R77" i="39" s="1"/>
  <c r="C78" i="39" s="1"/>
  <c r="X65" i="34"/>
  <c r="Y65" i="34" s="1"/>
  <c r="K65" i="34"/>
  <c r="M65" i="34" s="1"/>
  <c r="R65" i="34" s="1"/>
  <c r="C66" i="34" s="1"/>
  <c r="X78" i="39" l="1"/>
  <c r="Y78" i="39" s="1"/>
  <c r="K78" i="39"/>
  <c r="M78" i="39" s="1"/>
  <c r="R78" i="39" s="1"/>
  <c r="C79" i="39" s="1"/>
  <c r="K66" i="34"/>
  <c r="M66" i="34" s="1"/>
  <c r="R66" i="34" s="1"/>
  <c r="C67" i="34" s="1"/>
  <c r="X66" i="34"/>
  <c r="Y66" i="34" s="1"/>
  <c r="X79" i="39" l="1"/>
  <c r="Y79" i="39" s="1"/>
  <c r="K79" i="39"/>
  <c r="M79" i="39" s="1"/>
  <c r="R79" i="39" s="1"/>
  <c r="C80" i="39" s="1"/>
  <c r="X67" i="34"/>
  <c r="Y67" i="34" s="1"/>
  <c r="K67" i="34"/>
  <c r="M67" i="34" s="1"/>
  <c r="R67" i="34" s="1"/>
  <c r="C68" i="34" s="1"/>
  <c r="X80" i="39" l="1"/>
  <c r="Y80" i="39" s="1"/>
  <c r="K80" i="39"/>
  <c r="M80" i="39" s="1"/>
  <c r="R80" i="39" s="1"/>
  <c r="C81" i="39" s="1"/>
  <c r="K68" i="34"/>
  <c r="M68" i="34" s="1"/>
  <c r="R68" i="34" s="1"/>
  <c r="C69" i="34" s="1"/>
  <c r="X68" i="34"/>
  <c r="Y68" i="34" s="1"/>
  <c r="X81" i="39" l="1"/>
  <c r="Y81" i="39" s="1"/>
  <c r="K81" i="39"/>
  <c r="M81" i="39" s="1"/>
  <c r="R81" i="39" s="1"/>
  <c r="X69" i="34"/>
  <c r="Y69" i="34" s="1"/>
  <c r="K69" i="34"/>
  <c r="M69" i="34" s="1"/>
  <c r="R69" i="34" s="1"/>
  <c r="C70" i="34" s="1"/>
  <c r="C82" i="39" l="1"/>
  <c r="R109" i="39"/>
  <c r="K70" i="34"/>
  <c r="M70" i="34" s="1"/>
  <c r="R70" i="34" s="1"/>
  <c r="C71" i="34" s="1"/>
  <c r="X70" i="34"/>
  <c r="Y70" i="34" s="1"/>
  <c r="S109" i="39" l="1"/>
  <c r="D4" i="39" s="1"/>
  <c r="P2" i="39" s="1"/>
  <c r="G5" i="39"/>
  <c r="E5" i="39"/>
  <c r="C5" i="39"/>
  <c r="X82" i="39"/>
  <c r="Y82" i="39" s="1"/>
  <c r="P4" i="39" s="1"/>
  <c r="L4" i="39"/>
  <c r="X71" i="34"/>
  <c r="Y71" i="34" s="1"/>
  <c r="K71" i="34"/>
  <c r="M71" i="34" s="1"/>
  <c r="R71" i="34" s="1"/>
  <c r="C72" i="34" s="1"/>
  <c r="I5" i="39" l="1"/>
  <c r="K72" i="34"/>
  <c r="M72" i="34" s="1"/>
  <c r="R72" i="34" s="1"/>
  <c r="C73" i="34" s="1"/>
  <c r="X72" i="34"/>
  <c r="Y72" i="34" s="1"/>
  <c r="X73" i="34" l="1"/>
  <c r="Y73" i="34" s="1"/>
  <c r="K73" i="34"/>
  <c r="M73" i="34" s="1"/>
  <c r="R73" i="34" s="1"/>
  <c r="C74" i="34" s="1"/>
  <c r="K74" i="34" l="1"/>
  <c r="M74" i="34" s="1"/>
  <c r="R74" i="34" s="1"/>
  <c r="C75" i="34" s="1"/>
  <c r="X74" i="34"/>
  <c r="Y74" i="34" s="1"/>
  <c r="X75" i="34" l="1"/>
  <c r="Y75" i="34" s="1"/>
  <c r="K75" i="34"/>
  <c r="M75" i="34" s="1"/>
  <c r="R75" i="34" s="1"/>
  <c r="C76" i="34" s="1"/>
  <c r="K76" i="34" l="1"/>
  <c r="M76" i="34" s="1"/>
  <c r="R76" i="34" s="1"/>
  <c r="C77" i="34" s="1"/>
  <c r="X76" i="34"/>
  <c r="Y76" i="34" s="1"/>
  <c r="X77" i="34" l="1"/>
  <c r="Y77" i="34" s="1"/>
  <c r="K77" i="34"/>
  <c r="M77" i="34" s="1"/>
  <c r="R77" i="34" s="1"/>
  <c r="C78" i="34" s="1"/>
  <c r="X78" i="34" l="1"/>
  <c r="Y78" i="34" s="1"/>
  <c r="K78" i="34"/>
  <c r="M78" i="34" s="1"/>
  <c r="R78" i="34" s="1"/>
  <c r="C79" i="34" l="1"/>
  <c r="K79" i="34" s="1"/>
  <c r="M79" i="34" s="1"/>
  <c r="R79" i="34" s="1"/>
  <c r="C80" i="34" s="1"/>
  <c r="K80" i="34" l="1"/>
  <c r="M80" i="34" s="1"/>
  <c r="R80" i="34" s="1"/>
  <c r="X79" i="34"/>
  <c r="Y79" i="34" s="1"/>
  <c r="X80" i="34" l="1"/>
  <c r="Y80" i="34" s="1"/>
  <c r="C81" i="34"/>
  <c r="X81" i="34" l="1"/>
  <c r="Y81" i="34" s="1"/>
  <c r="K81" i="34"/>
  <c r="M81" i="34" s="1"/>
  <c r="R81" i="34" s="1"/>
  <c r="C82" i="34" l="1"/>
  <c r="X82" i="34" l="1"/>
  <c r="Y82" i="34" s="1"/>
  <c r="K82" i="34"/>
  <c r="M82" i="34" s="1"/>
  <c r="R82" i="34" s="1"/>
  <c r="C83" i="34" l="1"/>
  <c r="X83" i="34" l="1"/>
  <c r="Y83" i="34" s="1"/>
  <c r="K83" i="34"/>
  <c r="M83" i="34" s="1"/>
  <c r="R83" i="34" s="1"/>
  <c r="C84" i="34" l="1"/>
  <c r="X84" i="34" l="1"/>
  <c r="Y84" i="34" s="1"/>
  <c r="K84" i="34"/>
  <c r="M84" i="34" s="1"/>
  <c r="R84" i="34" s="1"/>
  <c r="C85" i="34" l="1"/>
  <c r="X85" i="34" l="1"/>
  <c r="Y85" i="34" s="1"/>
  <c r="K85" i="34"/>
  <c r="M85" i="34" s="1"/>
  <c r="R85" i="34" s="1"/>
  <c r="C86" i="34" s="1"/>
  <c r="X86" i="34" l="1"/>
  <c r="Y86" i="34" s="1"/>
  <c r="K86" i="34"/>
  <c r="M86" i="34" s="1"/>
  <c r="R86" i="34" s="1"/>
  <c r="C87" i="34" s="1"/>
  <c r="X87" i="34" l="1"/>
  <c r="Y87" i="34" s="1"/>
  <c r="K87" i="34"/>
  <c r="M87" i="34" s="1"/>
  <c r="R87" i="34" s="1"/>
  <c r="C88" i="34" s="1"/>
  <c r="X88" i="34" l="1"/>
  <c r="Y88" i="34" s="1"/>
  <c r="K88" i="34"/>
  <c r="M88" i="34" s="1"/>
  <c r="R88" i="34" s="1"/>
  <c r="C89" i="34" s="1"/>
  <c r="X89" i="34" l="1"/>
  <c r="Y89" i="34" s="1"/>
  <c r="K89" i="34"/>
  <c r="M89" i="34" s="1"/>
  <c r="R89" i="34" s="1"/>
  <c r="C90" i="34" s="1"/>
  <c r="X90" i="34" l="1"/>
  <c r="Y90" i="34" s="1"/>
  <c r="K90" i="34"/>
  <c r="M90" i="34" s="1"/>
  <c r="R90" i="34" s="1"/>
  <c r="C91" i="34" s="1"/>
  <c r="X91" i="34" l="1"/>
  <c r="Y91" i="34" s="1"/>
  <c r="K91" i="34"/>
  <c r="M91" i="34" s="1"/>
  <c r="R91" i="34" s="1"/>
  <c r="C92" i="34" s="1"/>
  <c r="X92" i="34" l="1"/>
  <c r="Y92" i="34" s="1"/>
  <c r="K92" i="34"/>
  <c r="M92" i="34" s="1"/>
  <c r="R92" i="34" s="1"/>
  <c r="C93" i="34" s="1"/>
  <c r="X93" i="34" l="1"/>
  <c r="Y93" i="34" s="1"/>
  <c r="K93" i="34"/>
  <c r="M93" i="34" s="1"/>
  <c r="R93" i="34" s="1"/>
  <c r="C94" i="34" s="1"/>
  <c r="X94" i="34" l="1"/>
  <c r="Y94" i="34" s="1"/>
  <c r="K94" i="34"/>
  <c r="M94" i="34" s="1"/>
  <c r="R94" i="34" s="1"/>
  <c r="C95" i="34" s="1"/>
  <c r="X95" i="34" l="1"/>
  <c r="Y95" i="34" s="1"/>
  <c r="K95" i="34"/>
  <c r="M95" i="34" s="1"/>
  <c r="R95" i="34" s="1"/>
  <c r="C96" i="34" s="1"/>
  <c r="X96" i="34" l="1"/>
  <c r="Y96" i="34" s="1"/>
  <c r="K96" i="34"/>
  <c r="M96" i="34" s="1"/>
  <c r="R96" i="34" s="1"/>
  <c r="C97" i="34" s="1"/>
  <c r="X97" i="34" l="1"/>
  <c r="Y97" i="34" s="1"/>
  <c r="K97" i="34"/>
  <c r="M97" i="34" s="1"/>
  <c r="R97" i="34" s="1"/>
  <c r="C98" i="34" s="1"/>
  <c r="X98" i="34" l="1"/>
  <c r="Y98" i="34" s="1"/>
  <c r="K98" i="34"/>
  <c r="M98" i="34" s="1"/>
  <c r="R98" i="34" s="1"/>
  <c r="C99" i="34" s="1"/>
  <c r="X99" i="34" l="1"/>
  <c r="Y99" i="34" s="1"/>
  <c r="K99" i="34"/>
  <c r="M99" i="34" s="1"/>
  <c r="R99" i="34" s="1"/>
  <c r="C100" i="34" s="1"/>
  <c r="X100" i="34" l="1"/>
  <c r="Y100" i="34" s="1"/>
  <c r="K100" i="34"/>
  <c r="M100" i="34" s="1"/>
  <c r="R100" i="34" s="1"/>
  <c r="C101" i="34" s="1"/>
  <c r="X101" i="34" l="1"/>
  <c r="Y101" i="34" s="1"/>
  <c r="K101" i="34"/>
  <c r="M101" i="34" s="1"/>
  <c r="R101" i="34" s="1"/>
  <c r="C102" i="34" s="1"/>
  <c r="X102" i="34" l="1"/>
  <c r="Y102" i="34" s="1"/>
  <c r="K102" i="34"/>
  <c r="M102" i="34" s="1"/>
  <c r="R102" i="34" s="1"/>
  <c r="C103" i="34" s="1"/>
  <c r="X103" i="34" l="1"/>
  <c r="Y103" i="34" s="1"/>
  <c r="K103" i="34"/>
  <c r="M103" i="34" s="1"/>
  <c r="R103" i="34" s="1"/>
  <c r="C104" i="34" s="1"/>
  <c r="X104" i="34" l="1"/>
  <c r="Y104" i="34" s="1"/>
  <c r="K104" i="34"/>
  <c r="M104" i="34" s="1"/>
  <c r="R104" i="34" s="1"/>
  <c r="C105" i="34" s="1"/>
  <c r="X105" i="34" l="1"/>
  <c r="Y105" i="34" s="1"/>
  <c r="K105" i="34"/>
  <c r="M105" i="34" s="1"/>
  <c r="R105" i="34" s="1"/>
  <c r="C106" i="34" s="1"/>
  <c r="X106" i="34" l="1"/>
  <c r="Y106" i="34" s="1"/>
  <c r="K106" i="34"/>
  <c r="M106" i="34" s="1"/>
  <c r="R106" i="34" s="1"/>
  <c r="C107" i="34" s="1"/>
  <c r="X107" i="34" l="1"/>
  <c r="Y107" i="34" s="1"/>
  <c r="K107" i="34"/>
  <c r="M107" i="34" s="1"/>
  <c r="R107" i="34" s="1"/>
  <c r="C108" i="34" s="1"/>
  <c r="X108" i="34" l="1"/>
  <c r="Y108" i="34" s="1"/>
  <c r="P4" i="34" s="1"/>
  <c r="K108" i="34"/>
  <c r="M108" i="34" s="1"/>
  <c r="R108" i="34" s="1"/>
  <c r="R109" i="34" s="1"/>
  <c r="L4" i="34"/>
  <c r="S109" i="34" l="1"/>
  <c r="D4" i="34" s="1"/>
  <c r="P2" i="34" s="1"/>
  <c r="E5" i="34"/>
  <c r="G5" i="34"/>
  <c r="C5" i="34"/>
  <c r="I5" i="34" s="1"/>
</calcChain>
</file>

<file path=xl/sharedStrings.xml><?xml version="1.0" encoding="utf-8"?>
<sst xmlns="http://schemas.openxmlformats.org/spreadsheetml/2006/main" count="625" uniqueCount="90">
  <si>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</si>
  <si>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</si>
  <si>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</si>
  <si>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</si>
  <si>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</si>
  <si>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</si>
  <si>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</si>
  <si>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</si>
  <si>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</si>
  <si>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</si>
  <si>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</si>
  <si>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</si>
  <si>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</si>
  <si>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</si>
  <si>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</si>
  <si>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</si>
  <si>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</si>
  <si>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</si>
  <si>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</si>
  <si>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</si>
  <si>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</si>
  <si>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</si>
  <si>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</si>
  <si>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</si>
  <si>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</si>
  <si>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</si>
  <si>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</si>
  <si>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</si>
  <si>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</si>
  <si>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</si>
  <si>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</si>
  <si>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</si>
  <si>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</si>
  <si>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</si>
  <si>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</si>
  <si>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</si>
  <si>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</si>
  <si>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</si>
  <si>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</si>
  <si>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</si>
  <si>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</si>
  <si>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</si>
  <si>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</si>
  <si>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</si>
  <si>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</si>
  <si>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</si>
  <si>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</si>
  <si>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</si>
  <si>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</si>
  <si>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</si>
  <si>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</si>
  <si>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</si>
  <si>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</si>
  <si>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</si>
  <si>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</si>
  <si>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</si>
  <si>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</si>
  <si>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</si>
  <si>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</si>
  <si>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</si>
  <si>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</si>
  <si>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</si>
  <si>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</si>
  <si>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</si>
  <si>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</si>
  <si>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</si>
  <si>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</si>
  <si>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EB</t>
    <phoneticPr fontId="2"/>
  </si>
  <si>
    <t>EURUSD</t>
    <phoneticPr fontId="2"/>
  </si>
  <si>
    <t>PB&amp;EB</t>
    <phoneticPr fontId="2"/>
  </si>
  <si>
    <t>EURJPY</t>
    <phoneticPr fontId="2"/>
  </si>
  <si>
    <t>リスク（0.3%）</t>
    <phoneticPr fontId="3"/>
  </si>
  <si>
    <t>リスク（0.3％）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</si>
  <si>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</si>
  <si>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</si>
  <si>
    <t>勝率</t>
    <rPh sb="0" eb="2">
      <t>ショウリツ</t>
    </rPh>
    <phoneticPr fontId="2"/>
  </si>
  <si>
    <t>エントリー回数</t>
    <rPh sb="5" eb="7">
      <t>カイスウ</t>
    </rPh>
    <phoneticPr fontId="2"/>
  </si>
  <si>
    <t>1-2/M</t>
    <phoneticPr fontId="2"/>
  </si>
  <si>
    <t>1/M</t>
    <phoneticPr fontId="2"/>
  </si>
  <si>
    <t>2-3/M</t>
    <phoneticPr fontId="2"/>
  </si>
  <si>
    <t>EURJPY 検証</t>
    <rPh sb="7" eb="9">
      <t>ケンショウ</t>
    </rPh>
    <phoneticPr fontId="2"/>
  </si>
  <si>
    <t>GBDJPY</t>
    <phoneticPr fontId="2"/>
  </si>
  <si>
    <t>5-9/M</t>
    <phoneticPr fontId="2"/>
  </si>
  <si>
    <t>・フィボナッチターゲット-1.27で決済</t>
    <rPh sb="18" eb="20">
      <t>ケッサイ</t>
    </rPh>
    <phoneticPr fontId="3"/>
  </si>
  <si>
    <t xml:space="preserve">OBシステム：エントリーまでの状況確認で 20MA にタッチ 
上位足から時間足を 2 つ落として 
下位足のダウブレイクでエントリー </t>
    <phoneticPr fontId="2"/>
  </si>
  <si>
    <t>4時間　　　　　　（30分）足</t>
    <rPh sb="1" eb="3">
      <t>ジカン</t>
    </rPh>
    <rPh sb="12" eb="13">
      <t>フン</t>
    </rPh>
    <rPh sb="14" eb="15">
      <t>アシ</t>
    </rPh>
    <phoneticPr fontId="3"/>
  </si>
  <si>
    <t>OBシステム</t>
    <phoneticPr fontId="2"/>
  </si>
  <si>
    <t>1-3/M</t>
    <phoneticPr fontId="2"/>
  </si>
  <si>
    <t>2/29</t>
    <phoneticPr fontId="2"/>
  </si>
  <si>
    <t>54のように。ひげで20MAにタッチでもよろしいでしょうか？54の高値は右側のもう一段上と悩みました。</t>
    <rPh sb="33" eb="35">
      <t>タカネ</t>
    </rPh>
    <rPh sb="36" eb="38">
      <t>ミギガワ</t>
    </rPh>
    <rPh sb="41" eb="43">
      <t>イチダン</t>
    </rPh>
    <rPh sb="43" eb="44">
      <t>ウエ</t>
    </rPh>
    <rPh sb="45" eb="46">
      <t>ナヤ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</si>
</sst>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6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color rgb="FFFF0000"/>
      <name val="HGS創英角ﾎﾟｯﾌﾟ体"/>
      <family val="3"/>
      <charset val="128"/>
    </font>
    <font>
      <sz val="18"/>
      <color theme="0"/>
      <name val="ＭＳ Ｐゴシック"/>
      <family val="3"/>
      <charset val="128"/>
    </font>
    <font>
      <sz val="20"/>
      <color theme="0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rgb="FF7030A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1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177" fontId="12" fillId="0" borderId="1" xfId="0" applyNumberFormat="1" applyFont="1" applyBorder="1" applyAlignment="1">
      <alignment horizontal="center" vertical="center"/>
    </xf>
    <xf numFmtId="177" fontId="12" fillId="0" borderId="8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5" xfId="0" applyBorder="1">
      <alignment vertical="center"/>
    </xf>
    <xf numFmtId="180" fontId="0" fillId="0" borderId="15" xfId="0" applyNumberForma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77" fontId="12" fillId="0" borderId="2" xfId="0" applyNumberFormat="1" applyFont="1" applyBorder="1" applyAlignment="1">
      <alignment horizontal="center" vertical="center"/>
    </xf>
    <xf numFmtId="177" fontId="12" fillId="0" borderId="16" xfId="0" applyNumberFormat="1" applyFont="1" applyBorder="1" applyAlignment="1">
      <alignment horizontal="center" vertical="center"/>
    </xf>
    <xf numFmtId="177" fontId="12" fillId="0" borderId="1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>
      <alignment vertical="center"/>
    </xf>
    <xf numFmtId="177" fontId="12" fillId="0" borderId="19" xfId="0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10" fontId="9" fillId="0" borderId="1" xfId="0" applyNumberFormat="1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9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4" fontId="9" fillId="0" borderId="22" xfId="0" applyNumberFormat="1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6" borderId="1" xfId="0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12" fillId="0" borderId="8" xfId="0" applyNumberFormat="1" applyFont="1" applyBorder="1" applyAlignment="1">
      <alignment horizontal="center" vertical="center"/>
    </xf>
    <xf numFmtId="56" fontId="9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12" borderId="8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0" fontId="6" fillId="14" borderId="0" xfId="0" applyFont="1" applyFill="1">
      <alignment vertical="center"/>
    </xf>
    <xf numFmtId="0" fontId="13" fillId="12" borderId="0" xfId="0" applyFont="1" applyFill="1" applyAlignment="1">
      <alignment horizontal="center" vertical="center"/>
    </xf>
    <xf numFmtId="0" fontId="14" fillId="12" borderId="0" xfId="0" applyFont="1" applyFill="1">
      <alignment vertical="center"/>
    </xf>
    <xf numFmtId="0" fontId="6" fillId="12" borderId="0" xfId="0" applyFont="1" applyFill="1">
      <alignment vertical="center"/>
    </xf>
    <xf numFmtId="0" fontId="6" fillId="0" borderId="23" xfId="0" applyFont="1" applyBorder="1" applyAlignment="1">
      <alignment horizontal="center" vertical="center"/>
    </xf>
    <xf numFmtId="0" fontId="6" fillId="0" borderId="23" xfId="0" applyFont="1" applyBorder="1">
      <alignment vertical="center"/>
    </xf>
    <xf numFmtId="0" fontId="15" fillId="14" borderId="0" xfId="0" applyFont="1" applyFill="1">
      <alignment vertical="center"/>
    </xf>
    <xf numFmtId="0" fontId="7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11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0" fillId="11" borderId="1" xfId="0" applyNumberForma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2" fontId="8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180" fontId="8" fillId="0" borderId="4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4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</xdr:colOff>
      <xdr:row>4</xdr:row>
      <xdr:rowOff>53340</xdr:rowOff>
    </xdr:from>
    <xdr:to>
      <xdr:col>12</xdr:col>
      <xdr:colOff>588880</xdr:colOff>
      <xdr:row>36</xdr:row>
      <xdr:rowOff>146772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984988A-F2F2-43CF-80CC-F97B70A5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740" y="693816240"/>
          <a:ext cx="7172560" cy="6677112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4</xdr:row>
      <xdr:rowOff>38100</xdr:rowOff>
    </xdr:from>
    <xdr:to>
      <xdr:col>29</xdr:col>
      <xdr:colOff>361089</xdr:colOff>
      <xdr:row>36</xdr:row>
      <xdr:rowOff>177265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B93FB62B-31C7-4984-B730-E1F692F84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9620" y="693801000"/>
          <a:ext cx="9886089" cy="672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15</xdr:col>
      <xdr:colOff>223593</xdr:colOff>
      <xdr:row>70</xdr:row>
      <xdr:rowOff>93370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C59109B1-D102-402C-AB12-CAA6C49A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820" y="867140760"/>
          <a:ext cx="8757993" cy="647131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29</xdr:col>
      <xdr:colOff>65035</xdr:colOff>
      <xdr:row>70</xdr:row>
      <xdr:rowOff>117613</xdr:rowOff>
    </xdr:to>
    <xdr:pic>
      <xdr:nvPicPr>
        <xdr:cNvPr id="180" name="図 179">
          <a:extLst>
            <a:ext uri="{FF2B5EF4-FFF2-40B4-BE49-F238E27FC236}">
              <a16:creationId xmlns:a16="http://schemas.microsoft.com/office/drawing/2014/main" id="{CE0AC9F5-B037-445B-8113-F9422DB7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89820" y="867140760"/>
          <a:ext cx="798983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11</xdr:col>
      <xdr:colOff>329577</xdr:colOff>
      <xdr:row>103</xdr:row>
      <xdr:rowOff>78126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8251243B-86DF-400A-A0CA-7EF06CF0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5820" y="873930180"/>
          <a:ext cx="6425577" cy="645606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72</xdr:row>
      <xdr:rowOff>0</xdr:rowOff>
    </xdr:from>
    <xdr:to>
      <xdr:col>25</xdr:col>
      <xdr:colOff>87907</xdr:colOff>
      <xdr:row>103</xdr:row>
      <xdr:rowOff>102365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4B8EBCF0-D941-4BFE-8709-48EBA593B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51420" y="873930180"/>
          <a:ext cx="8012707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12</xdr:col>
      <xdr:colOff>512693</xdr:colOff>
      <xdr:row>136</xdr:row>
      <xdr:rowOff>40015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565E87DE-E3C0-468D-A528-79955105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5820" y="880719600"/>
          <a:ext cx="7218293" cy="641795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105</xdr:row>
      <xdr:rowOff>0</xdr:rowOff>
    </xdr:from>
    <xdr:to>
      <xdr:col>24</xdr:col>
      <xdr:colOff>209267</xdr:colOff>
      <xdr:row>136</xdr:row>
      <xdr:rowOff>79493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7A3D6274-A830-4BA0-8DFD-59616DA0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61020" y="880719600"/>
          <a:ext cx="691486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13</xdr:col>
      <xdr:colOff>390919</xdr:colOff>
      <xdr:row>169</xdr:row>
      <xdr:rowOff>116237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B282B122-C05C-40E8-A9B0-2A0BD5A71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5820" y="887509020"/>
          <a:ext cx="7706119" cy="6494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138</xdr:row>
      <xdr:rowOff>0</xdr:rowOff>
    </xdr:from>
    <xdr:to>
      <xdr:col>22</xdr:col>
      <xdr:colOff>231205</xdr:colOff>
      <xdr:row>169</xdr:row>
      <xdr:rowOff>117613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82ADCD61-D153-4F85-B675-D7ADF036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70620" y="887509020"/>
          <a:ext cx="510800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13</xdr:col>
      <xdr:colOff>2183</xdr:colOff>
      <xdr:row>202</xdr:row>
      <xdr:rowOff>116237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F323BF2-B2DC-4A33-8246-F1D2314C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5820" y="728182440"/>
          <a:ext cx="7317383" cy="6494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171</xdr:row>
      <xdr:rowOff>0</xdr:rowOff>
    </xdr:from>
    <xdr:to>
      <xdr:col>27</xdr:col>
      <xdr:colOff>278504</xdr:colOff>
      <xdr:row>202</xdr:row>
      <xdr:rowOff>125237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132B187F-4FB4-4543-A90C-DD209F2D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70620" y="894298440"/>
          <a:ext cx="8203304" cy="650317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204</xdr:row>
      <xdr:rowOff>15240</xdr:rowOff>
    </xdr:from>
    <xdr:to>
      <xdr:col>23</xdr:col>
      <xdr:colOff>329941</xdr:colOff>
      <xdr:row>235</xdr:row>
      <xdr:rowOff>70499</xdr:rowOff>
    </xdr:to>
    <xdr:pic>
      <xdr:nvPicPr>
        <xdr:cNvPr id="233" name="図 232">
          <a:extLst>
            <a:ext uri="{FF2B5EF4-FFF2-40B4-BE49-F238E27FC236}">
              <a16:creationId xmlns:a16="http://schemas.microsoft.com/office/drawing/2014/main" id="{632A50C2-AB20-49F3-83FD-8F7CBE42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41820" y="901103100"/>
          <a:ext cx="7645141" cy="6433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10</xdr:col>
      <xdr:colOff>222683</xdr:colOff>
      <xdr:row>235</xdr:row>
      <xdr:rowOff>93370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6CE58004-307A-4393-9DAD-BB03F841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45820" y="901087860"/>
          <a:ext cx="5709083" cy="64713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12</xdr:col>
      <xdr:colOff>505071</xdr:colOff>
      <xdr:row>268</xdr:row>
      <xdr:rowOff>131482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7C1EFAC2-C864-4AF5-9C37-B7D926FE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45820" y="907877280"/>
          <a:ext cx="7210671" cy="65094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237</xdr:row>
      <xdr:rowOff>0</xdr:rowOff>
    </xdr:from>
    <xdr:to>
      <xdr:col>28</xdr:col>
      <xdr:colOff>561210</xdr:colOff>
      <xdr:row>268</xdr:row>
      <xdr:rowOff>94741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7EA79163-E1BD-42F4-9745-062D682E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161020" y="907877280"/>
          <a:ext cx="970521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270</xdr:row>
      <xdr:rowOff>0</xdr:rowOff>
    </xdr:from>
    <xdr:to>
      <xdr:col>14</xdr:col>
      <xdr:colOff>124301</xdr:colOff>
      <xdr:row>301</xdr:row>
      <xdr:rowOff>131482</xdr:rowOff>
    </xdr:to>
    <xdr:pic>
      <xdr:nvPicPr>
        <xdr:cNvPr id="263" name="図 262">
          <a:extLst>
            <a:ext uri="{FF2B5EF4-FFF2-40B4-BE49-F238E27FC236}">
              <a16:creationId xmlns:a16="http://schemas.microsoft.com/office/drawing/2014/main" id="{1FADCAEF-6EE0-43DC-B8F1-28C4E65D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14400" y="748550700"/>
          <a:ext cx="7980521" cy="6509422"/>
        </a:xfrm>
        <a:prstGeom prst="rect">
          <a:avLst/>
        </a:prstGeom>
      </xdr:spPr>
    </xdr:pic>
    <xdr:clientData/>
  </xdr:twoCellAnchor>
  <xdr:twoCellAnchor editAs="oneCell">
    <xdr:from>
      <xdr:col>14</xdr:col>
      <xdr:colOff>426720</xdr:colOff>
      <xdr:row>270</xdr:row>
      <xdr:rowOff>0</xdr:rowOff>
    </xdr:from>
    <xdr:to>
      <xdr:col>32</xdr:col>
      <xdr:colOff>127364</xdr:colOff>
      <xdr:row>301</xdr:row>
      <xdr:rowOff>71870</xdr:rowOff>
    </xdr:to>
    <xdr:pic>
      <xdr:nvPicPr>
        <xdr:cNvPr id="272" name="図 271">
          <a:extLst>
            <a:ext uri="{FF2B5EF4-FFF2-40B4-BE49-F238E27FC236}">
              <a16:creationId xmlns:a16="http://schemas.microsoft.com/office/drawing/2014/main" id="{D52DC1B0-1535-4802-BC9C-B1D058586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197340" y="914666700"/>
          <a:ext cx="10673444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12</xdr:col>
      <xdr:colOff>24868</xdr:colOff>
      <xdr:row>334</xdr:row>
      <xdr:rowOff>78126</xdr:rowOff>
    </xdr:to>
    <xdr:pic>
      <xdr:nvPicPr>
        <xdr:cNvPr id="274" name="図 273">
          <a:extLst>
            <a:ext uri="{FF2B5EF4-FFF2-40B4-BE49-F238E27FC236}">
              <a16:creationId xmlns:a16="http://schemas.microsoft.com/office/drawing/2014/main" id="{C996AD09-BD28-4607-B9B4-CC44E43D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5820" y="921456120"/>
          <a:ext cx="6730468" cy="6456066"/>
        </a:xfrm>
        <a:prstGeom prst="rect">
          <a:avLst/>
        </a:prstGeom>
      </xdr:spPr>
    </xdr:pic>
    <xdr:clientData/>
  </xdr:twoCellAnchor>
  <xdr:twoCellAnchor editAs="oneCell">
    <xdr:from>
      <xdr:col>12</xdr:col>
      <xdr:colOff>403860</xdr:colOff>
      <xdr:row>303</xdr:row>
      <xdr:rowOff>0</xdr:rowOff>
    </xdr:from>
    <xdr:to>
      <xdr:col>23</xdr:col>
      <xdr:colOff>597879</xdr:colOff>
      <xdr:row>334</xdr:row>
      <xdr:rowOff>56622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13ACF741-D685-4484-8ECE-50104C86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55280" y="921456120"/>
          <a:ext cx="689961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11</xdr:col>
      <xdr:colOff>428666</xdr:colOff>
      <xdr:row>367</xdr:row>
      <xdr:rowOff>123860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664BFBA0-A962-4593-B3BB-B6B8E402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45820" y="928245540"/>
          <a:ext cx="6524666" cy="650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336</xdr:row>
      <xdr:rowOff>0</xdr:rowOff>
    </xdr:from>
    <xdr:to>
      <xdr:col>25</xdr:col>
      <xdr:colOff>248008</xdr:colOff>
      <xdr:row>367</xdr:row>
      <xdr:rowOff>87117</xdr:rowOff>
    </xdr:to>
    <xdr:pic>
      <xdr:nvPicPr>
        <xdr:cNvPr id="279" name="図 278">
          <a:extLst>
            <a:ext uri="{FF2B5EF4-FFF2-40B4-BE49-F238E27FC236}">
              <a16:creationId xmlns:a16="http://schemas.microsoft.com/office/drawing/2014/main" id="{69EAA9B3-2E03-4948-95E4-8569B2543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551420" y="928245540"/>
          <a:ext cx="817280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12</xdr:col>
      <xdr:colOff>573671</xdr:colOff>
      <xdr:row>400</xdr:row>
      <xdr:rowOff>116237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C2AD5F7A-768A-47C9-8A27-1AE7B4C54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5820" y="935034960"/>
          <a:ext cx="7279271" cy="6494177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369</xdr:row>
      <xdr:rowOff>60960</xdr:rowOff>
    </xdr:from>
    <xdr:to>
      <xdr:col>24</xdr:col>
      <xdr:colOff>476006</xdr:colOff>
      <xdr:row>400</xdr:row>
      <xdr:rowOff>117582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AE5ADE64-3F02-42A3-ABF0-3E4A8912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51520" y="935095920"/>
          <a:ext cx="6991106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12</xdr:col>
      <xdr:colOff>169691</xdr:colOff>
      <xdr:row>433</xdr:row>
      <xdr:rowOff>123860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059F76CE-CAD7-492E-A01C-698DA8A3B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5820" y="941824380"/>
          <a:ext cx="6875291" cy="65018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402</xdr:row>
      <xdr:rowOff>0</xdr:rowOff>
    </xdr:from>
    <xdr:to>
      <xdr:col>27</xdr:col>
      <xdr:colOff>301687</xdr:colOff>
      <xdr:row>433</xdr:row>
      <xdr:rowOff>140485</xdr:rowOff>
    </xdr:to>
    <xdr:pic>
      <xdr:nvPicPr>
        <xdr:cNvPr id="294" name="図 293">
          <a:extLst>
            <a:ext uri="{FF2B5EF4-FFF2-40B4-BE49-F238E27FC236}">
              <a16:creationId xmlns:a16="http://schemas.microsoft.com/office/drawing/2014/main" id="{11BEC94E-C04C-4F2C-A7CA-EF1F485C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161020" y="941824380"/>
          <a:ext cx="883608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12</xdr:col>
      <xdr:colOff>375492</xdr:colOff>
      <xdr:row>467</xdr:row>
      <xdr:rowOff>131482</xdr:rowOff>
    </xdr:to>
    <xdr:pic>
      <xdr:nvPicPr>
        <xdr:cNvPr id="295" name="図 294">
          <a:extLst>
            <a:ext uri="{FF2B5EF4-FFF2-40B4-BE49-F238E27FC236}">
              <a16:creationId xmlns:a16="http://schemas.microsoft.com/office/drawing/2014/main" id="{A4071D2C-ADFF-4394-B07E-2A7F7ED00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45820" y="948819540"/>
          <a:ext cx="7081092" cy="65094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436</xdr:row>
      <xdr:rowOff>0</xdr:rowOff>
    </xdr:from>
    <xdr:to>
      <xdr:col>25</xdr:col>
      <xdr:colOff>346808</xdr:colOff>
      <xdr:row>467</xdr:row>
      <xdr:rowOff>94741</xdr:rowOff>
    </xdr:to>
    <xdr:pic>
      <xdr:nvPicPr>
        <xdr:cNvPr id="297" name="図 296">
          <a:extLst>
            <a:ext uri="{FF2B5EF4-FFF2-40B4-BE49-F238E27FC236}">
              <a16:creationId xmlns:a16="http://schemas.microsoft.com/office/drawing/2014/main" id="{61B8DDB8-A3F5-40C5-86AE-DE46F895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61020" y="948819540"/>
          <a:ext cx="7662008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13</xdr:col>
      <xdr:colOff>70783</xdr:colOff>
      <xdr:row>500</xdr:row>
      <xdr:rowOff>78126</xdr:rowOff>
    </xdr:to>
    <xdr:pic>
      <xdr:nvPicPr>
        <xdr:cNvPr id="298" name="図 297">
          <a:extLst>
            <a:ext uri="{FF2B5EF4-FFF2-40B4-BE49-F238E27FC236}">
              <a16:creationId xmlns:a16="http://schemas.microsoft.com/office/drawing/2014/main" id="{0CE15D20-03F8-42A3-917E-BD28147B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5820" y="955608960"/>
          <a:ext cx="7385983" cy="645606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469</xdr:row>
      <xdr:rowOff>0</xdr:rowOff>
    </xdr:from>
    <xdr:to>
      <xdr:col>28</xdr:col>
      <xdr:colOff>27227</xdr:colOff>
      <xdr:row>500</xdr:row>
      <xdr:rowOff>125237</xdr:rowOff>
    </xdr:to>
    <xdr:pic>
      <xdr:nvPicPr>
        <xdr:cNvPr id="299" name="図 298">
          <a:extLst>
            <a:ext uri="{FF2B5EF4-FFF2-40B4-BE49-F238E27FC236}">
              <a16:creationId xmlns:a16="http://schemas.microsoft.com/office/drawing/2014/main" id="{4EEED6B4-1A4F-4010-B879-501CAE1A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770620" y="955608960"/>
          <a:ext cx="856162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13</xdr:col>
      <xdr:colOff>413786</xdr:colOff>
      <xdr:row>534</xdr:row>
      <xdr:rowOff>70504</xdr:rowOff>
    </xdr:to>
    <xdr:pic>
      <xdr:nvPicPr>
        <xdr:cNvPr id="300" name="図 299">
          <a:extLst>
            <a:ext uri="{FF2B5EF4-FFF2-40B4-BE49-F238E27FC236}">
              <a16:creationId xmlns:a16="http://schemas.microsoft.com/office/drawing/2014/main" id="{43E963DE-4EDF-47FB-AC48-3337B611B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45820" y="962604120"/>
          <a:ext cx="7728986" cy="644844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503</xdr:row>
      <xdr:rowOff>0</xdr:rowOff>
    </xdr:from>
    <xdr:to>
      <xdr:col>29</xdr:col>
      <xdr:colOff>355365</xdr:colOff>
      <xdr:row>534</xdr:row>
      <xdr:rowOff>148108</xdr:rowOff>
    </xdr:to>
    <xdr:pic>
      <xdr:nvPicPr>
        <xdr:cNvPr id="301" name="図 300">
          <a:extLst>
            <a:ext uri="{FF2B5EF4-FFF2-40B4-BE49-F238E27FC236}">
              <a16:creationId xmlns:a16="http://schemas.microsoft.com/office/drawing/2014/main" id="{B7E70DF3-2A3E-46B4-924D-668D797D9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770620" y="962604120"/>
          <a:ext cx="9499365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14</xdr:col>
      <xdr:colOff>124321</xdr:colOff>
      <xdr:row>567</xdr:row>
      <xdr:rowOff>47637</xdr:rowOff>
    </xdr:to>
    <xdr:pic>
      <xdr:nvPicPr>
        <xdr:cNvPr id="303" name="図 302">
          <a:extLst>
            <a:ext uri="{FF2B5EF4-FFF2-40B4-BE49-F238E27FC236}">
              <a16:creationId xmlns:a16="http://schemas.microsoft.com/office/drawing/2014/main" id="{A5F0E6F4-476A-425C-9599-7434D6397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45820" y="969393540"/>
          <a:ext cx="8049121" cy="642557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536</xdr:row>
      <xdr:rowOff>0</xdr:rowOff>
    </xdr:from>
    <xdr:to>
      <xdr:col>29</xdr:col>
      <xdr:colOff>583770</xdr:colOff>
      <xdr:row>567</xdr:row>
      <xdr:rowOff>64246</xdr:rowOff>
    </xdr:to>
    <xdr:pic>
      <xdr:nvPicPr>
        <xdr:cNvPr id="304" name="図 303">
          <a:extLst>
            <a:ext uri="{FF2B5EF4-FFF2-40B4-BE49-F238E27FC236}">
              <a16:creationId xmlns:a16="http://schemas.microsoft.com/office/drawing/2014/main" id="{821D5CC1-7AF2-488D-BE42-0F1591C6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380220" y="969393540"/>
          <a:ext cx="9118170" cy="6442186"/>
        </a:xfrm>
        <a:prstGeom prst="rect">
          <a:avLst/>
        </a:prstGeom>
      </xdr:spPr>
    </xdr:pic>
    <xdr:clientData/>
  </xdr:twoCellAnchor>
  <xdr:twoCellAnchor editAs="oneCell">
    <xdr:from>
      <xdr:col>12</xdr:col>
      <xdr:colOff>274320</xdr:colOff>
      <xdr:row>569</xdr:row>
      <xdr:rowOff>38100</xdr:rowOff>
    </xdr:from>
    <xdr:to>
      <xdr:col>36</xdr:col>
      <xdr:colOff>266538</xdr:colOff>
      <xdr:row>600</xdr:row>
      <xdr:rowOff>71850</xdr:rowOff>
    </xdr:to>
    <xdr:pic>
      <xdr:nvPicPr>
        <xdr:cNvPr id="306" name="図 305">
          <a:extLst>
            <a:ext uri="{FF2B5EF4-FFF2-40B4-BE49-F238E27FC236}">
              <a16:creationId xmlns:a16="http://schemas.microsoft.com/office/drawing/2014/main" id="{0E8E1174-2485-4CAD-B140-EF47939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825740" y="976221060"/>
          <a:ext cx="14622618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12</xdr:col>
      <xdr:colOff>24868</xdr:colOff>
      <xdr:row>600</xdr:row>
      <xdr:rowOff>116237</xdr:rowOff>
    </xdr:to>
    <xdr:pic>
      <xdr:nvPicPr>
        <xdr:cNvPr id="307" name="図 306">
          <a:extLst>
            <a:ext uri="{FF2B5EF4-FFF2-40B4-BE49-F238E27FC236}">
              <a16:creationId xmlns:a16="http://schemas.microsoft.com/office/drawing/2014/main" id="{71D71819-7F1F-4324-85CB-5C456614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45820" y="976182960"/>
          <a:ext cx="6730468" cy="6494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13</xdr:col>
      <xdr:colOff>581476</xdr:colOff>
      <xdr:row>633</xdr:row>
      <xdr:rowOff>55259</xdr:rowOff>
    </xdr:to>
    <xdr:pic>
      <xdr:nvPicPr>
        <xdr:cNvPr id="308" name="図 307">
          <a:extLst>
            <a:ext uri="{FF2B5EF4-FFF2-40B4-BE49-F238E27FC236}">
              <a16:creationId xmlns:a16="http://schemas.microsoft.com/office/drawing/2014/main" id="{EF6E269C-1943-4C6D-9C3A-7A0395C9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45820" y="982972380"/>
          <a:ext cx="7896676" cy="6433199"/>
        </a:xfrm>
        <a:prstGeom prst="rect">
          <a:avLst/>
        </a:prstGeom>
      </xdr:spPr>
    </xdr:pic>
    <xdr:clientData/>
  </xdr:twoCellAnchor>
  <xdr:twoCellAnchor editAs="oneCell">
    <xdr:from>
      <xdr:col>14</xdr:col>
      <xdr:colOff>403860</xdr:colOff>
      <xdr:row>602</xdr:row>
      <xdr:rowOff>7620</xdr:rowOff>
    </xdr:from>
    <xdr:to>
      <xdr:col>24</xdr:col>
      <xdr:colOff>475586</xdr:colOff>
      <xdr:row>633</xdr:row>
      <xdr:rowOff>87113</xdr:rowOff>
    </xdr:to>
    <xdr:pic>
      <xdr:nvPicPr>
        <xdr:cNvPr id="309" name="図 308">
          <a:extLst>
            <a:ext uri="{FF2B5EF4-FFF2-40B4-BE49-F238E27FC236}">
              <a16:creationId xmlns:a16="http://schemas.microsoft.com/office/drawing/2014/main" id="{080344C0-111B-44AE-9862-A31F1CA8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174480" y="982980000"/>
          <a:ext cx="6167726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635</xdr:row>
      <xdr:rowOff>0</xdr:rowOff>
    </xdr:from>
    <xdr:to>
      <xdr:col>9</xdr:col>
      <xdr:colOff>108167</xdr:colOff>
      <xdr:row>666</xdr:row>
      <xdr:rowOff>78126</xdr:rowOff>
    </xdr:to>
    <xdr:pic>
      <xdr:nvPicPr>
        <xdr:cNvPr id="310" name="図 309">
          <a:extLst>
            <a:ext uri="{FF2B5EF4-FFF2-40B4-BE49-F238E27FC236}">
              <a16:creationId xmlns:a16="http://schemas.microsoft.com/office/drawing/2014/main" id="{7AFF9F2B-09D0-468C-BF9D-1F5E6460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45820" y="989761800"/>
          <a:ext cx="4984967" cy="6456066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634</xdr:row>
      <xdr:rowOff>198120</xdr:rowOff>
    </xdr:from>
    <xdr:to>
      <xdr:col>23</xdr:col>
      <xdr:colOff>217629</xdr:colOff>
      <xdr:row>666</xdr:row>
      <xdr:rowOff>109993</xdr:rowOff>
    </xdr:to>
    <xdr:pic>
      <xdr:nvPicPr>
        <xdr:cNvPr id="311" name="図 310">
          <a:extLst>
            <a:ext uri="{FF2B5EF4-FFF2-40B4-BE49-F238E27FC236}">
              <a16:creationId xmlns:a16="http://schemas.microsoft.com/office/drawing/2014/main" id="{959AB799-7D87-4962-9879-C5951404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103620" y="989754180"/>
          <a:ext cx="837102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668</xdr:row>
      <xdr:rowOff>0</xdr:rowOff>
    </xdr:from>
    <xdr:to>
      <xdr:col>13</xdr:col>
      <xdr:colOff>352807</xdr:colOff>
      <xdr:row>699</xdr:row>
      <xdr:rowOff>131482</xdr:rowOff>
    </xdr:to>
    <xdr:pic>
      <xdr:nvPicPr>
        <xdr:cNvPr id="312" name="図 311">
          <a:extLst>
            <a:ext uri="{FF2B5EF4-FFF2-40B4-BE49-F238E27FC236}">
              <a16:creationId xmlns:a16="http://schemas.microsoft.com/office/drawing/2014/main" id="{592BEC4E-72CC-4019-BF68-A51B468A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45820" y="996551220"/>
          <a:ext cx="7668007" cy="650942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668</xdr:row>
      <xdr:rowOff>0</xdr:rowOff>
    </xdr:from>
    <xdr:to>
      <xdr:col>29</xdr:col>
      <xdr:colOff>271502</xdr:colOff>
      <xdr:row>699</xdr:row>
      <xdr:rowOff>125237</xdr:rowOff>
    </xdr:to>
    <xdr:pic>
      <xdr:nvPicPr>
        <xdr:cNvPr id="313" name="図 312">
          <a:extLst>
            <a:ext uri="{FF2B5EF4-FFF2-40B4-BE49-F238E27FC236}">
              <a16:creationId xmlns:a16="http://schemas.microsoft.com/office/drawing/2014/main" id="{68ED3E8F-DD88-4F3F-9ED0-6D17AC573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770620" y="996551220"/>
          <a:ext cx="9415502" cy="6503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</xdr:colOff>
      <xdr:row>701</xdr:row>
      <xdr:rowOff>7620</xdr:rowOff>
    </xdr:from>
    <xdr:to>
      <xdr:col>26</xdr:col>
      <xdr:colOff>362662</xdr:colOff>
      <xdr:row>732</xdr:row>
      <xdr:rowOff>102361</xdr:rowOff>
    </xdr:to>
    <xdr:pic>
      <xdr:nvPicPr>
        <xdr:cNvPr id="315" name="図 314">
          <a:extLst>
            <a:ext uri="{FF2B5EF4-FFF2-40B4-BE49-F238E27FC236}">
              <a16:creationId xmlns:a16="http://schemas.microsoft.com/office/drawing/2014/main" id="{ACF8CBC3-0B21-4A82-BE28-1B0774C62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581900" y="1003348260"/>
          <a:ext cx="8866582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701</xdr:row>
      <xdr:rowOff>0</xdr:rowOff>
    </xdr:from>
    <xdr:to>
      <xdr:col>11</xdr:col>
      <xdr:colOff>283843</xdr:colOff>
      <xdr:row>732</xdr:row>
      <xdr:rowOff>85748</xdr:rowOff>
    </xdr:to>
    <xdr:pic>
      <xdr:nvPicPr>
        <xdr:cNvPr id="316" name="図 315">
          <a:extLst>
            <a:ext uri="{FF2B5EF4-FFF2-40B4-BE49-F238E27FC236}">
              <a16:creationId xmlns:a16="http://schemas.microsoft.com/office/drawing/2014/main" id="{5E890D46-0613-4FBE-8D64-4C445FBF0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45820" y="1003340640"/>
          <a:ext cx="6379843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734</xdr:row>
      <xdr:rowOff>0</xdr:rowOff>
    </xdr:from>
    <xdr:to>
      <xdr:col>13</xdr:col>
      <xdr:colOff>55539</xdr:colOff>
      <xdr:row>765</xdr:row>
      <xdr:rowOff>93370</xdr:rowOff>
    </xdr:to>
    <xdr:pic>
      <xdr:nvPicPr>
        <xdr:cNvPr id="317" name="図 316">
          <a:extLst>
            <a:ext uri="{FF2B5EF4-FFF2-40B4-BE49-F238E27FC236}">
              <a16:creationId xmlns:a16="http://schemas.microsoft.com/office/drawing/2014/main" id="{2EB7CBA1-2E40-4EB2-A77F-A620F1761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45820" y="1010130060"/>
          <a:ext cx="7370739" cy="6471310"/>
        </a:xfrm>
        <a:prstGeom prst="rect">
          <a:avLst/>
        </a:prstGeom>
      </xdr:spPr>
    </xdr:pic>
    <xdr:clientData/>
  </xdr:twoCellAnchor>
  <xdr:twoCellAnchor editAs="oneCell">
    <xdr:from>
      <xdr:col>13</xdr:col>
      <xdr:colOff>350520</xdr:colOff>
      <xdr:row>734</xdr:row>
      <xdr:rowOff>0</xdr:rowOff>
    </xdr:from>
    <xdr:to>
      <xdr:col>31</xdr:col>
      <xdr:colOff>226513</xdr:colOff>
      <xdr:row>765</xdr:row>
      <xdr:rowOff>102365</xdr:rowOff>
    </xdr:to>
    <xdr:pic>
      <xdr:nvPicPr>
        <xdr:cNvPr id="318" name="図 317">
          <a:extLst>
            <a:ext uri="{FF2B5EF4-FFF2-40B4-BE49-F238E27FC236}">
              <a16:creationId xmlns:a16="http://schemas.microsoft.com/office/drawing/2014/main" id="{3A9C0E30-C17E-4022-9CFB-BB889446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11540" y="1010130060"/>
          <a:ext cx="10848793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767</xdr:row>
      <xdr:rowOff>0</xdr:rowOff>
    </xdr:from>
    <xdr:to>
      <xdr:col>11</xdr:col>
      <xdr:colOff>184754</xdr:colOff>
      <xdr:row>798</xdr:row>
      <xdr:rowOff>47637</xdr:rowOff>
    </xdr:to>
    <xdr:pic>
      <xdr:nvPicPr>
        <xdr:cNvPr id="319" name="図 318">
          <a:extLst>
            <a:ext uri="{FF2B5EF4-FFF2-40B4-BE49-F238E27FC236}">
              <a16:creationId xmlns:a16="http://schemas.microsoft.com/office/drawing/2014/main" id="{792F3A46-911E-4785-8CB8-413368E0A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45820" y="1016919480"/>
          <a:ext cx="6280754" cy="642557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767</xdr:row>
      <xdr:rowOff>0</xdr:rowOff>
    </xdr:from>
    <xdr:to>
      <xdr:col>22</xdr:col>
      <xdr:colOff>413422</xdr:colOff>
      <xdr:row>798</xdr:row>
      <xdr:rowOff>93370</xdr:rowOff>
    </xdr:to>
    <xdr:pic>
      <xdr:nvPicPr>
        <xdr:cNvPr id="320" name="図 319">
          <a:extLst>
            <a:ext uri="{FF2B5EF4-FFF2-40B4-BE49-F238E27FC236}">
              <a16:creationId xmlns:a16="http://schemas.microsoft.com/office/drawing/2014/main" id="{A5BD3FBA-EF58-4D2B-AD54-B150D652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551420" y="1016919480"/>
          <a:ext cx="6509422" cy="64713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800</xdr:row>
      <xdr:rowOff>0</xdr:rowOff>
    </xdr:from>
    <xdr:to>
      <xdr:col>11</xdr:col>
      <xdr:colOff>588734</xdr:colOff>
      <xdr:row>831</xdr:row>
      <xdr:rowOff>116237</xdr:rowOff>
    </xdr:to>
    <xdr:pic>
      <xdr:nvPicPr>
        <xdr:cNvPr id="325" name="図 324">
          <a:extLst>
            <a:ext uri="{FF2B5EF4-FFF2-40B4-BE49-F238E27FC236}">
              <a16:creationId xmlns:a16="http://schemas.microsoft.com/office/drawing/2014/main" id="{E431B94B-9C43-4B1E-8214-0DD1C5D18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45820" y="1023708900"/>
          <a:ext cx="6684734" cy="6494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320040</xdr:colOff>
      <xdr:row>799</xdr:row>
      <xdr:rowOff>182880</xdr:rowOff>
    </xdr:from>
    <xdr:to>
      <xdr:col>26</xdr:col>
      <xdr:colOff>278652</xdr:colOff>
      <xdr:row>831</xdr:row>
      <xdr:rowOff>56633</xdr:rowOff>
    </xdr:to>
    <xdr:pic>
      <xdr:nvPicPr>
        <xdr:cNvPr id="326" name="図 325">
          <a:extLst>
            <a:ext uri="{FF2B5EF4-FFF2-40B4-BE49-F238E27FC236}">
              <a16:creationId xmlns:a16="http://schemas.microsoft.com/office/drawing/2014/main" id="{7B0A4324-9F7A-4020-925A-D6F4E502C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871460" y="1023686040"/>
          <a:ext cx="8493012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834</xdr:row>
      <xdr:rowOff>0</xdr:rowOff>
    </xdr:from>
    <xdr:to>
      <xdr:col>15</xdr:col>
      <xdr:colOff>55903</xdr:colOff>
      <xdr:row>866</xdr:row>
      <xdr:rowOff>93432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1442250-627B-46B1-9C39-80F5DA2C0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45820" y="171739560"/>
          <a:ext cx="8590303" cy="6677112"/>
        </a:xfrm>
        <a:prstGeom prst="rect">
          <a:avLst/>
        </a:prstGeom>
      </xdr:spPr>
    </xdr:pic>
    <xdr:clientData/>
  </xdr:twoCellAnchor>
  <xdr:twoCellAnchor editAs="oneCell">
    <xdr:from>
      <xdr:col>15</xdr:col>
      <xdr:colOff>464820</xdr:colOff>
      <xdr:row>834</xdr:row>
      <xdr:rowOff>0</xdr:rowOff>
    </xdr:from>
    <xdr:to>
      <xdr:col>39</xdr:col>
      <xdr:colOff>380799</xdr:colOff>
      <xdr:row>866</xdr:row>
      <xdr:rowOff>148213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1D2CE84-DFCA-4E5F-AA84-C0142466A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845040" y="171739560"/>
          <a:ext cx="14546379" cy="67318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14</xdr:col>
      <xdr:colOff>192922</xdr:colOff>
      <xdr:row>900</xdr:row>
      <xdr:rowOff>116299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17F4CA2-189F-4D69-9B99-1E427FAC0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45820" y="178734720"/>
          <a:ext cx="8117722" cy="669997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868</xdr:row>
      <xdr:rowOff>0</xdr:rowOff>
    </xdr:from>
    <xdr:to>
      <xdr:col>25</xdr:col>
      <xdr:colOff>391929</xdr:colOff>
      <xdr:row>900</xdr:row>
      <xdr:rowOff>102470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02C1648-3A1A-48E5-B0A0-6D56E5BB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380220" y="178734720"/>
          <a:ext cx="648792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902</xdr:row>
      <xdr:rowOff>0</xdr:rowOff>
    </xdr:from>
    <xdr:to>
      <xdr:col>13</xdr:col>
      <xdr:colOff>147006</xdr:colOff>
      <xdr:row>934</xdr:row>
      <xdr:rowOff>93432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863032B-D426-4D31-9E1C-7511DE56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45820" y="185729880"/>
          <a:ext cx="7462206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902</xdr:row>
      <xdr:rowOff>0</xdr:rowOff>
    </xdr:from>
    <xdr:to>
      <xdr:col>29</xdr:col>
      <xdr:colOff>301998</xdr:colOff>
      <xdr:row>934</xdr:row>
      <xdr:rowOff>71975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B1AC1D3-AA84-4AAD-ACEC-59BE8384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770620" y="185729880"/>
          <a:ext cx="9445998" cy="6655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936</xdr:row>
      <xdr:rowOff>0</xdr:rowOff>
    </xdr:from>
    <xdr:to>
      <xdr:col>14</xdr:col>
      <xdr:colOff>398723</xdr:colOff>
      <xdr:row>968</xdr:row>
      <xdr:rowOff>154410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ED77B3D-0F44-4040-9072-EBFC4101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45820" y="192725040"/>
          <a:ext cx="8323523" cy="67380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936</xdr:row>
      <xdr:rowOff>0</xdr:rowOff>
    </xdr:from>
    <xdr:to>
      <xdr:col>37</xdr:col>
      <xdr:colOff>494772</xdr:colOff>
      <xdr:row>968</xdr:row>
      <xdr:rowOff>117718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DA8CC1E-6D23-41C5-8A88-ED682A31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380220" y="192725040"/>
          <a:ext cx="13905972" cy="67013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970</xdr:row>
      <xdr:rowOff>0</xdr:rowOff>
    </xdr:from>
    <xdr:to>
      <xdr:col>12</xdr:col>
      <xdr:colOff>451715</xdr:colOff>
      <xdr:row>1002</xdr:row>
      <xdr:rowOff>85810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D9C1FA1-4205-4EFE-B91A-491292CA8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45820" y="199720200"/>
          <a:ext cx="7157315" cy="666949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970</xdr:row>
      <xdr:rowOff>0</xdr:rowOff>
    </xdr:from>
    <xdr:to>
      <xdr:col>30</xdr:col>
      <xdr:colOff>195885</xdr:colOff>
      <xdr:row>1002</xdr:row>
      <xdr:rowOff>117718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8F4E686-BC8F-4690-84D3-4F9E4E82C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161020" y="199720200"/>
          <a:ext cx="10559085" cy="67013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1004</xdr:row>
      <xdr:rowOff>0</xdr:rowOff>
    </xdr:from>
    <xdr:to>
      <xdr:col>13</xdr:col>
      <xdr:colOff>589098</xdr:colOff>
      <xdr:row>1036</xdr:row>
      <xdr:rowOff>70565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B9632FB-DD05-4930-948F-74414618D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45820" y="206715360"/>
          <a:ext cx="7904298" cy="6654245"/>
        </a:xfrm>
        <a:prstGeom prst="rect">
          <a:avLst/>
        </a:prstGeom>
      </xdr:spPr>
    </xdr:pic>
    <xdr:clientData/>
  </xdr:twoCellAnchor>
  <xdr:twoCellAnchor editAs="oneCell">
    <xdr:from>
      <xdr:col>14</xdr:col>
      <xdr:colOff>350520</xdr:colOff>
      <xdr:row>1004</xdr:row>
      <xdr:rowOff>38100</xdr:rowOff>
    </xdr:from>
    <xdr:to>
      <xdr:col>35</xdr:col>
      <xdr:colOff>456163</xdr:colOff>
      <xdr:row>1036</xdr:row>
      <xdr:rowOff>117698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8A9D88D3-19EF-4090-8E73-0864907DC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121140" y="206753460"/>
          <a:ext cx="12907243" cy="6663278"/>
        </a:xfrm>
        <a:prstGeom prst="rect">
          <a:avLst/>
        </a:prstGeom>
      </xdr:spPr>
    </xdr:pic>
    <xdr:clientData/>
  </xdr:twoCellAnchor>
  <xdr:twoCellAnchor editAs="oneCell">
    <xdr:from>
      <xdr:col>14</xdr:col>
      <xdr:colOff>259080</xdr:colOff>
      <xdr:row>1038</xdr:row>
      <xdr:rowOff>53340</xdr:rowOff>
    </xdr:from>
    <xdr:to>
      <xdr:col>26</xdr:col>
      <xdr:colOff>506777</xdr:colOff>
      <xdr:row>1070</xdr:row>
      <xdr:rowOff>140562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E289575-C637-498D-86AA-6ECC24FA9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029700" y="213763860"/>
          <a:ext cx="7562897" cy="66709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1038</xdr:row>
      <xdr:rowOff>0</xdr:rowOff>
    </xdr:from>
    <xdr:to>
      <xdr:col>13</xdr:col>
      <xdr:colOff>581476</xdr:colOff>
      <xdr:row>1070</xdr:row>
      <xdr:rowOff>93432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17C204C-79BA-49E9-BA96-F12DAA0BC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45820" y="213710520"/>
          <a:ext cx="7896676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358140</xdr:colOff>
      <xdr:row>1072</xdr:row>
      <xdr:rowOff>15240</xdr:rowOff>
    </xdr:from>
    <xdr:to>
      <xdr:col>28</xdr:col>
      <xdr:colOff>210017</xdr:colOff>
      <xdr:row>1104</xdr:row>
      <xdr:rowOff>117710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9B79922-A828-496A-88A3-01A774C9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128760" y="220720920"/>
          <a:ext cx="8386277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1072</xdr:row>
      <xdr:rowOff>0</xdr:rowOff>
    </xdr:from>
    <xdr:to>
      <xdr:col>13</xdr:col>
      <xdr:colOff>596720</xdr:colOff>
      <xdr:row>1104</xdr:row>
      <xdr:rowOff>70565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28FC551C-8125-441C-8456-CFE5F4CF9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45820" y="220705680"/>
          <a:ext cx="7911920" cy="6654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1106</xdr:row>
      <xdr:rowOff>0</xdr:rowOff>
    </xdr:from>
    <xdr:to>
      <xdr:col>16</xdr:col>
      <xdr:colOff>246641</xdr:colOff>
      <xdr:row>1138</xdr:row>
      <xdr:rowOff>85810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3357298-6E39-421E-879F-8006E9F61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45820" y="227700840"/>
          <a:ext cx="9390641" cy="66694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1106</xdr:row>
      <xdr:rowOff>0</xdr:rowOff>
    </xdr:from>
    <xdr:to>
      <xdr:col>31</xdr:col>
      <xdr:colOff>492284</xdr:colOff>
      <xdr:row>1138</xdr:row>
      <xdr:rowOff>79598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AFD1CC6-1C04-44CF-AC55-FD50409D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0599420" y="227700840"/>
          <a:ext cx="9026684" cy="66632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1140</xdr:row>
      <xdr:rowOff>0</xdr:rowOff>
    </xdr:from>
    <xdr:to>
      <xdr:col>12</xdr:col>
      <xdr:colOff>497449</xdr:colOff>
      <xdr:row>1172</xdr:row>
      <xdr:rowOff>116299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5AA17A5-725F-4DDC-B2E1-FD3F8AE2F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45820" y="234696000"/>
          <a:ext cx="7203049" cy="669997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1140</xdr:row>
      <xdr:rowOff>0</xdr:rowOff>
    </xdr:from>
    <xdr:to>
      <xdr:col>27</xdr:col>
      <xdr:colOff>522779</xdr:colOff>
      <xdr:row>1172</xdr:row>
      <xdr:rowOff>132966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B91DDA3F-E971-40D4-8780-B631A7C3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161020" y="234696000"/>
          <a:ext cx="9057179" cy="6716646"/>
        </a:xfrm>
        <a:prstGeom prst="rect">
          <a:avLst/>
        </a:prstGeom>
      </xdr:spPr>
    </xdr:pic>
    <xdr:clientData/>
  </xdr:twoCellAnchor>
  <xdr:twoCellAnchor editAs="oneCell">
    <xdr:from>
      <xdr:col>13</xdr:col>
      <xdr:colOff>335280</xdr:colOff>
      <xdr:row>1173</xdr:row>
      <xdr:rowOff>182880</xdr:rowOff>
    </xdr:from>
    <xdr:to>
      <xdr:col>25</xdr:col>
      <xdr:colOff>422876</xdr:colOff>
      <xdr:row>1206</xdr:row>
      <xdr:rowOff>79610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DBDAC08-885F-4E84-B334-760054E0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496300" y="241668300"/>
          <a:ext cx="7402796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1174</xdr:row>
      <xdr:rowOff>0</xdr:rowOff>
    </xdr:from>
    <xdr:to>
      <xdr:col>13</xdr:col>
      <xdr:colOff>2183</xdr:colOff>
      <xdr:row>1206</xdr:row>
      <xdr:rowOff>139165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9E86B62-9665-4EF7-91CD-B6FE72236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45820" y="241691160"/>
          <a:ext cx="7317383" cy="672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1208</xdr:row>
      <xdr:rowOff>0</xdr:rowOff>
    </xdr:from>
    <xdr:to>
      <xdr:col>12</xdr:col>
      <xdr:colOff>497449</xdr:colOff>
      <xdr:row>1240</xdr:row>
      <xdr:rowOff>62943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6E55705-C227-4D72-BD93-B2DF8431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45820" y="248686320"/>
          <a:ext cx="7203049" cy="6646623"/>
        </a:xfrm>
        <a:prstGeom prst="rect">
          <a:avLst/>
        </a:prstGeom>
      </xdr:spPr>
    </xdr:pic>
    <xdr:clientData/>
  </xdr:twoCellAnchor>
  <xdr:twoCellAnchor editAs="oneCell">
    <xdr:from>
      <xdr:col>13</xdr:col>
      <xdr:colOff>213360</xdr:colOff>
      <xdr:row>1207</xdr:row>
      <xdr:rowOff>198120</xdr:rowOff>
    </xdr:from>
    <xdr:to>
      <xdr:col>28</xdr:col>
      <xdr:colOff>400999</xdr:colOff>
      <xdr:row>1240</xdr:row>
      <xdr:rowOff>71978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EBD8FA0-B87A-476B-AF28-1E115E5C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374380" y="248678700"/>
          <a:ext cx="9331639" cy="6663278"/>
        </a:xfrm>
        <a:prstGeom prst="rect">
          <a:avLst/>
        </a:prstGeom>
      </xdr:spPr>
    </xdr:pic>
    <xdr:clientData/>
  </xdr:twoCellAnchor>
  <xdr:twoCellAnchor editAs="oneCell">
    <xdr:from>
      <xdr:col>12</xdr:col>
      <xdr:colOff>121920</xdr:colOff>
      <xdr:row>1242</xdr:row>
      <xdr:rowOff>15240</xdr:rowOff>
    </xdr:from>
    <xdr:to>
      <xdr:col>24</xdr:col>
      <xdr:colOff>453480</xdr:colOff>
      <xdr:row>1274</xdr:row>
      <xdr:rowOff>125334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92F59A2-A3F3-4F97-998E-32E566E32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673340" y="255696720"/>
          <a:ext cx="7646760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1242</xdr:row>
      <xdr:rowOff>0</xdr:rowOff>
    </xdr:from>
    <xdr:to>
      <xdr:col>11</xdr:col>
      <xdr:colOff>375310</xdr:colOff>
      <xdr:row>1274</xdr:row>
      <xdr:rowOff>123921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D023137-AE10-48B1-B713-0E0BBCF79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45820" y="255681480"/>
          <a:ext cx="6471310" cy="67076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1276</xdr:row>
      <xdr:rowOff>0</xdr:rowOff>
    </xdr:from>
    <xdr:to>
      <xdr:col>13</xdr:col>
      <xdr:colOff>25050</xdr:colOff>
      <xdr:row>1308</xdr:row>
      <xdr:rowOff>101054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CD6E4349-67EA-4BA0-BA15-0297D830A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45820" y="262676640"/>
          <a:ext cx="7340250" cy="6684734"/>
        </a:xfrm>
        <a:prstGeom prst="rect">
          <a:avLst/>
        </a:prstGeom>
      </xdr:spPr>
    </xdr:pic>
    <xdr:clientData/>
  </xdr:twoCellAnchor>
  <xdr:twoCellAnchor editAs="oneCell">
    <xdr:from>
      <xdr:col>13</xdr:col>
      <xdr:colOff>358140</xdr:colOff>
      <xdr:row>1276</xdr:row>
      <xdr:rowOff>7620</xdr:rowOff>
    </xdr:from>
    <xdr:to>
      <xdr:col>27</xdr:col>
      <xdr:colOff>560716</xdr:colOff>
      <xdr:row>1308</xdr:row>
      <xdr:rowOff>117714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C78A23CC-45A8-45AB-9875-78C42CD6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519160" y="262684260"/>
          <a:ext cx="8736976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1310</xdr:row>
      <xdr:rowOff>0</xdr:rowOff>
    </xdr:from>
    <xdr:to>
      <xdr:col>11</xdr:col>
      <xdr:colOff>70420</xdr:colOff>
      <xdr:row>1342</xdr:row>
      <xdr:rowOff>85810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8256438-1587-4E23-BAB4-A9F5D1B4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45820" y="269671800"/>
          <a:ext cx="6166420" cy="66694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1310</xdr:row>
      <xdr:rowOff>0</xdr:rowOff>
    </xdr:from>
    <xdr:to>
      <xdr:col>24</xdr:col>
      <xdr:colOff>384927</xdr:colOff>
      <xdr:row>1342</xdr:row>
      <xdr:rowOff>110094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1B3A3081-D4DC-46BB-8A65-E4963332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551420" y="269671800"/>
          <a:ext cx="7700127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1344</xdr:row>
      <xdr:rowOff>0</xdr:rowOff>
    </xdr:from>
    <xdr:to>
      <xdr:col>11</xdr:col>
      <xdr:colOff>344821</xdr:colOff>
      <xdr:row>1376</xdr:row>
      <xdr:rowOff>123921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2113204C-A7FA-4592-88B7-B469F5B2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45820" y="276666960"/>
          <a:ext cx="6440821" cy="670760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1344</xdr:row>
      <xdr:rowOff>0</xdr:rowOff>
    </xdr:from>
    <xdr:to>
      <xdr:col>22</xdr:col>
      <xdr:colOff>262323</xdr:colOff>
      <xdr:row>1376</xdr:row>
      <xdr:rowOff>94846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9A1DCA-499A-47F4-8085-1F366222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7551420" y="276666960"/>
          <a:ext cx="6358323" cy="66785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1378</xdr:row>
      <xdr:rowOff>0</xdr:rowOff>
    </xdr:from>
    <xdr:to>
      <xdr:col>16</xdr:col>
      <xdr:colOff>269508</xdr:colOff>
      <xdr:row>1410</xdr:row>
      <xdr:rowOff>146788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7EEEF18-D85D-404B-A5E5-CC0531F9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45820" y="283662120"/>
          <a:ext cx="9413508" cy="67304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1378</xdr:row>
      <xdr:rowOff>0</xdr:rowOff>
    </xdr:from>
    <xdr:to>
      <xdr:col>40</xdr:col>
      <xdr:colOff>449340</xdr:colOff>
      <xdr:row>1410</xdr:row>
      <xdr:rowOff>125342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B8B8D8C-5079-487C-A90D-DDE60409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0599420" y="283662120"/>
          <a:ext cx="14470140" cy="67090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1413</xdr:row>
      <xdr:rowOff>0</xdr:rowOff>
    </xdr:from>
    <xdr:to>
      <xdr:col>13</xdr:col>
      <xdr:colOff>543364</xdr:colOff>
      <xdr:row>1445</xdr:row>
      <xdr:rowOff>93432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5FA41E48-F92B-4805-81E1-12B74868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845820" y="290863020"/>
          <a:ext cx="7858564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289560</xdr:colOff>
      <xdr:row>1412</xdr:row>
      <xdr:rowOff>190500</xdr:rowOff>
    </xdr:from>
    <xdr:to>
      <xdr:col>29</xdr:col>
      <xdr:colOff>103629</xdr:colOff>
      <xdr:row>1445</xdr:row>
      <xdr:rowOff>87230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FB474DC-22DA-4D5F-94AB-B827AF5A1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060180" y="290847780"/>
          <a:ext cx="895806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1447</xdr:row>
      <xdr:rowOff>0</xdr:rowOff>
    </xdr:from>
    <xdr:to>
      <xdr:col>13</xdr:col>
      <xdr:colOff>223229</xdr:colOff>
      <xdr:row>1479</xdr:row>
      <xdr:rowOff>108676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54CBEB6A-7C57-4B32-AFD1-8F3592B6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45820" y="297858180"/>
          <a:ext cx="7538429" cy="669235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1447</xdr:row>
      <xdr:rowOff>0</xdr:rowOff>
    </xdr:from>
    <xdr:to>
      <xdr:col>26</xdr:col>
      <xdr:colOff>276585</xdr:colOff>
      <xdr:row>1479</xdr:row>
      <xdr:rowOff>78187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1C8945BA-5EB3-424E-B0C7-25C13B62E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8770620" y="297858180"/>
          <a:ext cx="7591785" cy="66618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1481</xdr:row>
      <xdr:rowOff>0</xdr:rowOff>
    </xdr:from>
    <xdr:to>
      <xdr:col>12</xdr:col>
      <xdr:colOff>550805</xdr:colOff>
      <xdr:row>1513</xdr:row>
      <xdr:rowOff>108676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D2B0D369-723E-40A2-853B-33631324A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45820" y="304853340"/>
          <a:ext cx="7256405" cy="6692356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1480</xdr:row>
      <xdr:rowOff>190500</xdr:rowOff>
    </xdr:from>
    <xdr:to>
      <xdr:col>27</xdr:col>
      <xdr:colOff>560829</xdr:colOff>
      <xdr:row>1513</xdr:row>
      <xdr:rowOff>87230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564D692B-7B0B-43FE-AD46-817BF6BFE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8298180" y="304838100"/>
          <a:ext cx="895806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1515</xdr:row>
      <xdr:rowOff>0</xdr:rowOff>
    </xdr:from>
    <xdr:to>
      <xdr:col>10</xdr:col>
      <xdr:colOff>352262</xdr:colOff>
      <xdr:row>1546</xdr:row>
      <xdr:rowOff>70504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1BD52F18-8EC9-4846-948A-77E274009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845820" y="311848500"/>
          <a:ext cx="5838662" cy="644844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1515</xdr:row>
      <xdr:rowOff>0</xdr:rowOff>
    </xdr:from>
    <xdr:to>
      <xdr:col>22</xdr:col>
      <xdr:colOff>41541</xdr:colOff>
      <xdr:row>1546</xdr:row>
      <xdr:rowOff>109989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6447A2D-B2FA-4131-8180-3EA0D5FAA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941820" y="311848500"/>
          <a:ext cx="6747141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1548</xdr:row>
      <xdr:rowOff>0</xdr:rowOff>
    </xdr:from>
    <xdr:to>
      <xdr:col>12</xdr:col>
      <xdr:colOff>459337</xdr:colOff>
      <xdr:row>1579</xdr:row>
      <xdr:rowOff>100993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BFCD2D79-A19E-4D6C-82AD-95B0BC397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845820" y="318637920"/>
          <a:ext cx="7164937" cy="647893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1548</xdr:row>
      <xdr:rowOff>0</xdr:rowOff>
    </xdr:from>
    <xdr:to>
      <xdr:col>28</xdr:col>
      <xdr:colOff>477347</xdr:colOff>
      <xdr:row>1579</xdr:row>
      <xdr:rowOff>71870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A5BCE15-96B9-427A-9A99-975446216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8161020" y="318637920"/>
          <a:ext cx="9621347" cy="6449810"/>
        </a:xfrm>
        <a:prstGeom prst="rect">
          <a:avLst/>
        </a:prstGeom>
      </xdr:spPr>
    </xdr:pic>
    <xdr:clientData/>
  </xdr:twoCellAnchor>
  <xdr:twoCellAnchor editAs="oneCell">
    <xdr:from>
      <xdr:col>14</xdr:col>
      <xdr:colOff>365760</xdr:colOff>
      <xdr:row>1581</xdr:row>
      <xdr:rowOff>7620</xdr:rowOff>
    </xdr:from>
    <xdr:to>
      <xdr:col>27</xdr:col>
      <xdr:colOff>590897</xdr:colOff>
      <xdr:row>1612</xdr:row>
      <xdr:rowOff>132857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E5C283DC-9E2C-4467-83FB-9B0A6DE35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136380" y="325434960"/>
          <a:ext cx="814993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1581</xdr:row>
      <xdr:rowOff>0</xdr:rowOff>
    </xdr:from>
    <xdr:to>
      <xdr:col>14</xdr:col>
      <xdr:colOff>147188</xdr:colOff>
      <xdr:row>1612</xdr:row>
      <xdr:rowOff>108615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C9BBD3AE-F07D-4892-B3C6-77457939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845820" y="325427340"/>
          <a:ext cx="8071988" cy="6486555"/>
        </a:xfrm>
        <a:prstGeom prst="rect">
          <a:avLst/>
        </a:prstGeom>
      </xdr:spPr>
    </xdr:pic>
    <xdr:clientData/>
  </xdr:twoCellAnchor>
  <xdr:twoCellAnchor editAs="oneCell">
    <xdr:from>
      <xdr:col>12</xdr:col>
      <xdr:colOff>434340</xdr:colOff>
      <xdr:row>1615</xdr:row>
      <xdr:rowOff>7620</xdr:rowOff>
    </xdr:from>
    <xdr:to>
      <xdr:col>26</xdr:col>
      <xdr:colOff>446319</xdr:colOff>
      <xdr:row>1646</xdr:row>
      <xdr:rowOff>148105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66368FE2-A86C-4563-B552-00D7AD56D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7985760" y="332430120"/>
          <a:ext cx="8546379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1615</xdr:row>
      <xdr:rowOff>0</xdr:rowOff>
    </xdr:from>
    <xdr:to>
      <xdr:col>11</xdr:col>
      <xdr:colOff>550623</xdr:colOff>
      <xdr:row>1646</xdr:row>
      <xdr:rowOff>85748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D25136FF-155F-4AC7-A091-8CB7005B4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845820" y="332422500"/>
          <a:ext cx="6646623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1648</xdr:row>
      <xdr:rowOff>0</xdr:rowOff>
    </xdr:from>
    <xdr:to>
      <xdr:col>13</xdr:col>
      <xdr:colOff>215607</xdr:colOff>
      <xdr:row>1679</xdr:row>
      <xdr:rowOff>55259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499C1CE4-CC8B-4FCB-A717-3133693A8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845820" y="339211920"/>
          <a:ext cx="7530807" cy="64331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1648</xdr:row>
      <xdr:rowOff>0</xdr:rowOff>
    </xdr:from>
    <xdr:to>
      <xdr:col>27</xdr:col>
      <xdr:colOff>392862</xdr:colOff>
      <xdr:row>1679</xdr:row>
      <xdr:rowOff>109989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BBF3253C-7812-4768-B8E8-B9D99294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8770620" y="339211920"/>
          <a:ext cx="831766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1681</xdr:row>
      <xdr:rowOff>0</xdr:rowOff>
    </xdr:from>
    <xdr:to>
      <xdr:col>11</xdr:col>
      <xdr:colOff>421044</xdr:colOff>
      <xdr:row>1712</xdr:row>
      <xdr:rowOff>93370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BC10C933-4292-4855-B840-2DDAAD2B6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845820" y="346001340"/>
          <a:ext cx="6517044" cy="64713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1681</xdr:row>
      <xdr:rowOff>0</xdr:rowOff>
    </xdr:from>
    <xdr:to>
      <xdr:col>27</xdr:col>
      <xdr:colOff>309622</xdr:colOff>
      <xdr:row>1712</xdr:row>
      <xdr:rowOff>125237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1B559003-FC44-46FD-8149-E54FCBC7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7551420" y="346001340"/>
          <a:ext cx="9453622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1714</xdr:row>
      <xdr:rowOff>0</xdr:rowOff>
    </xdr:from>
    <xdr:to>
      <xdr:col>13</xdr:col>
      <xdr:colOff>200362</xdr:colOff>
      <xdr:row>1745</xdr:row>
      <xdr:rowOff>108615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C5978B88-46EA-49DF-B920-DDF9BCC77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845820" y="352790760"/>
          <a:ext cx="7515562" cy="648655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1714</xdr:row>
      <xdr:rowOff>0</xdr:rowOff>
    </xdr:from>
    <xdr:to>
      <xdr:col>34</xdr:col>
      <xdr:colOff>67213</xdr:colOff>
      <xdr:row>1745</xdr:row>
      <xdr:rowOff>102365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B872A0E3-B1CD-4DDC-A249-840CB532A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8770620" y="352790760"/>
          <a:ext cx="12259213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1747</xdr:row>
      <xdr:rowOff>0</xdr:rowOff>
    </xdr:from>
    <xdr:to>
      <xdr:col>14</xdr:col>
      <xdr:colOff>55721</xdr:colOff>
      <xdr:row>1778</xdr:row>
      <xdr:rowOff>85748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C7CDEB2D-E3D5-49BD-8076-DAB593D03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845820" y="359580180"/>
          <a:ext cx="7980521" cy="646368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1747</xdr:row>
      <xdr:rowOff>0</xdr:rowOff>
    </xdr:from>
    <xdr:to>
      <xdr:col>32</xdr:col>
      <xdr:colOff>310244</xdr:colOff>
      <xdr:row>1778</xdr:row>
      <xdr:rowOff>71870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7E130AEC-F6A9-47FD-8ADF-464696F32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380220" y="359580180"/>
          <a:ext cx="10673444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1780</xdr:row>
      <xdr:rowOff>0</xdr:rowOff>
    </xdr:from>
    <xdr:to>
      <xdr:col>12</xdr:col>
      <xdr:colOff>543182</xdr:colOff>
      <xdr:row>1811</xdr:row>
      <xdr:rowOff>108615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E81FB675-8D7D-4656-B942-1423779D1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845820" y="366369600"/>
          <a:ext cx="7248782" cy="6486555"/>
        </a:xfrm>
        <a:prstGeom prst="rect">
          <a:avLst/>
        </a:prstGeom>
      </xdr:spPr>
    </xdr:pic>
    <xdr:clientData/>
  </xdr:twoCellAnchor>
  <xdr:twoCellAnchor editAs="oneCell">
    <xdr:from>
      <xdr:col>13</xdr:col>
      <xdr:colOff>220980</xdr:colOff>
      <xdr:row>1779</xdr:row>
      <xdr:rowOff>175260</xdr:rowOff>
    </xdr:from>
    <xdr:to>
      <xdr:col>23</xdr:col>
      <xdr:colOff>605285</xdr:colOff>
      <xdr:row>1811</xdr:row>
      <xdr:rowOff>49013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BEC71E0C-881F-482B-A52A-269D7DF3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8382000" y="366339120"/>
          <a:ext cx="6480305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1813</xdr:row>
      <xdr:rowOff>0</xdr:rowOff>
    </xdr:from>
    <xdr:to>
      <xdr:col>12</xdr:col>
      <xdr:colOff>535560</xdr:colOff>
      <xdr:row>1844</xdr:row>
      <xdr:rowOff>70504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C38BB16-452B-40E2-AD4A-CD86A8E45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845820" y="373159020"/>
          <a:ext cx="7241160" cy="6448444"/>
        </a:xfrm>
        <a:prstGeom prst="rect">
          <a:avLst/>
        </a:prstGeom>
      </xdr:spPr>
    </xdr:pic>
    <xdr:clientData/>
  </xdr:twoCellAnchor>
  <xdr:twoCellAnchor editAs="oneCell">
    <xdr:from>
      <xdr:col>13</xdr:col>
      <xdr:colOff>297180</xdr:colOff>
      <xdr:row>1813</xdr:row>
      <xdr:rowOff>7620</xdr:rowOff>
    </xdr:from>
    <xdr:to>
      <xdr:col>27</xdr:col>
      <xdr:colOff>217672</xdr:colOff>
      <xdr:row>1844</xdr:row>
      <xdr:rowOff>79490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7617AF8B-18C8-4857-A230-FB226FA0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8458200" y="373166640"/>
          <a:ext cx="8454892" cy="6449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46</v>
      </c>
    </row>
    <row r="3" spans="1:2" x14ac:dyDescent="0.2">
      <c r="A3">
        <v>100000</v>
      </c>
    </row>
    <row r="5" spans="1:2" x14ac:dyDescent="0.2">
      <c r="A5" t="s">
        <v>47</v>
      </c>
    </row>
    <row r="6" spans="1:2" x14ac:dyDescent="0.2">
      <c r="A6" t="s">
        <v>54</v>
      </c>
      <c r="B6">
        <v>90</v>
      </c>
    </row>
    <row r="7" spans="1:2" x14ac:dyDescent="0.2">
      <c r="A7" t="s">
        <v>53</v>
      </c>
      <c r="B7">
        <v>90</v>
      </c>
    </row>
    <row r="8" spans="1:2" x14ac:dyDescent="0.2">
      <c r="A8" t="s">
        <v>51</v>
      </c>
      <c r="B8">
        <v>110</v>
      </c>
    </row>
    <row r="9" spans="1:2" x14ac:dyDescent="0.2">
      <c r="A9" t="s">
        <v>49</v>
      </c>
      <c r="B9">
        <v>120</v>
      </c>
    </row>
    <row r="10" spans="1:2" x14ac:dyDescent="0.2">
      <c r="A10" t="s">
        <v>50</v>
      </c>
      <c r="B10">
        <v>150</v>
      </c>
    </row>
    <row r="11" spans="1:2" x14ac:dyDescent="0.2">
      <c r="A11" t="s">
        <v>55</v>
      </c>
      <c r="B11">
        <v>100</v>
      </c>
    </row>
    <row r="12" spans="1:2" x14ac:dyDescent="0.2">
      <c r="A12" t="s">
        <v>52</v>
      </c>
      <c r="B12">
        <v>80</v>
      </c>
    </row>
    <row r="13" spans="1:2" x14ac:dyDescent="0.2">
      <c r="A13" t="s">
        <v>48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2BF9-C45C-4116-8673-275ACE22EB25}">
  <sheetPr>
    <tabColor rgb="FFFFFF00"/>
  </sheetPr>
  <dimension ref="B1:Y111"/>
  <sheetViews>
    <sheetView zoomScale="115" zoomScaleNormal="115" workbookViewId="0">
      <pane ySplit="8" topLeftCell="A59" activePane="bottomLeft" state="frozen"/>
      <selection pane="bottomLeft" activeCell="B54" sqref="B54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19" max="19" width="10.21875" customWidth="1"/>
    <col min="22" max="22" width="10.88671875" style="22" hidden="1" customWidth="1"/>
    <col min="23" max="23" width="0" hidden="1" customWidth="1"/>
  </cols>
  <sheetData>
    <row r="1" spans="2:25" ht="23.4" customHeight="1" x14ac:dyDescent="0.2"/>
    <row r="2" spans="2:25" ht="23.4" customHeight="1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44" t="s">
        <v>85</v>
      </c>
      <c r="I2" s="144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808972.03611502761</v>
      </c>
      <c r="Q2" s="139"/>
      <c r="R2" s="1"/>
      <c r="S2" s="1"/>
      <c r="T2" s="1"/>
    </row>
    <row r="3" spans="2:25" ht="77.400000000000006" customHeight="1" x14ac:dyDescent="0.2">
      <c r="B3" s="137" t="s">
        <v>8</v>
      </c>
      <c r="C3" s="137"/>
      <c r="D3" s="140" t="s">
        <v>84</v>
      </c>
      <c r="E3" s="141"/>
      <c r="F3" s="141"/>
      <c r="G3" s="141"/>
      <c r="H3" s="141"/>
      <c r="I3" s="141"/>
      <c r="J3" s="137" t="s">
        <v>9</v>
      </c>
      <c r="K3" s="137"/>
      <c r="L3" s="141" t="s">
        <v>83</v>
      </c>
      <c r="M3" s="142"/>
      <c r="N3" s="142"/>
      <c r="O3" s="142"/>
      <c r="P3" s="142"/>
      <c r="Q3" s="142"/>
      <c r="R3" s="1"/>
      <c r="S3" s="1"/>
    </row>
    <row r="4" spans="2:25" x14ac:dyDescent="0.2">
      <c r="B4" s="137" t="s">
        <v>10</v>
      </c>
      <c r="C4" s="137"/>
      <c r="D4" s="159">
        <f>S109</f>
        <v>708972.03611502761</v>
      </c>
      <c r="E4" s="159"/>
      <c r="F4" s="137" t="s">
        <v>11</v>
      </c>
      <c r="G4" s="137"/>
      <c r="H4" s="160">
        <f>SUM($T$9:$U$108)</f>
        <v>3938.9999999999877</v>
      </c>
      <c r="I4" s="139"/>
      <c r="J4" s="161" t="s">
        <v>58</v>
      </c>
      <c r="K4" s="161"/>
      <c r="L4" s="138">
        <f>MAX($C$9:$D$990)-C9</f>
        <v>708972.03611502761</v>
      </c>
      <c r="M4" s="138"/>
      <c r="N4" s="161" t="s">
        <v>57</v>
      </c>
      <c r="O4" s="161"/>
      <c r="P4" s="169">
        <f>MAX(Y:Y)</f>
        <v>0</v>
      </c>
      <c r="Q4" s="169"/>
      <c r="R4" s="1"/>
      <c r="S4" s="1"/>
      <c r="T4" s="1"/>
    </row>
    <row r="5" spans="2:25" x14ac:dyDescent="0.2">
      <c r="B5" s="123" t="s">
        <v>14</v>
      </c>
      <c r="C5" s="121">
        <f>COUNTIF($R$9:$R$990,"&gt;0")</f>
        <v>56</v>
      </c>
      <c r="D5" s="120" t="s">
        <v>15</v>
      </c>
      <c r="E5" s="15">
        <f>COUNTIF($R$9:$R$990,"&lt;0")</f>
        <v>0</v>
      </c>
      <c r="F5" s="120" t="s">
        <v>16</v>
      </c>
      <c r="G5" s="121">
        <f>COUNTIF($R$9:$R$990,"=0")</f>
        <v>0</v>
      </c>
      <c r="H5" s="120" t="s">
        <v>17</v>
      </c>
      <c r="I5" s="122">
        <f>C5/SUM(C5,E5,G5)</f>
        <v>1</v>
      </c>
      <c r="J5" s="170" t="s">
        <v>18</v>
      </c>
      <c r="K5" s="137"/>
      <c r="L5" s="171">
        <f>MAX(V9:V993)</f>
        <v>14</v>
      </c>
      <c r="M5" s="172"/>
      <c r="N5" s="17" t="s">
        <v>19</v>
      </c>
      <c r="O5" s="9"/>
      <c r="P5" s="171">
        <f>MAX(W9:W993)</f>
        <v>0</v>
      </c>
      <c r="Q5" s="1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124"/>
      <c r="R6" s="1"/>
      <c r="S6" s="1"/>
      <c r="T6" s="1"/>
    </row>
    <row r="7" spans="2:25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72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5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5" x14ac:dyDescent="0.2">
      <c r="B9" s="125">
        <v>1</v>
      </c>
      <c r="C9" s="173">
        <f>L2</f>
        <v>100000</v>
      </c>
      <c r="D9" s="173"/>
      <c r="E9" s="128">
        <v>2014</v>
      </c>
      <c r="F9" s="86">
        <v>43598</v>
      </c>
      <c r="G9" s="125" t="s">
        <v>2</v>
      </c>
      <c r="H9" s="174">
        <v>140.59</v>
      </c>
      <c r="I9" s="175"/>
      <c r="J9" s="128">
        <v>35</v>
      </c>
      <c r="K9" s="173">
        <f t="shared" ref="K9:K72" si="0">IF(J9="","",C9*0.03)</f>
        <v>3000</v>
      </c>
      <c r="L9" s="173"/>
      <c r="M9" s="6">
        <f>IF(J9="","",(K9/J9)/LOOKUP(RIGHT($D$2,3),定数!$A$6:$A$13,定数!$B$6:$B$13))</f>
        <v>0.8571428571428571</v>
      </c>
      <c r="N9" s="128">
        <v>2014</v>
      </c>
      <c r="O9" s="86">
        <v>43598</v>
      </c>
      <c r="P9" s="174">
        <v>140.15</v>
      </c>
      <c r="Q9" s="175"/>
      <c r="R9" s="180">
        <f>IF(P9="","",T9*M9*LOOKUP(RIGHT($D$2,3),定数!$A$6:$A$13,定数!$B$6:$B$13))</f>
        <v>3771.4285714285515</v>
      </c>
      <c r="S9" s="180"/>
      <c r="T9" s="181">
        <f>IF(P9="","",IF(G9="買",(P9-H9),(H9-P9))*IF(RIGHT($D$2,3)="JPY",100,10000))</f>
        <v>43.999999999999773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125">
        <v>2</v>
      </c>
      <c r="C10" s="173">
        <f t="shared" ref="C10:C73" si="1">IF(R9="","",C9+R9)</f>
        <v>103771.42857142855</v>
      </c>
      <c r="D10" s="173"/>
      <c r="E10" s="64">
        <v>2014</v>
      </c>
      <c r="F10" s="88">
        <v>43599</v>
      </c>
      <c r="G10" s="125" t="s">
        <v>2</v>
      </c>
      <c r="H10" s="174">
        <v>139.93</v>
      </c>
      <c r="I10" s="175"/>
      <c r="J10" s="64">
        <v>17</v>
      </c>
      <c r="K10" s="176">
        <f t="shared" si="0"/>
        <v>3113.1428571428564</v>
      </c>
      <c r="L10" s="177"/>
      <c r="M10" s="45">
        <f>IF(J10="","",(K10/J10)/LOOKUP(RIGHT($D$2,3),定数!$A$6:$A$13,定数!$B$6:$B$13))</f>
        <v>1.8312605042016801</v>
      </c>
      <c r="N10" s="64">
        <v>2014</v>
      </c>
      <c r="O10" s="88">
        <v>43599</v>
      </c>
      <c r="P10" s="178">
        <v>139.58000000000001</v>
      </c>
      <c r="Q10" s="179"/>
      <c r="R10" s="180">
        <f>IF(P10="","",T10*M10*LOOKUP(RIGHT($D$2,3),定数!$A$6:$A$13,定数!$B$6:$B$13))</f>
        <v>6409.4117647057756</v>
      </c>
      <c r="S10" s="180"/>
      <c r="T10" s="181">
        <f>IF(P10="","",IF(G10="買",(P10-H10),(H10-P10))*IF(RIGHT($D$2,3)="JPY",100,10000))</f>
        <v>34.999999999999432</v>
      </c>
      <c r="U10" s="181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103771.42857142855</v>
      </c>
    </row>
    <row r="11" spans="2:25" x14ac:dyDescent="0.2">
      <c r="B11" s="126">
        <v>3</v>
      </c>
      <c r="C11" s="184">
        <f t="shared" si="1"/>
        <v>110180.84033613432</v>
      </c>
      <c r="D11" s="184"/>
      <c r="E11" s="64">
        <v>2014</v>
      </c>
      <c r="F11" s="88">
        <v>43605</v>
      </c>
      <c r="G11" s="126" t="s">
        <v>2</v>
      </c>
      <c r="H11" s="178">
        <v>139.13</v>
      </c>
      <c r="I11" s="179"/>
      <c r="J11" s="64">
        <v>27</v>
      </c>
      <c r="K11" s="182">
        <f>IF(J11="","",C11*0.03)</f>
        <v>3305.4252100840295</v>
      </c>
      <c r="L11" s="183"/>
      <c r="M11" s="6">
        <f>IF(J11="","",(K11/J11)/LOOKUP(RIGHT($D$2,3),定数!$A$6:$A$13,定数!$B$6:$B$13))</f>
        <v>1.2242315592903814</v>
      </c>
      <c r="N11" s="64">
        <v>2014</v>
      </c>
      <c r="O11" s="88">
        <v>43605</v>
      </c>
      <c r="P11" s="174">
        <v>138.68</v>
      </c>
      <c r="Q11" s="175"/>
      <c r="R11" s="185">
        <f>IF(P11="","",T11*M11*LOOKUP(RIGHT($D$2,3),定数!$A$6:$A$13,定数!$B$6:$B$13))</f>
        <v>5509.0420168065766</v>
      </c>
      <c r="S11" s="185"/>
      <c r="T11" s="186">
        <f>IF(P11="","",IF(G11="買",(P11-H11),(H11-P11))*IF(RIGHT($D$2,3)="JPY",100,10000))</f>
        <v>44.999999999998863</v>
      </c>
      <c r="U11" s="186"/>
      <c r="V11" s="22">
        <f t="shared" si="2"/>
        <v>3</v>
      </c>
      <c r="W11">
        <f t="shared" si="3"/>
        <v>0</v>
      </c>
      <c r="X11" s="40">
        <f>IF(C11&lt;&gt;"",MAX(X10,C11),"")</f>
        <v>110180.84033613432</v>
      </c>
      <c r="Y11" s="41">
        <f>IF(X11&lt;&gt;"",1-(C11/X11),"")</f>
        <v>0</v>
      </c>
    </row>
    <row r="12" spans="2:25" x14ac:dyDescent="0.2">
      <c r="B12" s="125">
        <v>4</v>
      </c>
      <c r="C12" s="173">
        <f t="shared" si="1"/>
        <v>115689.8823529409</v>
      </c>
      <c r="D12" s="173"/>
      <c r="E12" s="128">
        <v>2014</v>
      </c>
      <c r="F12" s="86">
        <v>43629</v>
      </c>
      <c r="G12" s="125" t="s">
        <v>2</v>
      </c>
      <c r="H12" s="174">
        <v>138.19</v>
      </c>
      <c r="I12" s="175"/>
      <c r="J12" s="128">
        <v>35</v>
      </c>
      <c r="K12" s="182">
        <f>IF(J12="","",C12*0.03)</f>
        <v>3470.6964705882269</v>
      </c>
      <c r="L12" s="183"/>
      <c r="M12" s="6">
        <f>IF(J12="","",(K12/J12)/LOOKUP(RIGHT($D$2,3),定数!$A$6:$A$13,定数!$B$6:$B$13))</f>
        <v>0.99162756302520771</v>
      </c>
      <c r="N12" s="128">
        <v>2014</v>
      </c>
      <c r="O12" s="86">
        <v>43632</v>
      </c>
      <c r="P12" s="174">
        <v>137.74</v>
      </c>
      <c r="Q12" s="175"/>
      <c r="R12" s="180">
        <f>IF(P12="","",T12*M12*LOOKUP(RIGHT($D$2,3),定数!$A$6:$A$13,定数!$B$6:$B$13))</f>
        <v>4462.3240336133222</v>
      </c>
      <c r="S12" s="180"/>
      <c r="T12" s="181">
        <f t="shared" ref="T12:T75" si="4">IF(P12="","",IF(G12="買",(P12-H12),(H12-P12))*IF(RIGHT($D$2,3)="JPY",100,10000))</f>
        <v>44.999999999998863</v>
      </c>
      <c r="U12" s="181"/>
      <c r="V12" s="22">
        <f t="shared" si="2"/>
        <v>4</v>
      </c>
      <c r="W12">
        <f t="shared" si="3"/>
        <v>0</v>
      </c>
      <c r="X12" s="40">
        <f t="shared" ref="X12:X75" si="5">IF(C12&lt;&gt;"",MAX(X11,C12),"")</f>
        <v>115689.8823529409</v>
      </c>
      <c r="Y12" s="41">
        <f t="shared" ref="Y12:Y75" si="6">IF(X12&lt;&gt;"",1-(C12/X12),"")</f>
        <v>0</v>
      </c>
    </row>
    <row r="13" spans="2:25" x14ac:dyDescent="0.2">
      <c r="B13" s="125">
        <v>5</v>
      </c>
      <c r="C13" s="173">
        <f t="shared" si="1"/>
        <v>120152.20638655421</v>
      </c>
      <c r="D13" s="173"/>
      <c r="E13" s="64">
        <v>2014</v>
      </c>
      <c r="F13" s="88">
        <v>43656</v>
      </c>
      <c r="G13" s="125" t="s">
        <v>2</v>
      </c>
      <c r="H13" s="178">
        <v>138.5</v>
      </c>
      <c r="I13" s="179"/>
      <c r="J13" s="64">
        <v>17</v>
      </c>
      <c r="K13" s="182">
        <f t="shared" si="0"/>
        <v>3604.5661915966261</v>
      </c>
      <c r="L13" s="183"/>
      <c r="M13" s="6">
        <f>IF(J13="","",(K13/J13)/LOOKUP(RIGHT($D$2,3),定数!$A$6:$A$13,定数!$B$6:$B$13))</f>
        <v>2.1203330538803682</v>
      </c>
      <c r="N13" s="64">
        <v>2014</v>
      </c>
      <c r="O13" s="88">
        <v>43656</v>
      </c>
      <c r="P13" s="178">
        <v>138.28</v>
      </c>
      <c r="Q13" s="179"/>
      <c r="R13" s="185">
        <f>IF(P13="","",T13*M13*LOOKUP(RIGHT($D$2,3),定数!$A$6:$A$13,定数!$B$6:$B$13))</f>
        <v>4664.7327185367858</v>
      </c>
      <c r="S13" s="185"/>
      <c r="T13" s="181">
        <f t="shared" si="4"/>
        <v>21.999999999999886</v>
      </c>
      <c r="U13" s="181"/>
      <c r="V13" s="22">
        <f t="shared" si="2"/>
        <v>5</v>
      </c>
      <c r="W13">
        <f t="shared" si="3"/>
        <v>0</v>
      </c>
      <c r="X13" s="40">
        <f t="shared" si="5"/>
        <v>120152.20638655421</v>
      </c>
      <c r="Y13" s="41">
        <f t="shared" si="6"/>
        <v>0</v>
      </c>
    </row>
    <row r="14" spans="2:25" x14ac:dyDescent="0.2">
      <c r="B14" s="126">
        <v>6</v>
      </c>
      <c r="C14" s="184">
        <f t="shared" si="1"/>
        <v>124816.93910509101</v>
      </c>
      <c r="D14" s="184"/>
      <c r="E14" s="64">
        <v>2014</v>
      </c>
      <c r="F14" s="88">
        <v>43662</v>
      </c>
      <c r="G14" s="126" t="s">
        <v>2</v>
      </c>
      <c r="H14" s="174">
        <v>137.91999999999999</v>
      </c>
      <c r="I14" s="175"/>
      <c r="J14" s="64">
        <v>16</v>
      </c>
      <c r="K14" s="187">
        <f t="shared" si="0"/>
        <v>3744.5081731527298</v>
      </c>
      <c r="L14" s="188"/>
      <c r="M14" s="51">
        <f>IF(J14="","",(K14/J14)/LOOKUP(RIGHT($D$2,3),定数!$A$6:$A$13,定数!$B$6:$B$13))</f>
        <v>2.340317608220456</v>
      </c>
      <c r="N14" s="64">
        <v>2014</v>
      </c>
      <c r="O14" s="88">
        <v>43662</v>
      </c>
      <c r="P14" s="178">
        <v>137.69999999999999</v>
      </c>
      <c r="Q14" s="179"/>
      <c r="R14" s="185">
        <f>IF(P14="","",T14*M14*LOOKUP(RIGHT($D$2,3),定数!$A$6:$A$13,定数!$B$6:$B$13))</f>
        <v>5148.6987380849769</v>
      </c>
      <c r="S14" s="185"/>
      <c r="T14" s="186">
        <f t="shared" si="4"/>
        <v>21.999999999999886</v>
      </c>
      <c r="U14" s="186"/>
      <c r="V14" s="22">
        <f t="shared" si="2"/>
        <v>6</v>
      </c>
      <c r="W14">
        <f t="shared" si="3"/>
        <v>0</v>
      </c>
      <c r="X14" s="40">
        <f t="shared" si="5"/>
        <v>124816.93910509101</v>
      </c>
      <c r="Y14" s="41">
        <f t="shared" si="6"/>
        <v>0</v>
      </c>
    </row>
    <row r="15" spans="2:25" x14ac:dyDescent="0.2">
      <c r="B15" s="111">
        <v>7</v>
      </c>
      <c r="C15" s="173">
        <f t="shared" si="1"/>
        <v>129965.63784317598</v>
      </c>
      <c r="D15" s="173"/>
      <c r="E15" s="64">
        <v>2014</v>
      </c>
      <c r="F15" s="88">
        <v>43668</v>
      </c>
      <c r="G15" s="125" t="s">
        <v>2</v>
      </c>
      <c r="H15" s="174">
        <v>137.1</v>
      </c>
      <c r="I15" s="175"/>
      <c r="J15" s="64">
        <v>23</v>
      </c>
      <c r="K15" s="182">
        <f t="shared" si="0"/>
        <v>3898.9691352952791</v>
      </c>
      <c r="L15" s="183"/>
      <c r="M15" s="6">
        <f>IF(J15="","",(K15/J15)/LOOKUP(RIGHT($D$2,3),定数!$A$6:$A$13,定数!$B$6:$B$13))</f>
        <v>1.6952039718675127</v>
      </c>
      <c r="N15" s="64">
        <v>2014</v>
      </c>
      <c r="O15" s="88">
        <v>43668</v>
      </c>
      <c r="P15" s="174">
        <v>136.80000000000001</v>
      </c>
      <c r="Q15" s="175"/>
      <c r="R15" s="180">
        <f>IF(P15="","",T15*M15*LOOKUP(RIGHT($D$2,3),定数!$A$6:$A$13,定数!$B$6:$B$13))</f>
        <v>5085.6119156022487</v>
      </c>
      <c r="S15" s="180"/>
      <c r="T15" s="181">
        <f t="shared" si="4"/>
        <v>29.999999999998295</v>
      </c>
      <c r="U15" s="181"/>
      <c r="V15" s="22">
        <f t="shared" si="2"/>
        <v>7</v>
      </c>
      <c r="W15">
        <f t="shared" si="3"/>
        <v>0</v>
      </c>
      <c r="X15" s="40">
        <f t="shared" si="5"/>
        <v>129965.63784317598</v>
      </c>
      <c r="Y15" s="41">
        <f t="shared" si="6"/>
        <v>0</v>
      </c>
    </row>
    <row r="16" spans="2:25" x14ac:dyDescent="0.2">
      <c r="B16" s="111">
        <v>8</v>
      </c>
      <c r="C16" s="173">
        <f t="shared" si="1"/>
        <v>135051.24975877823</v>
      </c>
      <c r="D16" s="173"/>
      <c r="E16" s="64">
        <v>2014</v>
      </c>
      <c r="F16" s="88">
        <v>43697</v>
      </c>
      <c r="G16" s="125" t="s">
        <v>3</v>
      </c>
      <c r="H16" s="174">
        <v>137.16999999999999</v>
      </c>
      <c r="I16" s="175"/>
      <c r="J16" s="64">
        <v>36</v>
      </c>
      <c r="K16" s="182">
        <f t="shared" si="0"/>
        <v>4051.5374927633466</v>
      </c>
      <c r="L16" s="183"/>
      <c r="M16" s="6">
        <f>IF(J16="","",(K16/J16)/LOOKUP(RIGHT($D$2,3),定数!$A$6:$A$13,定数!$B$6:$B$13))</f>
        <v>1.1254270813231519</v>
      </c>
      <c r="N16" s="64">
        <v>2014</v>
      </c>
      <c r="O16" s="88">
        <v>43698</v>
      </c>
      <c r="P16" s="174">
        <v>137.63</v>
      </c>
      <c r="Q16" s="175"/>
      <c r="R16" s="180">
        <f>IF(P16="","",T16*M16*LOOKUP(RIGHT($D$2,3),定数!$A$6:$A$13,定数!$B$6:$B$13))</f>
        <v>5176.9645740865881</v>
      </c>
      <c r="S16" s="180"/>
      <c r="T16" s="181">
        <f t="shared" si="4"/>
        <v>46.000000000000796</v>
      </c>
      <c r="U16" s="181"/>
      <c r="V16" s="22">
        <f t="shared" si="2"/>
        <v>8</v>
      </c>
      <c r="W16">
        <f t="shared" si="3"/>
        <v>0</v>
      </c>
      <c r="X16" s="40">
        <f t="shared" si="5"/>
        <v>135051.24975877823</v>
      </c>
      <c r="Y16" s="41">
        <f t="shared" si="6"/>
        <v>0</v>
      </c>
    </row>
    <row r="17" spans="2:25" x14ac:dyDescent="0.2">
      <c r="B17" s="111">
        <v>9</v>
      </c>
      <c r="C17" s="173">
        <f t="shared" si="1"/>
        <v>140228.21433286482</v>
      </c>
      <c r="D17" s="173"/>
      <c r="E17" s="128">
        <v>2014</v>
      </c>
      <c r="F17" s="86">
        <v>43725</v>
      </c>
      <c r="G17" s="125" t="s">
        <v>3</v>
      </c>
      <c r="H17" s="174">
        <v>138.99</v>
      </c>
      <c r="I17" s="175"/>
      <c r="J17" s="128">
        <v>52</v>
      </c>
      <c r="K17" s="182">
        <f t="shared" si="0"/>
        <v>4206.8464299859443</v>
      </c>
      <c r="L17" s="183"/>
      <c r="M17" s="6">
        <f>IF(J17="","",(K17/J17)/LOOKUP(RIGHT($D$2,3),定数!$A$6:$A$13,定数!$B$6:$B$13))</f>
        <v>0.80900892884345088</v>
      </c>
      <c r="N17" s="128">
        <v>2014</v>
      </c>
      <c r="O17" s="86">
        <v>43726</v>
      </c>
      <c r="P17" s="174">
        <v>139.66</v>
      </c>
      <c r="Q17" s="175"/>
      <c r="R17" s="180">
        <f>IF(P17="","",T17*M17*LOOKUP(RIGHT($D$2,3),定数!$A$6:$A$13,定数!$B$6:$B$13))</f>
        <v>5420.3598232510194</v>
      </c>
      <c r="S17" s="180"/>
      <c r="T17" s="181">
        <f t="shared" si="4"/>
        <v>66.999999999998749</v>
      </c>
      <c r="U17" s="181"/>
      <c r="V17" s="22">
        <f t="shared" si="2"/>
        <v>9</v>
      </c>
      <c r="W17">
        <f t="shared" si="3"/>
        <v>0</v>
      </c>
      <c r="X17" s="40">
        <f t="shared" si="5"/>
        <v>140228.21433286482</v>
      </c>
      <c r="Y17" s="41">
        <f t="shared" si="6"/>
        <v>0</v>
      </c>
    </row>
    <row r="18" spans="2:25" x14ac:dyDescent="0.2">
      <c r="B18" s="111">
        <v>10</v>
      </c>
      <c r="C18" s="173">
        <f t="shared" si="1"/>
        <v>145648.57415611585</v>
      </c>
      <c r="D18" s="173"/>
      <c r="E18" s="64">
        <v>2014</v>
      </c>
      <c r="F18" s="88">
        <v>43739</v>
      </c>
      <c r="G18" s="125" t="s">
        <v>2</v>
      </c>
      <c r="H18" s="178">
        <v>138.18</v>
      </c>
      <c r="I18" s="179"/>
      <c r="J18" s="64">
        <v>62</v>
      </c>
      <c r="K18" s="182">
        <f t="shared" si="0"/>
        <v>4369.457224683475</v>
      </c>
      <c r="L18" s="183"/>
      <c r="M18" s="6">
        <f>IF(J18="","",(K18/J18)/LOOKUP(RIGHT($D$2,3),定数!$A$6:$A$13,定数!$B$6:$B$13))</f>
        <v>0.70475116527152826</v>
      </c>
      <c r="N18" s="64">
        <v>2014</v>
      </c>
      <c r="O18" s="88">
        <v>43740</v>
      </c>
      <c r="P18" s="178">
        <v>137.38999999999999</v>
      </c>
      <c r="Q18" s="179"/>
      <c r="R18" s="180">
        <f>IF(P18="","",T18*M18*LOOKUP(RIGHT($D$2,3),定数!$A$6:$A$13,定数!$B$6:$B$13))</f>
        <v>5567.5342056452173</v>
      </c>
      <c r="S18" s="180"/>
      <c r="T18" s="181">
        <f t="shared" si="4"/>
        <v>79.000000000002046</v>
      </c>
      <c r="U18" s="181"/>
      <c r="V18" s="22">
        <f t="shared" si="2"/>
        <v>10</v>
      </c>
      <c r="W18">
        <f t="shared" si="3"/>
        <v>0</v>
      </c>
      <c r="X18" s="40">
        <f t="shared" si="5"/>
        <v>145648.57415611585</v>
      </c>
      <c r="Y18" s="41">
        <f t="shared" si="6"/>
        <v>0</v>
      </c>
    </row>
    <row r="19" spans="2:25" x14ac:dyDescent="0.2">
      <c r="B19" s="112">
        <v>11</v>
      </c>
      <c r="C19" s="184">
        <f t="shared" si="1"/>
        <v>151216.10836176106</v>
      </c>
      <c r="D19" s="184"/>
      <c r="E19" s="64">
        <v>2014</v>
      </c>
      <c r="F19" s="88">
        <v>43752</v>
      </c>
      <c r="G19" s="126" t="s">
        <v>2</v>
      </c>
      <c r="H19" s="174">
        <v>136.15</v>
      </c>
      <c r="I19" s="175"/>
      <c r="J19" s="64">
        <v>40</v>
      </c>
      <c r="K19" s="187">
        <f t="shared" si="0"/>
        <v>4536.4832508528316</v>
      </c>
      <c r="L19" s="188"/>
      <c r="M19" s="51">
        <f>IF(J19="","",(K19/J19)/LOOKUP(RIGHT($D$2,3),定数!$A$6:$A$13,定数!$B$6:$B$13))</f>
        <v>1.1341208127132079</v>
      </c>
      <c r="N19" s="64">
        <v>2014</v>
      </c>
      <c r="O19" s="88">
        <v>43752</v>
      </c>
      <c r="P19" s="174">
        <v>135.65</v>
      </c>
      <c r="Q19" s="175"/>
      <c r="R19" s="185">
        <f>IF(P19="","",T19*M19*LOOKUP(RIGHT($D$2,3),定数!$A$6:$A$13,定数!$B$6:$B$13))</f>
        <v>5670.6040635660393</v>
      </c>
      <c r="S19" s="185"/>
      <c r="T19" s="186">
        <f t="shared" si="4"/>
        <v>50</v>
      </c>
      <c r="U19" s="186"/>
      <c r="V19" s="22">
        <f t="shared" si="2"/>
        <v>11</v>
      </c>
      <c r="W19">
        <f t="shared" si="3"/>
        <v>0</v>
      </c>
      <c r="X19" s="40">
        <f t="shared" si="5"/>
        <v>151216.10836176106</v>
      </c>
      <c r="Y19" s="41">
        <f t="shared" si="6"/>
        <v>0</v>
      </c>
    </row>
    <row r="20" spans="2:25" x14ac:dyDescent="0.2">
      <c r="B20" s="111">
        <v>12</v>
      </c>
      <c r="C20" s="173">
        <f t="shared" si="1"/>
        <v>156886.7124253271</v>
      </c>
      <c r="D20" s="173"/>
      <c r="E20" s="128">
        <v>2014</v>
      </c>
      <c r="F20" s="86">
        <v>43769</v>
      </c>
      <c r="G20" s="125" t="s">
        <v>3</v>
      </c>
      <c r="H20" s="174">
        <v>138.05000000000001</v>
      </c>
      <c r="I20" s="175"/>
      <c r="J20" s="128">
        <v>102</v>
      </c>
      <c r="K20" s="182">
        <f t="shared" si="0"/>
        <v>4706.6013727598129</v>
      </c>
      <c r="L20" s="183"/>
      <c r="M20" s="6">
        <f>IF(J20="","",(K20/J20)/LOOKUP(RIGHT($D$2,3),定数!$A$6:$A$13,定数!$B$6:$B$13))</f>
        <v>0.46143150713331499</v>
      </c>
      <c r="N20" s="128">
        <v>2014</v>
      </c>
      <c r="O20" s="86">
        <v>43769</v>
      </c>
      <c r="P20" s="174">
        <v>139.35</v>
      </c>
      <c r="Q20" s="175"/>
      <c r="R20" s="180">
        <f>IF(P20="","",T20*M20*LOOKUP(RIGHT($D$2,3),定数!$A$6:$A$13,定数!$B$6:$B$13))</f>
        <v>5998.6095927330161</v>
      </c>
      <c r="S20" s="180"/>
      <c r="T20" s="181">
        <f t="shared" si="4"/>
        <v>129.99999999999829</v>
      </c>
      <c r="U20" s="181"/>
      <c r="V20" s="22">
        <f t="shared" si="2"/>
        <v>12</v>
      </c>
      <c r="W20">
        <f t="shared" si="3"/>
        <v>0</v>
      </c>
      <c r="X20" s="40">
        <f t="shared" si="5"/>
        <v>156886.7124253271</v>
      </c>
      <c r="Y20" s="41">
        <f t="shared" si="6"/>
        <v>0</v>
      </c>
    </row>
    <row r="21" spans="2:25" x14ac:dyDescent="0.2">
      <c r="B21" s="113">
        <v>13</v>
      </c>
      <c r="C21" s="189">
        <f t="shared" si="1"/>
        <v>162885.32201806011</v>
      </c>
      <c r="D21" s="189"/>
      <c r="E21" s="64">
        <v>2014</v>
      </c>
      <c r="F21" s="88">
        <v>43803</v>
      </c>
      <c r="G21" s="125" t="s">
        <v>3</v>
      </c>
      <c r="H21" s="178">
        <v>147.63</v>
      </c>
      <c r="I21" s="179"/>
      <c r="J21" s="64">
        <v>61</v>
      </c>
      <c r="K21" s="182">
        <f t="shared" si="0"/>
        <v>4886.5596605418032</v>
      </c>
      <c r="L21" s="183"/>
      <c r="M21" s="6">
        <f>IF(J21="","",(K21/J21)/LOOKUP(RIGHT($D$2,3),定数!$A$6:$A$13,定数!$B$6:$B$13))</f>
        <v>0.8010753541871809</v>
      </c>
      <c r="N21" s="116">
        <v>2014</v>
      </c>
      <c r="O21" s="88">
        <v>43803</v>
      </c>
      <c r="P21" s="178">
        <v>148.38999999999999</v>
      </c>
      <c r="Q21" s="179"/>
      <c r="R21" s="180">
        <f>IF(P21="","",T21*M21*LOOKUP(RIGHT($D$2,3),定数!$A$6:$A$13,定数!$B$6:$B$13))</f>
        <v>6088.1726918225022</v>
      </c>
      <c r="S21" s="180"/>
      <c r="T21" s="181">
        <f t="shared" si="4"/>
        <v>75.999999999999091</v>
      </c>
      <c r="U21" s="181"/>
      <c r="V21" s="22">
        <f t="shared" si="2"/>
        <v>13</v>
      </c>
      <c r="W21">
        <f t="shared" si="3"/>
        <v>0</v>
      </c>
      <c r="X21" s="40">
        <f t="shared" si="5"/>
        <v>162885.32201806011</v>
      </c>
      <c r="Y21" s="41">
        <f t="shared" si="6"/>
        <v>0</v>
      </c>
    </row>
    <row r="22" spans="2:25" x14ac:dyDescent="0.2">
      <c r="B22" s="111">
        <v>14</v>
      </c>
      <c r="C22" s="173">
        <f t="shared" si="1"/>
        <v>168973.49470988259</v>
      </c>
      <c r="D22" s="173"/>
      <c r="E22" s="64">
        <v>2015</v>
      </c>
      <c r="F22" s="88">
        <v>43478</v>
      </c>
      <c r="G22" s="126" t="s">
        <v>2</v>
      </c>
      <c r="H22" s="178">
        <v>140.02000000000001</v>
      </c>
      <c r="I22" s="179"/>
      <c r="J22" s="64">
        <v>78</v>
      </c>
      <c r="K22" s="187">
        <f t="shared" si="0"/>
        <v>5069.2048412964778</v>
      </c>
      <c r="L22" s="188"/>
      <c r="M22" s="51">
        <f>IF(J22="","",(K22/J22)/LOOKUP(RIGHT($D$2,3),定数!$A$6:$A$13,定数!$B$6:$B$13))</f>
        <v>0.64989805657647148</v>
      </c>
      <c r="N22" s="64">
        <v>2015</v>
      </c>
      <c r="O22" s="88">
        <v>43479</v>
      </c>
      <c r="P22" s="174">
        <v>139.02000000000001</v>
      </c>
      <c r="Q22" s="175"/>
      <c r="R22" s="185">
        <f>IF(P22="","",T22*M22*LOOKUP(RIGHT($D$2,3),定数!$A$6:$A$13,定数!$B$6:$B$13))</f>
        <v>6498.9805657647157</v>
      </c>
      <c r="S22" s="185"/>
      <c r="T22" s="186">
        <f t="shared" si="4"/>
        <v>100</v>
      </c>
      <c r="U22" s="186"/>
      <c r="V22" s="22">
        <f t="shared" si="2"/>
        <v>14</v>
      </c>
      <c r="W22">
        <f t="shared" si="3"/>
        <v>0</v>
      </c>
      <c r="X22" s="40">
        <f t="shared" si="5"/>
        <v>168973.49470988259</v>
      </c>
      <c r="Y22" s="41">
        <f t="shared" si="6"/>
        <v>0</v>
      </c>
    </row>
    <row r="23" spans="2:25" x14ac:dyDescent="0.2">
      <c r="B23" s="111">
        <v>15</v>
      </c>
      <c r="C23" s="173">
        <f t="shared" si="1"/>
        <v>175472.4752756473</v>
      </c>
      <c r="D23" s="173"/>
      <c r="E23" s="64">
        <v>2015</v>
      </c>
      <c r="F23" s="88">
        <v>43486</v>
      </c>
      <c r="G23" s="125" t="s">
        <v>2</v>
      </c>
      <c r="H23" s="174">
        <v>136.85</v>
      </c>
      <c r="I23" s="175"/>
      <c r="J23" s="64">
        <v>77</v>
      </c>
      <c r="K23" s="182">
        <f t="shared" si="0"/>
        <v>5264.1742582694187</v>
      </c>
      <c r="L23" s="183"/>
      <c r="M23" s="6">
        <f>IF(J23="","",(K23/J23)/LOOKUP(RIGHT($D$2,3),定数!$A$6:$A$13,定数!$B$6:$B$13))</f>
        <v>0.68365899458044399</v>
      </c>
      <c r="N23" s="64">
        <v>2015</v>
      </c>
      <c r="O23" s="88">
        <v>43486</v>
      </c>
      <c r="P23" s="174">
        <v>135.87</v>
      </c>
      <c r="Q23" s="175"/>
      <c r="R23" s="180">
        <f>IF(P23="","",T23*M23*LOOKUP(RIGHT($D$2,3),定数!$A$6:$A$13,定数!$B$6:$B$13))</f>
        <v>6699.8581468882821</v>
      </c>
      <c r="S23" s="180"/>
      <c r="T23" s="181">
        <f t="shared" si="4"/>
        <v>97.999999999998977</v>
      </c>
      <c r="U23" s="181"/>
      <c r="V23" t="str">
        <f t="shared" ref="V23:W74" si="7">IF(S23&lt;&gt;"",IF(S23&lt;0,1+V22,0),"")</f>
        <v/>
      </c>
      <c r="W23">
        <f t="shared" si="3"/>
        <v>0</v>
      </c>
      <c r="X23" s="40">
        <f t="shared" si="5"/>
        <v>175472.4752756473</v>
      </c>
      <c r="Y23" s="41">
        <f t="shared" si="6"/>
        <v>0</v>
      </c>
    </row>
    <row r="24" spans="2:25" x14ac:dyDescent="0.2">
      <c r="B24" s="111">
        <v>16</v>
      </c>
      <c r="C24" s="173">
        <f t="shared" si="1"/>
        <v>182172.33342253559</v>
      </c>
      <c r="D24" s="173"/>
      <c r="E24" s="64">
        <v>2015</v>
      </c>
      <c r="F24" s="88">
        <v>43506</v>
      </c>
      <c r="G24" s="125" t="s">
        <v>3</v>
      </c>
      <c r="H24" s="174">
        <v>134.65</v>
      </c>
      <c r="I24" s="175"/>
      <c r="J24" s="64">
        <v>97</v>
      </c>
      <c r="K24" s="182">
        <f t="shared" si="0"/>
        <v>5465.1700026760673</v>
      </c>
      <c r="L24" s="183"/>
      <c r="M24" s="6">
        <f>IF(J24="","",(K24/J24)/LOOKUP(RIGHT($D$2,3),定数!$A$6:$A$13,定数!$B$6:$B$13))</f>
        <v>0.56341958790474922</v>
      </c>
      <c r="N24" s="64">
        <v>2015</v>
      </c>
      <c r="O24" s="88">
        <v>43508</v>
      </c>
      <c r="P24" s="174">
        <v>135.88999999999999</v>
      </c>
      <c r="Q24" s="175"/>
      <c r="R24" s="180">
        <f>IF(P24="","",T24*M24*LOOKUP(RIGHT($D$2,3),定数!$A$6:$A$13,定数!$B$6:$B$13))</f>
        <v>6986.4028900187823</v>
      </c>
      <c r="S24" s="180"/>
      <c r="T24" s="181">
        <f t="shared" si="4"/>
        <v>123.99999999999807</v>
      </c>
      <c r="U24" s="181"/>
      <c r="V24" t="str">
        <f t="shared" si="7"/>
        <v/>
      </c>
      <c r="W24">
        <f t="shared" si="3"/>
        <v>0</v>
      </c>
      <c r="X24" s="40">
        <f t="shared" si="5"/>
        <v>182172.33342253559</v>
      </c>
      <c r="Y24" s="41">
        <f t="shared" si="6"/>
        <v>0</v>
      </c>
    </row>
    <row r="25" spans="2:25" x14ac:dyDescent="0.2">
      <c r="B25" s="111">
        <v>17</v>
      </c>
      <c r="C25" s="173">
        <f t="shared" si="1"/>
        <v>189158.73631255436</v>
      </c>
      <c r="D25" s="173"/>
      <c r="E25" s="64">
        <v>2015</v>
      </c>
      <c r="F25" s="88">
        <v>43527</v>
      </c>
      <c r="G25" s="125" t="s">
        <v>2</v>
      </c>
      <c r="H25" s="174">
        <v>134.19999999999999</v>
      </c>
      <c r="I25" s="175"/>
      <c r="J25" s="64">
        <v>38</v>
      </c>
      <c r="K25" s="182">
        <f t="shared" si="0"/>
        <v>5674.7620893766307</v>
      </c>
      <c r="L25" s="183"/>
      <c r="M25" s="6">
        <f>IF(J25="","",(K25/J25)/LOOKUP(RIGHT($D$2,3),定数!$A$6:$A$13,定数!$B$6:$B$13))</f>
        <v>1.4933584445727976</v>
      </c>
      <c r="N25" s="64">
        <v>2015</v>
      </c>
      <c r="O25" s="88">
        <v>43527</v>
      </c>
      <c r="P25" s="174">
        <v>133.71</v>
      </c>
      <c r="Q25" s="175"/>
      <c r="R25" s="180">
        <f>IF(P25="","",T25*M25*LOOKUP(RIGHT($D$2,3),定数!$A$6:$A$13,定数!$B$6:$B$13))</f>
        <v>7317.4563784064203</v>
      </c>
      <c r="S25" s="180"/>
      <c r="T25" s="181">
        <f t="shared" si="4"/>
        <v>48.999999999998067</v>
      </c>
      <c r="U25" s="181"/>
      <c r="V25" t="str">
        <f t="shared" si="7"/>
        <v/>
      </c>
      <c r="W25">
        <f t="shared" si="3"/>
        <v>0</v>
      </c>
      <c r="X25" s="40">
        <f t="shared" si="5"/>
        <v>189158.73631255436</v>
      </c>
      <c r="Y25" s="41">
        <f t="shared" si="6"/>
        <v>0</v>
      </c>
    </row>
    <row r="26" spans="2:25" x14ac:dyDescent="0.2">
      <c r="B26" s="112">
        <v>18</v>
      </c>
      <c r="C26" s="184">
        <f t="shared" si="1"/>
        <v>196476.19269096077</v>
      </c>
      <c r="D26" s="184"/>
      <c r="E26" s="64">
        <v>2015</v>
      </c>
      <c r="F26" s="88">
        <v>43530</v>
      </c>
      <c r="G26" s="126" t="s">
        <v>2</v>
      </c>
      <c r="H26" s="174">
        <v>132.11000000000001</v>
      </c>
      <c r="I26" s="175"/>
      <c r="J26" s="64">
        <v>145</v>
      </c>
      <c r="K26" s="187">
        <f t="shared" si="0"/>
        <v>5894.2857807288228</v>
      </c>
      <c r="L26" s="188"/>
      <c r="M26" s="51">
        <f>IF(J26="","",(K26/J26)/LOOKUP(RIGHT($D$2,3),定数!$A$6:$A$13,定数!$B$6:$B$13))</f>
        <v>0.40650246763647052</v>
      </c>
      <c r="N26" s="64">
        <v>2015</v>
      </c>
      <c r="O26" s="88">
        <v>43534</v>
      </c>
      <c r="P26" s="174">
        <v>130.26</v>
      </c>
      <c r="Q26" s="175"/>
      <c r="R26" s="185">
        <f>IF(P26="","",T26*M26*LOOKUP(RIGHT($D$2,3),定数!$A$6:$A$13,定数!$B$6:$B$13))</f>
        <v>7520.2956512747978</v>
      </c>
      <c r="S26" s="185"/>
      <c r="T26" s="186">
        <f t="shared" si="4"/>
        <v>185.00000000000227</v>
      </c>
      <c r="U26" s="186"/>
      <c r="V26" t="str">
        <f t="shared" si="7"/>
        <v/>
      </c>
      <c r="W26">
        <f t="shared" si="3"/>
        <v>0</v>
      </c>
      <c r="X26" s="40">
        <f t="shared" si="5"/>
        <v>196476.19269096077</v>
      </c>
      <c r="Y26" s="41">
        <f t="shared" si="6"/>
        <v>0</v>
      </c>
    </row>
    <row r="27" spans="2:25" x14ac:dyDescent="0.2">
      <c r="B27" s="111">
        <v>19</v>
      </c>
      <c r="C27" s="173">
        <f t="shared" si="1"/>
        <v>203996.48834223556</v>
      </c>
      <c r="D27" s="173"/>
      <c r="E27" s="64">
        <v>2015</v>
      </c>
      <c r="F27" s="88">
        <v>43534</v>
      </c>
      <c r="G27" s="125" t="s">
        <v>2</v>
      </c>
      <c r="H27" s="174">
        <v>131.21</v>
      </c>
      <c r="I27" s="175"/>
      <c r="J27" s="64">
        <v>65</v>
      </c>
      <c r="K27" s="182">
        <f t="shared" si="0"/>
        <v>6119.8946502670669</v>
      </c>
      <c r="L27" s="183"/>
      <c r="M27" s="6">
        <f>IF(J27="","",(K27/J27)/LOOKUP(RIGHT($D$2,3),定数!$A$6:$A$13,定数!$B$6:$B$13))</f>
        <v>0.94152225388724109</v>
      </c>
      <c r="N27" s="64">
        <v>2015</v>
      </c>
      <c r="O27" s="88">
        <v>43534</v>
      </c>
      <c r="P27" s="174">
        <v>130.38</v>
      </c>
      <c r="Q27" s="175"/>
      <c r="R27" s="180">
        <f>IF(P27="","",T27*M27*LOOKUP(RIGHT($D$2,3),定数!$A$6:$A$13,定数!$B$6:$B$13))</f>
        <v>7814.6347072642184</v>
      </c>
      <c r="S27" s="180"/>
      <c r="T27" s="181">
        <f t="shared" si="4"/>
        <v>83.000000000001251</v>
      </c>
      <c r="U27" s="181"/>
      <c r="V27" t="str">
        <f t="shared" si="7"/>
        <v/>
      </c>
      <c r="W27">
        <f t="shared" si="3"/>
        <v>0</v>
      </c>
      <c r="X27" s="40">
        <f t="shared" si="5"/>
        <v>203996.48834223556</v>
      </c>
      <c r="Y27" s="41">
        <f t="shared" si="6"/>
        <v>0</v>
      </c>
    </row>
    <row r="28" spans="2:25" x14ac:dyDescent="0.2">
      <c r="B28" s="111">
        <v>20</v>
      </c>
      <c r="C28" s="173">
        <f t="shared" si="1"/>
        <v>211811.12304949979</v>
      </c>
      <c r="D28" s="173"/>
      <c r="E28" s="64">
        <v>2015</v>
      </c>
      <c r="F28" s="88">
        <v>43537</v>
      </c>
      <c r="G28" s="125" t="s">
        <v>2</v>
      </c>
      <c r="H28" s="174">
        <v>128.35</v>
      </c>
      <c r="I28" s="175"/>
      <c r="J28" s="64">
        <v>70</v>
      </c>
      <c r="K28" s="182">
        <f t="shared" si="0"/>
        <v>6354.3336914849933</v>
      </c>
      <c r="L28" s="183"/>
      <c r="M28" s="6">
        <f>IF(J28="","",(K28/J28)/LOOKUP(RIGHT($D$2,3),定数!$A$6:$A$13,定数!$B$6:$B$13))</f>
        <v>0.90776195592642761</v>
      </c>
      <c r="N28" s="64">
        <v>2015</v>
      </c>
      <c r="O28" s="88">
        <v>43538</v>
      </c>
      <c r="P28" s="174">
        <v>127.46</v>
      </c>
      <c r="Q28" s="175"/>
      <c r="R28" s="180">
        <f>IF(P28="","",T28*M28*LOOKUP(RIGHT($D$2,3),定数!$A$6:$A$13,定数!$B$6:$B$13))</f>
        <v>8079.0814077452114</v>
      </c>
      <c r="S28" s="180"/>
      <c r="T28" s="181">
        <f t="shared" si="4"/>
        <v>89.000000000000057</v>
      </c>
      <c r="U28" s="181"/>
      <c r="V28" t="str">
        <f t="shared" si="7"/>
        <v/>
      </c>
      <c r="W28">
        <f t="shared" si="3"/>
        <v>0</v>
      </c>
      <c r="X28" s="40">
        <f t="shared" si="5"/>
        <v>211811.12304949979</v>
      </c>
      <c r="Y28" s="41">
        <f t="shared" si="6"/>
        <v>0</v>
      </c>
    </row>
    <row r="29" spans="2:25" x14ac:dyDescent="0.2">
      <c r="B29" s="111">
        <v>21</v>
      </c>
      <c r="C29" s="173">
        <f t="shared" si="1"/>
        <v>219890.20445724501</v>
      </c>
      <c r="D29" s="173"/>
      <c r="E29" s="64">
        <v>2015</v>
      </c>
      <c r="F29" s="88">
        <v>43582</v>
      </c>
      <c r="G29" s="125" t="s">
        <v>3</v>
      </c>
      <c r="H29" s="174">
        <v>129.43</v>
      </c>
      <c r="I29" s="175"/>
      <c r="J29" s="64">
        <v>58</v>
      </c>
      <c r="K29" s="182">
        <f t="shared" si="0"/>
        <v>6596.70613371735</v>
      </c>
      <c r="L29" s="183"/>
      <c r="M29" s="6">
        <f>IF(J29="","",(K29/J29)/LOOKUP(RIGHT($D$2,3),定数!$A$6:$A$13,定数!$B$6:$B$13))</f>
        <v>1.1373631265029913</v>
      </c>
      <c r="N29" s="64">
        <v>2015</v>
      </c>
      <c r="O29" s="88">
        <v>43583</v>
      </c>
      <c r="P29" s="174">
        <v>130.16999999999999</v>
      </c>
      <c r="Q29" s="175"/>
      <c r="R29" s="180">
        <f>IF(P29="","",T29*M29*LOOKUP(RIGHT($D$2,3),定数!$A$6:$A$13,定数!$B$6:$B$13))</f>
        <v>8416.4871361219157</v>
      </c>
      <c r="S29" s="180"/>
      <c r="T29" s="181">
        <f t="shared" si="4"/>
        <v>73.999999999998067</v>
      </c>
      <c r="U29" s="181"/>
      <c r="V29" t="str">
        <f t="shared" si="7"/>
        <v/>
      </c>
      <c r="W29">
        <f t="shared" si="3"/>
        <v>0</v>
      </c>
      <c r="X29" s="40">
        <f t="shared" si="5"/>
        <v>219890.20445724501</v>
      </c>
      <c r="Y29" s="41">
        <f t="shared" si="6"/>
        <v>0</v>
      </c>
    </row>
    <row r="30" spans="2:25" x14ac:dyDescent="0.2">
      <c r="B30" s="111">
        <v>22</v>
      </c>
      <c r="C30" s="173">
        <f t="shared" si="1"/>
        <v>228306.69159336694</v>
      </c>
      <c r="D30" s="173"/>
      <c r="E30" s="128">
        <v>2015</v>
      </c>
      <c r="F30" s="86">
        <v>43590</v>
      </c>
      <c r="G30" s="125" t="s">
        <v>3</v>
      </c>
      <c r="H30" s="190">
        <v>133.96</v>
      </c>
      <c r="I30" s="191"/>
      <c r="J30" s="90">
        <v>85</v>
      </c>
      <c r="K30" s="176">
        <f t="shared" si="0"/>
        <v>6849.2007478010082</v>
      </c>
      <c r="L30" s="177"/>
      <c r="M30" s="6">
        <f>IF(J30="","",(K30/J30)/LOOKUP(RIGHT($D$2,3),定数!$A$6:$A$13,定数!$B$6:$B$13))</f>
        <v>0.80578832327070682</v>
      </c>
      <c r="N30" s="128">
        <v>2015</v>
      </c>
      <c r="O30" s="86">
        <v>43591</v>
      </c>
      <c r="P30" s="174">
        <v>135.05000000000001</v>
      </c>
      <c r="Q30" s="175"/>
      <c r="R30" s="180">
        <f>IF(P30="","",T30*M30*LOOKUP(RIGHT($D$2,3),定数!$A$6:$A$13,定数!$B$6:$B$13))</f>
        <v>8783.0927236507323</v>
      </c>
      <c r="S30" s="180"/>
      <c r="T30" s="181">
        <f t="shared" si="4"/>
        <v>109.00000000000034</v>
      </c>
      <c r="U30" s="181"/>
      <c r="V30" t="str">
        <f t="shared" si="7"/>
        <v/>
      </c>
      <c r="W30">
        <f t="shared" si="3"/>
        <v>0</v>
      </c>
      <c r="X30" s="40">
        <f t="shared" si="5"/>
        <v>228306.69159336694</v>
      </c>
      <c r="Y30" s="41">
        <f t="shared" si="6"/>
        <v>0</v>
      </c>
    </row>
    <row r="31" spans="2:25" x14ac:dyDescent="0.2">
      <c r="B31" s="111">
        <v>23</v>
      </c>
      <c r="C31" s="173">
        <f t="shared" si="1"/>
        <v>237089.78431701768</v>
      </c>
      <c r="D31" s="173"/>
      <c r="E31" s="128">
        <v>2015</v>
      </c>
      <c r="F31" s="86">
        <v>43598</v>
      </c>
      <c r="G31" s="127" t="s">
        <v>3</v>
      </c>
      <c r="H31" s="174">
        <v>135.16</v>
      </c>
      <c r="I31" s="175"/>
      <c r="J31" s="125">
        <v>87</v>
      </c>
      <c r="K31" s="182">
        <f t="shared" si="0"/>
        <v>7112.6935295105304</v>
      </c>
      <c r="L31" s="183"/>
      <c r="M31" s="6">
        <f>IF(J31="","",(K31/J31)/LOOKUP(RIGHT($D$2,3),定数!$A$6:$A$13,定数!$B$6:$B$13))</f>
        <v>0.81755098040350926</v>
      </c>
      <c r="N31" s="64">
        <v>2015</v>
      </c>
      <c r="O31" s="88">
        <v>43599</v>
      </c>
      <c r="P31" s="178">
        <v>136.16</v>
      </c>
      <c r="Q31" s="179"/>
      <c r="R31" s="180">
        <f>IF(P31="","",T31*M31*LOOKUP(RIGHT($D$2,3),定数!$A$6:$A$13,定数!$B$6:$B$13))</f>
        <v>8175.5098040350931</v>
      </c>
      <c r="S31" s="180"/>
      <c r="T31" s="181">
        <f t="shared" si="4"/>
        <v>100</v>
      </c>
      <c r="U31" s="181"/>
      <c r="V31" t="str">
        <f t="shared" si="7"/>
        <v/>
      </c>
      <c r="W31">
        <f t="shared" si="3"/>
        <v>0</v>
      </c>
      <c r="X31" s="40">
        <f t="shared" si="5"/>
        <v>237089.78431701768</v>
      </c>
      <c r="Y31" s="41">
        <f t="shared" si="6"/>
        <v>0</v>
      </c>
    </row>
    <row r="32" spans="2:25" x14ac:dyDescent="0.2">
      <c r="B32" s="112">
        <v>24</v>
      </c>
      <c r="C32" s="184">
        <f t="shared" si="1"/>
        <v>245265.29412105278</v>
      </c>
      <c r="D32" s="184"/>
      <c r="E32" s="128">
        <v>2015</v>
      </c>
      <c r="F32" s="86">
        <v>43617</v>
      </c>
      <c r="G32" s="125" t="s">
        <v>3</v>
      </c>
      <c r="H32" s="174">
        <v>136.06</v>
      </c>
      <c r="I32" s="175"/>
      <c r="J32" s="125">
        <v>94</v>
      </c>
      <c r="K32" s="182">
        <f t="shared" si="0"/>
        <v>7357.9588236315831</v>
      </c>
      <c r="L32" s="183"/>
      <c r="M32" s="51">
        <f>IF(J32="","",(K32/J32)/LOOKUP(RIGHT($D$2,3),定数!$A$6:$A$13,定数!$B$6:$B$13))</f>
        <v>0.78276157698208337</v>
      </c>
      <c r="N32" s="64">
        <v>2015</v>
      </c>
      <c r="O32" s="88">
        <v>43618</v>
      </c>
      <c r="P32" s="174">
        <v>137.26</v>
      </c>
      <c r="Q32" s="175"/>
      <c r="R32" s="185">
        <f>IF(P32="","",T32*M32*LOOKUP(RIGHT($D$2,3),定数!$A$6:$A$13,定数!$B$6:$B$13))</f>
        <v>9393.1389237849125</v>
      </c>
      <c r="S32" s="185"/>
      <c r="T32" s="186">
        <f t="shared" si="4"/>
        <v>119.99999999999886</v>
      </c>
      <c r="U32" s="186"/>
      <c r="V32" t="str">
        <f t="shared" si="7"/>
        <v/>
      </c>
      <c r="W32">
        <f t="shared" si="3"/>
        <v>0</v>
      </c>
      <c r="X32" s="40">
        <f t="shared" si="5"/>
        <v>245265.29412105278</v>
      </c>
      <c r="Y32" s="41">
        <f t="shared" si="6"/>
        <v>0</v>
      </c>
    </row>
    <row r="33" spans="2:25" ht="15" customHeight="1" x14ac:dyDescent="0.2">
      <c r="B33" s="111">
        <v>25</v>
      </c>
      <c r="C33" s="173">
        <f t="shared" si="1"/>
        <v>254658.4330448377</v>
      </c>
      <c r="D33" s="173"/>
      <c r="E33" s="128">
        <v>2015</v>
      </c>
      <c r="F33" s="61">
        <v>43670</v>
      </c>
      <c r="G33" s="125" t="s">
        <v>3</v>
      </c>
      <c r="H33" s="174">
        <v>136.21</v>
      </c>
      <c r="I33" s="175"/>
      <c r="J33" s="125">
        <v>69</v>
      </c>
      <c r="K33" s="182">
        <f t="shared" si="0"/>
        <v>7639.7529913451308</v>
      </c>
      <c r="L33" s="183"/>
      <c r="M33" s="6">
        <f>IF(J33="","",(K33/J33)/LOOKUP(RIGHT($D$2,3),定数!$A$6:$A$13,定数!$B$6:$B$13))</f>
        <v>1.1072105784558162</v>
      </c>
      <c r="N33" s="64">
        <v>2015</v>
      </c>
      <c r="O33" s="88">
        <v>43674</v>
      </c>
      <c r="P33" s="174">
        <v>137.07</v>
      </c>
      <c r="Q33" s="175"/>
      <c r="R33" s="180">
        <f>IF(P33="","",T33*M33*LOOKUP(RIGHT($D$2,3),定数!$A$6:$A$13,定数!$B$6:$B$13))</f>
        <v>9522.0109747198549</v>
      </c>
      <c r="S33" s="180"/>
      <c r="T33" s="181">
        <f t="shared" si="4"/>
        <v>85.999999999998522</v>
      </c>
      <c r="U33" s="181"/>
      <c r="V33" t="str">
        <f t="shared" si="7"/>
        <v/>
      </c>
      <c r="W33">
        <f t="shared" si="3"/>
        <v>0</v>
      </c>
      <c r="X33" s="40">
        <f t="shared" si="5"/>
        <v>254658.4330448377</v>
      </c>
      <c r="Y33" s="41">
        <f t="shared" si="6"/>
        <v>0</v>
      </c>
    </row>
    <row r="34" spans="2:25" x14ac:dyDescent="0.2">
      <c r="B34" s="111">
        <v>26</v>
      </c>
      <c r="C34" s="173">
        <f t="shared" si="1"/>
        <v>264180.44401955756</v>
      </c>
      <c r="D34" s="173"/>
      <c r="E34" s="125">
        <v>2015</v>
      </c>
      <c r="F34" s="61">
        <v>43705</v>
      </c>
      <c r="G34" s="125" t="s">
        <v>2</v>
      </c>
      <c r="H34" s="174">
        <v>135.91</v>
      </c>
      <c r="I34" s="175"/>
      <c r="J34" s="128">
        <v>70</v>
      </c>
      <c r="K34" s="182">
        <f t="shared" si="0"/>
        <v>7925.4133205867265</v>
      </c>
      <c r="L34" s="183"/>
      <c r="M34" s="6">
        <f>IF(J34="","",(K34/J34)/LOOKUP(RIGHT($D$2,3),定数!$A$6:$A$13,定数!$B$6:$B$13))</f>
        <v>1.1322019029409609</v>
      </c>
      <c r="N34" s="64">
        <v>2015</v>
      </c>
      <c r="O34" s="88">
        <v>43709</v>
      </c>
      <c r="P34" s="174">
        <v>135.03</v>
      </c>
      <c r="Q34" s="175"/>
      <c r="R34" s="180">
        <f>IF(P34="","",T34*M34*LOOKUP(RIGHT($D$2,3),定数!$A$6:$A$13,定数!$B$6:$B$13))</f>
        <v>9963.376745880405</v>
      </c>
      <c r="S34" s="180"/>
      <c r="T34" s="181">
        <f t="shared" si="4"/>
        <v>87.999999999999545</v>
      </c>
      <c r="U34" s="181"/>
      <c r="V34" t="str">
        <f t="shared" si="7"/>
        <v/>
      </c>
      <c r="W34">
        <f t="shared" si="3"/>
        <v>0</v>
      </c>
      <c r="X34" s="40">
        <f t="shared" si="5"/>
        <v>264180.44401955756</v>
      </c>
      <c r="Y34" s="41">
        <f t="shared" si="6"/>
        <v>0</v>
      </c>
    </row>
    <row r="35" spans="2:25" x14ac:dyDescent="0.2">
      <c r="B35" s="111">
        <v>27</v>
      </c>
      <c r="C35" s="173">
        <f t="shared" si="1"/>
        <v>274143.82076543797</v>
      </c>
      <c r="D35" s="173"/>
      <c r="E35" s="125">
        <v>2015</v>
      </c>
      <c r="F35" s="62">
        <v>43767</v>
      </c>
      <c r="G35" s="125" t="s">
        <v>2</v>
      </c>
      <c r="H35" s="174">
        <v>132.77000000000001</v>
      </c>
      <c r="I35" s="175"/>
      <c r="J35" s="64">
        <v>77</v>
      </c>
      <c r="K35" s="182">
        <f t="shared" si="0"/>
        <v>8224.3146229631384</v>
      </c>
      <c r="L35" s="183"/>
      <c r="M35" s="6">
        <f>IF(J35="","",(K35/J35)/LOOKUP(RIGHT($D$2,3),定数!$A$6:$A$13,定数!$B$6:$B$13))</f>
        <v>1.0680928081770309</v>
      </c>
      <c r="N35" s="64">
        <v>2015</v>
      </c>
      <c r="O35" s="88">
        <v>43767</v>
      </c>
      <c r="P35" s="174">
        <v>131.79</v>
      </c>
      <c r="Q35" s="175"/>
      <c r="R35" s="180">
        <f>IF(P35="","",T35*M35*LOOKUP(RIGHT($D$2,3),定数!$A$6:$A$13,定数!$B$6:$B$13))</f>
        <v>10467.309520135097</v>
      </c>
      <c r="S35" s="180"/>
      <c r="T35" s="181">
        <f t="shared" si="4"/>
        <v>98.000000000001819</v>
      </c>
      <c r="U35" s="181"/>
      <c r="V35" t="str">
        <f t="shared" si="7"/>
        <v/>
      </c>
      <c r="W35">
        <f t="shared" si="3"/>
        <v>0</v>
      </c>
      <c r="X35" s="40">
        <f t="shared" si="5"/>
        <v>274143.82076543797</v>
      </c>
      <c r="Y35" s="41">
        <f t="shared" si="6"/>
        <v>0</v>
      </c>
    </row>
    <row r="36" spans="2:25" x14ac:dyDescent="0.2">
      <c r="B36" s="111">
        <v>28</v>
      </c>
      <c r="C36" s="173">
        <f t="shared" si="1"/>
        <v>284611.13028557308</v>
      </c>
      <c r="D36" s="173"/>
      <c r="E36" s="125">
        <v>2015</v>
      </c>
      <c r="F36" s="62">
        <v>43775</v>
      </c>
      <c r="G36" s="125" t="s">
        <v>2</v>
      </c>
      <c r="H36" s="174">
        <v>132.31</v>
      </c>
      <c r="I36" s="175"/>
      <c r="J36" s="64">
        <v>41</v>
      </c>
      <c r="K36" s="182">
        <f t="shared" si="0"/>
        <v>8538.3339085671923</v>
      </c>
      <c r="L36" s="183"/>
      <c r="M36" s="6">
        <f>IF(J36="","",(K36/J36)/LOOKUP(RIGHT($D$2,3),定数!$A$6:$A$13,定数!$B$6:$B$13))</f>
        <v>2.0825204655041931</v>
      </c>
      <c r="N36" s="64">
        <v>2015</v>
      </c>
      <c r="O36" s="88">
        <v>43775</v>
      </c>
      <c r="P36" s="174">
        <v>131.79</v>
      </c>
      <c r="Q36" s="175"/>
      <c r="R36" s="180">
        <f>IF(P36="","",T36*M36*LOOKUP(RIGHT($D$2,3),定数!$A$6:$A$13,定数!$B$6:$B$13))</f>
        <v>10829.106420622016</v>
      </c>
      <c r="S36" s="180"/>
      <c r="T36" s="181">
        <f t="shared" si="4"/>
        <v>52.000000000001023</v>
      </c>
      <c r="U36" s="181"/>
      <c r="V36" t="str">
        <f t="shared" si="7"/>
        <v/>
      </c>
      <c r="W36">
        <f t="shared" si="3"/>
        <v>0</v>
      </c>
      <c r="X36" s="40">
        <f t="shared" si="5"/>
        <v>284611.13028557308</v>
      </c>
      <c r="Y36" s="41">
        <f t="shared" si="6"/>
        <v>0</v>
      </c>
    </row>
    <row r="37" spans="2:25" x14ac:dyDescent="0.2">
      <c r="B37" s="111">
        <v>29</v>
      </c>
      <c r="C37" s="173">
        <f t="shared" si="1"/>
        <v>295440.23670619511</v>
      </c>
      <c r="D37" s="173"/>
      <c r="E37" s="128">
        <v>2015</v>
      </c>
      <c r="F37" s="61">
        <v>43788</v>
      </c>
      <c r="G37" s="125" t="s">
        <v>2</v>
      </c>
      <c r="H37" s="174">
        <v>131.77000000000001</v>
      </c>
      <c r="I37" s="175"/>
      <c r="J37" s="128">
        <v>49</v>
      </c>
      <c r="K37" s="182">
        <f t="shared" si="0"/>
        <v>8863.2071011858534</v>
      </c>
      <c r="L37" s="183"/>
      <c r="M37" s="6">
        <f>IF(J37="","",(K37/J37)/LOOKUP(RIGHT($D$2,3),定数!$A$6:$A$13,定数!$B$6:$B$13))</f>
        <v>1.8088177757522148</v>
      </c>
      <c r="N37" s="64">
        <v>2015</v>
      </c>
      <c r="O37" s="88">
        <v>43789</v>
      </c>
      <c r="P37" s="174">
        <v>131.13999999999999</v>
      </c>
      <c r="Q37" s="175"/>
      <c r="R37" s="180">
        <f>IF(P37="","",T37*M37*LOOKUP(RIGHT($D$2,3),定数!$A$6:$A$13,定数!$B$6:$B$13))</f>
        <v>11395.551987239385</v>
      </c>
      <c r="S37" s="180"/>
      <c r="T37" s="181">
        <f t="shared" si="4"/>
        <v>63.000000000002387</v>
      </c>
      <c r="U37" s="181"/>
      <c r="V37" t="str">
        <f t="shared" si="7"/>
        <v/>
      </c>
      <c r="W37">
        <f t="shared" si="3"/>
        <v>0</v>
      </c>
      <c r="X37" s="40">
        <f t="shared" si="5"/>
        <v>295440.23670619511</v>
      </c>
      <c r="Y37" s="41">
        <f t="shared" si="6"/>
        <v>0</v>
      </c>
    </row>
    <row r="38" spans="2:25" x14ac:dyDescent="0.2">
      <c r="B38" s="112">
        <v>30</v>
      </c>
      <c r="C38" s="184">
        <f t="shared" si="1"/>
        <v>306835.7886934345</v>
      </c>
      <c r="D38" s="184"/>
      <c r="E38" s="65">
        <v>2015</v>
      </c>
      <c r="F38" s="52">
        <v>43794</v>
      </c>
      <c r="G38" s="126" t="s">
        <v>2</v>
      </c>
      <c r="H38" s="178">
        <v>130.38999999999999</v>
      </c>
      <c r="I38" s="179"/>
      <c r="J38" s="126">
        <v>37</v>
      </c>
      <c r="K38" s="187">
        <f t="shared" si="0"/>
        <v>9205.0736608030347</v>
      </c>
      <c r="L38" s="188"/>
      <c r="M38" s="51">
        <f>IF(J38="","",(K38/J38)/LOOKUP(RIGHT($D$2,3),定数!$A$6:$A$13,定数!$B$6:$B$13))</f>
        <v>2.4878577461629821</v>
      </c>
      <c r="N38" s="126">
        <v>2015</v>
      </c>
      <c r="O38" s="52">
        <v>43794</v>
      </c>
      <c r="P38" s="178">
        <v>129.93</v>
      </c>
      <c r="Q38" s="179"/>
      <c r="R38" s="185">
        <f>IF(P38="","",T38*M38*LOOKUP(RIGHT($D$2,3),定数!$A$6:$A$13,定数!$B$6:$B$13))</f>
        <v>11444.145632349208</v>
      </c>
      <c r="S38" s="185"/>
      <c r="T38" s="186">
        <f t="shared" si="4"/>
        <v>45.999999999997954</v>
      </c>
      <c r="U38" s="186"/>
      <c r="V38" t="str">
        <f t="shared" si="7"/>
        <v/>
      </c>
      <c r="W38">
        <f t="shared" si="3"/>
        <v>0</v>
      </c>
      <c r="X38" s="40">
        <f t="shared" si="5"/>
        <v>306835.7886934345</v>
      </c>
      <c r="Y38" s="41">
        <f t="shared" si="6"/>
        <v>0</v>
      </c>
    </row>
    <row r="39" spans="2:25" x14ac:dyDescent="0.2">
      <c r="B39" s="111">
        <v>31</v>
      </c>
      <c r="C39" s="173">
        <f t="shared" si="1"/>
        <v>318279.93432578369</v>
      </c>
      <c r="D39" s="173"/>
      <c r="E39" s="125">
        <v>2015</v>
      </c>
      <c r="F39" s="8">
        <v>43827</v>
      </c>
      <c r="G39" s="125" t="s">
        <v>2</v>
      </c>
      <c r="H39" s="192">
        <v>132.02000000000001</v>
      </c>
      <c r="I39" s="192"/>
      <c r="J39" s="125">
        <v>44</v>
      </c>
      <c r="K39" s="182">
        <f t="shared" si="0"/>
        <v>9548.3980297735106</v>
      </c>
      <c r="L39" s="183"/>
      <c r="M39" s="6">
        <f>IF(J39="","",(K39/J39)/LOOKUP(RIGHT($D$2,3),定数!$A$6:$A$13,定数!$B$6:$B$13))</f>
        <v>2.1700904613121614</v>
      </c>
      <c r="N39" s="125">
        <v>2015</v>
      </c>
      <c r="O39" s="8">
        <v>43828</v>
      </c>
      <c r="P39" s="192">
        <v>131.47</v>
      </c>
      <c r="Q39" s="192"/>
      <c r="R39" s="180">
        <f>IF(P39="","",T39*M39*LOOKUP(RIGHT($D$2,3),定数!$A$6:$A$13,定数!$B$6:$B$13))</f>
        <v>11935.497537217136</v>
      </c>
      <c r="S39" s="180"/>
      <c r="T39" s="181">
        <f t="shared" si="4"/>
        <v>55.000000000001137</v>
      </c>
      <c r="U39" s="181"/>
      <c r="V39" t="str">
        <f t="shared" si="7"/>
        <v/>
      </c>
      <c r="W39">
        <f t="shared" si="3"/>
        <v>0</v>
      </c>
      <c r="X39" s="40">
        <f t="shared" si="5"/>
        <v>318279.93432578369</v>
      </c>
      <c r="Y39" s="41">
        <f t="shared" si="6"/>
        <v>0</v>
      </c>
    </row>
    <row r="40" spans="2:25" x14ac:dyDescent="0.2">
      <c r="B40" s="111">
        <v>32</v>
      </c>
      <c r="C40" s="173">
        <f t="shared" si="1"/>
        <v>330215.43186300085</v>
      </c>
      <c r="D40" s="173"/>
      <c r="E40" s="125">
        <v>2015</v>
      </c>
      <c r="F40" s="8">
        <v>43830</v>
      </c>
      <c r="G40" s="125" t="s">
        <v>2</v>
      </c>
      <c r="H40" s="192">
        <v>131.44</v>
      </c>
      <c r="I40" s="192"/>
      <c r="J40" s="125">
        <v>42</v>
      </c>
      <c r="K40" s="182">
        <f t="shared" si="0"/>
        <v>9906.4629558900251</v>
      </c>
      <c r="L40" s="183"/>
      <c r="M40" s="6">
        <f>IF(J40="","",(K40/J40)/LOOKUP(RIGHT($D$2,3),定数!$A$6:$A$13,定数!$B$6:$B$13))</f>
        <v>2.3586816561642916</v>
      </c>
      <c r="N40" s="125">
        <v>2016</v>
      </c>
      <c r="O40" s="8">
        <v>43466</v>
      </c>
      <c r="P40" s="192">
        <v>130.91</v>
      </c>
      <c r="Q40" s="192"/>
      <c r="R40" s="180">
        <f>IF(P40="","",T40*M40*LOOKUP(RIGHT($D$2,3),定数!$A$6:$A$13,定数!$B$6:$B$13))</f>
        <v>12501.012777670772</v>
      </c>
      <c r="S40" s="180"/>
      <c r="T40" s="181">
        <f t="shared" si="4"/>
        <v>53.000000000000114</v>
      </c>
      <c r="U40" s="181"/>
      <c r="V40" t="str">
        <f t="shared" si="7"/>
        <v/>
      </c>
      <c r="W40">
        <f t="shared" si="3"/>
        <v>0</v>
      </c>
      <c r="X40" s="40">
        <f t="shared" si="5"/>
        <v>330215.43186300085</v>
      </c>
      <c r="Y40" s="41">
        <f t="shared" si="6"/>
        <v>0</v>
      </c>
    </row>
    <row r="41" spans="2:25" x14ac:dyDescent="0.2">
      <c r="B41" s="111">
        <v>33</v>
      </c>
      <c r="C41" s="173">
        <f t="shared" si="1"/>
        <v>342716.4446406716</v>
      </c>
      <c r="D41" s="173"/>
      <c r="E41" s="125">
        <v>2016</v>
      </c>
      <c r="F41" s="8">
        <v>43473</v>
      </c>
      <c r="G41" s="125" t="s">
        <v>2</v>
      </c>
      <c r="H41" s="192">
        <v>128.44</v>
      </c>
      <c r="I41" s="192"/>
      <c r="J41" s="125">
        <v>64</v>
      </c>
      <c r="K41" s="182">
        <f t="shared" si="0"/>
        <v>10281.493339220147</v>
      </c>
      <c r="L41" s="183"/>
      <c r="M41" s="6">
        <f>IF(J41="","",(K41/J41)/LOOKUP(RIGHT($D$2,3),定数!$A$6:$A$13,定数!$B$6:$B$13))</f>
        <v>1.6064833342531479</v>
      </c>
      <c r="N41" s="125">
        <v>2016</v>
      </c>
      <c r="O41" s="8">
        <v>43476</v>
      </c>
      <c r="P41" s="192">
        <v>127.63</v>
      </c>
      <c r="Q41" s="192"/>
      <c r="R41" s="180">
        <f>IF(P41="","",T41*M41*LOOKUP(RIGHT($D$2,3),定数!$A$6:$A$13,定数!$B$6:$B$13))</f>
        <v>13012.515007450535</v>
      </c>
      <c r="S41" s="180"/>
      <c r="T41" s="181">
        <f t="shared" si="4"/>
        <v>81.000000000000227</v>
      </c>
      <c r="U41" s="181"/>
      <c r="V41" t="str">
        <f t="shared" si="7"/>
        <v/>
      </c>
      <c r="W41">
        <f t="shared" si="3"/>
        <v>0</v>
      </c>
      <c r="X41" s="40">
        <f t="shared" si="5"/>
        <v>342716.4446406716</v>
      </c>
      <c r="Y41" s="41">
        <f t="shared" si="6"/>
        <v>0</v>
      </c>
    </row>
    <row r="42" spans="2:25" x14ac:dyDescent="0.2">
      <c r="B42" s="111">
        <v>34</v>
      </c>
      <c r="C42" s="173">
        <f t="shared" si="1"/>
        <v>355728.95964812214</v>
      </c>
      <c r="D42" s="173"/>
      <c r="E42" s="125">
        <v>2016</v>
      </c>
      <c r="F42" s="8">
        <v>43511</v>
      </c>
      <c r="G42" s="125" t="s">
        <v>2</v>
      </c>
      <c r="H42" s="192">
        <v>127.73</v>
      </c>
      <c r="I42" s="192"/>
      <c r="J42" s="125">
        <v>43</v>
      </c>
      <c r="K42" s="182">
        <f t="shared" si="0"/>
        <v>10671.868789443664</v>
      </c>
      <c r="L42" s="183"/>
      <c r="M42" s="6">
        <f>IF(J42="","",(K42/J42)/LOOKUP(RIGHT($D$2,3),定数!$A$6:$A$13,定数!$B$6:$B$13))</f>
        <v>2.4818299510334101</v>
      </c>
      <c r="N42" s="125">
        <v>2016</v>
      </c>
      <c r="O42" s="8">
        <v>43512</v>
      </c>
      <c r="P42" s="192">
        <v>127.18</v>
      </c>
      <c r="Q42" s="192"/>
      <c r="R42" s="180">
        <f>IF(P42="","",T42*M42*LOOKUP(RIGHT($D$2,3),定数!$A$6:$A$13,定数!$B$6:$B$13))</f>
        <v>13650.064730683684</v>
      </c>
      <c r="S42" s="180"/>
      <c r="T42" s="181">
        <f t="shared" si="4"/>
        <v>54.999999999999716</v>
      </c>
      <c r="U42" s="181"/>
      <c r="V42" t="str">
        <f t="shared" si="7"/>
        <v/>
      </c>
      <c r="W42">
        <f t="shared" si="3"/>
        <v>0</v>
      </c>
      <c r="X42" s="40">
        <f t="shared" si="5"/>
        <v>355728.95964812214</v>
      </c>
      <c r="Y42" s="41">
        <f t="shared" si="6"/>
        <v>0</v>
      </c>
    </row>
    <row r="43" spans="2:25" x14ac:dyDescent="0.2">
      <c r="B43" s="111">
        <v>35</v>
      </c>
      <c r="C43" s="173">
        <f t="shared" si="1"/>
        <v>369379.02437880583</v>
      </c>
      <c r="D43" s="173"/>
      <c r="E43" s="125">
        <v>2016</v>
      </c>
      <c r="F43" s="8">
        <v>43522</v>
      </c>
      <c r="G43" s="125" t="s">
        <v>2</v>
      </c>
      <c r="H43" s="192">
        <v>124.37</v>
      </c>
      <c r="I43" s="192"/>
      <c r="J43" s="125">
        <v>63</v>
      </c>
      <c r="K43" s="182">
        <f t="shared" si="0"/>
        <v>11081.370731364175</v>
      </c>
      <c r="L43" s="183"/>
      <c r="M43" s="6">
        <f>IF(J43="","",(K43/J43)/LOOKUP(RIGHT($D$2,3),定数!$A$6:$A$13,定数!$B$6:$B$13))</f>
        <v>1.7589477351371707</v>
      </c>
      <c r="N43" s="125">
        <v>2016</v>
      </c>
      <c r="O43" s="8" t="s">
        <v>88</v>
      </c>
      <c r="P43" s="192">
        <v>123.56</v>
      </c>
      <c r="Q43" s="192"/>
      <c r="R43" s="180">
        <f>IF(P43="","",T43*M43*LOOKUP(RIGHT($D$2,3),定数!$A$6:$A$13,定数!$B$6:$B$13))</f>
        <v>14247.476654611122</v>
      </c>
      <c r="S43" s="180"/>
      <c r="T43" s="181">
        <f t="shared" si="4"/>
        <v>81.000000000000227</v>
      </c>
      <c r="U43" s="181"/>
      <c r="V43" t="str">
        <f t="shared" si="7"/>
        <v/>
      </c>
      <c r="W43">
        <f t="shared" si="3"/>
        <v>0</v>
      </c>
      <c r="X43" s="40">
        <f t="shared" si="5"/>
        <v>369379.02437880583</v>
      </c>
      <c r="Y43" s="41">
        <f t="shared" si="6"/>
        <v>0</v>
      </c>
    </row>
    <row r="44" spans="2:25" x14ac:dyDescent="0.2">
      <c r="B44" s="111">
        <v>36</v>
      </c>
      <c r="C44" s="173">
        <f t="shared" si="1"/>
        <v>383626.50103341695</v>
      </c>
      <c r="D44" s="173"/>
      <c r="E44" s="125">
        <v>2016</v>
      </c>
      <c r="F44" s="8">
        <v>43554</v>
      </c>
      <c r="G44" s="125" t="s">
        <v>3</v>
      </c>
      <c r="H44" s="192">
        <v>127.23</v>
      </c>
      <c r="I44" s="192"/>
      <c r="J44" s="125">
        <v>46</v>
      </c>
      <c r="K44" s="182">
        <f t="shared" si="0"/>
        <v>11508.795031002508</v>
      </c>
      <c r="L44" s="183"/>
      <c r="M44" s="6">
        <f>IF(J44="","",(K44/J44)/LOOKUP(RIGHT($D$2,3),定数!$A$6:$A$13,定数!$B$6:$B$13))</f>
        <v>2.5019119632614149</v>
      </c>
      <c r="N44" s="125">
        <v>2016</v>
      </c>
      <c r="O44" s="8">
        <v>43555</v>
      </c>
      <c r="P44" s="192">
        <v>127.82</v>
      </c>
      <c r="Q44" s="192"/>
      <c r="R44" s="180">
        <f>IF(P44="","",T44*M44*LOOKUP(RIGHT($D$2,3),定数!$A$6:$A$13,定数!$B$6:$B$13))</f>
        <v>14761.280583242078</v>
      </c>
      <c r="S44" s="180"/>
      <c r="T44" s="181">
        <f t="shared" si="4"/>
        <v>58.99999999999892</v>
      </c>
      <c r="U44" s="181"/>
      <c r="V44" t="str">
        <f t="shared" si="7"/>
        <v/>
      </c>
      <c r="W44">
        <f t="shared" si="3"/>
        <v>0</v>
      </c>
      <c r="X44" s="40">
        <f t="shared" si="5"/>
        <v>383626.50103341695</v>
      </c>
      <c r="Y44" s="41">
        <f t="shared" si="6"/>
        <v>0</v>
      </c>
    </row>
    <row r="45" spans="2:25" x14ac:dyDescent="0.2">
      <c r="B45" s="111">
        <v>37</v>
      </c>
      <c r="C45" s="173">
        <f t="shared" si="1"/>
        <v>398387.78161665902</v>
      </c>
      <c r="D45" s="173"/>
      <c r="E45" s="125">
        <v>2016</v>
      </c>
      <c r="F45" s="8">
        <v>43570</v>
      </c>
      <c r="G45" s="125" t="s">
        <v>2</v>
      </c>
      <c r="H45" s="192">
        <v>123.13</v>
      </c>
      <c r="I45" s="192"/>
      <c r="J45" s="125">
        <v>43</v>
      </c>
      <c r="K45" s="182">
        <f t="shared" si="0"/>
        <v>11951.63344849977</v>
      </c>
      <c r="L45" s="183"/>
      <c r="M45" s="6">
        <f>IF(J45="","",(K45/J45)/LOOKUP(RIGHT($D$2,3),定数!$A$6:$A$13,定数!$B$6:$B$13))</f>
        <v>2.7794496391859926</v>
      </c>
      <c r="N45" s="125">
        <v>2016</v>
      </c>
      <c r="O45" s="8">
        <v>43571</v>
      </c>
      <c r="P45" s="192">
        <v>122.59</v>
      </c>
      <c r="Q45" s="192"/>
      <c r="R45" s="180">
        <f>IF(P45="","",T45*M45*LOOKUP(RIGHT($D$2,3),定数!$A$6:$A$13,定数!$B$6:$B$13))</f>
        <v>15009.028051604138</v>
      </c>
      <c r="S45" s="180"/>
      <c r="T45" s="181">
        <f t="shared" si="4"/>
        <v>53.999999999999204</v>
      </c>
      <c r="U45" s="181"/>
      <c r="V45" t="str">
        <f t="shared" si="7"/>
        <v/>
      </c>
      <c r="W45">
        <f t="shared" si="3"/>
        <v>0</v>
      </c>
      <c r="X45" s="40">
        <f t="shared" si="5"/>
        <v>398387.78161665902</v>
      </c>
      <c r="Y45" s="41">
        <f t="shared" si="6"/>
        <v>0</v>
      </c>
    </row>
    <row r="46" spans="2:25" x14ac:dyDescent="0.2">
      <c r="B46" s="111">
        <v>38</v>
      </c>
      <c r="C46" s="173">
        <f t="shared" si="1"/>
        <v>413396.80966826319</v>
      </c>
      <c r="D46" s="173"/>
      <c r="E46" s="125">
        <v>2016</v>
      </c>
      <c r="F46" s="8">
        <v>43577</v>
      </c>
      <c r="G46" s="125" t="s">
        <v>3</v>
      </c>
      <c r="H46" s="192">
        <v>123.79</v>
      </c>
      <c r="I46" s="192"/>
      <c r="J46" s="125">
        <v>44</v>
      </c>
      <c r="K46" s="182">
        <f t="shared" si="0"/>
        <v>12401.904290047894</v>
      </c>
      <c r="L46" s="183"/>
      <c r="M46" s="6">
        <f>IF(J46="","",(K46/J46)/LOOKUP(RIGHT($D$2,3),定数!$A$6:$A$13,定数!$B$6:$B$13))</f>
        <v>2.8186146113745214</v>
      </c>
      <c r="N46" s="125">
        <v>2016</v>
      </c>
      <c r="O46" s="8">
        <v>43577</v>
      </c>
      <c r="P46" s="192">
        <v>124.34</v>
      </c>
      <c r="Q46" s="192"/>
      <c r="R46" s="180">
        <f>IF(P46="","",T46*M46*LOOKUP(RIGHT($D$2,3),定数!$A$6:$A$13,定数!$B$6:$B$13))</f>
        <v>15502.380362559788</v>
      </c>
      <c r="S46" s="180"/>
      <c r="T46" s="181">
        <f t="shared" si="4"/>
        <v>54.999999999999716</v>
      </c>
      <c r="U46" s="181"/>
      <c r="V46" t="str">
        <f t="shared" si="7"/>
        <v/>
      </c>
      <c r="W46">
        <f t="shared" si="3"/>
        <v>0</v>
      </c>
      <c r="X46" s="40">
        <f t="shared" si="5"/>
        <v>413396.80966826319</v>
      </c>
      <c r="Y46" s="41">
        <f t="shared" si="6"/>
        <v>0</v>
      </c>
    </row>
    <row r="47" spans="2:25" x14ac:dyDescent="0.2">
      <c r="B47" s="111">
        <v>39</v>
      </c>
      <c r="C47" s="173">
        <f t="shared" si="1"/>
        <v>428899.190030823</v>
      </c>
      <c r="D47" s="173"/>
      <c r="E47" s="125">
        <v>2016</v>
      </c>
      <c r="F47" s="8">
        <v>43581</v>
      </c>
      <c r="G47" s="125" t="s">
        <v>3</v>
      </c>
      <c r="H47" s="192">
        <v>125.26</v>
      </c>
      <c r="I47" s="192"/>
      <c r="J47" s="125">
        <v>58</v>
      </c>
      <c r="K47" s="182">
        <f t="shared" si="0"/>
        <v>12866.97570092469</v>
      </c>
      <c r="L47" s="183"/>
      <c r="M47" s="6">
        <f>IF(J47="","",(K47/J47)/LOOKUP(RIGHT($D$2,3),定数!$A$6:$A$13,定数!$B$6:$B$13))</f>
        <v>2.218444086366326</v>
      </c>
      <c r="N47" s="125">
        <v>2016</v>
      </c>
      <c r="O47" s="8">
        <v>43582</v>
      </c>
      <c r="P47" s="192">
        <v>126</v>
      </c>
      <c r="Q47" s="192"/>
      <c r="R47" s="180">
        <f>IF(P47="","",T47*M47*LOOKUP(RIGHT($D$2,3),定数!$A$6:$A$13,定数!$B$6:$B$13))</f>
        <v>16416.486239110698</v>
      </c>
      <c r="S47" s="180"/>
      <c r="T47" s="181">
        <f t="shared" si="4"/>
        <v>73.999999999999488</v>
      </c>
      <c r="U47" s="181"/>
      <c r="V47" t="str">
        <f t="shared" si="7"/>
        <v/>
      </c>
      <c r="W47">
        <f t="shared" si="3"/>
        <v>0</v>
      </c>
      <c r="X47" s="40">
        <f t="shared" si="5"/>
        <v>428899.190030823</v>
      </c>
      <c r="Y47" s="41">
        <f t="shared" si="6"/>
        <v>0</v>
      </c>
    </row>
    <row r="48" spans="2:25" x14ac:dyDescent="0.2">
      <c r="B48" s="111">
        <v>40</v>
      </c>
      <c r="C48" s="173">
        <f t="shared" si="1"/>
        <v>445315.6762699337</v>
      </c>
      <c r="D48" s="173"/>
      <c r="E48" s="125">
        <v>2016</v>
      </c>
      <c r="F48" s="8">
        <v>43632</v>
      </c>
      <c r="G48" s="125" t="s">
        <v>2</v>
      </c>
      <c r="H48" s="192">
        <v>118.84</v>
      </c>
      <c r="I48" s="192"/>
      <c r="J48" s="125">
        <v>64</v>
      </c>
      <c r="K48" s="182">
        <f t="shared" si="0"/>
        <v>13359.470288098011</v>
      </c>
      <c r="L48" s="183"/>
      <c r="M48" s="6">
        <f>IF(J48="","",(K48/J48)/LOOKUP(RIGHT($D$2,3),定数!$A$6:$A$13,定数!$B$6:$B$13))</f>
        <v>2.0874172325153144</v>
      </c>
      <c r="N48" s="125">
        <v>2016</v>
      </c>
      <c r="O48" s="8">
        <v>43632</v>
      </c>
      <c r="P48" s="192">
        <v>118.02</v>
      </c>
      <c r="Q48" s="192"/>
      <c r="R48" s="180">
        <f>IF(P48="","",T48*M48*LOOKUP(RIGHT($D$2,3),定数!$A$6:$A$13,定数!$B$6:$B$13))</f>
        <v>17116.821306625734</v>
      </c>
      <c r="S48" s="180"/>
      <c r="T48" s="181">
        <f t="shared" si="4"/>
        <v>82.000000000000739</v>
      </c>
      <c r="U48" s="181"/>
      <c r="V48" t="str">
        <f t="shared" si="7"/>
        <v/>
      </c>
      <c r="W48">
        <f t="shared" si="3"/>
        <v>0</v>
      </c>
      <c r="X48" s="40">
        <f t="shared" si="5"/>
        <v>445315.6762699337</v>
      </c>
      <c r="Y48" s="41">
        <f t="shared" si="6"/>
        <v>0</v>
      </c>
    </row>
    <row r="49" spans="2:25" x14ac:dyDescent="0.2">
      <c r="B49" s="111">
        <v>41</v>
      </c>
      <c r="C49" s="173">
        <f t="shared" si="1"/>
        <v>462432.49757655943</v>
      </c>
      <c r="D49" s="173"/>
      <c r="E49" s="125">
        <v>2016</v>
      </c>
      <c r="F49" s="8">
        <v>43759</v>
      </c>
      <c r="G49" s="125" t="s">
        <v>2</v>
      </c>
      <c r="H49" s="192">
        <v>113.36</v>
      </c>
      <c r="I49" s="192"/>
      <c r="J49" s="125">
        <v>49</v>
      </c>
      <c r="K49" s="182">
        <f t="shared" si="0"/>
        <v>13872.974927296782</v>
      </c>
      <c r="L49" s="183"/>
      <c r="M49" s="6">
        <f>IF(J49="","",(K49/J49)/LOOKUP(RIGHT($D$2,3),定数!$A$6:$A$13,定数!$B$6:$B$13))</f>
        <v>2.8312193729177109</v>
      </c>
      <c r="N49" s="125">
        <v>2016</v>
      </c>
      <c r="O49" s="8">
        <v>43759</v>
      </c>
      <c r="P49" s="192">
        <v>112.74</v>
      </c>
      <c r="Q49" s="192"/>
      <c r="R49" s="180">
        <f>IF(P49="","",T49*M49*LOOKUP(RIGHT($D$2,3),定数!$A$6:$A$13,定数!$B$6:$B$13))</f>
        <v>17553.560112089937</v>
      </c>
      <c r="S49" s="180"/>
      <c r="T49" s="181">
        <f t="shared" si="4"/>
        <v>62.000000000000455</v>
      </c>
      <c r="U49" s="181"/>
      <c r="V49" t="str">
        <f t="shared" si="7"/>
        <v/>
      </c>
      <c r="W49">
        <f t="shared" si="3"/>
        <v>0</v>
      </c>
      <c r="X49" s="40">
        <f t="shared" si="5"/>
        <v>462432.49757655943</v>
      </c>
      <c r="Y49" s="41">
        <f t="shared" si="6"/>
        <v>0</v>
      </c>
    </row>
    <row r="50" spans="2:25" x14ac:dyDescent="0.2">
      <c r="B50" s="111">
        <v>42</v>
      </c>
      <c r="C50" s="173">
        <f t="shared" si="1"/>
        <v>479986.05768864939</v>
      </c>
      <c r="D50" s="173"/>
      <c r="E50" s="125">
        <v>2016</v>
      </c>
      <c r="F50" s="8">
        <v>43780</v>
      </c>
      <c r="G50" s="125" t="s">
        <v>3</v>
      </c>
      <c r="H50" s="192">
        <v>115.97</v>
      </c>
      <c r="I50" s="192"/>
      <c r="J50" s="125">
        <v>68</v>
      </c>
      <c r="K50" s="182">
        <f t="shared" si="0"/>
        <v>14399.581730659482</v>
      </c>
      <c r="L50" s="183"/>
      <c r="M50" s="6">
        <f>IF(J50="","",(K50/J50)/LOOKUP(RIGHT($D$2,3),定数!$A$6:$A$13,定数!$B$6:$B$13))</f>
        <v>2.1175855486263946</v>
      </c>
      <c r="N50" s="125">
        <v>2016</v>
      </c>
      <c r="O50" s="8">
        <v>43784</v>
      </c>
      <c r="P50" s="192">
        <v>116.83</v>
      </c>
      <c r="Q50" s="192"/>
      <c r="R50" s="180">
        <f>IF(P50="","",T50*M50*LOOKUP(RIGHT($D$2,3),定数!$A$6:$A$13,定数!$B$6:$B$13))</f>
        <v>18211.235718186981</v>
      </c>
      <c r="S50" s="180"/>
      <c r="T50" s="181">
        <f t="shared" si="4"/>
        <v>85.999999999999943</v>
      </c>
      <c r="U50" s="181"/>
      <c r="V50" t="str">
        <f t="shared" si="7"/>
        <v/>
      </c>
      <c r="W50">
        <f t="shared" si="3"/>
        <v>0</v>
      </c>
      <c r="X50" s="40">
        <f t="shared" si="5"/>
        <v>479986.05768864939</v>
      </c>
      <c r="Y50" s="41">
        <f t="shared" si="6"/>
        <v>0</v>
      </c>
    </row>
    <row r="51" spans="2:25" x14ac:dyDescent="0.2">
      <c r="B51" s="111">
        <v>43</v>
      </c>
      <c r="C51" s="173">
        <f t="shared" si="1"/>
        <v>498197.2934068364</v>
      </c>
      <c r="D51" s="173"/>
      <c r="E51" s="125">
        <v>2016</v>
      </c>
      <c r="F51" s="8">
        <v>43786</v>
      </c>
      <c r="G51" s="125" t="s">
        <v>3</v>
      </c>
      <c r="H51" s="192">
        <v>116.86</v>
      </c>
      <c r="I51" s="192"/>
      <c r="J51" s="125">
        <v>62</v>
      </c>
      <c r="K51" s="182">
        <f t="shared" si="0"/>
        <v>14945.918802205091</v>
      </c>
      <c r="L51" s="183"/>
      <c r="M51" s="6">
        <f>IF(J51="","",(K51/J51)/LOOKUP(RIGHT($D$2,3),定数!$A$6:$A$13,定数!$B$6:$B$13))</f>
        <v>2.4106320648717889</v>
      </c>
      <c r="N51" s="125">
        <v>2016</v>
      </c>
      <c r="O51" s="8">
        <v>43790</v>
      </c>
      <c r="P51" s="192">
        <v>117.64</v>
      </c>
      <c r="Q51" s="192"/>
      <c r="R51" s="180">
        <f>IF(P51="","",T51*M51*LOOKUP(RIGHT($D$2,3),定数!$A$6:$A$13,定数!$B$6:$B$13))</f>
        <v>18802.930105999982</v>
      </c>
      <c r="S51" s="180"/>
      <c r="T51" s="181">
        <f t="shared" si="4"/>
        <v>78.000000000000114</v>
      </c>
      <c r="U51" s="181"/>
      <c r="V51" t="str">
        <f t="shared" si="7"/>
        <v/>
      </c>
      <c r="W51">
        <f t="shared" si="3"/>
        <v>0</v>
      </c>
      <c r="X51" s="40">
        <f t="shared" si="5"/>
        <v>498197.2934068364</v>
      </c>
      <c r="Y51" s="41">
        <f t="shared" si="6"/>
        <v>0</v>
      </c>
    </row>
    <row r="52" spans="2:25" x14ac:dyDescent="0.2">
      <c r="B52" s="111">
        <v>44</v>
      </c>
      <c r="C52" s="173">
        <f t="shared" si="1"/>
        <v>517000.22351283638</v>
      </c>
      <c r="D52" s="173"/>
      <c r="E52" s="125">
        <v>2016</v>
      </c>
      <c r="F52" s="8">
        <v>43792</v>
      </c>
      <c r="G52" s="125" t="s">
        <v>3</v>
      </c>
      <c r="H52" s="192">
        <v>118.14</v>
      </c>
      <c r="I52" s="192"/>
      <c r="J52" s="125">
        <v>44</v>
      </c>
      <c r="K52" s="182">
        <f t="shared" si="0"/>
        <v>15510.006705385091</v>
      </c>
      <c r="L52" s="183"/>
      <c r="M52" s="6">
        <f>IF(J52="","",(K52/J52)/LOOKUP(RIGHT($D$2,3),定数!$A$6:$A$13,定数!$B$6:$B$13))</f>
        <v>3.5250015239511572</v>
      </c>
      <c r="N52" s="125">
        <v>2016</v>
      </c>
      <c r="O52" s="8">
        <v>43793</v>
      </c>
      <c r="P52" s="192">
        <v>118.69</v>
      </c>
      <c r="Q52" s="192"/>
      <c r="R52" s="180">
        <f>IF(P52="","",T52*M52*LOOKUP(RIGHT($D$2,3),定数!$A$6:$A$13,定数!$B$6:$B$13))</f>
        <v>19387.508381731266</v>
      </c>
      <c r="S52" s="180"/>
      <c r="T52" s="181">
        <f t="shared" si="4"/>
        <v>54.999999999999716</v>
      </c>
      <c r="U52" s="181"/>
      <c r="V52" t="str">
        <f t="shared" si="7"/>
        <v/>
      </c>
      <c r="W52">
        <f t="shared" si="3"/>
        <v>0</v>
      </c>
      <c r="X52" s="40">
        <f t="shared" si="5"/>
        <v>517000.22351283638</v>
      </c>
      <c r="Y52" s="41">
        <f t="shared" si="6"/>
        <v>0</v>
      </c>
    </row>
    <row r="53" spans="2:25" x14ac:dyDescent="0.2">
      <c r="B53" s="112">
        <v>45</v>
      </c>
      <c r="C53" s="184">
        <f t="shared" si="1"/>
        <v>536387.73189456761</v>
      </c>
      <c r="D53" s="184"/>
      <c r="E53" s="126">
        <v>2016</v>
      </c>
      <c r="F53" s="52">
        <v>43798</v>
      </c>
      <c r="G53" s="126" t="s">
        <v>3</v>
      </c>
      <c r="H53" s="193">
        <v>118.99</v>
      </c>
      <c r="I53" s="193"/>
      <c r="J53" s="126">
        <v>45</v>
      </c>
      <c r="K53" s="187">
        <f t="shared" si="0"/>
        <v>16091.631956837027</v>
      </c>
      <c r="L53" s="188"/>
      <c r="M53" s="51">
        <f>IF(J53="","",(K53/J53)/LOOKUP(RIGHT($D$2,3),定数!$A$6:$A$13,定数!$B$6:$B$13))</f>
        <v>3.5759182126304507</v>
      </c>
      <c r="N53" s="126">
        <v>2016</v>
      </c>
      <c r="O53" s="52">
        <v>43798</v>
      </c>
      <c r="P53" s="193">
        <v>119.55</v>
      </c>
      <c r="Q53" s="193"/>
      <c r="R53" s="185">
        <f>IF(P53="","",T53*M53*LOOKUP(RIGHT($D$2,3),定数!$A$6:$A$13,定数!$B$6:$B$13))</f>
        <v>20025.141990730604</v>
      </c>
      <c r="S53" s="185"/>
      <c r="T53" s="186">
        <f t="shared" si="4"/>
        <v>56.000000000000227</v>
      </c>
      <c r="U53" s="186"/>
      <c r="V53" t="str">
        <f t="shared" si="7"/>
        <v/>
      </c>
      <c r="W53">
        <f t="shared" si="3"/>
        <v>0</v>
      </c>
      <c r="X53" s="40">
        <f t="shared" si="5"/>
        <v>536387.73189456761</v>
      </c>
      <c r="Y53" s="41">
        <f t="shared" si="6"/>
        <v>0</v>
      </c>
    </row>
    <row r="54" spans="2:25" x14ac:dyDescent="0.2">
      <c r="B54" s="96">
        <v>46</v>
      </c>
      <c r="C54" s="173">
        <f t="shared" si="1"/>
        <v>556412.87388529826</v>
      </c>
      <c r="D54" s="173"/>
      <c r="E54" s="125">
        <v>2016</v>
      </c>
      <c r="F54" s="8">
        <v>43814</v>
      </c>
      <c r="G54" s="125" t="s">
        <v>3</v>
      </c>
      <c r="H54" s="192">
        <v>122.65</v>
      </c>
      <c r="I54" s="192"/>
      <c r="J54" s="125">
        <v>53</v>
      </c>
      <c r="K54" s="182">
        <f t="shared" si="0"/>
        <v>16692.386216558949</v>
      </c>
      <c r="L54" s="183"/>
      <c r="M54" s="6">
        <f>IF(J54="","",(K54/J54)/LOOKUP(RIGHT($D$2,3),定数!$A$6:$A$13,定数!$B$6:$B$13))</f>
        <v>3.1495068333130094</v>
      </c>
      <c r="N54" s="125">
        <v>2016</v>
      </c>
      <c r="O54" s="8">
        <v>43814</v>
      </c>
      <c r="P54" s="192">
        <v>123.32</v>
      </c>
      <c r="Q54" s="192"/>
      <c r="R54" s="180">
        <f>IF(P54="","",T54*M54*LOOKUP(RIGHT($D$2,3),定数!$A$6:$A$13,定数!$B$6:$B$13))</f>
        <v>21101.69578319677</v>
      </c>
      <c r="S54" s="180"/>
      <c r="T54" s="181">
        <f t="shared" si="4"/>
        <v>66.999999999998749</v>
      </c>
      <c r="U54" s="181"/>
      <c r="V54" t="str">
        <f t="shared" si="7"/>
        <v/>
      </c>
      <c r="W54">
        <f t="shared" si="3"/>
        <v>0</v>
      </c>
      <c r="X54" s="40">
        <f t="shared" si="5"/>
        <v>556412.87388529826</v>
      </c>
      <c r="Y54" s="41">
        <f t="shared" si="6"/>
        <v>0</v>
      </c>
    </row>
    <row r="55" spans="2:25" x14ac:dyDescent="0.2">
      <c r="B55" s="111">
        <v>47</v>
      </c>
      <c r="C55" s="173">
        <f t="shared" si="1"/>
        <v>577514.56966849498</v>
      </c>
      <c r="D55" s="173"/>
      <c r="E55" s="125">
        <v>2017</v>
      </c>
      <c r="F55" s="8">
        <v>43519</v>
      </c>
      <c r="G55" s="125" t="s">
        <v>2</v>
      </c>
      <c r="H55" s="192">
        <v>119.38</v>
      </c>
      <c r="I55" s="192"/>
      <c r="J55" s="125">
        <v>47</v>
      </c>
      <c r="K55" s="182">
        <f t="shared" si="0"/>
        <v>17325.437090054849</v>
      </c>
      <c r="L55" s="183"/>
      <c r="M55" s="6">
        <f>IF(J55="","",(K55/J55)/LOOKUP(RIGHT($D$2,3),定数!$A$6:$A$13,定数!$B$6:$B$13))</f>
        <v>3.6862632106499675</v>
      </c>
      <c r="N55" s="125">
        <v>2017</v>
      </c>
      <c r="O55" s="8">
        <v>43521</v>
      </c>
      <c r="P55" s="192">
        <v>118.78</v>
      </c>
      <c r="Q55" s="192"/>
      <c r="R55" s="180">
        <f>IF(P55="","",T55*M55*LOOKUP(RIGHT($D$2,3),定数!$A$6:$A$13,定数!$B$6:$B$13))</f>
        <v>22117.579263899595</v>
      </c>
      <c r="S55" s="180"/>
      <c r="T55" s="181">
        <f t="shared" si="4"/>
        <v>59.999999999999432</v>
      </c>
      <c r="U55" s="181"/>
      <c r="V55" t="str">
        <f t="shared" si="7"/>
        <v/>
      </c>
      <c r="W55">
        <f t="shared" si="3"/>
        <v>0</v>
      </c>
      <c r="X55" s="40">
        <f t="shared" si="5"/>
        <v>577514.56966849498</v>
      </c>
      <c r="Y55" s="41">
        <f t="shared" si="6"/>
        <v>0</v>
      </c>
    </row>
    <row r="56" spans="2:25" x14ac:dyDescent="0.2">
      <c r="B56" s="111">
        <v>48</v>
      </c>
      <c r="C56" s="173">
        <f t="shared" si="1"/>
        <v>599632.14893239457</v>
      </c>
      <c r="D56" s="173"/>
      <c r="E56" s="125">
        <v>2017</v>
      </c>
      <c r="F56" s="8">
        <v>43520</v>
      </c>
      <c r="G56" s="125" t="s">
        <v>2</v>
      </c>
      <c r="H56" s="192">
        <v>119.09</v>
      </c>
      <c r="I56" s="192"/>
      <c r="J56" s="125">
        <v>41</v>
      </c>
      <c r="K56" s="182">
        <f t="shared" si="0"/>
        <v>17988.964467971837</v>
      </c>
      <c r="L56" s="183"/>
      <c r="M56" s="6">
        <f>IF(J56="","",(K56/J56)/LOOKUP(RIGHT($D$2,3),定数!$A$6:$A$13,定数!$B$6:$B$13))</f>
        <v>4.3875523092614239</v>
      </c>
      <c r="N56" s="125">
        <v>2017</v>
      </c>
      <c r="O56" s="8">
        <v>43521</v>
      </c>
      <c r="P56" s="192">
        <v>118.57</v>
      </c>
      <c r="Q56" s="192"/>
      <c r="R56" s="180">
        <f>IF(P56="","",T56*M56*LOOKUP(RIGHT($D$2,3),定数!$A$6:$A$13,定数!$B$6:$B$13))</f>
        <v>22815.272008159853</v>
      </c>
      <c r="S56" s="180"/>
      <c r="T56" s="181">
        <f t="shared" si="4"/>
        <v>52.000000000001023</v>
      </c>
      <c r="U56" s="181"/>
      <c r="V56" t="str">
        <f t="shared" si="7"/>
        <v/>
      </c>
      <c r="W56">
        <f t="shared" si="3"/>
        <v>0</v>
      </c>
      <c r="X56" s="40">
        <f t="shared" si="5"/>
        <v>599632.14893239457</v>
      </c>
      <c r="Y56" s="41">
        <f t="shared" si="6"/>
        <v>0</v>
      </c>
    </row>
    <row r="57" spans="2:25" x14ac:dyDescent="0.2">
      <c r="B57" s="111">
        <v>49</v>
      </c>
      <c r="C57" s="173">
        <f t="shared" si="1"/>
        <v>622447.42094055447</v>
      </c>
      <c r="D57" s="173"/>
      <c r="E57" s="125">
        <v>2017</v>
      </c>
      <c r="F57" s="8">
        <v>43533</v>
      </c>
      <c r="G57" s="125" t="s">
        <v>3</v>
      </c>
      <c r="H57" s="192">
        <v>121.11</v>
      </c>
      <c r="I57" s="192"/>
      <c r="J57" s="125">
        <v>84</v>
      </c>
      <c r="K57" s="182">
        <f t="shared" si="0"/>
        <v>18673.422628216635</v>
      </c>
      <c r="L57" s="183"/>
      <c r="M57" s="6">
        <f>IF(J57="","",(K57/J57)/LOOKUP(RIGHT($D$2,3),定数!$A$6:$A$13,定数!$B$6:$B$13))</f>
        <v>2.2230265033591232</v>
      </c>
      <c r="N57" s="125">
        <v>2017</v>
      </c>
      <c r="O57" s="8">
        <v>43534</v>
      </c>
      <c r="P57" s="192">
        <v>122.19</v>
      </c>
      <c r="Q57" s="192"/>
      <c r="R57" s="180">
        <f>IF(P57="","",T57*M57*LOOKUP(RIGHT($D$2,3),定数!$A$6:$A$13,定数!$B$6:$B$13))</f>
        <v>24008.686236278492</v>
      </c>
      <c r="S57" s="180"/>
      <c r="T57" s="181">
        <f t="shared" si="4"/>
        <v>107.99999999999983</v>
      </c>
      <c r="U57" s="181"/>
      <c r="V57" t="str">
        <f t="shared" si="7"/>
        <v/>
      </c>
      <c r="W57">
        <f t="shared" si="3"/>
        <v>0</v>
      </c>
      <c r="X57" s="40">
        <f t="shared" si="5"/>
        <v>622447.42094055447</v>
      </c>
      <c r="Y57" s="41">
        <f t="shared" si="6"/>
        <v>0</v>
      </c>
    </row>
    <row r="58" spans="2:25" x14ac:dyDescent="0.2">
      <c r="B58" s="111">
        <v>50</v>
      </c>
      <c r="C58" s="173">
        <f t="shared" si="1"/>
        <v>646456.10717683297</v>
      </c>
      <c r="D58" s="173"/>
      <c r="E58" s="125">
        <v>2017</v>
      </c>
      <c r="F58" s="8">
        <v>43556</v>
      </c>
      <c r="G58" s="125" t="s">
        <v>2</v>
      </c>
      <c r="H58" s="192">
        <v>119.36</v>
      </c>
      <c r="I58" s="192"/>
      <c r="J58" s="125">
        <v>45</v>
      </c>
      <c r="K58" s="182">
        <f t="shared" si="0"/>
        <v>19393.683215304987</v>
      </c>
      <c r="L58" s="183"/>
      <c r="M58" s="6">
        <f>IF(J58="","",(K58/J58)/LOOKUP(RIGHT($D$2,3),定数!$A$6:$A$13,定数!$B$6:$B$13))</f>
        <v>4.3097073811788862</v>
      </c>
      <c r="N58" s="125">
        <v>2017</v>
      </c>
      <c r="O58" s="8">
        <v>43556</v>
      </c>
      <c r="P58" s="192">
        <v>118.78</v>
      </c>
      <c r="Q58" s="192"/>
      <c r="R58" s="180">
        <f>IF(P58="","",T58*M58*LOOKUP(RIGHT($D$2,3),定数!$A$6:$A$13,定数!$B$6:$B$13))</f>
        <v>24996.302810837467</v>
      </c>
      <c r="S58" s="180"/>
      <c r="T58" s="181">
        <f t="shared" si="4"/>
        <v>57.999999999999829</v>
      </c>
      <c r="U58" s="181"/>
      <c r="V58" t="str">
        <f t="shared" si="7"/>
        <v/>
      </c>
      <c r="W58">
        <f t="shared" si="3"/>
        <v>0</v>
      </c>
      <c r="X58" s="40">
        <f t="shared" si="5"/>
        <v>646456.10717683297</v>
      </c>
      <c r="Y58" s="41">
        <f t="shared" si="6"/>
        <v>0</v>
      </c>
    </row>
    <row r="59" spans="2:25" x14ac:dyDescent="0.2">
      <c r="B59" s="119">
        <v>51</v>
      </c>
      <c r="C59" s="184">
        <f t="shared" si="1"/>
        <v>671452.40998767049</v>
      </c>
      <c r="D59" s="184"/>
      <c r="E59" s="126">
        <v>2017</v>
      </c>
      <c r="F59" s="52">
        <v>43566</v>
      </c>
      <c r="G59" s="126" t="s">
        <v>2</v>
      </c>
      <c r="H59" s="193">
        <v>117.4</v>
      </c>
      <c r="I59" s="193"/>
      <c r="J59" s="126">
        <v>66</v>
      </c>
      <c r="K59" s="187">
        <f t="shared" si="0"/>
        <v>20143.572299630116</v>
      </c>
      <c r="L59" s="188"/>
      <c r="M59" s="51">
        <f>IF(J59="","",(K59/J59)/LOOKUP(RIGHT($D$2,3),定数!$A$6:$A$13,定数!$B$6:$B$13))</f>
        <v>3.0520564090348659</v>
      </c>
      <c r="N59" s="126">
        <v>2017</v>
      </c>
      <c r="O59" s="52">
        <v>43566</v>
      </c>
      <c r="P59" s="193">
        <v>116.56</v>
      </c>
      <c r="Q59" s="193"/>
      <c r="R59" s="185">
        <f>IF(P59="","",T59*M59*LOOKUP(RIGHT($D$2,3),定数!$A$6:$A$13,定数!$B$6:$B$13))</f>
        <v>25637.273835892978</v>
      </c>
      <c r="S59" s="185"/>
      <c r="T59" s="186">
        <f t="shared" si="4"/>
        <v>84.000000000000341</v>
      </c>
      <c r="U59" s="186"/>
      <c r="V59" t="str">
        <f t="shared" si="7"/>
        <v/>
      </c>
      <c r="W59">
        <f t="shared" si="3"/>
        <v>0</v>
      </c>
      <c r="X59" s="40">
        <f t="shared" si="5"/>
        <v>671452.40998767049</v>
      </c>
      <c r="Y59" s="41">
        <f t="shared" si="6"/>
        <v>0</v>
      </c>
    </row>
    <row r="60" spans="2:25" x14ac:dyDescent="0.2">
      <c r="B60" s="111">
        <v>52</v>
      </c>
      <c r="C60" s="173">
        <f t="shared" si="1"/>
        <v>697089.68382356351</v>
      </c>
      <c r="D60" s="173"/>
      <c r="E60" s="125">
        <v>2017</v>
      </c>
      <c r="F60" s="8">
        <v>43639</v>
      </c>
      <c r="G60" s="125" t="s">
        <v>3</v>
      </c>
      <c r="H60" s="192">
        <v>124.34</v>
      </c>
      <c r="I60" s="192"/>
      <c r="J60" s="125">
        <v>51</v>
      </c>
      <c r="K60" s="182">
        <f t="shared" si="0"/>
        <v>20912.690514706905</v>
      </c>
      <c r="L60" s="183"/>
      <c r="M60" s="6">
        <f>IF(J60="","",(K60/J60)/LOOKUP(RIGHT($D$2,3),定数!$A$6:$A$13,定数!$B$6:$B$13))</f>
        <v>4.1005275519033146</v>
      </c>
      <c r="N60" s="125">
        <v>2017</v>
      </c>
      <c r="O60" s="8">
        <v>43642</v>
      </c>
      <c r="P60" s="192">
        <v>124.98</v>
      </c>
      <c r="Q60" s="192"/>
      <c r="R60" s="180">
        <f>IF(P60="","",T60*M60*LOOKUP(RIGHT($D$2,3),定数!$A$6:$A$13,定数!$B$6:$B$13))</f>
        <v>26243.376332181237</v>
      </c>
      <c r="S60" s="180"/>
      <c r="T60" s="181">
        <f t="shared" si="4"/>
        <v>64.000000000000057</v>
      </c>
      <c r="U60" s="181"/>
      <c r="V60" t="str">
        <f t="shared" si="7"/>
        <v/>
      </c>
      <c r="W60">
        <f t="shared" si="3"/>
        <v>0</v>
      </c>
      <c r="X60" s="40">
        <f t="shared" si="5"/>
        <v>697089.68382356351</v>
      </c>
      <c r="Y60" s="41">
        <f t="shared" si="6"/>
        <v>0</v>
      </c>
    </row>
    <row r="61" spans="2:25" x14ac:dyDescent="0.2">
      <c r="B61" s="111">
        <v>53</v>
      </c>
      <c r="C61" s="173">
        <f t="shared" si="1"/>
        <v>723333.06015574478</v>
      </c>
      <c r="D61" s="173"/>
      <c r="E61" s="125">
        <v>2017</v>
      </c>
      <c r="F61" s="8">
        <v>43646</v>
      </c>
      <c r="G61" s="125" t="s">
        <v>3</v>
      </c>
      <c r="H61" s="192">
        <v>128.02000000000001</v>
      </c>
      <c r="I61" s="192"/>
      <c r="J61" s="125">
        <v>59</v>
      </c>
      <c r="K61" s="182">
        <f t="shared" si="0"/>
        <v>21699.991804672343</v>
      </c>
      <c r="L61" s="183"/>
      <c r="M61" s="6">
        <f>IF(J61="","",(K61/J61)/LOOKUP(RIGHT($D$2,3),定数!$A$6:$A$13,定数!$B$6:$B$13))</f>
        <v>3.6779647126563293</v>
      </c>
      <c r="N61" s="125">
        <v>2017</v>
      </c>
      <c r="O61" s="8">
        <v>43650</v>
      </c>
      <c r="P61" s="192">
        <v>128.77000000000001</v>
      </c>
      <c r="Q61" s="192"/>
      <c r="R61" s="180">
        <f>IF(P61="","",T61*M61*LOOKUP(RIGHT($D$2,3),定数!$A$6:$A$13,定数!$B$6:$B$13))</f>
        <v>27584.735344922468</v>
      </c>
      <c r="S61" s="180"/>
      <c r="T61" s="181">
        <f t="shared" si="4"/>
        <v>75</v>
      </c>
      <c r="U61" s="181"/>
      <c r="V61" t="str">
        <f t="shared" si="7"/>
        <v/>
      </c>
      <c r="W61">
        <f t="shared" si="3"/>
        <v>0</v>
      </c>
      <c r="X61" s="40">
        <f t="shared" si="5"/>
        <v>723333.06015574478</v>
      </c>
      <c r="Y61" s="41">
        <f t="shared" si="6"/>
        <v>0</v>
      </c>
    </row>
    <row r="62" spans="2:25" x14ac:dyDescent="0.2">
      <c r="B62" s="111">
        <v>54</v>
      </c>
      <c r="C62" s="173">
        <f t="shared" si="1"/>
        <v>750917.7955006673</v>
      </c>
      <c r="D62" s="173"/>
      <c r="E62" s="125">
        <v>2017</v>
      </c>
      <c r="F62" s="8">
        <v>43706</v>
      </c>
      <c r="G62" s="125" t="s">
        <v>3</v>
      </c>
      <c r="H62" s="192">
        <v>130.32</v>
      </c>
      <c r="I62" s="192"/>
      <c r="J62" s="125">
        <v>60</v>
      </c>
      <c r="K62" s="182">
        <f t="shared" si="0"/>
        <v>22527.533865020017</v>
      </c>
      <c r="L62" s="183"/>
      <c r="M62" s="6">
        <f>IF(J62="","",(K62/J62)/LOOKUP(RIGHT($D$2,3),定数!$A$6:$A$13,定数!$B$6:$B$13))</f>
        <v>3.7545889775033361</v>
      </c>
      <c r="N62" s="125">
        <v>2017</v>
      </c>
      <c r="O62" s="8">
        <v>43707</v>
      </c>
      <c r="P62" s="192">
        <v>131.07</v>
      </c>
      <c r="Q62" s="192"/>
      <c r="R62" s="180">
        <f>IF(P62="","",T62*M62*LOOKUP(RIGHT($D$2,3),定数!$A$6:$A$13,定数!$B$6:$B$13))</f>
        <v>28159.417331275024</v>
      </c>
      <c r="S62" s="180"/>
      <c r="T62" s="181">
        <f t="shared" si="4"/>
        <v>75</v>
      </c>
      <c r="U62" s="181"/>
      <c r="V62" t="str">
        <f t="shared" si="7"/>
        <v/>
      </c>
      <c r="W62">
        <f t="shared" si="3"/>
        <v>0</v>
      </c>
      <c r="X62" s="40">
        <f t="shared" si="5"/>
        <v>750917.7955006673</v>
      </c>
      <c r="Y62" s="41">
        <f t="shared" si="6"/>
        <v>0</v>
      </c>
    </row>
    <row r="63" spans="2:25" x14ac:dyDescent="0.2">
      <c r="B63" s="111">
        <v>55</v>
      </c>
      <c r="C63" s="173">
        <f t="shared" si="1"/>
        <v>779077.21283194236</v>
      </c>
      <c r="D63" s="173"/>
      <c r="E63" s="125">
        <v>2017</v>
      </c>
      <c r="F63" s="8">
        <v>43729</v>
      </c>
      <c r="G63" s="125" t="s">
        <v>3</v>
      </c>
      <c r="H63" s="192">
        <v>133.68</v>
      </c>
      <c r="I63" s="192"/>
      <c r="J63" s="125">
        <v>43</v>
      </c>
      <c r="K63" s="182">
        <f t="shared" si="0"/>
        <v>23372.316384958271</v>
      </c>
      <c r="L63" s="183"/>
      <c r="M63" s="6">
        <f>IF(J63="","",(K63/J63)/LOOKUP(RIGHT($D$2,3),定数!$A$6:$A$13,定数!$B$6:$B$13))</f>
        <v>5.4354224151065749</v>
      </c>
      <c r="N63" s="125">
        <v>2017</v>
      </c>
      <c r="O63" s="8">
        <v>43730</v>
      </c>
      <c r="P63" s="192">
        <v>134.22999999999999</v>
      </c>
      <c r="Q63" s="192"/>
      <c r="R63" s="180">
        <f>IF(P63="","",T63*M63*LOOKUP(RIGHT($D$2,3),定数!$A$6:$A$13,定数!$B$6:$B$13))</f>
        <v>29894.823283085236</v>
      </c>
      <c r="S63" s="180"/>
      <c r="T63" s="181">
        <f t="shared" si="4"/>
        <v>54.999999999998295</v>
      </c>
      <c r="U63" s="181"/>
      <c r="V63" t="str">
        <f t="shared" si="7"/>
        <v/>
      </c>
      <c r="W63">
        <f t="shared" si="3"/>
        <v>0</v>
      </c>
      <c r="X63" s="40">
        <f t="shared" si="5"/>
        <v>779077.21283194236</v>
      </c>
      <c r="Y63" s="41">
        <f t="shared" si="6"/>
        <v>0</v>
      </c>
    </row>
    <row r="64" spans="2:25" x14ac:dyDescent="0.2">
      <c r="B64" s="112">
        <v>56</v>
      </c>
      <c r="C64" s="184">
        <f t="shared" si="1"/>
        <v>808972.03611502761</v>
      </c>
      <c r="D64" s="184"/>
      <c r="E64" s="126"/>
      <c r="F64" s="52"/>
      <c r="G64" s="126" t="s">
        <v>3</v>
      </c>
      <c r="H64" s="193"/>
      <c r="I64" s="193"/>
      <c r="J64" s="126"/>
      <c r="K64" s="187" t="str">
        <f t="shared" si="0"/>
        <v/>
      </c>
      <c r="L64" s="188"/>
      <c r="M64" s="51" t="str">
        <f>IF(J64="","",(K64/J64)/LOOKUP(RIGHT($D$2,3),定数!$A$6:$A$13,定数!$B$6:$B$13))</f>
        <v/>
      </c>
      <c r="N64" s="126"/>
      <c r="O64" s="52"/>
      <c r="P64" s="193"/>
      <c r="Q64" s="193"/>
      <c r="R64" s="185" t="str">
        <f>IF(P64="","",T64*M64*LOOKUP(RIGHT($D$2,3),定数!$A$6:$A$13,定数!$B$6:$B$13))</f>
        <v/>
      </c>
      <c r="S64" s="185"/>
      <c r="T64" s="186" t="str">
        <f t="shared" si="4"/>
        <v/>
      </c>
      <c r="U64" s="186"/>
      <c r="V64" t="str">
        <f t="shared" si="7"/>
        <v/>
      </c>
      <c r="W64" t="str">
        <f t="shared" si="3"/>
        <v/>
      </c>
      <c r="X64" s="40">
        <f t="shared" si="5"/>
        <v>808972.03611502761</v>
      </c>
      <c r="Y64" s="41">
        <f t="shared" si="6"/>
        <v>0</v>
      </c>
    </row>
    <row r="65" spans="2:25" x14ac:dyDescent="0.2">
      <c r="B65" s="111">
        <v>57</v>
      </c>
      <c r="C65" s="173" t="str">
        <f t="shared" si="1"/>
        <v/>
      </c>
      <c r="D65" s="173"/>
      <c r="E65" s="125"/>
      <c r="F65" s="8"/>
      <c r="G65" s="125" t="s">
        <v>3</v>
      </c>
      <c r="H65" s="192"/>
      <c r="I65" s="192"/>
      <c r="J65" s="125"/>
      <c r="K65" s="182" t="str">
        <f t="shared" si="0"/>
        <v/>
      </c>
      <c r="L65" s="183"/>
      <c r="M65" s="6" t="str">
        <f>IF(J65="","",(K65/J65)/LOOKUP(RIGHT($D$2,3),定数!$A$6:$A$13,定数!$B$6:$B$13))</f>
        <v/>
      </c>
      <c r="N65" s="125"/>
      <c r="O65" s="8"/>
      <c r="P65" s="192"/>
      <c r="Q65" s="192"/>
      <c r="R65" s="180" t="str">
        <f>IF(P65="","",T65*M65*LOOKUP(RIGHT($D$2,3),定数!$A$6:$A$13,定数!$B$6:$B$13))</f>
        <v/>
      </c>
      <c r="S65" s="180"/>
      <c r="T65" s="181" t="str">
        <f t="shared" si="4"/>
        <v/>
      </c>
      <c r="U65" s="181"/>
      <c r="V65" t="str">
        <f t="shared" si="7"/>
        <v/>
      </c>
      <c r="W65" t="str">
        <f t="shared" si="3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111">
        <v>58</v>
      </c>
      <c r="C66" s="173" t="str">
        <f t="shared" si="1"/>
        <v/>
      </c>
      <c r="D66" s="173"/>
      <c r="E66" s="125"/>
      <c r="F66" s="8"/>
      <c r="G66" s="125" t="s">
        <v>3</v>
      </c>
      <c r="H66" s="192"/>
      <c r="I66" s="192"/>
      <c r="J66" s="125"/>
      <c r="K66" s="182" t="str">
        <f t="shared" si="0"/>
        <v/>
      </c>
      <c r="L66" s="183"/>
      <c r="M66" s="6" t="str">
        <f>IF(J66="","",(K66/J66)/LOOKUP(RIGHT($D$2,3),定数!$A$6:$A$13,定数!$B$6:$B$13))</f>
        <v/>
      </c>
      <c r="N66" s="125"/>
      <c r="O66" s="8"/>
      <c r="P66" s="192"/>
      <c r="Q66" s="192"/>
      <c r="R66" s="180" t="str">
        <f>IF(P66="","",T66*M66*LOOKUP(RIGHT($D$2,3),定数!$A$6:$A$13,定数!$B$6:$B$13))</f>
        <v/>
      </c>
      <c r="S66" s="180"/>
      <c r="T66" s="181" t="str">
        <f t="shared" si="4"/>
        <v/>
      </c>
      <c r="U66" s="181"/>
      <c r="V66" t="str">
        <f t="shared" si="7"/>
        <v/>
      </c>
      <c r="W66" t="str">
        <f t="shared" si="3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111">
        <v>59</v>
      </c>
      <c r="C67" s="173" t="str">
        <f t="shared" si="1"/>
        <v/>
      </c>
      <c r="D67" s="173"/>
      <c r="E67" s="125"/>
      <c r="F67" s="8"/>
      <c r="G67" s="125" t="s">
        <v>3</v>
      </c>
      <c r="H67" s="192"/>
      <c r="I67" s="192"/>
      <c r="J67" s="125"/>
      <c r="K67" s="182" t="str">
        <f t="shared" si="0"/>
        <v/>
      </c>
      <c r="L67" s="183"/>
      <c r="M67" s="6" t="str">
        <f>IF(J67="","",(K67/J67)/LOOKUP(RIGHT($D$2,3),定数!$A$6:$A$13,定数!$B$6:$B$13))</f>
        <v/>
      </c>
      <c r="N67" s="125"/>
      <c r="O67" s="8"/>
      <c r="P67" s="192"/>
      <c r="Q67" s="192"/>
      <c r="R67" s="180" t="str">
        <f>IF(P67="","",T67*M67*LOOKUP(RIGHT($D$2,3),定数!$A$6:$A$13,定数!$B$6:$B$13))</f>
        <v/>
      </c>
      <c r="S67" s="180"/>
      <c r="T67" s="181" t="str">
        <f t="shared" si="4"/>
        <v/>
      </c>
      <c r="U67" s="181"/>
      <c r="V67" t="str">
        <f t="shared" si="7"/>
        <v/>
      </c>
      <c r="W67" t="str">
        <f t="shared" si="3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111">
        <v>60</v>
      </c>
      <c r="C68" s="173" t="str">
        <f t="shared" si="1"/>
        <v/>
      </c>
      <c r="D68" s="173"/>
      <c r="E68" s="125"/>
      <c r="F68" s="8"/>
      <c r="G68" s="125" t="s">
        <v>2</v>
      </c>
      <c r="H68" s="192"/>
      <c r="I68" s="192"/>
      <c r="J68" s="125"/>
      <c r="K68" s="182" t="str">
        <f t="shared" si="0"/>
        <v/>
      </c>
      <c r="L68" s="183"/>
      <c r="M68" s="6" t="str">
        <f>IF(J68="","",(K68/J68)/LOOKUP(RIGHT($D$2,3),定数!$A$6:$A$13,定数!$B$6:$B$13))</f>
        <v/>
      </c>
      <c r="N68" s="125"/>
      <c r="O68" s="8"/>
      <c r="P68" s="192"/>
      <c r="Q68" s="192"/>
      <c r="R68" s="180" t="str">
        <f>IF(P68="","",T68*M68*LOOKUP(RIGHT($D$2,3),定数!$A$6:$A$13,定数!$B$6:$B$13))</f>
        <v/>
      </c>
      <c r="S68" s="180"/>
      <c r="T68" s="181" t="str">
        <f t="shared" si="4"/>
        <v/>
      </c>
      <c r="U68" s="181"/>
      <c r="V68" t="str">
        <f t="shared" si="7"/>
        <v/>
      </c>
      <c r="W68" t="str">
        <f t="shared" si="3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111">
        <v>61</v>
      </c>
      <c r="C69" s="173" t="str">
        <f t="shared" si="1"/>
        <v/>
      </c>
      <c r="D69" s="173"/>
      <c r="E69" s="125"/>
      <c r="F69" s="8"/>
      <c r="G69" s="125" t="s">
        <v>2</v>
      </c>
      <c r="H69" s="192"/>
      <c r="I69" s="192"/>
      <c r="J69" s="125"/>
      <c r="K69" s="182" t="str">
        <f t="shared" si="0"/>
        <v/>
      </c>
      <c r="L69" s="183"/>
      <c r="M69" s="6" t="str">
        <f>IF(J69="","",(K69/J69)/LOOKUP(RIGHT($D$2,3),定数!$A$6:$A$13,定数!$B$6:$B$13))</f>
        <v/>
      </c>
      <c r="N69" s="125"/>
      <c r="O69" s="8"/>
      <c r="P69" s="192"/>
      <c r="Q69" s="192"/>
      <c r="R69" s="180" t="str">
        <f>IF(P69="","",T69*M69*LOOKUP(RIGHT($D$2,3),定数!$A$6:$A$13,定数!$B$6:$B$13))</f>
        <v/>
      </c>
      <c r="S69" s="180"/>
      <c r="T69" s="181" t="str">
        <f t="shared" si="4"/>
        <v/>
      </c>
      <c r="U69" s="181"/>
      <c r="V69" t="str">
        <f t="shared" si="7"/>
        <v/>
      </c>
      <c r="W69" t="str">
        <f t="shared" si="3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111">
        <v>62</v>
      </c>
      <c r="C70" s="173" t="str">
        <f t="shared" si="1"/>
        <v/>
      </c>
      <c r="D70" s="173"/>
      <c r="E70" s="125"/>
      <c r="F70" s="8"/>
      <c r="G70" s="125" t="s">
        <v>2</v>
      </c>
      <c r="H70" s="194"/>
      <c r="I70" s="194"/>
      <c r="J70" s="125"/>
      <c r="K70" s="182" t="str">
        <f t="shared" si="0"/>
        <v/>
      </c>
      <c r="L70" s="183"/>
      <c r="M70" s="6" t="str">
        <f>IF(J70="","",(K70/J70)/LOOKUP(RIGHT($D$2,3),定数!$A$6:$A$13,定数!$B$6:$B$13))</f>
        <v/>
      </c>
      <c r="N70" s="125"/>
      <c r="O70" s="8"/>
      <c r="P70" s="192"/>
      <c r="Q70" s="192"/>
      <c r="R70" s="180" t="str">
        <f>IF(P70="","",T70*M70*LOOKUP(RIGHT($D$2,3),定数!$A$6:$A$13,定数!$B$6:$B$13))</f>
        <v/>
      </c>
      <c r="S70" s="180"/>
      <c r="T70" s="181" t="str">
        <f t="shared" si="4"/>
        <v/>
      </c>
      <c r="U70" s="181"/>
      <c r="V70" s="74" t="str">
        <f t="shared" si="7"/>
        <v/>
      </c>
      <c r="W70" s="75" t="str">
        <f t="shared" si="3"/>
        <v/>
      </c>
      <c r="X70" s="76" t="str">
        <f t="shared" si="5"/>
        <v/>
      </c>
      <c r="Y70" s="41" t="str">
        <f t="shared" si="6"/>
        <v/>
      </c>
    </row>
    <row r="71" spans="2:25" x14ac:dyDescent="0.2">
      <c r="B71" s="112">
        <v>63</v>
      </c>
      <c r="C71" s="184" t="str">
        <f t="shared" si="1"/>
        <v/>
      </c>
      <c r="D71" s="184"/>
      <c r="E71" s="126"/>
      <c r="F71" s="52"/>
      <c r="G71" s="126" t="s">
        <v>2</v>
      </c>
      <c r="H71" s="193"/>
      <c r="I71" s="193"/>
      <c r="J71" s="126"/>
      <c r="K71" s="187" t="str">
        <f t="shared" si="0"/>
        <v/>
      </c>
      <c r="L71" s="188"/>
      <c r="M71" s="51" t="str">
        <f>IF(J71="","",(K71/J71)/LOOKUP(RIGHT($D$2,3),定数!$A$6:$A$13,定数!$B$6:$B$13))</f>
        <v/>
      </c>
      <c r="N71" s="126"/>
      <c r="O71" s="52"/>
      <c r="P71" s="193"/>
      <c r="Q71" s="193"/>
      <c r="R71" s="185" t="str">
        <f>IF(P71="","",T71*M71*LOOKUP(RIGHT($D$2,3),定数!$A$6:$A$13,定数!$B$6:$B$13))</f>
        <v/>
      </c>
      <c r="S71" s="185"/>
      <c r="T71" s="186" t="str">
        <f t="shared" si="4"/>
        <v/>
      </c>
      <c r="U71" s="186"/>
      <c r="V71" t="str">
        <f t="shared" si="7"/>
        <v/>
      </c>
      <c r="W71" t="str">
        <f t="shared" si="3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111">
        <v>64</v>
      </c>
      <c r="C72" s="173" t="str">
        <f t="shared" si="1"/>
        <v/>
      </c>
      <c r="D72" s="173"/>
      <c r="E72" s="125"/>
      <c r="F72" s="8"/>
      <c r="G72" s="125" t="s">
        <v>2</v>
      </c>
      <c r="H72" s="192"/>
      <c r="I72" s="192"/>
      <c r="J72" s="125"/>
      <c r="K72" s="182" t="str">
        <f t="shared" si="0"/>
        <v/>
      </c>
      <c r="L72" s="183"/>
      <c r="M72" s="6" t="str">
        <f>IF(J72="","",(K72/J72)/LOOKUP(RIGHT($D$2,3),定数!$A$6:$A$13,定数!$B$6:$B$13))</f>
        <v/>
      </c>
      <c r="N72" s="125"/>
      <c r="O72" s="8"/>
      <c r="P72" s="192"/>
      <c r="Q72" s="192"/>
      <c r="R72" s="180" t="str">
        <f>IF(P72="","",T72*M72*LOOKUP(RIGHT($D$2,3),定数!$A$6:$A$13,定数!$B$6:$B$13))</f>
        <v/>
      </c>
      <c r="S72" s="180"/>
      <c r="T72" s="181" t="str">
        <f t="shared" si="4"/>
        <v/>
      </c>
      <c r="U72" s="181"/>
      <c r="V72" t="str">
        <f t="shared" si="7"/>
        <v/>
      </c>
      <c r="W72" t="str">
        <f t="shared" si="3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111">
        <v>65</v>
      </c>
      <c r="C73" s="173" t="str">
        <f t="shared" si="1"/>
        <v/>
      </c>
      <c r="D73" s="173"/>
      <c r="E73" s="125"/>
      <c r="F73" s="8"/>
      <c r="G73" s="125" t="s">
        <v>2</v>
      </c>
      <c r="H73" s="192"/>
      <c r="I73" s="192"/>
      <c r="J73" s="125"/>
      <c r="K73" s="182" t="str">
        <f t="shared" ref="K73:K108" si="8">IF(J73="","",C73*0.03)</f>
        <v/>
      </c>
      <c r="L73" s="183"/>
      <c r="M73" s="6" t="str">
        <f>IF(J73="","",(K73/J73)/LOOKUP(RIGHT($D$2,3),定数!$A$6:$A$13,定数!$B$6:$B$13))</f>
        <v/>
      </c>
      <c r="N73" s="125"/>
      <c r="O73" s="8"/>
      <c r="P73" s="192"/>
      <c r="Q73" s="192"/>
      <c r="R73" s="180" t="str">
        <f>IF(P73="","",T73*M73*LOOKUP(RIGHT($D$2,3),定数!$A$6:$A$13,定数!$B$6:$B$13))</f>
        <v/>
      </c>
      <c r="S73" s="180"/>
      <c r="T73" s="181" t="str">
        <f t="shared" si="4"/>
        <v/>
      </c>
      <c r="U73" s="181"/>
      <c r="V73" t="str">
        <f t="shared" si="7"/>
        <v/>
      </c>
      <c r="W73" t="str">
        <f t="shared" si="3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111">
        <v>66</v>
      </c>
      <c r="C74" s="173" t="str">
        <f t="shared" ref="C74:C108" si="9">IF(R73="","",C73+R73)</f>
        <v/>
      </c>
      <c r="D74" s="173"/>
      <c r="E74" s="125"/>
      <c r="F74" s="8"/>
      <c r="G74" s="125" t="s">
        <v>2</v>
      </c>
      <c r="H74" s="192"/>
      <c r="I74" s="192"/>
      <c r="J74" s="125"/>
      <c r="K74" s="182" t="str">
        <f t="shared" si="8"/>
        <v/>
      </c>
      <c r="L74" s="183"/>
      <c r="M74" s="6" t="str">
        <f>IF(J74="","",(K74/J74)/LOOKUP(RIGHT($D$2,3),定数!$A$6:$A$13,定数!$B$6:$B$13))</f>
        <v/>
      </c>
      <c r="N74" s="125"/>
      <c r="O74" s="8"/>
      <c r="P74" s="192"/>
      <c r="Q74" s="192"/>
      <c r="R74" s="180" t="str">
        <f>IF(P74="","",T74*M74*LOOKUP(RIGHT($D$2,3),定数!$A$6:$A$13,定数!$B$6:$B$13))</f>
        <v/>
      </c>
      <c r="S74" s="180"/>
      <c r="T74" s="181" t="str">
        <f t="shared" si="4"/>
        <v/>
      </c>
      <c r="U74" s="181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111">
        <v>67</v>
      </c>
      <c r="C75" s="173" t="str">
        <f t="shared" si="9"/>
        <v/>
      </c>
      <c r="D75" s="173"/>
      <c r="E75" s="125"/>
      <c r="F75" s="8"/>
      <c r="G75" s="125" t="s">
        <v>2</v>
      </c>
      <c r="H75" s="192"/>
      <c r="I75" s="192"/>
      <c r="J75" s="125"/>
      <c r="K75" s="182" t="str">
        <f t="shared" si="8"/>
        <v/>
      </c>
      <c r="L75" s="183"/>
      <c r="M75" s="6" t="str">
        <f>IF(J75="","",(K75/J75)/LOOKUP(RIGHT($D$2,3),定数!$A$6:$A$13,定数!$B$6:$B$13))</f>
        <v/>
      </c>
      <c r="N75" s="125"/>
      <c r="O75" s="8"/>
      <c r="P75" s="192"/>
      <c r="Q75" s="192"/>
      <c r="R75" s="180" t="str">
        <f>IF(P75="","",T75*M75*LOOKUP(RIGHT($D$2,3),定数!$A$6:$A$13,定数!$B$6:$B$13))</f>
        <v/>
      </c>
      <c r="S75" s="180"/>
      <c r="T75" s="181" t="str">
        <f t="shared" si="4"/>
        <v/>
      </c>
      <c r="U75" s="181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111">
        <v>68</v>
      </c>
      <c r="C76" s="173" t="str">
        <f t="shared" si="9"/>
        <v/>
      </c>
      <c r="D76" s="173"/>
      <c r="E76" s="125"/>
      <c r="F76" s="8"/>
      <c r="G76" s="125" t="s">
        <v>2</v>
      </c>
      <c r="H76" s="192"/>
      <c r="I76" s="192"/>
      <c r="J76" s="125"/>
      <c r="K76" s="182" t="str">
        <f t="shared" si="8"/>
        <v/>
      </c>
      <c r="L76" s="183"/>
      <c r="M76" s="6" t="str">
        <f>IF(J76="","",(K76/J76)/LOOKUP(RIGHT($D$2,3),定数!$A$6:$A$13,定数!$B$6:$B$13))</f>
        <v/>
      </c>
      <c r="N76" s="125"/>
      <c r="O76" s="8"/>
      <c r="P76" s="192"/>
      <c r="Q76" s="192"/>
      <c r="R76" s="180" t="str">
        <f>IF(P76="","",T76*M76*LOOKUP(RIGHT($D$2,3),定数!$A$6:$A$13,定数!$B$6:$B$13))</f>
        <v/>
      </c>
      <c r="S76" s="180"/>
      <c r="T76" s="181" t="str">
        <f t="shared" ref="T76:T108" si="11">IF(P76="","",IF(G76="買",(P76-H76),(H76-P76))*IF(RIGHT($D$2,3)="JPY",100,10000))</f>
        <v/>
      </c>
      <c r="U76" s="181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111">
        <v>69</v>
      </c>
      <c r="C77" s="173" t="str">
        <f t="shared" si="9"/>
        <v/>
      </c>
      <c r="D77" s="173"/>
      <c r="E77" s="125"/>
      <c r="F77" s="8"/>
      <c r="G77" s="125" t="s">
        <v>2</v>
      </c>
      <c r="H77" s="192"/>
      <c r="I77" s="192"/>
      <c r="J77" s="125"/>
      <c r="K77" s="182" t="str">
        <f t="shared" si="8"/>
        <v/>
      </c>
      <c r="L77" s="183"/>
      <c r="M77" s="6" t="str">
        <f>IF(J77="","",(K77/J77)/LOOKUP(RIGHT($D$2,3),定数!$A$6:$A$13,定数!$B$6:$B$13))</f>
        <v/>
      </c>
      <c r="N77" s="125"/>
      <c r="O77" s="8"/>
      <c r="P77" s="192"/>
      <c r="Q77" s="192"/>
      <c r="R77" s="180" t="str">
        <f>IF(P77="","",T77*M77*LOOKUP(RIGHT($D$2,3),定数!$A$6:$A$13,定数!$B$6:$B$13))</f>
        <v/>
      </c>
      <c r="S77" s="180"/>
      <c r="T77" s="181" t="str">
        <f t="shared" si="11"/>
        <v/>
      </c>
      <c r="U77" s="181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111">
        <v>70</v>
      </c>
      <c r="C78" s="173" t="str">
        <f t="shared" si="9"/>
        <v/>
      </c>
      <c r="D78" s="173"/>
      <c r="E78" s="125"/>
      <c r="F78" s="8"/>
      <c r="G78" s="125" t="s">
        <v>3</v>
      </c>
      <c r="H78" s="194"/>
      <c r="I78" s="194"/>
      <c r="J78" s="125"/>
      <c r="K78" s="182" t="str">
        <f t="shared" si="8"/>
        <v/>
      </c>
      <c r="L78" s="183"/>
      <c r="M78" s="6" t="str">
        <f>IF(J78="","",(K78/J78)/LOOKUP(RIGHT($D$2,3),定数!$A$6:$A$13,定数!$B$6:$B$13))</f>
        <v/>
      </c>
      <c r="N78" s="125"/>
      <c r="O78" s="8"/>
      <c r="P78" s="194"/>
      <c r="Q78" s="194"/>
      <c r="R78" s="180" t="str">
        <f>IF(P78="","",T78*M78*LOOKUP(RIGHT($D$2,3),定数!$A$6:$A$13,定数!$B$6:$B$13))</f>
        <v/>
      </c>
      <c r="S78" s="180"/>
      <c r="T78" s="181" t="str">
        <f t="shared" si="11"/>
        <v/>
      </c>
      <c r="U78" s="181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111">
        <v>71</v>
      </c>
      <c r="C79" s="173" t="str">
        <f t="shared" si="9"/>
        <v/>
      </c>
      <c r="D79" s="173"/>
      <c r="E79" s="125"/>
      <c r="F79" s="8"/>
      <c r="G79" s="125" t="s">
        <v>2</v>
      </c>
      <c r="H79" s="194"/>
      <c r="I79" s="194"/>
      <c r="J79" s="125"/>
      <c r="K79" s="182" t="str">
        <f t="shared" si="8"/>
        <v/>
      </c>
      <c r="L79" s="183"/>
      <c r="M79" s="6" t="str">
        <f>IF(J79="","",(K79/J79)/LOOKUP(RIGHT($D$2,3),定数!$A$6:$A$13,定数!$B$6:$B$13))</f>
        <v/>
      </c>
      <c r="N79" s="125"/>
      <c r="O79" s="8"/>
      <c r="P79" s="192"/>
      <c r="Q79" s="192"/>
      <c r="R79" s="180" t="str">
        <f>IF(P79="","",T79*M79*LOOKUP(RIGHT($D$2,3),定数!$A$6:$A$13,定数!$B$6:$B$13))</f>
        <v/>
      </c>
      <c r="S79" s="180"/>
      <c r="T79" s="181" t="str">
        <f t="shared" si="11"/>
        <v/>
      </c>
      <c r="U79" s="181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111">
        <v>72</v>
      </c>
      <c r="C80" s="173" t="str">
        <f t="shared" si="9"/>
        <v/>
      </c>
      <c r="D80" s="173"/>
      <c r="E80" s="125"/>
      <c r="F80" s="8"/>
      <c r="G80" s="125" t="s">
        <v>3</v>
      </c>
      <c r="H80" s="192"/>
      <c r="I80" s="192"/>
      <c r="J80" s="125"/>
      <c r="K80" s="182" t="str">
        <f t="shared" si="8"/>
        <v/>
      </c>
      <c r="L80" s="183"/>
      <c r="M80" s="6" t="str">
        <f>IF(J80="","",(K80/J80)/LOOKUP(RIGHT($D$2,3),定数!$A$6:$A$13,定数!$B$6:$B$13))</f>
        <v/>
      </c>
      <c r="N80" s="125"/>
      <c r="O80" s="8"/>
      <c r="P80" s="192"/>
      <c r="Q80" s="192"/>
      <c r="R80" s="180" t="str">
        <f>IF(P80="","",T80*M80*LOOKUP(RIGHT($D$2,3),定数!$A$6:$A$13,定数!$B$6:$B$13))</f>
        <v/>
      </c>
      <c r="S80" s="180"/>
      <c r="T80" s="181" t="str">
        <f t="shared" si="11"/>
        <v/>
      </c>
      <c r="U80" s="181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111">
        <v>73</v>
      </c>
      <c r="C81" s="173" t="str">
        <f t="shared" si="9"/>
        <v/>
      </c>
      <c r="D81" s="173"/>
      <c r="E81" s="125"/>
      <c r="F81" s="8"/>
      <c r="G81" s="125" t="s">
        <v>2</v>
      </c>
      <c r="H81" s="192"/>
      <c r="I81" s="192"/>
      <c r="J81" s="125"/>
      <c r="K81" s="182" t="str">
        <f t="shared" si="8"/>
        <v/>
      </c>
      <c r="L81" s="183"/>
      <c r="M81" s="6" t="str">
        <f>IF(J81="","",(K81/J81)/LOOKUP(RIGHT($D$2,3),定数!$A$6:$A$13,定数!$B$6:$B$13))</f>
        <v/>
      </c>
      <c r="N81" s="125"/>
      <c r="O81" s="8"/>
      <c r="P81" s="192"/>
      <c r="Q81" s="192"/>
      <c r="R81" s="180" t="str">
        <f>IF(P81="","",T81*M81*LOOKUP(RIGHT($D$2,3),定数!$A$6:$A$13,定数!$B$6:$B$13))</f>
        <v/>
      </c>
      <c r="S81" s="180"/>
      <c r="T81" s="181" t="str">
        <f t="shared" si="11"/>
        <v/>
      </c>
      <c r="U81" s="181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111">
        <v>74</v>
      </c>
      <c r="C82" s="173" t="str">
        <f t="shared" si="9"/>
        <v/>
      </c>
      <c r="D82" s="173"/>
      <c r="E82" s="125"/>
      <c r="F82" s="8"/>
      <c r="G82" s="125" t="s">
        <v>2</v>
      </c>
      <c r="H82" s="192"/>
      <c r="I82" s="192"/>
      <c r="J82" s="125"/>
      <c r="K82" s="182" t="str">
        <f t="shared" si="8"/>
        <v/>
      </c>
      <c r="L82" s="183"/>
      <c r="M82" s="6" t="str">
        <f>IF(J82="","",(K82/J82)/LOOKUP(RIGHT($D$2,3),定数!$A$6:$A$13,定数!$B$6:$B$13))</f>
        <v/>
      </c>
      <c r="N82" s="125"/>
      <c r="O82" s="8"/>
      <c r="P82" s="192"/>
      <c r="Q82" s="192"/>
      <c r="R82" s="180" t="str">
        <f>IF(P82="","",T82*M82*LOOKUP(RIGHT($D$2,3),定数!$A$6:$A$13,定数!$B$6:$B$13))</f>
        <v/>
      </c>
      <c r="S82" s="180"/>
      <c r="T82" s="181" t="str">
        <f t="shared" si="11"/>
        <v/>
      </c>
      <c r="U82" s="181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111">
        <v>75</v>
      </c>
      <c r="C83" s="173" t="str">
        <f t="shared" si="9"/>
        <v/>
      </c>
      <c r="D83" s="173"/>
      <c r="E83" s="125"/>
      <c r="F83" s="8"/>
      <c r="G83" s="125" t="s">
        <v>3</v>
      </c>
      <c r="H83" s="192"/>
      <c r="I83" s="192"/>
      <c r="J83" s="125"/>
      <c r="K83" s="182" t="str">
        <f t="shared" si="8"/>
        <v/>
      </c>
      <c r="L83" s="183"/>
      <c r="M83" s="6" t="str">
        <f>IF(J83="","",(K83/J83)/LOOKUP(RIGHT($D$2,3),定数!$A$6:$A$13,定数!$B$6:$B$13))</f>
        <v/>
      </c>
      <c r="N83" s="125"/>
      <c r="O83" s="8"/>
      <c r="P83" s="192"/>
      <c r="Q83" s="192"/>
      <c r="R83" s="180" t="str">
        <f>IF(P83="","",T83*M83*LOOKUP(RIGHT($D$2,3),定数!$A$6:$A$13,定数!$B$6:$B$13))</f>
        <v/>
      </c>
      <c r="S83" s="180"/>
      <c r="T83" s="181" t="str">
        <f t="shared" si="11"/>
        <v/>
      </c>
      <c r="U83" s="181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111">
        <v>76</v>
      </c>
      <c r="C84" s="173" t="str">
        <f>IF(R83="","",C83+R83)</f>
        <v/>
      </c>
      <c r="D84" s="173"/>
      <c r="E84" s="125"/>
      <c r="F84" s="8"/>
      <c r="G84" s="125" t="s">
        <v>2</v>
      </c>
      <c r="H84" s="192"/>
      <c r="I84" s="192"/>
      <c r="J84" s="125"/>
      <c r="K84" s="182" t="str">
        <f t="shared" si="8"/>
        <v/>
      </c>
      <c r="L84" s="183"/>
      <c r="M84" s="6" t="str">
        <f>IF(J84="","",(K84/J84)/LOOKUP(RIGHT($D$2,3),定数!$A$6:$A$13,定数!$B$6:$B$13))</f>
        <v/>
      </c>
      <c r="N84" s="125"/>
      <c r="O84" s="8"/>
      <c r="P84" s="192"/>
      <c r="Q84" s="192"/>
      <c r="R84" s="180" t="str">
        <f>IF(P84="","",T84*M84*LOOKUP(RIGHT($D$2,3),定数!$A$6:$A$13,定数!$B$6:$B$13))</f>
        <v/>
      </c>
      <c r="S84" s="180"/>
      <c r="T84" s="181" t="str">
        <f t="shared" si="11"/>
        <v/>
      </c>
      <c r="U84" s="181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111">
        <v>77</v>
      </c>
      <c r="C85" s="173" t="str">
        <f t="shared" si="9"/>
        <v/>
      </c>
      <c r="D85" s="173"/>
      <c r="E85" s="125"/>
      <c r="F85" s="8"/>
      <c r="G85" s="125" t="s">
        <v>3</v>
      </c>
      <c r="H85" s="192"/>
      <c r="I85" s="192"/>
      <c r="J85" s="125"/>
      <c r="K85" s="182" t="str">
        <f t="shared" si="8"/>
        <v/>
      </c>
      <c r="L85" s="183"/>
      <c r="M85" s="6" t="str">
        <f>IF(J85="","",(K85/J85)/LOOKUP(RIGHT($D$2,3),定数!$A$6:$A$13,定数!$B$6:$B$13))</f>
        <v/>
      </c>
      <c r="N85" s="125"/>
      <c r="O85" s="8"/>
      <c r="P85" s="192"/>
      <c r="Q85" s="192"/>
      <c r="R85" s="180" t="str">
        <f>IF(P85="","",T85*M85*LOOKUP(RIGHT($D$2,3),定数!$A$6:$A$13,定数!$B$6:$B$13))</f>
        <v/>
      </c>
      <c r="S85" s="180"/>
      <c r="T85" s="181" t="str">
        <f t="shared" si="11"/>
        <v/>
      </c>
      <c r="U85" s="181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111">
        <v>78</v>
      </c>
      <c r="C86" s="173" t="str">
        <f t="shared" si="9"/>
        <v/>
      </c>
      <c r="D86" s="173"/>
      <c r="E86" s="125"/>
      <c r="F86" s="8"/>
      <c r="G86" s="125" t="s">
        <v>3</v>
      </c>
      <c r="H86" s="192"/>
      <c r="I86" s="192"/>
      <c r="J86" s="125"/>
      <c r="K86" s="182" t="str">
        <f t="shared" si="8"/>
        <v/>
      </c>
      <c r="L86" s="183"/>
      <c r="M86" s="6" t="str">
        <f>IF(J86="","",(K86/J86)/LOOKUP(RIGHT($D$2,3),定数!$A$6:$A$13,定数!$B$6:$B$13))</f>
        <v/>
      </c>
      <c r="N86" s="125"/>
      <c r="O86" s="8"/>
      <c r="P86" s="192"/>
      <c r="Q86" s="192"/>
      <c r="R86" s="180" t="str">
        <f>IF(P86="","",T86*M86*LOOKUP(RIGHT($D$2,3),定数!$A$6:$A$13,定数!$B$6:$B$13))</f>
        <v/>
      </c>
      <c r="S86" s="180"/>
      <c r="T86" s="181" t="str">
        <f t="shared" si="11"/>
        <v/>
      </c>
      <c r="U86" s="181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111">
        <v>79</v>
      </c>
      <c r="C87" s="173" t="str">
        <f t="shared" si="9"/>
        <v/>
      </c>
      <c r="D87" s="173"/>
      <c r="E87" s="125"/>
      <c r="F87" s="8"/>
      <c r="G87" s="125" t="s">
        <v>2</v>
      </c>
      <c r="H87" s="192"/>
      <c r="I87" s="192"/>
      <c r="J87" s="125"/>
      <c r="K87" s="182" t="str">
        <f t="shared" si="8"/>
        <v/>
      </c>
      <c r="L87" s="183"/>
      <c r="M87" s="6" t="str">
        <f>IF(J87="","",(K87/J87)/LOOKUP(RIGHT($D$2,3),定数!$A$6:$A$13,定数!$B$6:$B$13))</f>
        <v/>
      </c>
      <c r="N87" s="125"/>
      <c r="O87" s="8"/>
      <c r="P87" s="192"/>
      <c r="Q87" s="192"/>
      <c r="R87" s="180" t="str">
        <f>IF(P87="","",T87*M87*LOOKUP(RIGHT($D$2,3),定数!$A$6:$A$13,定数!$B$6:$B$13))</f>
        <v/>
      </c>
      <c r="S87" s="180"/>
      <c r="T87" s="181" t="str">
        <f t="shared" si="11"/>
        <v/>
      </c>
      <c r="U87" s="181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111">
        <v>80</v>
      </c>
      <c r="C88" s="173" t="str">
        <f t="shared" si="9"/>
        <v/>
      </c>
      <c r="D88" s="173"/>
      <c r="E88" s="125"/>
      <c r="F88" s="8"/>
      <c r="G88" s="125" t="s">
        <v>2</v>
      </c>
      <c r="H88" s="192"/>
      <c r="I88" s="192"/>
      <c r="J88" s="125"/>
      <c r="K88" s="182" t="str">
        <f t="shared" si="8"/>
        <v/>
      </c>
      <c r="L88" s="183"/>
      <c r="M88" s="6" t="str">
        <f>IF(J88="","",(K88/J88)/LOOKUP(RIGHT($D$2,3),定数!$A$6:$A$13,定数!$B$6:$B$13))</f>
        <v/>
      </c>
      <c r="N88" s="125"/>
      <c r="O88" s="8"/>
      <c r="P88" s="192"/>
      <c r="Q88" s="192"/>
      <c r="R88" s="180" t="str">
        <f>IF(P88="","",T88*M88*LOOKUP(RIGHT($D$2,3),定数!$A$6:$A$13,定数!$B$6:$B$13))</f>
        <v/>
      </c>
      <c r="S88" s="180"/>
      <c r="T88" s="181" t="str">
        <f t="shared" si="11"/>
        <v/>
      </c>
      <c r="U88" s="181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111">
        <v>81</v>
      </c>
      <c r="C89" s="173" t="str">
        <f t="shared" si="9"/>
        <v/>
      </c>
      <c r="D89" s="173"/>
      <c r="E89" s="125"/>
      <c r="F89" s="8"/>
      <c r="G89" s="125" t="s">
        <v>3</v>
      </c>
      <c r="H89" s="192"/>
      <c r="I89" s="192"/>
      <c r="J89" s="125"/>
      <c r="K89" s="182" t="str">
        <f t="shared" si="8"/>
        <v/>
      </c>
      <c r="L89" s="183"/>
      <c r="M89" s="6" t="str">
        <f>IF(J89="","",(K89/J89)/LOOKUP(RIGHT($D$2,3),定数!$A$6:$A$13,定数!$B$6:$B$13))</f>
        <v/>
      </c>
      <c r="N89" s="125"/>
      <c r="O89" s="8"/>
      <c r="P89" s="192"/>
      <c r="Q89" s="192"/>
      <c r="R89" s="180" t="str">
        <f>IF(P89="","",T89*M89*LOOKUP(RIGHT($D$2,3),定数!$A$6:$A$13,定数!$B$6:$B$13))</f>
        <v/>
      </c>
      <c r="S89" s="180"/>
      <c r="T89" s="181" t="str">
        <f t="shared" si="11"/>
        <v/>
      </c>
      <c r="U89" s="181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111">
        <v>82</v>
      </c>
      <c r="C90" s="173" t="str">
        <f t="shared" si="9"/>
        <v/>
      </c>
      <c r="D90" s="173"/>
      <c r="E90" s="125"/>
      <c r="F90" s="8"/>
      <c r="G90" s="125" t="s">
        <v>3</v>
      </c>
      <c r="H90" s="192"/>
      <c r="I90" s="192"/>
      <c r="J90" s="125"/>
      <c r="K90" s="182" t="str">
        <f t="shared" si="8"/>
        <v/>
      </c>
      <c r="L90" s="183"/>
      <c r="M90" s="6" t="str">
        <f>IF(J90="","",(K90/J90)/LOOKUP(RIGHT($D$2,3),定数!$A$6:$A$13,定数!$B$6:$B$13))</f>
        <v/>
      </c>
      <c r="N90" s="125"/>
      <c r="O90" s="8"/>
      <c r="P90" s="192"/>
      <c r="Q90" s="192"/>
      <c r="R90" s="180" t="str">
        <f>IF(P90="","",T90*M90*LOOKUP(RIGHT($D$2,3),定数!$A$6:$A$13,定数!$B$6:$B$13))</f>
        <v/>
      </c>
      <c r="S90" s="180"/>
      <c r="T90" s="181" t="str">
        <f t="shared" si="11"/>
        <v/>
      </c>
      <c r="U90" s="181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111">
        <v>83</v>
      </c>
      <c r="C91" s="173" t="str">
        <f t="shared" si="9"/>
        <v/>
      </c>
      <c r="D91" s="173"/>
      <c r="E91" s="125"/>
      <c r="F91" s="8"/>
      <c r="G91" s="125" t="s">
        <v>2</v>
      </c>
      <c r="H91" s="192"/>
      <c r="I91" s="192"/>
      <c r="J91" s="125"/>
      <c r="K91" s="182" t="str">
        <f t="shared" si="8"/>
        <v/>
      </c>
      <c r="L91" s="183"/>
      <c r="M91" s="6" t="str">
        <f>IF(J91="","",(K91/J91)/LOOKUP(RIGHT($D$2,3),定数!$A$6:$A$13,定数!$B$6:$B$13))</f>
        <v/>
      </c>
      <c r="N91" s="125"/>
      <c r="O91" s="8"/>
      <c r="P91" s="192"/>
      <c r="Q91" s="192"/>
      <c r="R91" s="180" t="str">
        <f>IF(P91="","",T91*M91*LOOKUP(RIGHT($D$2,3),定数!$A$6:$A$13,定数!$B$6:$B$13))</f>
        <v/>
      </c>
      <c r="S91" s="180"/>
      <c r="T91" s="181" t="str">
        <f t="shared" si="11"/>
        <v/>
      </c>
      <c r="U91" s="181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111">
        <v>84</v>
      </c>
      <c r="C92" s="173" t="str">
        <f t="shared" si="9"/>
        <v/>
      </c>
      <c r="D92" s="173"/>
      <c r="E92" s="125"/>
      <c r="F92" s="8"/>
      <c r="G92" s="125" t="s">
        <v>2</v>
      </c>
      <c r="H92" s="192"/>
      <c r="I92" s="192"/>
      <c r="J92" s="125"/>
      <c r="K92" s="182" t="str">
        <f t="shared" si="8"/>
        <v/>
      </c>
      <c r="L92" s="183"/>
      <c r="M92" s="6" t="str">
        <f>IF(J92="","",(K92/J92)/LOOKUP(RIGHT($D$2,3),定数!$A$6:$A$13,定数!$B$6:$B$13))</f>
        <v/>
      </c>
      <c r="N92" s="125"/>
      <c r="O92" s="8"/>
      <c r="P92" s="192"/>
      <c r="Q92" s="192"/>
      <c r="R92" s="180" t="str">
        <f>IF(P92="","",T92*M92*LOOKUP(RIGHT($D$2,3),定数!$A$6:$A$13,定数!$B$6:$B$13))</f>
        <v/>
      </c>
      <c r="S92" s="180"/>
      <c r="T92" s="181" t="str">
        <f t="shared" si="11"/>
        <v/>
      </c>
      <c r="U92" s="181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111">
        <v>85</v>
      </c>
      <c r="C93" s="173" t="str">
        <f t="shared" si="9"/>
        <v/>
      </c>
      <c r="D93" s="173"/>
      <c r="E93" s="125"/>
      <c r="F93" s="8"/>
      <c r="G93" s="125" t="s">
        <v>3</v>
      </c>
      <c r="H93" s="192"/>
      <c r="I93" s="192"/>
      <c r="J93" s="125"/>
      <c r="K93" s="182" t="str">
        <f t="shared" si="8"/>
        <v/>
      </c>
      <c r="L93" s="183"/>
      <c r="M93" s="6" t="str">
        <f>IF(J93="","",(K93/J93)/LOOKUP(RIGHT($D$2,3),定数!$A$6:$A$13,定数!$B$6:$B$13))</f>
        <v/>
      </c>
      <c r="N93" s="125"/>
      <c r="O93" s="8"/>
      <c r="P93" s="192"/>
      <c r="Q93" s="192"/>
      <c r="R93" s="180" t="str">
        <f>IF(P93="","",T93*M93*LOOKUP(RIGHT($D$2,3),定数!$A$6:$A$13,定数!$B$6:$B$13))</f>
        <v/>
      </c>
      <c r="S93" s="180"/>
      <c r="T93" s="181" t="str">
        <f t="shared" si="11"/>
        <v/>
      </c>
      <c r="U93" s="181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111">
        <v>86</v>
      </c>
      <c r="C94" s="173" t="str">
        <f t="shared" si="9"/>
        <v/>
      </c>
      <c r="D94" s="173"/>
      <c r="E94" s="125"/>
      <c r="F94" s="8"/>
      <c r="G94" s="125" t="s">
        <v>3</v>
      </c>
      <c r="H94" s="192"/>
      <c r="I94" s="192"/>
      <c r="J94" s="125"/>
      <c r="K94" s="182" t="str">
        <f t="shared" si="8"/>
        <v/>
      </c>
      <c r="L94" s="183"/>
      <c r="M94" s="6" t="str">
        <f>IF(J94="","",(K94/J94)/LOOKUP(RIGHT($D$2,3),定数!$A$6:$A$13,定数!$B$6:$B$13))</f>
        <v/>
      </c>
      <c r="N94" s="125"/>
      <c r="O94" s="8"/>
      <c r="P94" s="192"/>
      <c r="Q94" s="192"/>
      <c r="R94" s="180" t="str">
        <f>IF(P94="","",T94*M94*LOOKUP(RIGHT($D$2,3),定数!$A$6:$A$13,定数!$B$6:$B$13))</f>
        <v/>
      </c>
      <c r="S94" s="180"/>
      <c r="T94" s="181" t="str">
        <f t="shared" si="11"/>
        <v/>
      </c>
      <c r="U94" s="181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111">
        <v>87</v>
      </c>
      <c r="C95" s="173" t="str">
        <f t="shared" si="9"/>
        <v/>
      </c>
      <c r="D95" s="173"/>
      <c r="E95" s="125"/>
      <c r="F95" s="8"/>
      <c r="G95" s="125" t="s">
        <v>2</v>
      </c>
      <c r="H95" s="192"/>
      <c r="I95" s="192"/>
      <c r="J95" s="125"/>
      <c r="K95" s="182" t="str">
        <f>IF(J95="","",C95*0.03)</f>
        <v/>
      </c>
      <c r="L95" s="183"/>
      <c r="M95" s="6" t="str">
        <f>IF(J95="","",(K95/J95)/LOOKUP(RIGHT($D$2,3),定数!$A$6:$A$13,定数!$B$6:$B$13))</f>
        <v/>
      </c>
      <c r="N95" s="125"/>
      <c r="O95" s="8"/>
      <c r="P95" s="192"/>
      <c r="Q95" s="192"/>
      <c r="R95" s="180" t="str">
        <f>IF(P95="","",T95*M95*LOOKUP(RIGHT($D$2,3),定数!$A$6:$A$13,定数!$B$6:$B$13))</f>
        <v/>
      </c>
      <c r="S95" s="180"/>
      <c r="T95" s="181" t="str">
        <f t="shared" si="11"/>
        <v/>
      </c>
      <c r="U95" s="181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111">
        <v>88</v>
      </c>
      <c r="C96" s="173" t="str">
        <f t="shared" si="9"/>
        <v/>
      </c>
      <c r="D96" s="173"/>
      <c r="E96" s="125"/>
      <c r="F96" s="8"/>
      <c r="G96" s="125" t="s">
        <v>3</v>
      </c>
      <c r="H96" s="192"/>
      <c r="I96" s="192"/>
      <c r="J96" s="125"/>
      <c r="K96" s="182" t="str">
        <f t="shared" si="8"/>
        <v/>
      </c>
      <c r="L96" s="183"/>
      <c r="M96" s="6" t="str">
        <f>IF(J96="","",(K96/J96)/LOOKUP(RIGHT($D$2,3),定数!$A$6:$A$13,定数!$B$6:$B$13))</f>
        <v/>
      </c>
      <c r="N96" s="125"/>
      <c r="O96" s="8"/>
      <c r="P96" s="192"/>
      <c r="Q96" s="192"/>
      <c r="R96" s="180" t="str">
        <f>IF(P96="","",T96*M96*LOOKUP(RIGHT($D$2,3),定数!$A$6:$A$13,定数!$B$6:$B$13))</f>
        <v/>
      </c>
      <c r="S96" s="180"/>
      <c r="T96" s="181" t="str">
        <f t="shared" si="11"/>
        <v/>
      </c>
      <c r="U96" s="181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111">
        <v>89</v>
      </c>
      <c r="C97" s="173" t="str">
        <f t="shared" si="9"/>
        <v/>
      </c>
      <c r="D97" s="173"/>
      <c r="E97" s="125"/>
      <c r="F97" s="8"/>
      <c r="G97" s="125" t="s">
        <v>2</v>
      </c>
      <c r="H97" s="192"/>
      <c r="I97" s="192"/>
      <c r="J97" s="125"/>
      <c r="K97" s="182" t="str">
        <f t="shared" si="8"/>
        <v/>
      </c>
      <c r="L97" s="183"/>
      <c r="M97" s="6" t="str">
        <f>IF(J97="","",(K97/J97)/LOOKUP(RIGHT($D$2,3),定数!$A$6:$A$13,定数!$B$6:$B$13))</f>
        <v/>
      </c>
      <c r="N97" s="125"/>
      <c r="O97" s="8"/>
      <c r="P97" s="192"/>
      <c r="Q97" s="192"/>
      <c r="R97" s="180" t="str">
        <f>IF(P97="","",T97*M97*LOOKUP(RIGHT($D$2,3),定数!$A$6:$A$13,定数!$B$6:$B$13))</f>
        <v/>
      </c>
      <c r="S97" s="180"/>
      <c r="T97" s="181" t="str">
        <f t="shared" si="11"/>
        <v/>
      </c>
      <c r="U97" s="181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111">
        <v>90</v>
      </c>
      <c r="C98" s="173" t="str">
        <f t="shared" si="9"/>
        <v/>
      </c>
      <c r="D98" s="173"/>
      <c r="E98" s="125"/>
      <c r="F98" s="8"/>
      <c r="G98" s="125" t="s">
        <v>3</v>
      </c>
      <c r="H98" s="192"/>
      <c r="I98" s="192"/>
      <c r="J98" s="125"/>
      <c r="K98" s="182" t="str">
        <f t="shared" si="8"/>
        <v/>
      </c>
      <c r="L98" s="183"/>
      <c r="M98" s="6" t="str">
        <f>IF(J98="","",(K98/J98)/LOOKUP(RIGHT($D$2,3),定数!$A$6:$A$13,定数!$B$6:$B$13))</f>
        <v/>
      </c>
      <c r="N98" s="125"/>
      <c r="O98" s="8"/>
      <c r="P98" s="192"/>
      <c r="Q98" s="192"/>
      <c r="R98" s="180" t="str">
        <f>IF(P98="","",T98*M98*LOOKUP(RIGHT($D$2,3),定数!$A$6:$A$13,定数!$B$6:$B$13))</f>
        <v/>
      </c>
      <c r="S98" s="180"/>
      <c r="T98" s="181" t="str">
        <f t="shared" si="11"/>
        <v/>
      </c>
      <c r="U98" s="181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111">
        <v>91</v>
      </c>
      <c r="C99" s="173" t="str">
        <f t="shared" si="9"/>
        <v/>
      </c>
      <c r="D99" s="173"/>
      <c r="E99" s="125"/>
      <c r="F99" s="8"/>
      <c r="G99" s="125" t="s">
        <v>3</v>
      </c>
      <c r="H99" s="192"/>
      <c r="I99" s="192"/>
      <c r="J99" s="125"/>
      <c r="K99" s="182" t="str">
        <f t="shared" si="8"/>
        <v/>
      </c>
      <c r="L99" s="183"/>
      <c r="M99" s="6" t="str">
        <f>IF(J99="","",(K99/J99)/LOOKUP(RIGHT($D$2,3),定数!$A$6:$A$13,定数!$B$6:$B$13))</f>
        <v/>
      </c>
      <c r="N99" s="125"/>
      <c r="O99" s="8"/>
      <c r="P99" s="192"/>
      <c r="Q99" s="192"/>
      <c r="R99" s="180" t="str">
        <f>IF(P99="","",T99*M99*LOOKUP(RIGHT($D$2,3),定数!$A$6:$A$13,定数!$B$6:$B$13))</f>
        <v/>
      </c>
      <c r="S99" s="180"/>
      <c r="T99" s="181" t="str">
        <f t="shared" si="11"/>
        <v/>
      </c>
      <c r="U99" s="181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111">
        <v>92</v>
      </c>
      <c r="C100" s="173" t="str">
        <f t="shared" si="9"/>
        <v/>
      </c>
      <c r="D100" s="173"/>
      <c r="E100" s="125"/>
      <c r="F100" s="8"/>
      <c r="G100" s="125" t="s">
        <v>2</v>
      </c>
      <c r="H100" s="192"/>
      <c r="I100" s="192"/>
      <c r="J100" s="125"/>
      <c r="K100" s="182" t="str">
        <f t="shared" si="8"/>
        <v/>
      </c>
      <c r="L100" s="183"/>
      <c r="M100" s="6" t="str">
        <f>IF(J100="","",(K100/J100)/LOOKUP(RIGHT($D$2,3),定数!$A$6:$A$13,定数!$B$6:$B$13))</f>
        <v/>
      </c>
      <c r="N100" s="125"/>
      <c r="O100" s="8"/>
      <c r="P100" s="192"/>
      <c r="Q100" s="192"/>
      <c r="R100" s="180" t="str">
        <f>IF(P100="","",T100*M100*LOOKUP(RIGHT($D$2,3),定数!$A$6:$A$13,定数!$B$6:$B$13))</f>
        <v/>
      </c>
      <c r="S100" s="180"/>
      <c r="T100" s="181" t="str">
        <f t="shared" si="11"/>
        <v/>
      </c>
      <c r="U100" s="181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111">
        <v>93</v>
      </c>
      <c r="C101" s="173" t="str">
        <f t="shared" si="9"/>
        <v/>
      </c>
      <c r="D101" s="173"/>
      <c r="E101" s="125"/>
      <c r="F101" s="8"/>
      <c r="G101" s="125" t="s">
        <v>2</v>
      </c>
      <c r="H101" s="192"/>
      <c r="I101" s="192"/>
      <c r="J101" s="125"/>
      <c r="K101" s="182" t="str">
        <f t="shared" si="8"/>
        <v/>
      </c>
      <c r="L101" s="183"/>
      <c r="M101" s="6" t="str">
        <f>IF(J101="","",(K101/J101)/LOOKUP(RIGHT($D$2,3),定数!$A$6:$A$13,定数!$B$6:$B$13))</f>
        <v/>
      </c>
      <c r="N101" s="125"/>
      <c r="O101" s="8"/>
      <c r="P101" s="192"/>
      <c r="Q101" s="192"/>
      <c r="R101" s="180" t="str">
        <f>IF(P101="","",T101*M101*LOOKUP(RIGHT($D$2,3),定数!$A$6:$A$13,定数!$B$6:$B$13))</f>
        <v/>
      </c>
      <c r="S101" s="180"/>
      <c r="T101" s="181" t="str">
        <f t="shared" si="11"/>
        <v/>
      </c>
      <c r="U101" s="181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111">
        <v>94</v>
      </c>
      <c r="C102" s="173" t="str">
        <f t="shared" si="9"/>
        <v/>
      </c>
      <c r="D102" s="173"/>
      <c r="E102" s="125"/>
      <c r="F102" s="8"/>
      <c r="G102" s="125" t="s">
        <v>3</v>
      </c>
      <c r="H102" s="192"/>
      <c r="I102" s="192"/>
      <c r="J102" s="125"/>
      <c r="K102" s="182" t="str">
        <f t="shared" si="8"/>
        <v/>
      </c>
      <c r="L102" s="183"/>
      <c r="M102" s="6" t="str">
        <f>IF(J102="","",(K102/J102)/LOOKUP(RIGHT($D$2,3),定数!$A$6:$A$13,定数!$B$6:$B$13))</f>
        <v/>
      </c>
      <c r="N102" s="125"/>
      <c r="O102" s="8"/>
      <c r="P102" s="192"/>
      <c r="Q102" s="192"/>
      <c r="R102" s="180" t="str">
        <f>IF(P102="","",T102*M102*LOOKUP(RIGHT($D$2,3),定数!$A$6:$A$13,定数!$B$6:$B$13))</f>
        <v/>
      </c>
      <c r="S102" s="180"/>
      <c r="T102" s="181" t="str">
        <f t="shared" si="11"/>
        <v/>
      </c>
      <c r="U102" s="181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111">
        <v>95</v>
      </c>
      <c r="C103" s="173" t="str">
        <f t="shared" si="9"/>
        <v/>
      </c>
      <c r="D103" s="173"/>
      <c r="E103" s="125"/>
      <c r="F103" s="8"/>
      <c r="G103" s="125" t="s">
        <v>2</v>
      </c>
      <c r="H103" s="192"/>
      <c r="I103" s="192"/>
      <c r="J103" s="125"/>
      <c r="K103" s="182" t="str">
        <f t="shared" si="8"/>
        <v/>
      </c>
      <c r="L103" s="183"/>
      <c r="M103" s="6" t="str">
        <f>IF(J103="","",(K103/J103)/LOOKUP(RIGHT($D$2,3),定数!$A$6:$A$13,定数!$B$6:$B$13))</f>
        <v/>
      </c>
      <c r="N103" s="125"/>
      <c r="O103" s="8"/>
      <c r="P103" s="192"/>
      <c r="Q103" s="192"/>
      <c r="R103" s="180" t="str">
        <f>IF(P103="","",T103*M103*LOOKUP(RIGHT($D$2,3),定数!$A$6:$A$13,定数!$B$6:$B$13))</f>
        <v/>
      </c>
      <c r="S103" s="180"/>
      <c r="T103" s="181" t="str">
        <f t="shared" si="11"/>
        <v/>
      </c>
      <c r="U103" s="181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111">
        <v>96</v>
      </c>
      <c r="C104" s="173" t="str">
        <f t="shared" si="9"/>
        <v/>
      </c>
      <c r="D104" s="173"/>
      <c r="E104" s="125"/>
      <c r="F104" s="8"/>
      <c r="G104" s="125" t="s">
        <v>2</v>
      </c>
      <c r="H104" s="192"/>
      <c r="I104" s="192"/>
      <c r="J104" s="125"/>
      <c r="K104" s="182" t="str">
        <f t="shared" si="8"/>
        <v/>
      </c>
      <c r="L104" s="183"/>
      <c r="M104" s="6" t="str">
        <f>IF(J104="","",(K104/J104)/LOOKUP(RIGHT($D$2,3),定数!$A$6:$A$13,定数!$B$6:$B$13))</f>
        <v/>
      </c>
      <c r="N104" s="125"/>
      <c r="O104" s="8"/>
      <c r="P104" s="192"/>
      <c r="Q104" s="192"/>
      <c r="R104" s="180" t="str">
        <f>IF(P104="","",T104*M104*LOOKUP(RIGHT($D$2,3),定数!$A$6:$A$13,定数!$B$6:$B$13))</f>
        <v/>
      </c>
      <c r="S104" s="180"/>
      <c r="T104" s="181" t="str">
        <f t="shared" si="11"/>
        <v/>
      </c>
      <c r="U104" s="181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111">
        <v>97</v>
      </c>
      <c r="C105" s="173" t="str">
        <f t="shared" si="9"/>
        <v/>
      </c>
      <c r="D105" s="173"/>
      <c r="E105" s="125"/>
      <c r="F105" s="8"/>
      <c r="G105" s="125" t="s">
        <v>2</v>
      </c>
      <c r="H105" s="192"/>
      <c r="I105" s="192"/>
      <c r="J105" s="125"/>
      <c r="K105" s="182" t="str">
        <f t="shared" si="8"/>
        <v/>
      </c>
      <c r="L105" s="183"/>
      <c r="M105" s="6" t="str">
        <f>IF(J105="","",(K105/J105)/LOOKUP(RIGHT($D$2,3),定数!$A$6:$A$13,定数!$B$6:$B$13))</f>
        <v/>
      </c>
      <c r="N105" s="125"/>
      <c r="O105" s="8"/>
      <c r="P105" s="192"/>
      <c r="Q105" s="192"/>
      <c r="R105" s="180" t="str">
        <f>IF(P105="","",T105*M105*LOOKUP(RIGHT($D$2,3),定数!$A$6:$A$13,定数!$B$6:$B$13))</f>
        <v/>
      </c>
      <c r="S105" s="180"/>
      <c r="T105" s="181" t="str">
        <f t="shared" si="11"/>
        <v/>
      </c>
      <c r="U105" s="181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111">
        <v>98</v>
      </c>
      <c r="C106" s="173" t="str">
        <f t="shared" si="9"/>
        <v/>
      </c>
      <c r="D106" s="173"/>
      <c r="E106" s="125"/>
      <c r="F106" s="8"/>
      <c r="G106" s="125" t="s">
        <v>3</v>
      </c>
      <c r="H106" s="192"/>
      <c r="I106" s="192"/>
      <c r="J106" s="125"/>
      <c r="K106" s="182" t="str">
        <f t="shared" si="8"/>
        <v/>
      </c>
      <c r="L106" s="183"/>
      <c r="M106" s="6" t="str">
        <f>IF(J106="","",(K106/J106)/LOOKUP(RIGHT($D$2,3),定数!$A$6:$A$13,定数!$B$6:$B$13))</f>
        <v/>
      </c>
      <c r="N106" s="125"/>
      <c r="O106" s="8"/>
      <c r="P106" s="192"/>
      <c r="Q106" s="192"/>
      <c r="R106" s="180" t="str">
        <f>IF(P106="","",T106*M106*LOOKUP(RIGHT($D$2,3),定数!$A$6:$A$13,定数!$B$6:$B$13))</f>
        <v/>
      </c>
      <c r="S106" s="180"/>
      <c r="T106" s="181" t="str">
        <f t="shared" si="11"/>
        <v/>
      </c>
      <c r="U106" s="181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111">
        <v>99</v>
      </c>
      <c r="C107" s="173" t="str">
        <f t="shared" si="9"/>
        <v/>
      </c>
      <c r="D107" s="173"/>
      <c r="E107" s="125"/>
      <c r="F107" s="8"/>
      <c r="G107" s="125" t="s">
        <v>3</v>
      </c>
      <c r="H107" s="192"/>
      <c r="I107" s="192"/>
      <c r="J107" s="125"/>
      <c r="K107" s="182" t="str">
        <f t="shared" si="8"/>
        <v/>
      </c>
      <c r="L107" s="183"/>
      <c r="M107" s="6" t="str">
        <f>IF(J107="","",(K107/J107)/LOOKUP(RIGHT($D$2,3),定数!$A$6:$A$13,定数!$B$6:$B$13))</f>
        <v/>
      </c>
      <c r="N107" s="125"/>
      <c r="O107" s="8"/>
      <c r="P107" s="192"/>
      <c r="Q107" s="192"/>
      <c r="R107" s="180" t="str">
        <f>IF(P107="","",T107*M107*LOOKUP(RIGHT($D$2,3),定数!$A$6:$A$13,定数!$B$6:$B$13))</f>
        <v/>
      </c>
      <c r="S107" s="180"/>
      <c r="T107" s="181" t="str">
        <f t="shared" si="11"/>
        <v/>
      </c>
      <c r="U107" s="18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111">
        <v>100</v>
      </c>
      <c r="C108" s="173" t="str">
        <f t="shared" si="9"/>
        <v/>
      </c>
      <c r="D108" s="173"/>
      <c r="E108" s="125"/>
      <c r="F108" s="8"/>
      <c r="G108" s="125" t="s">
        <v>3</v>
      </c>
      <c r="H108" s="192"/>
      <c r="I108" s="192"/>
      <c r="J108" s="125"/>
      <c r="K108" s="182" t="str">
        <f t="shared" si="8"/>
        <v/>
      </c>
      <c r="L108" s="183"/>
      <c r="M108" s="6" t="str">
        <f>IF(J108="","",(K108/J108)/LOOKUP(RIGHT($D$2,3),定数!$A$6:$A$13,定数!$B$6:$B$13))</f>
        <v/>
      </c>
      <c r="N108" s="125"/>
      <c r="O108" s="8"/>
      <c r="P108" s="192"/>
      <c r="Q108" s="192"/>
      <c r="R108" s="180" t="str">
        <f>IF(P108="","",T108*M108*LOOKUP(RIGHT($D$2,3),定数!$A$6:$A$13,定数!$B$6:$B$13))</f>
        <v/>
      </c>
      <c r="S108" s="180"/>
      <c r="T108" s="181" t="str">
        <f t="shared" si="11"/>
        <v/>
      </c>
      <c r="U108" s="18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1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91">
        <f>SUM(R9:R108)</f>
        <v>708972.03611502761</v>
      </c>
      <c r="S109" s="92">
        <f>SUM(R109)</f>
        <v>708972.03611502761</v>
      </c>
    </row>
    <row r="110" spans="2:25" x14ac:dyDescent="0.2">
      <c r="B110" s="115"/>
    </row>
    <row r="111" spans="2:25" x14ac:dyDescent="0.2">
      <c r="B111" s="115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39" priority="5" stopIfTrue="1" operator="equal">
      <formula>"買"</formula>
    </cfRule>
    <cfRule type="cellIs" dxfId="38" priority="6" stopIfTrue="1" operator="equal">
      <formula>"売"</formula>
    </cfRule>
  </conditionalFormatting>
  <conditionalFormatting sqref="G9:G11 G14:G45 G47:G108">
    <cfRule type="cellIs" dxfId="37" priority="7" stopIfTrue="1" operator="equal">
      <formula>"買"</formula>
    </cfRule>
    <cfRule type="cellIs" dxfId="36" priority="8" stopIfTrue="1" operator="equal">
      <formula>"売"</formula>
    </cfRule>
  </conditionalFormatting>
  <conditionalFormatting sqref="G12">
    <cfRule type="cellIs" dxfId="35" priority="3" stopIfTrue="1" operator="equal">
      <formula>"買"</formula>
    </cfRule>
    <cfRule type="cellIs" dxfId="34" priority="4" stopIfTrue="1" operator="equal">
      <formula>"売"</formula>
    </cfRule>
  </conditionalFormatting>
  <conditionalFormatting sqref="G13">
    <cfRule type="cellIs" dxfId="33" priority="1" stopIfTrue="1" operator="equal">
      <formula>"買"</formula>
    </cfRule>
    <cfRule type="cellIs" dxfId="32" priority="2" stopIfTrue="1" operator="equal">
      <formula>"売"</formula>
    </cfRule>
  </conditionalFormatting>
  <dataValidations count="1">
    <dataValidation type="list" allowBlank="1" showInputMessage="1" showErrorMessage="1" sqref="G9:G108" xr:uid="{441E13E6-EFCD-47E5-A481-4ABE90FE0CD5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6708-473B-4A37-B1CF-7FAE50881F90}">
  <sheetPr>
    <tabColor rgb="FFFFFF00"/>
  </sheetPr>
  <dimension ref="A3:B1814"/>
  <sheetViews>
    <sheetView topLeftCell="H1775" zoomScaleNormal="100" workbookViewId="0">
      <selection activeCell="O1814" sqref="O1814"/>
    </sheetView>
  </sheetViews>
  <sheetFormatPr defaultRowHeight="16.2" x14ac:dyDescent="0.2"/>
  <cols>
    <col min="1" max="1" width="12.33203125" style="118" customWidth="1"/>
    <col min="2" max="16384" width="8.88671875" style="26"/>
  </cols>
  <sheetData>
    <row r="3" spans="1:2" s="130" customFormat="1" ht="23.4" x14ac:dyDescent="0.2">
      <c r="A3" s="129"/>
      <c r="B3" s="136" t="s">
        <v>80</v>
      </c>
    </row>
    <row r="6" spans="1:2" x14ac:dyDescent="0.2">
      <c r="A6" s="118">
        <v>1</v>
      </c>
    </row>
    <row r="37" spans="1:2" s="133" customFormat="1" ht="21" x14ac:dyDescent="0.2">
      <c r="A37" s="131"/>
      <c r="B37" s="132"/>
    </row>
    <row r="40" spans="1:2" x14ac:dyDescent="0.2">
      <c r="A40" s="118">
        <v>2</v>
      </c>
    </row>
    <row r="73" spans="1:1" x14ac:dyDescent="0.2">
      <c r="A73" s="118">
        <v>3</v>
      </c>
    </row>
    <row r="106" spans="1:1" x14ac:dyDescent="0.2">
      <c r="A106" s="118">
        <v>4</v>
      </c>
    </row>
    <row r="139" spans="1:1" x14ac:dyDescent="0.2">
      <c r="A139" s="118">
        <v>5</v>
      </c>
    </row>
    <row r="172" spans="1:1" x14ac:dyDescent="0.2">
      <c r="A172" s="118">
        <v>6</v>
      </c>
    </row>
    <row r="205" spans="1:1" x14ac:dyDescent="0.2">
      <c r="A205" s="118">
        <v>7</v>
      </c>
    </row>
    <row r="238" spans="1:1" x14ac:dyDescent="0.2">
      <c r="A238" s="118">
        <v>8</v>
      </c>
    </row>
    <row r="271" spans="1:1" x14ac:dyDescent="0.2">
      <c r="A271" s="118">
        <v>9</v>
      </c>
    </row>
    <row r="304" spans="1:1" x14ac:dyDescent="0.2">
      <c r="A304" s="118">
        <v>10</v>
      </c>
    </row>
    <row r="337" spans="1:1" x14ac:dyDescent="0.2">
      <c r="A337" s="118">
        <v>11</v>
      </c>
    </row>
    <row r="370" spans="1:1" x14ac:dyDescent="0.2">
      <c r="A370" s="118">
        <v>12</v>
      </c>
    </row>
    <row r="403" spans="1:1" x14ac:dyDescent="0.2">
      <c r="A403" s="118">
        <v>13</v>
      </c>
    </row>
    <row r="437" spans="1:1" x14ac:dyDescent="0.2">
      <c r="A437" s="118">
        <v>14</v>
      </c>
    </row>
    <row r="470" spans="1:1" x14ac:dyDescent="0.2">
      <c r="A470" s="118">
        <v>15</v>
      </c>
    </row>
    <row r="503" spans="1:1" x14ac:dyDescent="0.2">
      <c r="A503" s="118">
        <v>16</v>
      </c>
    </row>
    <row r="537" spans="1:1" x14ac:dyDescent="0.2">
      <c r="A537" s="118">
        <v>17</v>
      </c>
    </row>
    <row r="570" spans="1:1" x14ac:dyDescent="0.2">
      <c r="A570" s="118">
        <v>18</v>
      </c>
    </row>
    <row r="603" spans="1:1" x14ac:dyDescent="0.2">
      <c r="A603" s="118">
        <v>19</v>
      </c>
    </row>
    <row r="636" spans="1:1" x14ac:dyDescent="0.2">
      <c r="A636" s="118">
        <v>20</v>
      </c>
    </row>
    <row r="669" spans="1:1" x14ac:dyDescent="0.2">
      <c r="A669" s="118">
        <v>21</v>
      </c>
    </row>
    <row r="702" spans="1:1" x14ac:dyDescent="0.2">
      <c r="A702" s="118">
        <v>22</v>
      </c>
    </row>
    <row r="735" spans="1:1" x14ac:dyDescent="0.2">
      <c r="A735" s="118">
        <v>23</v>
      </c>
    </row>
    <row r="768" spans="1:1" x14ac:dyDescent="0.2">
      <c r="A768" s="118">
        <v>24</v>
      </c>
    </row>
    <row r="801" spans="1:1" x14ac:dyDescent="0.2">
      <c r="A801" s="118">
        <v>25</v>
      </c>
    </row>
    <row r="834" spans="1:1" x14ac:dyDescent="0.2">
      <c r="A834" s="118">
        <v>26</v>
      </c>
    </row>
    <row r="869" spans="1:1" x14ac:dyDescent="0.2">
      <c r="A869" s="118">
        <v>27</v>
      </c>
    </row>
    <row r="903" spans="1:1" x14ac:dyDescent="0.2">
      <c r="A903" s="118">
        <v>28</v>
      </c>
    </row>
    <row r="937" spans="1:1" x14ac:dyDescent="0.2">
      <c r="A937" s="118">
        <v>29</v>
      </c>
    </row>
    <row r="971" spans="1:1" x14ac:dyDescent="0.2">
      <c r="A971" s="118">
        <v>30</v>
      </c>
    </row>
    <row r="1005" spans="1:1" x14ac:dyDescent="0.2">
      <c r="A1005" s="118">
        <v>31</v>
      </c>
    </row>
    <row r="1039" spans="1:1" x14ac:dyDescent="0.2">
      <c r="A1039" s="118">
        <v>32</v>
      </c>
    </row>
    <row r="1073" spans="1:1" x14ac:dyDescent="0.2">
      <c r="A1073" s="118">
        <v>33</v>
      </c>
    </row>
    <row r="1107" spans="1:1" x14ac:dyDescent="0.2">
      <c r="A1107" s="118">
        <v>34</v>
      </c>
    </row>
    <row r="1141" spans="1:1" x14ac:dyDescent="0.2">
      <c r="A1141" s="118">
        <v>35</v>
      </c>
    </row>
    <row r="1175" spans="1:1" x14ac:dyDescent="0.2">
      <c r="A1175" s="118">
        <v>36</v>
      </c>
    </row>
    <row r="1209" spans="1:1" x14ac:dyDescent="0.2">
      <c r="A1209" s="118">
        <v>37</v>
      </c>
    </row>
    <row r="1243" spans="1:1" x14ac:dyDescent="0.2">
      <c r="A1243" s="118">
        <v>38</v>
      </c>
    </row>
    <row r="1277" spans="1:1" x14ac:dyDescent="0.2">
      <c r="A1277" s="118">
        <v>39</v>
      </c>
    </row>
    <row r="1311" spans="1:1" x14ac:dyDescent="0.2">
      <c r="A1311" s="118">
        <v>40</v>
      </c>
    </row>
    <row r="1345" spans="1:1" x14ac:dyDescent="0.2">
      <c r="A1345" s="118">
        <v>41</v>
      </c>
    </row>
    <row r="1379" spans="1:1" x14ac:dyDescent="0.2">
      <c r="A1379" s="118">
        <v>42</v>
      </c>
    </row>
    <row r="1414" spans="1:1" x14ac:dyDescent="0.2">
      <c r="A1414" s="118">
        <v>43</v>
      </c>
    </row>
    <row r="1448" spans="1:1" x14ac:dyDescent="0.2">
      <c r="A1448" s="118">
        <v>44</v>
      </c>
    </row>
    <row r="1482" spans="1:1" x14ac:dyDescent="0.2">
      <c r="A1482" s="118">
        <v>45</v>
      </c>
    </row>
    <row r="1516" spans="1:1" x14ac:dyDescent="0.2">
      <c r="A1516" s="118">
        <v>46</v>
      </c>
    </row>
    <row r="1549" spans="1:1" x14ac:dyDescent="0.2">
      <c r="A1549" s="118">
        <v>47</v>
      </c>
    </row>
    <row r="1582" spans="1:1" x14ac:dyDescent="0.2">
      <c r="A1582" s="118">
        <v>48</v>
      </c>
    </row>
    <row r="1616" spans="1:1" x14ac:dyDescent="0.2">
      <c r="A1616" s="118">
        <v>49</v>
      </c>
    </row>
    <row r="1649" spans="1:1" x14ac:dyDescent="0.2">
      <c r="A1649" s="118">
        <v>50</v>
      </c>
    </row>
    <row r="1682" spans="1:1" x14ac:dyDescent="0.2">
      <c r="A1682" s="118">
        <v>51</v>
      </c>
    </row>
    <row r="1715" spans="1:1" x14ac:dyDescent="0.2">
      <c r="A1715" s="118">
        <v>52</v>
      </c>
    </row>
    <row r="1748" spans="1:1" x14ac:dyDescent="0.2">
      <c r="A1748" s="118">
        <v>53</v>
      </c>
    </row>
    <row r="1781" spans="1:1" x14ac:dyDescent="0.2">
      <c r="A1781" s="118">
        <v>54</v>
      </c>
    </row>
    <row r="1814" spans="1:1" x14ac:dyDescent="0.2">
      <c r="A1814" s="118">
        <v>55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N6" sqref="N6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95" t="s">
        <v>89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0" x14ac:dyDescent="0.2">
      <c r="A3" s="196"/>
      <c r="B3" s="196"/>
      <c r="C3" s="196"/>
      <c r="D3" s="196"/>
      <c r="E3" s="196"/>
      <c r="F3" s="196"/>
      <c r="G3" s="196"/>
      <c r="H3" s="196"/>
      <c r="I3" s="196"/>
      <c r="J3" s="196"/>
    </row>
    <row r="4" spans="1:10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</row>
    <row r="5" spans="1:10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</row>
    <row r="6" spans="1:10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</row>
    <row r="7" spans="1:10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</row>
    <row r="8" spans="1:10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</row>
    <row r="9" spans="1:10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</row>
    <row r="12" spans="1:10" x14ac:dyDescent="0.2">
      <c r="A12" s="197"/>
      <c r="B12" s="198"/>
      <c r="C12" s="198"/>
      <c r="D12" s="198"/>
      <c r="E12" s="198"/>
      <c r="F12" s="198"/>
      <c r="G12" s="198"/>
      <c r="H12" s="198"/>
      <c r="I12" s="198"/>
      <c r="J12" s="198"/>
    </row>
    <row r="13" spans="1:10" x14ac:dyDescent="0.2">
      <c r="A13" s="198"/>
      <c r="B13" s="198"/>
      <c r="C13" s="198"/>
      <c r="D13" s="198"/>
      <c r="E13" s="198"/>
      <c r="F13" s="198"/>
      <c r="G13" s="198"/>
      <c r="H13" s="198"/>
      <c r="I13" s="198"/>
      <c r="J13" s="198"/>
    </row>
    <row r="14" spans="1:10" x14ac:dyDescent="0.2">
      <c r="A14" s="198"/>
      <c r="B14" s="198"/>
      <c r="C14" s="198"/>
      <c r="D14" s="198"/>
      <c r="E14" s="198"/>
      <c r="F14" s="198"/>
      <c r="G14" s="198"/>
      <c r="H14" s="198"/>
      <c r="I14" s="198"/>
      <c r="J14" s="198"/>
    </row>
    <row r="15" spans="1:10" x14ac:dyDescent="0.2">
      <c r="A15" s="198"/>
      <c r="B15" s="198"/>
      <c r="C15" s="198"/>
      <c r="D15" s="198"/>
      <c r="E15" s="198"/>
      <c r="F15" s="198"/>
      <c r="G15" s="198"/>
      <c r="H15" s="198"/>
      <c r="I15" s="198"/>
      <c r="J15" s="198"/>
    </row>
    <row r="16" spans="1:10" x14ac:dyDescent="0.2">
      <c r="A16" s="198"/>
      <c r="B16" s="198"/>
      <c r="C16" s="198"/>
      <c r="D16" s="198"/>
      <c r="E16" s="198"/>
      <c r="F16" s="198"/>
      <c r="G16" s="198"/>
      <c r="H16" s="198"/>
      <c r="I16" s="198"/>
      <c r="J16" s="198"/>
    </row>
    <row r="17" spans="1:10" x14ac:dyDescent="0.2">
      <c r="A17" s="198"/>
      <c r="B17" s="198"/>
      <c r="C17" s="198"/>
      <c r="D17" s="198"/>
      <c r="E17" s="198"/>
      <c r="F17" s="198"/>
      <c r="G17" s="198"/>
      <c r="H17" s="198"/>
      <c r="I17" s="198"/>
      <c r="J17" s="198"/>
    </row>
    <row r="18" spans="1:10" x14ac:dyDescent="0.2">
      <c r="A18" s="198"/>
      <c r="B18" s="198"/>
      <c r="C18" s="198"/>
      <c r="D18" s="198"/>
      <c r="E18" s="198"/>
      <c r="F18" s="198"/>
      <c r="G18" s="198"/>
      <c r="H18" s="198"/>
      <c r="I18" s="198"/>
      <c r="J18" s="198"/>
    </row>
    <row r="19" spans="1:10" x14ac:dyDescent="0.2">
      <c r="A19" s="198"/>
      <c r="B19" s="198"/>
      <c r="C19" s="198"/>
      <c r="D19" s="198"/>
      <c r="E19" s="198"/>
      <c r="F19" s="198"/>
      <c r="G19" s="198"/>
      <c r="H19" s="198"/>
      <c r="I19" s="198"/>
      <c r="J19" s="198"/>
    </row>
    <row r="21" spans="1:10" x14ac:dyDescent="0.2">
      <c r="A21" t="s">
        <v>1</v>
      </c>
    </row>
    <row r="22" spans="1:10" x14ac:dyDescent="0.2">
      <c r="A22" s="197"/>
      <c r="B22" s="197"/>
      <c r="C22" s="197"/>
      <c r="D22" s="197"/>
      <c r="E22" s="197"/>
      <c r="F22" s="197"/>
      <c r="G22" s="197"/>
      <c r="H22" s="197"/>
      <c r="I22" s="197"/>
      <c r="J22" s="197"/>
    </row>
    <row r="23" spans="1:10" x14ac:dyDescent="0.2">
      <c r="A23" s="197"/>
      <c r="B23" s="197"/>
      <c r="C23" s="197"/>
      <c r="D23" s="197"/>
      <c r="E23" s="197"/>
      <c r="F23" s="197"/>
      <c r="G23" s="197"/>
      <c r="H23" s="197"/>
      <c r="I23" s="197"/>
      <c r="J23" s="197"/>
    </row>
    <row r="24" spans="1:10" x14ac:dyDescent="0.2">
      <c r="A24" s="197"/>
      <c r="B24" s="197"/>
      <c r="C24" s="197"/>
      <c r="D24" s="197"/>
      <c r="E24" s="197"/>
      <c r="F24" s="197"/>
      <c r="G24" s="197"/>
      <c r="H24" s="197"/>
      <c r="I24" s="197"/>
      <c r="J24" s="197"/>
    </row>
    <row r="25" spans="1:10" x14ac:dyDescent="0.2">
      <c r="A25" s="197"/>
      <c r="B25" s="197"/>
      <c r="C25" s="197"/>
      <c r="D25" s="197"/>
      <c r="E25" s="197"/>
      <c r="F25" s="197"/>
      <c r="G25" s="197"/>
      <c r="H25" s="197"/>
      <c r="I25" s="197"/>
      <c r="J25" s="197"/>
    </row>
    <row r="26" spans="1:10" x14ac:dyDescent="0.2">
      <c r="A26" s="197"/>
      <c r="B26" s="197"/>
      <c r="C26" s="197"/>
      <c r="D26" s="197"/>
      <c r="E26" s="197"/>
      <c r="F26" s="197"/>
      <c r="G26" s="197"/>
      <c r="H26" s="197"/>
      <c r="I26" s="197"/>
      <c r="J26" s="197"/>
    </row>
    <row r="27" spans="1:10" x14ac:dyDescent="0.2">
      <c r="A27" s="197"/>
      <c r="B27" s="197"/>
      <c r="C27" s="197"/>
      <c r="D27" s="197"/>
      <c r="E27" s="197"/>
      <c r="F27" s="197"/>
      <c r="G27" s="197"/>
      <c r="H27" s="197"/>
      <c r="I27" s="197"/>
      <c r="J27" s="197"/>
    </row>
    <row r="28" spans="1:10" x14ac:dyDescent="0.2">
      <c r="A28" s="197"/>
      <c r="B28" s="197"/>
      <c r="C28" s="197"/>
      <c r="D28" s="197"/>
      <c r="E28" s="197"/>
      <c r="F28" s="197"/>
      <c r="G28" s="197"/>
      <c r="H28" s="197"/>
      <c r="I28" s="197"/>
      <c r="J28" s="197"/>
    </row>
    <row r="29" spans="1:10" x14ac:dyDescent="0.2">
      <c r="A29" s="197"/>
      <c r="B29" s="197"/>
      <c r="C29" s="197"/>
      <c r="D29" s="197"/>
      <c r="E29" s="197"/>
      <c r="F29" s="197"/>
      <c r="G29" s="197"/>
      <c r="H29" s="197"/>
      <c r="I29" s="197"/>
      <c r="J29" s="19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O14"/>
  <sheetViews>
    <sheetView zoomScaleSheetLayoutView="100" workbookViewId="0">
      <selection activeCell="E17" sqref="E17"/>
    </sheetView>
  </sheetViews>
  <sheetFormatPr defaultRowHeight="16.2" x14ac:dyDescent="0.2"/>
  <cols>
    <col min="1" max="1" width="3.109375" style="26" customWidth="1"/>
    <col min="2" max="2" width="15.88671875" style="23" customWidth="1"/>
    <col min="3" max="3" width="13.6640625" style="25" customWidth="1"/>
    <col min="4" max="4" width="8.5546875" style="25" customWidth="1"/>
    <col min="5" max="5" width="14.5546875" style="31" customWidth="1"/>
    <col min="6" max="6" width="12.77734375" style="31" customWidth="1"/>
    <col min="7" max="7" width="13.5546875" style="31" customWidth="1"/>
    <col min="8" max="8" width="11.109375" style="25" customWidth="1"/>
    <col min="9" max="9" width="15.88671875" style="31" customWidth="1"/>
    <col min="10" max="10" width="12.33203125" style="31" customWidth="1"/>
    <col min="11" max="11" width="12.21875" style="104" customWidth="1"/>
    <col min="12" max="12" width="10" style="25" customWidth="1"/>
    <col min="13" max="13" width="10.6640625" style="31" customWidth="1"/>
    <col min="14" max="14" width="10.77734375" style="31" customWidth="1"/>
    <col min="15" max="15" width="14.6640625" style="107" customWidth="1"/>
    <col min="16" max="16384" width="8.88671875" style="26"/>
  </cols>
  <sheetData>
    <row r="2" spans="2:15" x14ac:dyDescent="0.2">
      <c r="B2" s="24" t="s">
        <v>38</v>
      </c>
      <c r="C2" s="26"/>
    </row>
    <row r="4" spans="2:15" ht="33" customHeight="1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30" t="s">
        <v>75</v>
      </c>
      <c r="G4" s="103" t="s">
        <v>76</v>
      </c>
      <c r="H4" s="99" t="s">
        <v>44</v>
      </c>
      <c r="I4" s="30" t="s">
        <v>40</v>
      </c>
      <c r="J4" s="30" t="s">
        <v>75</v>
      </c>
      <c r="K4" s="103" t="s">
        <v>76</v>
      </c>
      <c r="L4" s="99" t="s">
        <v>45</v>
      </c>
      <c r="M4" s="30" t="s">
        <v>40</v>
      </c>
      <c r="N4" s="30" t="s">
        <v>75</v>
      </c>
      <c r="O4" s="108" t="s">
        <v>76</v>
      </c>
    </row>
    <row r="5" spans="2:15" x14ac:dyDescent="0.2">
      <c r="B5" s="27" t="s">
        <v>42</v>
      </c>
      <c r="C5" s="28" t="s">
        <v>66</v>
      </c>
      <c r="D5" s="28">
        <v>37</v>
      </c>
      <c r="E5" s="32">
        <v>43649</v>
      </c>
      <c r="F5" s="98">
        <v>0.84199999999999997</v>
      </c>
      <c r="G5" s="101" t="s">
        <v>78</v>
      </c>
      <c r="H5" s="100"/>
      <c r="I5" s="32"/>
      <c r="J5" s="32"/>
      <c r="K5" s="105"/>
      <c r="L5" s="100"/>
      <c r="M5" s="32"/>
      <c r="N5" s="32"/>
      <c r="O5" s="109"/>
    </row>
    <row r="6" spans="2:15" x14ac:dyDescent="0.2">
      <c r="B6" s="27" t="s">
        <v>67</v>
      </c>
      <c r="C6" s="28" t="s">
        <v>68</v>
      </c>
      <c r="D6" s="28"/>
      <c r="E6" s="32"/>
      <c r="F6" s="32"/>
      <c r="G6" s="101"/>
      <c r="H6" s="100">
        <v>70</v>
      </c>
      <c r="I6" s="32">
        <v>43666</v>
      </c>
      <c r="J6" s="98">
        <v>0.85699999999999998</v>
      </c>
      <c r="K6" s="105" t="s">
        <v>77</v>
      </c>
      <c r="L6" s="100"/>
      <c r="M6" s="33"/>
      <c r="N6" s="33"/>
      <c r="O6" s="110"/>
    </row>
    <row r="7" spans="2:15" x14ac:dyDescent="0.2">
      <c r="B7" s="27" t="s">
        <v>69</v>
      </c>
      <c r="C7" s="28" t="s">
        <v>70</v>
      </c>
      <c r="D7" s="28"/>
      <c r="E7" s="33"/>
      <c r="F7" s="33"/>
      <c r="G7" s="102"/>
      <c r="H7" s="100">
        <v>100</v>
      </c>
      <c r="I7" s="32">
        <v>43682</v>
      </c>
      <c r="J7" s="98">
        <v>0.82199999999999995</v>
      </c>
      <c r="K7" s="106" t="s">
        <v>79</v>
      </c>
      <c r="L7" s="100"/>
      <c r="M7" s="33"/>
      <c r="N7" s="33"/>
      <c r="O7" s="110"/>
    </row>
    <row r="8" spans="2:15" x14ac:dyDescent="0.2">
      <c r="B8" s="27" t="s">
        <v>69</v>
      </c>
      <c r="C8" s="28" t="s">
        <v>81</v>
      </c>
      <c r="D8" s="28"/>
      <c r="E8" s="33"/>
      <c r="F8" s="33"/>
      <c r="G8" s="102"/>
      <c r="H8" s="100"/>
      <c r="I8" s="33"/>
      <c r="J8" s="33"/>
      <c r="K8" s="106"/>
      <c r="L8" s="100">
        <v>100</v>
      </c>
      <c r="M8" s="117">
        <v>43687</v>
      </c>
      <c r="N8" s="98">
        <v>0.82199999999999995</v>
      </c>
      <c r="O8" s="110" t="s">
        <v>82</v>
      </c>
    </row>
    <row r="9" spans="2:15" x14ac:dyDescent="0.2">
      <c r="B9" s="27" t="s">
        <v>86</v>
      </c>
      <c r="C9" s="28" t="s">
        <v>66</v>
      </c>
      <c r="D9" s="28"/>
      <c r="E9" s="32"/>
      <c r="F9" s="98"/>
      <c r="G9" s="102"/>
      <c r="H9" s="100">
        <v>53</v>
      </c>
      <c r="I9" s="32">
        <v>43692</v>
      </c>
      <c r="J9" s="98">
        <v>0.96299999999999997</v>
      </c>
      <c r="K9" s="106" t="s">
        <v>77</v>
      </c>
      <c r="L9" s="100"/>
      <c r="M9" s="33"/>
      <c r="N9" s="33"/>
      <c r="O9" s="110"/>
    </row>
    <row r="10" spans="2:15" x14ac:dyDescent="0.2">
      <c r="B10" s="27" t="s">
        <v>86</v>
      </c>
      <c r="C10" s="28" t="s">
        <v>68</v>
      </c>
      <c r="D10" s="28"/>
      <c r="E10" s="33"/>
      <c r="F10" s="33"/>
      <c r="G10" s="102"/>
      <c r="H10" s="25">
        <v>73</v>
      </c>
      <c r="I10" s="32">
        <v>43694</v>
      </c>
      <c r="J10" s="98">
        <v>0.89200000000000002</v>
      </c>
      <c r="K10" s="102" t="s">
        <v>87</v>
      </c>
      <c r="L10" s="26"/>
      <c r="M10" s="33"/>
      <c r="N10" s="33"/>
      <c r="O10" s="110"/>
    </row>
    <row r="11" spans="2:15" x14ac:dyDescent="0.2">
      <c r="B11" s="27" t="s">
        <v>86</v>
      </c>
      <c r="C11" s="28" t="s">
        <v>70</v>
      </c>
      <c r="D11" s="28"/>
      <c r="E11" s="33"/>
      <c r="F11" s="33"/>
      <c r="G11" s="102"/>
      <c r="H11" s="134"/>
      <c r="I11" s="32"/>
      <c r="J11" s="98"/>
      <c r="K11" s="102"/>
      <c r="L11" s="135"/>
      <c r="M11" s="33"/>
      <c r="N11" s="33"/>
      <c r="O11" s="110"/>
    </row>
    <row r="12" spans="2:15" x14ac:dyDescent="0.2">
      <c r="B12" s="27" t="s">
        <v>42</v>
      </c>
      <c r="C12" s="28"/>
      <c r="D12" s="28"/>
      <c r="E12" s="33"/>
      <c r="F12" s="33"/>
      <c r="G12" s="102"/>
      <c r="H12" s="100"/>
      <c r="I12" s="33"/>
      <c r="J12" s="33"/>
      <c r="K12" s="106"/>
      <c r="L12" s="100"/>
      <c r="M12" s="33"/>
      <c r="N12" s="33"/>
      <c r="O12" s="110"/>
    </row>
    <row r="13" spans="2:15" x14ac:dyDescent="0.2">
      <c r="B13" s="27" t="s">
        <v>42</v>
      </c>
      <c r="C13" s="28"/>
      <c r="D13" s="28"/>
      <c r="E13" s="33"/>
      <c r="F13" s="33"/>
      <c r="G13" s="102"/>
      <c r="H13" s="100"/>
      <c r="I13" s="33"/>
      <c r="J13" s="33"/>
      <c r="K13" s="106"/>
      <c r="L13" s="100"/>
      <c r="M13" s="33"/>
      <c r="N13" s="33"/>
      <c r="O13" s="110"/>
    </row>
    <row r="14" spans="2:15" x14ac:dyDescent="0.2">
      <c r="B14" s="27" t="s">
        <v>42</v>
      </c>
      <c r="C14" s="28"/>
      <c r="D14" s="28"/>
      <c r="E14" s="33"/>
      <c r="F14" s="33"/>
      <c r="G14" s="102"/>
      <c r="H14" s="100"/>
      <c r="I14" s="33"/>
      <c r="J14" s="33"/>
      <c r="K14" s="106"/>
      <c r="L14" s="100"/>
      <c r="M14" s="33"/>
      <c r="N14" s="33"/>
      <c r="O14" s="110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1B450-592B-4623-8DA3-E7AE5919DF02}">
  <dimension ref="B2:Y109"/>
  <sheetViews>
    <sheetView zoomScale="115" zoomScaleNormal="115" workbookViewId="0">
      <pane ySplit="8" topLeftCell="A54" activePane="bottomLeft" state="frozen"/>
      <selection pane="bottomLeft" activeCell="A58" sqref="A58:XFD58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19" max="19" width="10.21875" customWidth="1"/>
    <col min="22" max="22" width="10.88671875" style="22" hidden="1" customWidth="1"/>
    <col min="23" max="23" width="0" hidden="1" customWidth="1"/>
  </cols>
  <sheetData>
    <row r="2" spans="2:25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39" t="s">
        <v>64</v>
      </c>
      <c r="I2" s="139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2194695.8604830555</v>
      </c>
      <c r="Q2" s="139"/>
      <c r="R2" s="1"/>
      <c r="S2" s="1"/>
      <c r="T2" s="1"/>
    </row>
    <row r="3" spans="2:25" ht="77.400000000000006" customHeight="1" x14ac:dyDescent="0.2">
      <c r="B3" s="137" t="s">
        <v>8</v>
      </c>
      <c r="C3" s="137"/>
      <c r="D3" s="140" t="s">
        <v>73</v>
      </c>
      <c r="E3" s="141"/>
      <c r="F3" s="141"/>
      <c r="G3" s="141"/>
      <c r="H3" s="141"/>
      <c r="I3" s="141"/>
      <c r="J3" s="137" t="s">
        <v>9</v>
      </c>
      <c r="K3" s="137"/>
      <c r="L3" s="141" t="s">
        <v>65</v>
      </c>
      <c r="M3" s="142"/>
      <c r="N3" s="142"/>
      <c r="O3" s="142"/>
      <c r="P3" s="142"/>
      <c r="Q3" s="142"/>
      <c r="R3" s="1"/>
      <c r="S3" s="1"/>
    </row>
    <row r="4" spans="2:25" x14ac:dyDescent="0.2">
      <c r="B4" s="137" t="s">
        <v>10</v>
      </c>
      <c r="C4" s="137"/>
      <c r="D4" s="159">
        <f>S109</f>
        <v>2094695.8604830555</v>
      </c>
      <c r="E4" s="159"/>
      <c r="F4" s="137" t="s">
        <v>11</v>
      </c>
      <c r="G4" s="137"/>
      <c r="H4" s="160">
        <f>SUM($T$9:$U$108)</f>
        <v>7252.99999999999</v>
      </c>
      <c r="I4" s="139"/>
      <c r="J4" s="161" t="s">
        <v>58</v>
      </c>
      <c r="K4" s="161"/>
      <c r="L4" s="138">
        <f>MAX($C$9:$D$990)-C9</f>
        <v>2005223.8469861434</v>
      </c>
      <c r="M4" s="138"/>
      <c r="N4" s="161" t="s">
        <v>57</v>
      </c>
      <c r="O4" s="161"/>
      <c r="P4" s="169">
        <f>MAX(Y:Y)</f>
        <v>5.9099999999999153E-2</v>
      </c>
      <c r="Q4" s="169"/>
      <c r="R4" s="1"/>
      <c r="S4" s="1"/>
      <c r="T4" s="1"/>
    </row>
    <row r="5" spans="2:25" x14ac:dyDescent="0.2">
      <c r="B5" s="69" t="s">
        <v>14</v>
      </c>
      <c r="C5" s="67">
        <f>COUNTIF($R$9:$R$990,"&gt;0")</f>
        <v>83</v>
      </c>
      <c r="D5" s="66" t="s">
        <v>15</v>
      </c>
      <c r="E5" s="15">
        <f>COUNTIF($R$9:$R$990,"&lt;0")</f>
        <v>18</v>
      </c>
      <c r="F5" s="66" t="s">
        <v>16</v>
      </c>
      <c r="G5" s="67">
        <f>COUNTIF($R$9:$R$990,"=0")</f>
        <v>0</v>
      </c>
      <c r="H5" s="66" t="s">
        <v>17</v>
      </c>
      <c r="I5" s="68">
        <f>C5/SUM(C5,E5,G5)</f>
        <v>0.82178217821782173</v>
      </c>
      <c r="J5" s="170" t="s">
        <v>18</v>
      </c>
      <c r="K5" s="137"/>
      <c r="L5" s="171">
        <f>MAX(V9:V993)</f>
        <v>6</v>
      </c>
      <c r="M5" s="172"/>
      <c r="N5" s="17" t="s">
        <v>19</v>
      </c>
      <c r="O5" s="9"/>
      <c r="P5" s="171">
        <f>MAX(W9:W993)</f>
        <v>2</v>
      </c>
      <c r="Q5" s="1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0"/>
      <c r="R6" s="1"/>
      <c r="S6" s="1"/>
      <c r="T6" s="1"/>
    </row>
    <row r="7" spans="2:25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72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5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5" x14ac:dyDescent="0.2">
      <c r="B9" s="71">
        <v>1</v>
      </c>
      <c r="C9" s="173">
        <f>L2</f>
        <v>100000</v>
      </c>
      <c r="D9" s="173"/>
      <c r="E9" s="63">
        <v>2000</v>
      </c>
      <c r="F9" s="86">
        <v>43528</v>
      </c>
      <c r="G9" s="71" t="s">
        <v>2</v>
      </c>
      <c r="H9" s="174">
        <v>103.36</v>
      </c>
      <c r="I9" s="175"/>
      <c r="J9" s="63">
        <v>69</v>
      </c>
      <c r="K9" s="173">
        <f t="shared" ref="K9:K14" si="0">IF(J9="","",C9*0.03)</f>
        <v>3000</v>
      </c>
      <c r="L9" s="173"/>
      <c r="M9" s="6">
        <f>IF(J9="","",(K9/J9)/LOOKUP(RIGHT($D$2,3),定数!$A$6:$A$13,定数!$B$6:$B$13))</f>
        <v>0.43478260869565216</v>
      </c>
      <c r="N9" s="63">
        <v>2000</v>
      </c>
      <c r="O9" s="86">
        <v>43532</v>
      </c>
      <c r="P9" s="174">
        <v>102.35</v>
      </c>
      <c r="Q9" s="175"/>
      <c r="R9" s="180">
        <f>IF(P9="","",T9*M9*LOOKUP(RIGHT($D$2,3),定数!$A$6:$A$13,定数!$B$6:$B$13))</f>
        <v>4391.3043478261088</v>
      </c>
      <c r="S9" s="180"/>
      <c r="T9" s="181">
        <f>IF(P9="","",IF(G9="買",(P9-H9),(H9-P9))*IF(RIGHT($D$2,3)="JPY",100,10000))</f>
        <v>101.00000000000051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81">
        <v>2</v>
      </c>
      <c r="C10" s="173">
        <f t="shared" ref="C10:C73" si="1">IF(R9="","",C9+R9)</f>
        <v>104391.30434782611</v>
      </c>
      <c r="D10" s="173"/>
      <c r="E10" s="64">
        <v>2000</v>
      </c>
      <c r="F10" s="88">
        <v>43821</v>
      </c>
      <c r="G10" s="81" t="s">
        <v>3</v>
      </c>
      <c r="H10" s="174">
        <v>102.95</v>
      </c>
      <c r="I10" s="175"/>
      <c r="J10" s="64">
        <v>69</v>
      </c>
      <c r="K10" s="176">
        <f t="shared" si="0"/>
        <v>3131.739130434783</v>
      </c>
      <c r="L10" s="177"/>
      <c r="M10" s="45">
        <f>IF(J10="","",(K10/J10)/LOOKUP(RIGHT($D$2,3),定数!$A$6:$A$13,定数!$B$6:$B$13))</f>
        <v>0.45387523629489607</v>
      </c>
      <c r="N10" s="64">
        <v>2000</v>
      </c>
      <c r="O10" s="88">
        <v>43821</v>
      </c>
      <c r="P10" s="178">
        <v>104.95</v>
      </c>
      <c r="Q10" s="179"/>
      <c r="R10" s="180">
        <f>IF(P10="","",T10*M10*LOOKUP(RIGHT($D$2,3),定数!$A$6:$A$13,定数!$B$6:$B$13))</f>
        <v>9077.5047258979212</v>
      </c>
      <c r="S10" s="180"/>
      <c r="T10" s="181">
        <f>IF(P10="","",IF(G10="買",(P10-H10),(H10-P10))*IF(RIGHT($D$2,3)="JPY",100,10000))</f>
        <v>200</v>
      </c>
      <c r="U10" s="181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104391.30434782611</v>
      </c>
    </row>
    <row r="11" spans="2:25" x14ac:dyDescent="0.2">
      <c r="B11" s="77">
        <v>3</v>
      </c>
      <c r="C11" s="184">
        <f t="shared" si="1"/>
        <v>113468.80907372403</v>
      </c>
      <c r="D11" s="184"/>
      <c r="E11" s="64">
        <v>2001</v>
      </c>
      <c r="F11" s="88">
        <v>43511</v>
      </c>
      <c r="G11" s="77" t="s">
        <v>2</v>
      </c>
      <c r="H11" s="178">
        <v>105.83</v>
      </c>
      <c r="I11" s="179"/>
      <c r="J11" s="64">
        <v>123</v>
      </c>
      <c r="K11" s="182">
        <f t="shared" si="0"/>
        <v>3404.0642722117209</v>
      </c>
      <c r="L11" s="183"/>
      <c r="M11" s="6">
        <f>IF(J11="","",(K11/J11)/LOOKUP(RIGHT($D$2,3),定数!$A$6:$A$13,定数!$B$6:$B$13))</f>
        <v>0.27675319286274153</v>
      </c>
      <c r="N11" s="64">
        <v>2001</v>
      </c>
      <c r="O11" s="88">
        <v>43516</v>
      </c>
      <c r="P11" s="174">
        <v>107.06</v>
      </c>
      <c r="Q11" s="175"/>
      <c r="R11" s="185">
        <f>IF(P11="","",T11*M11*LOOKUP(RIGHT($D$2,3),定数!$A$6:$A$13,定数!$B$6:$B$13))</f>
        <v>-3404.0642722117318</v>
      </c>
      <c r="S11" s="185"/>
      <c r="T11" s="186">
        <f>IF(P11="","",IF(G11="買",(P11-H11),(H11-P11))*IF(RIGHT($D$2,3)="JPY",100,10000))</f>
        <v>-123.0000000000004</v>
      </c>
      <c r="U11" s="186"/>
      <c r="V11" s="22">
        <f t="shared" si="2"/>
        <v>0</v>
      </c>
      <c r="W11">
        <f t="shared" si="3"/>
        <v>1</v>
      </c>
      <c r="X11" s="40">
        <f>IF(C11&lt;&gt;"",MAX(X10,C11),"")</f>
        <v>113468.80907372403</v>
      </c>
      <c r="Y11" s="41">
        <f>IF(X11&lt;&gt;"",1-(C11/X11),"")</f>
        <v>0</v>
      </c>
    </row>
    <row r="12" spans="2:25" x14ac:dyDescent="0.2">
      <c r="B12" s="71">
        <v>4</v>
      </c>
      <c r="C12" s="173">
        <f t="shared" si="1"/>
        <v>110064.74480151229</v>
      </c>
      <c r="D12" s="173"/>
      <c r="E12" s="63">
        <v>2001</v>
      </c>
      <c r="F12" s="86">
        <v>43524</v>
      </c>
      <c r="G12" s="81" t="s">
        <v>3</v>
      </c>
      <c r="H12" s="174">
        <v>107.96</v>
      </c>
      <c r="I12" s="175"/>
      <c r="J12" s="63">
        <v>153</v>
      </c>
      <c r="K12" s="182">
        <f t="shared" si="0"/>
        <v>3301.9423440453688</v>
      </c>
      <c r="L12" s="183"/>
      <c r="M12" s="6">
        <f>IF(J12="","",(K12/J12)/LOOKUP(RIGHT($D$2,3),定数!$A$6:$A$13,定数!$B$6:$B$13))</f>
        <v>0.21581322510100448</v>
      </c>
      <c r="N12" s="63">
        <v>2001</v>
      </c>
      <c r="O12" s="86">
        <v>43526</v>
      </c>
      <c r="P12" s="174">
        <v>117.97</v>
      </c>
      <c r="Q12" s="175"/>
      <c r="R12" s="180">
        <f>IF(P12="","",T12*M12*LOOKUP(RIGHT($D$2,3),定数!$A$6:$A$13,定数!$B$6:$B$13))</f>
        <v>21602.903832610558</v>
      </c>
      <c r="S12" s="180"/>
      <c r="T12" s="181">
        <f t="shared" ref="T12:T75" si="4">IF(P12="","",IF(G12="買",(P12-H12),(H12-P12))*IF(RIGHT($D$2,3)="JPY",100,10000))</f>
        <v>1001.0000000000005</v>
      </c>
      <c r="U12" s="181"/>
      <c r="V12" s="22">
        <f t="shared" si="2"/>
        <v>1</v>
      </c>
      <c r="W12">
        <f t="shared" si="3"/>
        <v>0</v>
      </c>
      <c r="X12" s="40">
        <f t="shared" ref="X12:X75" si="5">IF(C12&lt;&gt;"",MAX(X11,C12),"")</f>
        <v>113468.80907372403</v>
      </c>
      <c r="Y12" s="41">
        <f t="shared" ref="Y12:Y75" si="6">IF(X12&lt;&gt;"",1-(C12/X12),"")</f>
        <v>3.0000000000000138E-2</v>
      </c>
    </row>
    <row r="13" spans="2:25" x14ac:dyDescent="0.2">
      <c r="B13" s="81">
        <v>5</v>
      </c>
      <c r="C13" s="173">
        <f t="shared" si="1"/>
        <v>131667.64863412286</v>
      </c>
      <c r="D13" s="173"/>
      <c r="E13" s="64">
        <v>2001</v>
      </c>
      <c r="F13" s="88">
        <v>43558</v>
      </c>
      <c r="G13" s="81" t="s">
        <v>3</v>
      </c>
      <c r="H13" s="178">
        <v>111.59</v>
      </c>
      <c r="I13" s="179"/>
      <c r="J13" s="64">
        <v>54</v>
      </c>
      <c r="K13" s="182">
        <f t="shared" si="0"/>
        <v>3950.0294590236858</v>
      </c>
      <c r="L13" s="183"/>
      <c r="M13" s="6">
        <f>IF(J13="","",(K13/J13)/LOOKUP(RIGHT($D$2,3),定数!$A$6:$A$13,定数!$B$6:$B$13))</f>
        <v>0.73148693685623811</v>
      </c>
      <c r="N13" s="64">
        <v>2001</v>
      </c>
      <c r="O13" s="88">
        <v>43558</v>
      </c>
      <c r="P13" s="178">
        <v>111.05</v>
      </c>
      <c r="Q13" s="179"/>
      <c r="R13" s="185">
        <f>IF(P13="","",T13*M13*LOOKUP(RIGHT($D$2,3),定数!$A$6:$A$13,定数!$B$6:$B$13))</f>
        <v>-3950.0294590237318</v>
      </c>
      <c r="S13" s="185"/>
      <c r="T13" s="181">
        <f t="shared" si="4"/>
        <v>-54.000000000000625</v>
      </c>
      <c r="U13" s="181"/>
      <c r="V13" s="22">
        <f t="shared" si="2"/>
        <v>0</v>
      </c>
      <c r="W13">
        <f t="shared" si="3"/>
        <v>1</v>
      </c>
      <c r="X13" s="40">
        <f t="shared" si="5"/>
        <v>131667.64863412286</v>
      </c>
      <c r="Y13" s="41">
        <f t="shared" si="6"/>
        <v>0</v>
      </c>
    </row>
    <row r="14" spans="2:25" x14ac:dyDescent="0.2">
      <c r="B14" s="72">
        <v>6</v>
      </c>
      <c r="C14" s="184">
        <f t="shared" si="1"/>
        <v>127717.61917509913</v>
      </c>
      <c r="D14" s="184"/>
      <c r="E14" s="64">
        <v>2001</v>
      </c>
      <c r="F14" s="88">
        <v>43559</v>
      </c>
      <c r="G14" s="72" t="s">
        <v>3</v>
      </c>
      <c r="H14" s="174">
        <v>111.95</v>
      </c>
      <c r="I14" s="175"/>
      <c r="J14" s="64">
        <v>98</v>
      </c>
      <c r="K14" s="187">
        <f t="shared" si="0"/>
        <v>3831.5285752529735</v>
      </c>
      <c r="L14" s="188"/>
      <c r="M14" s="51">
        <f>IF(J14="","",(K14/J14)/LOOKUP(RIGHT($D$2,3),定数!$A$6:$A$13,定数!$B$6:$B$13))</f>
        <v>0.39097230359724222</v>
      </c>
      <c r="N14" s="64">
        <v>2001</v>
      </c>
      <c r="O14" s="88">
        <v>43559</v>
      </c>
      <c r="P14" s="178">
        <v>113.38</v>
      </c>
      <c r="Q14" s="179"/>
      <c r="R14" s="185">
        <f>IF(P14="","",T14*M14*LOOKUP(RIGHT($D$2,3),定数!$A$6:$A$13,定数!$B$6:$B$13))</f>
        <v>5590.9039414405352</v>
      </c>
      <c r="S14" s="185"/>
      <c r="T14" s="186">
        <f t="shared" si="4"/>
        <v>142.99999999999926</v>
      </c>
      <c r="U14" s="186"/>
      <c r="V14" s="22">
        <f t="shared" si="2"/>
        <v>1</v>
      </c>
      <c r="W14">
        <f t="shared" si="3"/>
        <v>0</v>
      </c>
      <c r="X14" s="40">
        <f t="shared" si="5"/>
        <v>131667.64863412286</v>
      </c>
      <c r="Y14" s="41">
        <f t="shared" si="6"/>
        <v>3.000000000000036E-2</v>
      </c>
    </row>
    <row r="15" spans="2:25" x14ac:dyDescent="0.2">
      <c r="B15" s="71">
        <v>7</v>
      </c>
      <c r="C15" s="173">
        <f t="shared" si="1"/>
        <v>133308.52311653967</v>
      </c>
      <c r="D15" s="173"/>
      <c r="E15" s="64">
        <v>2001</v>
      </c>
      <c r="F15" s="88">
        <v>43588</v>
      </c>
      <c r="G15" s="71" t="s">
        <v>2</v>
      </c>
      <c r="H15" s="174">
        <v>108.51</v>
      </c>
      <c r="I15" s="175"/>
      <c r="J15" s="64">
        <v>80</v>
      </c>
      <c r="K15" s="182">
        <f t="shared" ref="K15:K74" si="7">IF(J15="","",C15*0.03)</f>
        <v>3999.2556934961899</v>
      </c>
      <c r="L15" s="183"/>
      <c r="M15" s="6">
        <f>IF(J15="","",(K15/J15)/LOOKUP(RIGHT($D$2,3),定数!$A$6:$A$13,定数!$B$6:$B$13))</f>
        <v>0.4999069616870237</v>
      </c>
      <c r="N15" s="64">
        <v>2001</v>
      </c>
      <c r="O15" s="88">
        <v>43594</v>
      </c>
      <c r="P15" s="174">
        <v>107.35</v>
      </c>
      <c r="Q15" s="175"/>
      <c r="R15" s="180">
        <f>IF(P15="","",T15*M15*LOOKUP(RIGHT($D$2,3),定数!$A$6:$A$13,定数!$B$6:$B$13))</f>
        <v>5798.9207555695284</v>
      </c>
      <c r="S15" s="180"/>
      <c r="T15" s="181">
        <f t="shared" si="4"/>
        <v>116.00000000000108</v>
      </c>
      <c r="U15" s="181"/>
      <c r="V15" s="22">
        <f t="shared" si="2"/>
        <v>2</v>
      </c>
      <c r="W15">
        <f t="shared" si="3"/>
        <v>0</v>
      </c>
      <c r="X15" s="40">
        <f t="shared" si="5"/>
        <v>133308.52311653967</v>
      </c>
      <c r="Y15" s="41">
        <f t="shared" si="6"/>
        <v>0</v>
      </c>
    </row>
    <row r="16" spans="2:25" x14ac:dyDescent="0.2">
      <c r="B16" s="71">
        <v>8</v>
      </c>
      <c r="C16" s="173">
        <f t="shared" si="1"/>
        <v>139107.4438721092</v>
      </c>
      <c r="D16" s="173"/>
      <c r="E16" s="64">
        <v>2001</v>
      </c>
      <c r="F16" s="88">
        <v>43629</v>
      </c>
      <c r="G16" s="71" t="s">
        <v>3</v>
      </c>
      <c r="H16" s="174">
        <v>103.62</v>
      </c>
      <c r="I16" s="175"/>
      <c r="J16" s="64">
        <v>53</v>
      </c>
      <c r="K16" s="182">
        <f t="shared" si="7"/>
        <v>4173.2233161632757</v>
      </c>
      <c r="L16" s="183"/>
      <c r="M16" s="6">
        <f>IF(J16="","",(K16/J16)/LOOKUP(RIGHT($D$2,3),定数!$A$6:$A$13,定数!$B$6:$B$13))</f>
        <v>0.78740062569118408</v>
      </c>
      <c r="N16" s="64">
        <v>2001</v>
      </c>
      <c r="O16" s="88">
        <v>43629</v>
      </c>
      <c r="P16" s="174">
        <v>104.38</v>
      </c>
      <c r="Q16" s="175"/>
      <c r="R16" s="180">
        <f>IF(P16="","",T16*M16*LOOKUP(RIGHT($D$2,3),定数!$A$6:$A$13,定数!$B$6:$B$13))</f>
        <v>5984.2447552529275</v>
      </c>
      <c r="S16" s="180"/>
      <c r="T16" s="181">
        <f t="shared" si="4"/>
        <v>75.999999999999091</v>
      </c>
      <c r="U16" s="181"/>
      <c r="V16" s="22">
        <f t="shared" si="2"/>
        <v>3</v>
      </c>
      <c r="W16">
        <f t="shared" si="3"/>
        <v>0</v>
      </c>
      <c r="X16" s="40">
        <f t="shared" si="5"/>
        <v>139107.4438721092</v>
      </c>
      <c r="Y16" s="41">
        <f t="shared" si="6"/>
        <v>0</v>
      </c>
    </row>
    <row r="17" spans="2:25" x14ac:dyDescent="0.2">
      <c r="B17" s="73">
        <v>9</v>
      </c>
      <c r="C17" s="173">
        <f t="shared" si="1"/>
        <v>145091.68862736213</v>
      </c>
      <c r="D17" s="173"/>
      <c r="E17" s="63">
        <v>2001</v>
      </c>
      <c r="F17" s="86">
        <v>43631</v>
      </c>
      <c r="G17" s="73" t="s">
        <v>3</v>
      </c>
      <c r="H17" s="174">
        <v>104.99</v>
      </c>
      <c r="I17" s="175"/>
      <c r="J17" s="63">
        <v>51</v>
      </c>
      <c r="K17" s="182">
        <f t="shared" si="7"/>
        <v>4352.7506588208635</v>
      </c>
      <c r="L17" s="183"/>
      <c r="M17" s="6">
        <f>IF(J17="","",(K17/J17)/LOOKUP(RIGHT($D$2,3),定数!$A$6:$A$13,定数!$B$6:$B$13))</f>
        <v>0.85348052133742425</v>
      </c>
      <c r="N17" s="63">
        <v>2001</v>
      </c>
      <c r="O17" s="86">
        <v>43634</v>
      </c>
      <c r="P17" s="174">
        <v>105.74</v>
      </c>
      <c r="Q17" s="175"/>
      <c r="R17" s="180">
        <f>IF(P17="","",T17*M17*LOOKUP(RIGHT($D$2,3),定数!$A$6:$A$13,定数!$B$6:$B$13))</f>
        <v>6401.1039100306816</v>
      </c>
      <c r="S17" s="180"/>
      <c r="T17" s="181">
        <f t="shared" si="4"/>
        <v>75</v>
      </c>
      <c r="U17" s="181"/>
      <c r="V17" s="22">
        <f t="shared" si="2"/>
        <v>4</v>
      </c>
      <c r="W17">
        <f t="shared" si="3"/>
        <v>0</v>
      </c>
      <c r="X17" s="40">
        <f t="shared" si="5"/>
        <v>145091.68862736213</v>
      </c>
      <c r="Y17" s="41">
        <f t="shared" si="6"/>
        <v>0</v>
      </c>
    </row>
    <row r="18" spans="2:25" x14ac:dyDescent="0.2">
      <c r="B18" s="81">
        <v>10</v>
      </c>
      <c r="C18" s="173">
        <f t="shared" si="1"/>
        <v>151492.79253739282</v>
      </c>
      <c r="D18" s="173"/>
      <c r="E18" s="64">
        <v>2001</v>
      </c>
      <c r="F18" s="88">
        <v>43687</v>
      </c>
      <c r="G18" s="81" t="s">
        <v>3</v>
      </c>
      <c r="H18" s="178">
        <v>108.92</v>
      </c>
      <c r="I18" s="179"/>
      <c r="J18" s="64">
        <v>46</v>
      </c>
      <c r="K18" s="182">
        <f t="shared" si="7"/>
        <v>4544.7837761217843</v>
      </c>
      <c r="L18" s="183"/>
      <c r="M18" s="6">
        <f>IF(J18="","",(K18/J18)/LOOKUP(RIGHT($D$2,3),定数!$A$6:$A$13,定数!$B$6:$B$13))</f>
        <v>0.98799647306995309</v>
      </c>
      <c r="N18" s="64">
        <v>2001</v>
      </c>
      <c r="O18" s="88">
        <v>43687</v>
      </c>
      <c r="P18" s="178">
        <v>109.57</v>
      </c>
      <c r="Q18" s="179"/>
      <c r="R18" s="180">
        <f>IF(P18="","",T18*M18*LOOKUP(RIGHT($D$2,3),定数!$A$6:$A$13,定数!$B$6:$B$13))</f>
        <v>6421.9770749546115</v>
      </c>
      <c r="S18" s="180"/>
      <c r="T18" s="181">
        <f t="shared" si="4"/>
        <v>64.999999999999147</v>
      </c>
      <c r="U18" s="181"/>
      <c r="V18" s="22">
        <f t="shared" si="2"/>
        <v>5</v>
      </c>
      <c r="W18">
        <f t="shared" si="3"/>
        <v>0</v>
      </c>
      <c r="X18" s="40">
        <f t="shared" si="5"/>
        <v>151492.79253739282</v>
      </c>
      <c r="Y18" s="41">
        <f t="shared" si="6"/>
        <v>0</v>
      </c>
    </row>
    <row r="19" spans="2:25" x14ac:dyDescent="0.2">
      <c r="B19" s="78">
        <v>11</v>
      </c>
      <c r="C19" s="184">
        <f t="shared" si="1"/>
        <v>157914.76961234742</v>
      </c>
      <c r="D19" s="184"/>
      <c r="E19" s="64">
        <v>2001</v>
      </c>
      <c r="F19" s="88">
        <v>43690</v>
      </c>
      <c r="G19" s="78" t="s">
        <v>3</v>
      </c>
      <c r="H19" s="174">
        <v>109.51</v>
      </c>
      <c r="I19" s="175"/>
      <c r="J19" s="64">
        <v>55</v>
      </c>
      <c r="K19" s="187">
        <f t="shared" si="7"/>
        <v>4737.4430883704226</v>
      </c>
      <c r="L19" s="188"/>
      <c r="M19" s="51">
        <f>IF(J19="","",(K19/J19)/LOOKUP(RIGHT($D$2,3),定数!$A$6:$A$13,定数!$B$6:$B$13))</f>
        <v>0.86135328879462236</v>
      </c>
      <c r="N19" s="64">
        <v>2001</v>
      </c>
      <c r="O19" s="88">
        <v>43691</v>
      </c>
      <c r="P19" s="174">
        <v>110.29</v>
      </c>
      <c r="Q19" s="175"/>
      <c r="R19" s="185">
        <f>IF(P19="","",T19*M19*LOOKUP(RIGHT($D$2,3),定数!$A$6:$A$13,定数!$B$6:$B$13))</f>
        <v>6718.5556525980646</v>
      </c>
      <c r="S19" s="185"/>
      <c r="T19" s="186">
        <f t="shared" si="4"/>
        <v>78.000000000000114</v>
      </c>
      <c r="U19" s="186"/>
      <c r="V19" s="22">
        <f t="shared" si="2"/>
        <v>6</v>
      </c>
      <c r="W19">
        <f t="shared" si="3"/>
        <v>0</v>
      </c>
      <c r="X19" s="40">
        <f t="shared" si="5"/>
        <v>157914.76961234742</v>
      </c>
      <c r="Y19" s="41">
        <f t="shared" si="6"/>
        <v>0</v>
      </c>
    </row>
    <row r="20" spans="2:25" x14ac:dyDescent="0.2">
      <c r="B20" s="71">
        <v>12</v>
      </c>
      <c r="C20" s="173">
        <f t="shared" si="1"/>
        <v>164633.32526494548</v>
      </c>
      <c r="D20" s="173"/>
      <c r="E20" s="63">
        <v>2001</v>
      </c>
      <c r="F20" s="86">
        <v>43735</v>
      </c>
      <c r="G20" s="71" t="s">
        <v>3</v>
      </c>
      <c r="H20" s="174">
        <v>109.29</v>
      </c>
      <c r="I20" s="175"/>
      <c r="J20" s="63">
        <v>79</v>
      </c>
      <c r="K20" s="182">
        <f t="shared" si="7"/>
        <v>4938.9997579483643</v>
      </c>
      <c r="L20" s="183"/>
      <c r="M20" s="6">
        <f>IF(J20="","",(K20/J20)/LOOKUP(RIGHT($D$2,3),定数!$A$6:$A$13,定数!$B$6:$B$13))</f>
        <v>0.62518984277827394</v>
      </c>
      <c r="N20" s="63">
        <v>2001</v>
      </c>
      <c r="O20" s="86">
        <v>43736</v>
      </c>
      <c r="P20" s="174">
        <v>108.5</v>
      </c>
      <c r="Q20" s="175"/>
      <c r="R20" s="180">
        <f>IF(P20="","",T20*M20*LOOKUP(RIGHT($D$2,3),定数!$A$6:$A$13,定数!$B$6:$B$13))</f>
        <v>-4938.9997579484034</v>
      </c>
      <c r="S20" s="180"/>
      <c r="T20" s="181">
        <f t="shared" si="4"/>
        <v>-79.000000000000625</v>
      </c>
      <c r="U20" s="181"/>
      <c r="V20" s="22">
        <f t="shared" si="2"/>
        <v>0</v>
      </c>
      <c r="W20">
        <f t="shared" si="3"/>
        <v>1</v>
      </c>
      <c r="X20" s="40">
        <f t="shared" si="5"/>
        <v>164633.32526494548</v>
      </c>
      <c r="Y20" s="41">
        <f t="shared" si="6"/>
        <v>0</v>
      </c>
    </row>
    <row r="21" spans="2:25" x14ac:dyDescent="0.2">
      <c r="B21" s="82">
        <v>13</v>
      </c>
      <c r="C21" s="189">
        <f t="shared" si="1"/>
        <v>159694.32550699709</v>
      </c>
      <c r="D21" s="189"/>
      <c r="E21" s="64">
        <v>2001</v>
      </c>
      <c r="F21" s="88">
        <v>43769</v>
      </c>
      <c r="G21" s="81" t="s">
        <v>3</v>
      </c>
      <c r="H21" s="178">
        <v>110.52</v>
      </c>
      <c r="I21" s="179"/>
      <c r="J21" s="64">
        <v>26</v>
      </c>
      <c r="K21" s="182">
        <f t="shared" si="7"/>
        <v>4790.8297652099127</v>
      </c>
      <c r="L21" s="183"/>
      <c r="M21" s="6">
        <f>IF(J21="","",(K21/J21)/LOOKUP(RIGHT($D$2,3),定数!$A$6:$A$13,定数!$B$6:$B$13))</f>
        <v>1.8426268327730435</v>
      </c>
      <c r="N21" s="64">
        <v>2001</v>
      </c>
      <c r="O21" s="88">
        <v>43769</v>
      </c>
      <c r="P21" s="178">
        <v>110.26</v>
      </c>
      <c r="Q21" s="179"/>
      <c r="R21" s="180">
        <f>IF(P21="","",T21*M21*LOOKUP(RIGHT($D$2,3),定数!$A$6:$A$13,定数!$B$6:$B$13))</f>
        <v>-4790.8297652097453</v>
      </c>
      <c r="S21" s="180"/>
      <c r="T21" s="181">
        <f t="shared" si="4"/>
        <v>-25.999999999999091</v>
      </c>
      <c r="U21" s="181"/>
      <c r="V21" s="22">
        <f t="shared" si="2"/>
        <v>0</v>
      </c>
      <c r="W21">
        <f t="shared" si="3"/>
        <v>2</v>
      </c>
      <c r="X21" s="40">
        <f t="shared" si="5"/>
        <v>164633.32526494548</v>
      </c>
      <c r="Y21" s="41">
        <f t="shared" si="6"/>
        <v>3.0000000000000138E-2</v>
      </c>
    </row>
    <row r="22" spans="2:25" x14ac:dyDescent="0.2">
      <c r="B22" s="81">
        <v>14</v>
      </c>
      <c r="C22" s="173">
        <f t="shared" si="1"/>
        <v>154903.49574178734</v>
      </c>
      <c r="D22" s="173"/>
      <c r="E22" s="64">
        <v>2001</v>
      </c>
      <c r="F22" s="88">
        <v>43778</v>
      </c>
      <c r="G22" s="79" t="s">
        <v>2</v>
      </c>
      <c r="H22" s="178">
        <v>107.99</v>
      </c>
      <c r="I22" s="179"/>
      <c r="J22" s="64">
        <v>68</v>
      </c>
      <c r="K22" s="187">
        <f t="shared" si="7"/>
        <v>4647.1048722536198</v>
      </c>
      <c r="L22" s="188"/>
      <c r="M22" s="51">
        <f>IF(J22="","",(K22/J22)/LOOKUP(RIGHT($D$2,3),定数!$A$6:$A$13,定数!$B$6:$B$13))</f>
        <v>0.68339777533141477</v>
      </c>
      <c r="N22" s="64">
        <v>2001</v>
      </c>
      <c r="O22" s="88">
        <v>43778</v>
      </c>
      <c r="P22" s="174">
        <v>107.01</v>
      </c>
      <c r="Q22" s="175"/>
      <c r="R22" s="185">
        <f>IF(P22="","",T22*M22*LOOKUP(RIGHT($D$2,3),定数!$A$6:$A$13,定数!$B$6:$B$13))</f>
        <v>6697.298198247795</v>
      </c>
      <c r="S22" s="185"/>
      <c r="T22" s="186">
        <f t="shared" si="4"/>
        <v>97.999999999998977</v>
      </c>
      <c r="U22" s="186"/>
      <c r="V22" s="22">
        <f t="shared" si="2"/>
        <v>1</v>
      </c>
      <c r="W22">
        <f t="shared" si="3"/>
        <v>0</v>
      </c>
      <c r="X22" s="40">
        <f t="shared" si="5"/>
        <v>164633.32526494548</v>
      </c>
      <c r="Y22" s="41">
        <f t="shared" si="6"/>
        <v>5.9099999999999153E-2</v>
      </c>
    </row>
    <row r="23" spans="2:25" x14ac:dyDescent="0.2">
      <c r="B23" s="71">
        <v>15</v>
      </c>
      <c r="C23" s="173">
        <f t="shared" si="1"/>
        <v>161600.79394003513</v>
      </c>
      <c r="D23" s="173"/>
      <c r="E23" s="64">
        <v>2001</v>
      </c>
      <c r="F23" s="88">
        <v>43795</v>
      </c>
      <c r="G23" s="71" t="s">
        <v>3</v>
      </c>
      <c r="H23" s="174">
        <v>109.34</v>
      </c>
      <c r="I23" s="175"/>
      <c r="J23" s="64">
        <v>45</v>
      </c>
      <c r="K23" s="182">
        <f t="shared" si="7"/>
        <v>4848.0238182010535</v>
      </c>
      <c r="L23" s="183"/>
      <c r="M23" s="6">
        <f>IF(J23="","",(K23/J23)/LOOKUP(RIGHT($D$2,3),定数!$A$6:$A$13,定数!$B$6:$B$13))</f>
        <v>1.0773386262669009</v>
      </c>
      <c r="N23" s="64">
        <v>2001</v>
      </c>
      <c r="O23" s="88">
        <v>43796</v>
      </c>
      <c r="P23" s="174">
        <v>108.89</v>
      </c>
      <c r="Q23" s="175"/>
      <c r="R23" s="180">
        <f>IF(P23="","",T23*M23*LOOKUP(RIGHT($D$2,3),定数!$A$6:$A$13,定数!$B$6:$B$13))</f>
        <v>-4848.0238182010853</v>
      </c>
      <c r="S23" s="180"/>
      <c r="T23" s="181">
        <f t="shared" si="4"/>
        <v>-45.000000000000284</v>
      </c>
      <c r="U23" s="181"/>
      <c r="V23" t="str">
        <f t="shared" ref="V23:W74" si="8">IF(S23&lt;&gt;"",IF(S23&lt;0,1+V22,0),"")</f>
        <v/>
      </c>
      <c r="W23">
        <f t="shared" si="3"/>
        <v>1</v>
      </c>
      <c r="X23" s="40">
        <f t="shared" si="5"/>
        <v>164633.32526494548</v>
      </c>
      <c r="Y23" s="41">
        <f t="shared" si="6"/>
        <v>1.8419911764705477E-2</v>
      </c>
    </row>
    <row r="24" spans="2:25" x14ac:dyDescent="0.2">
      <c r="B24" s="71">
        <v>16</v>
      </c>
      <c r="C24" s="173">
        <f t="shared" si="1"/>
        <v>156752.77012183404</v>
      </c>
      <c r="D24" s="173"/>
      <c r="E24" s="64">
        <v>2001</v>
      </c>
      <c r="F24" s="88">
        <v>43810</v>
      </c>
      <c r="G24" s="71" t="s">
        <v>3</v>
      </c>
      <c r="H24" s="174">
        <v>112.27</v>
      </c>
      <c r="I24" s="175"/>
      <c r="J24" s="64">
        <v>72</v>
      </c>
      <c r="K24" s="182">
        <f t="shared" si="7"/>
        <v>4702.5831036550208</v>
      </c>
      <c r="L24" s="183"/>
      <c r="M24" s="6">
        <f>IF(J24="","",(K24/J24)/LOOKUP(RIGHT($D$2,3),定数!$A$6:$A$13,定数!$B$6:$B$13))</f>
        <v>0.65313654217430839</v>
      </c>
      <c r="N24" s="64">
        <v>2001</v>
      </c>
      <c r="O24" s="88">
        <v>43812</v>
      </c>
      <c r="P24" s="174">
        <v>113.31</v>
      </c>
      <c r="Q24" s="175"/>
      <c r="R24" s="180">
        <f>IF(P24="","",T24*M24*LOOKUP(RIGHT($D$2,3),定数!$A$6:$A$13,定数!$B$6:$B$13))</f>
        <v>6792.6200386128485</v>
      </c>
      <c r="S24" s="180"/>
      <c r="T24" s="181">
        <f t="shared" si="4"/>
        <v>104.00000000000063</v>
      </c>
      <c r="U24" s="181"/>
      <c r="V24" t="str">
        <f t="shared" si="8"/>
        <v/>
      </c>
      <c r="W24">
        <f t="shared" si="3"/>
        <v>0</v>
      </c>
      <c r="X24" s="40">
        <f t="shared" si="5"/>
        <v>164633.32526494548</v>
      </c>
      <c r="Y24" s="41">
        <f t="shared" si="6"/>
        <v>4.7867314411764506E-2</v>
      </c>
    </row>
    <row r="25" spans="2:25" x14ac:dyDescent="0.2">
      <c r="B25" s="73">
        <v>17</v>
      </c>
      <c r="C25" s="173">
        <f t="shared" si="1"/>
        <v>163545.3901604469</v>
      </c>
      <c r="D25" s="173"/>
      <c r="E25" s="64">
        <v>2001</v>
      </c>
      <c r="F25" s="88">
        <v>43830</v>
      </c>
      <c r="G25" s="73" t="s">
        <v>3</v>
      </c>
      <c r="H25" s="174">
        <v>116.34</v>
      </c>
      <c r="I25" s="175"/>
      <c r="J25" s="64">
        <v>46</v>
      </c>
      <c r="K25" s="182">
        <f t="shared" si="7"/>
        <v>4906.3617048134065</v>
      </c>
      <c r="L25" s="183"/>
      <c r="M25" s="6">
        <f>IF(J25="","",(K25/J25)/LOOKUP(RIGHT($D$2,3),定数!$A$6:$A$13,定数!$B$6:$B$13))</f>
        <v>1.0666003706116101</v>
      </c>
      <c r="N25" s="64">
        <v>2002</v>
      </c>
      <c r="O25" s="88">
        <v>43466</v>
      </c>
      <c r="P25" s="174">
        <v>116.99</v>
      </c>
      <c r="Q25" s="175"/>
      <c r="R25" s="180">
        <f>IF(P25="","",T25*M25*LOOKUP(RIGHT($D$2,3),定数!$A$6:$A$13,定数!$B$6:$B$13))</f>
        <v>6932.9024089753748</v>
      </c>
      <c r="S25" s="180"/>
      <c r="T25" s="181">
        <f t="shared" si="4"/>
        <v>64.999999999999147</v>
      </c>
      <c r="U25" s="181"/>
      <c r="V25" t="str">
        <f t="shared" si="8"/>
        <v/>
      </c>
      <c r="W25">
        <f t="shared" si="3"/>
        <v>0</v>
      </c>
      <c r="X25" s="40">
        <f t="shared" si="5"/>
        <v>164633.32526494548</v>
      </c>
      <c r="Y25" s="41">
        <f t="shared" si="6"/>
        <v>6.6082313696073092E-3</v>
      </c>
    </row>
    <row r="26" spans="2:25" x14ac:dyDescent="0.2">
      <c r="B26" s="72">
        <v>18</v>
      </c>
      <c r="C26" s="184">
        <f t="shared" si="1"/>
        <v>170478.29256942228</v>
      </c>
      <c r="D26" s="184"/>
      <c r="E26" s="64">
        <v>2002</v>
      </c>
      <c r="F26" s="88">
        <v>43467</v>
      </c>
      <c r="G26" s="72" t="s">
        <v>3</v>
      </c>
      <c r="H26" s="174">
        <v>117.58</v>
      </c>
      <c r="I26" s="175"/>
      <c r="J26" s="64">
        <v>63</v>
      </c>
      <c r="K26" s="187">
        <f t="shared" si="7"/>
        <v>5114.3487770826678</v>
      </c>
      <c r="L26" s="188"/>
      <c r="M26" s="51">
        <f>IF(J26="","",(K26/J26)/LOOKUP(RIGHT($D$2,3),定数!$A$6:$A$13,定数!$B$6:$B$13))</f>
        <v>0.81180139318772504</v>
      </c>
      <c r="N26" s="64">
        <v>2002</v>
      </c>
      <c r="O26" s="88">
        <v>43467</v>
      </c>
      <c r="P26" s="174">
        <v>118.48</v>
      </c>
      <c r="Q26" s="175"/>
      <c r="R26" s="185">
        <f>IF(P26="","",T26*M26*LOOKUP(RIGHT($D$2,3),定数!$A$6:$A$13,定数!$B$6:$B$13))</f>
        <v>7306.2125386895714</v>
      </c>
      <c r="S26" s="185"/>
      <c r="T26" s="186">
        <f t="shared" si="4"/>
        <v>90.000000000000568</v>
      </c>
      <c r="U26" s="186"/>
      <c r="V26" t="str">
        <f t="shared" si="8"/>
        <v/>
      </c>
      <c r="W26">
        <f t="shared" si="3"/>
        <v>0</v>
      </c>
      <c r="X26" s="40">
        <f t="shared" si="5"/>
        <v>170478.29256942228</v>
      </c>
      <c r="Y26" s="41">
        <f t="shared" si="6"/>
        <v>0</v>
      </c>
    </row>
    <row r="27" spans="2:25" x14ac:dyDescent="0.2">
      <c r="B27" s="71">
        <v>19</v>
      </c>
      <c r="C27" s="173">
        <f t="shared" si="1"/>
        <v>177784.50510811186</v>
      </c>
      <c r="D27" s="173"/>
      <c r="E27" s="64">
        <v>2002</v>
      </c>
      <c r="F27" s="88">
        <v>43509</v>
      </c>
      <c r="G27" s="71" t="s">
        <v>2</v>
      </c>
      <c r="H27" s="174">
        <v>116.03</v>
      </c>
      <c r="I27" s="175"/>
      <c r="J27" s="64">
        <v>77</v>
      </c>
      <c r="K27" s="182">
        <f t="shared" si="7"/>
        <v>5333.5351532433551</v>
      </c>
      <c r="L27" s="183"/>
      <c r="M27" s="6">
        <f>IF(J27="","",(K27/J27)/LOOKUP(RIGHT($D$2,3),定数!$A$6:$A$13,定数!$B$6:$B$13))</f>
        <v>0.69266690301861755</v>
      </c>
      <c r="N27" s="64">
        <v>2002</v>
      </c>
      <c r="O27" s="88">
        <v>43510</v>
      </c>
      <c r="P27" s="174">
        <v>114.91</v>
      </c>
      <c r="Q27" s="175"/>
      <c r="R27" s="180">
        <f>IF(P27="","",T27*M27*LOOKUP(RIGHT($D$2,3),定数!$A$6:$A$13,定数!$B$6:$B$13))</f>
        <v>7757.8693138085482</v>
      </c>
      <c r="S27" s="180"/>
      <c r="T27" s="181">
        <f t="shared" si="4"/>
        <v>112.00000000000045</v>
      </c>
      <c r="U27" s="181"/>
      <c r="V27" t="str">
        <f t="shared" si="8"/>
        <v/>
      </c>
      <c r="W27">
        <f t="shared" si="3"/>
        <v>0</v>
      </c>
      <c r="X27" s="40">
        <f t="shared" si="5"/>
        <v>177784.50510811186</v>
      </c>
      <c r="Y27" s="41">
        <f t="shared" si="6"/>
        <v>0</v>
      </c>
    </row>
    <row r="28" spans="2:25" x14ac:dyDescent="0.2">
      <c r="B28" s="71">
        <v>20</v>
      </c>
      <c r="C28" s="173">
        <f t="shared" si="1"/>
        <v>185542.37442192039</v>
      </c>
      <c r="D28" s="173"/>
      <c r="E28" s="64">
        <v>2002</v>
      </c>
      <c r="F28" s="88">
        <v>43524</v>
      </c>
      <c r="G28" s="71" t="s">
        <v>2</v>
      </c>
      <c r="H28" s="174">
        <v>115.71</v>
      </c>
      <c r="I28" s="175"/>
      <c r="J28" s="64">
        <v>70</v>
      </c>
      <c r="K28" s="182">
        <f t="shared" si="7"/>
        <v>5566.271232657612</v>
      </c>
      <c r="L28" s="183"/>
      <c r="M28" s="6">
        <f>IF(J28="","",(K28/J28)/LOOKUP(RIGHT($D$2,3),定数!$A$6:$A$13,定数!$B$6:$B$13))</f>
        <v>0.79518160466537313</v>
      </c>
      <c r="N28" s="64">
        <v>2002</v>
      </c>
      <c r="O28" s="88">
        <v>43528</v>
      </c>
      <c r="P28" s="174">
        <v>114.68</v>
      </c>
      <c r="Q28" s="175"/>
      <c r="R28" s="180">
        <f>IF(P28="","",T28*M28*LOOKUP(RIGHT($D$2,3),定数!$A$6:$A$13,定数!$B$6:$B$13))</f>
        <v>8190.3705280532395</v>
      </c>
      <c r="S28" s="180"/>
      <c r="T28" s="181">
        <f t="shared" si="4"/>
        <v>102.99999999999869</v>
      </c>
      <c r="U28" s="181"/>
      <c r="V28" t="str">
        <f t="shared" si="8"/>
        <v/>
      </c>
      <c r="W28">
        <f t="shared" si="3"/>
        <v>0</v>
      </c>
      <c r="X28" s="40">
        <f t="shared" si="5"/>
        <v>185542.37442192039</v>
      </c>
      <c r="Y28" s="41">
        <f t="shared" si="6"/>
        <v>0</v>
      </c>
    </row>
    <row r="29" spans="2:25" x14ac:dyDescent="0.2">
      <c r="B29" s="71">
        <v>21</v>
      </c>
      <c r="C29" s="173">
        <f t="shared" si="1"/>
        <v>193732.74494997362</v>
      </c>
      <c r="D29" s="173"/>
      <c r="E29" s="64">
        <v>2002</v>
      </c>
      <c r="F29" s="88">
        <v>43542</v>
      </c>
      <c r="G29" s="71" t="s">
        <v>3</v>
      </c>
      <c r="H29" s="174">
        <v>114.41</v>
      </c>
      <c r="I29" s="175"/>
      <c r="J29" s="64">
        <v>54</v>
      </c>
      <c r="K29" s="182">
        <f t="shared" si="7"/>
        <v>5811.9823484992085</v>
      </c>
      <c r="L29" s="183"/>
      <c r="M29" s="6">
        <f>IF(J29="","",(K29/J29)/LOOKUP(RIGHT($D$2,3),定数!$A$6:$A$13,定数!$B$6:$B$13))</f>
        <v>1.0762930274998534</v>
      </c>
      <c r="N29" s="64">
        <v>2002</v>
      </c>
      <c r="O29" s="88">
        <v>43542</v>
      </c>
      <c r="P29" s="174">
        <v>115.18</v>
      </c>
      <c r="Q29" s="175"/>
      <c r="R29" s="180">
        <f>IF(P29="","",T29*M29*LOOKUP(RIGHT($D$2,3),定数!$A$6:$A$13,定数!$B$6:$B$13))</f>
        <v>8287.4563117489815</v>
      </c>
      <c r="S29" s="180"/>
      <c r="T29" s="181">
        <f t="shared" si="4"/>
        <v>77.000000000001023</v>
      </c>
      <c r="U29" s="181"/>
      <c r="V29" t="str">
        <f t="shared" si="8"/>
        <v/>
      </c>
      <c r="W29">
        <f t="shared" si="3"/>
        <v>0</v>
      </c>
      <c r="X29" s="40">
        <f t="shared" si="5"/>
        <v>193732.74494997362</v>
      </c>
      <c r="Y29" s="41">
        <f t="shared" si="6"/>
        <v>0</v>
      </c>
    </row>
    <row r="30" spans="2:25" x14ac:dyDescent="0.2">
      <c r="B30" s="73">
        <v>22</v>
      </c>
      <c r="C30" s="173">
        <f t="shared" si="1"/>
        <v>202020.2012617226</v>
      </c>
      <c r="D30" s="173"/>
      <c r="E30" s="63">
        <v>2002</v>
      </c>
      <c r="F30" s="86">
        <v>43606</v>
      </c>
      <c r="G30" s="73" t="s">
        <v>2</v>
      </c>
      <c r="H30" s="190">
        <v>115.36</v>
      </c>
      <c r="I30" s="191"/>
      <c r="J30" s="90">
        <v>48</v>
      </c>
      <c r="K30" s="176">
        <f t="shared" si="7"/>
        <v>6060.6060378516777</v>
      </c>
      <c r="L30" s="177"/>
      <c r="M30" s="6">
        <f>IF(J30="","",(K30/J30)/LOOKUP(RIGHT($D$2,3),定数!$A$6:$A$13,定数!$B$6:$B$13))</f>
        <v>1.2626262578857661</v>
      </c>
      <c r="N30" s="63">
        <v>2002</v>
      </c>
      <c r="O30" s="86">
        <v>43606</v>
      </c>
      <c r="P30" s="174">
        <v>114.68</v>
      </c>
      <c r="Q30" s="175"/>
      <c r="R30" s="180">
        <f>IF(P30="","",T30*M30*LOOKUP(RIGHT($D$2,3),定数!$A$6:$A$13,定数!$B$6:$B$13))</f>
        <v>8585.8585536231167</v>
      </c>
      <c r="S30" s="180"/>
      <c r="T30" s="181">
        <f t="shared" si="4"/>
        <v>67.999999999999261</v>
      </c>
      <c r="U30" s="181"/>
      <c r="V30" t="str">
        <f t="shared" si="8"/>
        <v/>
      </c>
      <c r="W30">
        <f t="shared" si="3"/>
        <v>0</v>
      </c>
      <c r="X30" s="40">
        <f t="shared" si="5"/>
        <v>202020.2012617226</v>
      </c>
      <c r="Y30" s="41">
        <f t="shared" si="6"/>
        <v>0</v>
      </c>
    </row>
    <row r="31" spans="2:25" x14ac:dyDescent="0.2">
      <c r="B31" s="96">
        <v>23</v>
      </c>
      <c r="C31" s="173">
        <f t="shared" si="1"/>
        <v>210606.05981534571</v>
      </c>
      <c r="D31" s="173"/>
      <c r="E31" s="63">
        <v>2002</v>
      </c>
      <c r="F31" s="86">
        <v>43621</v>
      </c>
      <c r="G31" s="82" t="s">
        <v>3</v>
      </c>
      <c r="H31" s="174">
        <v>116.86</v>
      </c>
      <c r="I31" s="175"/>
      <c r="J31" s="81">
        <v>40</v>
      </c>
      <c r="K31" s="182">
        <f t="shared" si="7"/>
        <v>6318.1817944603708</v>
      </c>
      <c r="L31" s="183"/>
      <c r="M31" s="6">
        <f>IF(J31="","",(K31/J31)/LOOKUP(RIGHT($D$2,3),定数!$A$6:$A$13,定数!$B$6:$B$13))</f>
        <v>1.5795454486150928</v>
      </c>
      <c r="N31" s="64">
        <v>2002</v>
      </c>
      <c r="O31" s="88">
        <v>43622</v>
      </c>
      <c r="P31" s="178">
        <v>117.42</v>
      </c>
      <c r="Q31" s="179"/>
      <c r="R31" s="180">
        <f>IF(P31="","",T31*M31*LOOKUP(RIGHT($D$2,3),定数!$A$6:$A$13,定数!$B$6:$B$13))</f>
        <v>8845.4545122445561</v>
      </c>
      <c r="S31" s="180"/>
      <c r="T31" s="181">
        <f t="shared" si="4"/>
        <v>56.000000000000227</v>
      </c>
      <c r="U31" s="181"/>
      <c r="V31" t="str">
        <f t="shared" si="8"/>
        <v/>
      </c>
      <c r="W31">
        <f t="shared" si="3"/>
        <v>0</v>
      </c>
      <c r="X31" s="40">
        <f t="shared" si="5"/>
        <v>210606.05981534571</v>
      </c>
      <c r="Y31" s="41">
        <f t="shared" si="6"/>
        <v>0</v>
      </c>
    </row>
    <row r="32" spans="2:25" x14ac:dyDescent="0.2">
      <c r="B32" s="80">
        <v>24</v>
      </c>
      <c r="C32" s="184">
        <f t="shared" si="1"/>
        <v>219451.51432759027</v>
      </c>
      <c r="D32" s="184"/>
      <c r="E32" s="63">
        <v>2002</v>
      </c>
      <c r="F32" s="86">
        <v>43649</v>
      </c>
      <c r="G32" s="81" t="s">
        <v>2</v>
      </c>
      <c r="H32" s="174">
        <v>117.66</v>
      </c>
      <c r="I32" s="175"/>
      <c r="J32" s="81">
        <v>57</v>
      </c>
      <c r="K32" s="182">
        <f t="shared" si="7"/>
        <v>6583.5454298277082</v>
      </c>
      <c r="L32" s="183"/>
      <c r="M32" s="51">
        <f>IF(J32="","",(K32/J32)/LOOKUP(RIGHT($D$2,3),定数!$A$6:$A$13,定数!$B$6:$B$13))</f>
        <v>1.1550079701452121</v>
      </c>
      <c r="N32" s="64">
        <v>2002</v>
      </c>
      <c r="O32" s="88">
        <v>43622</v>
      </c>
      <c r="P32" s="174">
        <v>116.84</v>
      </c>
      <c r="Q32" s="175"/>
      <c r="R32" s="185">
        <f>IF(P32="","",T32*M32*LOOKUP(RIGHT($D$2,3),定数!$A$6:$A$13,定数!$B$6:$B$13))</f>
        <v>9471.0653551906598</v>
      </c>
      <c r="S32" s="185"/>
      <c r="T32" s="186">
        <f t="shared" si="4"/>
        <v>81.999999999999318</v>
      </c>
      <c r="U32" s="186"/>
      <c r="V32" t="str">
        <f t="shared" si="8"/>
        <v/>
      </c>
      <c r="W32">
        <f t="shared" si="3"/>
        <v>0</v>
      </c>
      <c r="X32" s="40">
        <f t="shared" si="5"/>
        <v>219451.51432759027</v>
      </c>
      <c r="Y32" s="41">
        <f t="shared" si="6"/>
        <v>0</v>
      </c>
    </row>
    <row r="33" spans="2:25" ht="15" customHeight="1" x14ac:dyDescent="0.2">
      <c r="B33" s="71">
        <v>25</v>
      </c>
      <c r="C33" s="173">
        <f t="shared" si="1"/>
        <v>228922.57968278092</v>
      </c>
      <c r="D33" s="173"/>
      <c r="E33" s="63">
        <v>2002</v>
      </c>
      <c r="F33" s="61">
        <v>43663</v>
      </c>
      <c r="G33" s="71" t="s">
        <v>3</v>
      </c>
      <c r="H33" s="174">
        <v>117.14</v>
      </c>
      <c r="I33" s="175"/>
      <c r="J33" s="71">
        <v>57</v>
      </c>
      <c r="K33" s="182">
        <f t="shared" si="7"/>
        <v>6867.6773904834272</v>
      </c>
      <c r="L33" s="183"/>
      <c r="M33" s="6">
        <f>IF(J33="","",(K33/J33)/LOOKUP(RIGHT($D$2,3),定数!$A$6:$A$13,定数!$B$6:$B$13))</f>
        <v>1.2048556825409522</v>
      </c>
      <c r="N33" s="64">
        <v>2002</v>
      </c>
      <c r="O33" s="88">
        <v>43665</v>
      </c>
      <c r="P33" s="174">
        <v>117.95</v>
      </c>
      <c r="Q33" s="175"/>
      <c r="R33" s="180">
        <f>IF(P33="","",T33*M33*LOOKUP(RIGHT($D$2,3),定数!$A$6:$A$13,定数!$B$6:$B$13))</f>
        <v>9759.3310285817406</v>
      </c>
      <c r="S33" s="180"/>
      <c r="T33" s="181">
        <f t="shared" si="4"/>
        <v>81.000000000000227</v>
      </c>
      <c r="U33" s="181"/>
      <c r="V33" t="str">
        <f t="shared" si="8"/>
        <v/>
      </c>
      <c r="W33">
        <f t="shared" si="3"/>
        <v>0</v>
      </c>
      <c r="X33" s="40">
        <f t="shared" si="5"/>
        <v>228922.57968278092</v>
      </c>
      <c r="Y33" s="41">
        <f t="shared" si="6"/>
        <v>0</v>
      </c>
    </row>
    <row r="34" spans="2:25" x14ac:dyDescent="0.2">
      <c r="B34" s="71">
        <v>26</v>
      </c>
      <c r="C34" s="173">
        <f t="shared" si="1"/>
        <v>238681.91071136267</v>
      </c>
      <c r="D34" s="173"/>
      <c r="E34" s="71">
        <v>2002</v>
      </c>
      <c r="F34" s="61">
        <v>43670</v>
      </c>
      <c r="G34" s="71" t="s">
        <v>2</v>
      </c>
      <c r="H34" s="174">
        <v>116.6</v>
      </c>
      <c r="I34" s="175"/>
      <c r="J34" s="63">
        <v>43</v>
      </c>
      <c r="K34" s="182">
        <f t="shared" si="7"/>
        <v>7160.4573213408794</v>
      </c>
      <c r="L34" s="183"/>
      <c r="M34" s="6">
        <f>IF(J34="","",(K34/J34)/LOOKUP(RIGHT($D$2,3),定数!$A$6:$A$13,定数!$B$6:$B$13))</f>
        <v>1.665222632869972</v>
      </c>
      <c r="N34" s="64">
        <v>2002</v>
      </c>
      <c r="O34" s="88">
        <v>43670</v>
      </c>
      <c r="P34" s="174">
        <v>115.78</v>
      </c>
      <c r="Q34" s="175"/>
      <c r="R34" s="180">
        <f>IF(P34="","",T34*M34*LOOKUP(RIGHT($D$2,3),定数!$A$6:$A$13,定数!$B$6:$B$13))</f>
        <v>13654.825589533655</v>
      </c>
      <c r="S34" s="180"/>
      <c r="T34" s="181">
        <f t="shared" si="4"/>
        <v>81.999999999999318</v>
      </c>
      <c r="U34" s="181"/>
      <c r="V34" t="str">
        <f t="shared" si="8"/>
        <v/>
      </c>
      <c r="W34">
        <f t="shared" si="3"/>
        <v>0</v>
      </c>
      <c r="X34" s="40">
        <f t="shared" si="5"/>
        <v>238681.91071136267</v>
      </c>
      <c r="Y34" s="41">
        <f t="shared" si="6"/>
        <v>0</v>
      </c>
    </row>
    <row r="35" spans="2:25" x14ac:dyDescent="0.2">
      <c r="B35" s="71">
        <v>27</v>
      </c>
      <c r="C35" s="173">
        <f t="shared" si="1"/>
        <v>252336.73630089633</v>
      </c>
      <c r="D35" s="173"/>
      <c r="E35" s="71">
        <v>2002</v>
      </c>
      <c r="F35" s="62">
        <v>43675</v>
      </c>
      <c r="G35" s="71" t="s">
        <v>3</v>
      </c>
      <c r="H35" s="174">
        <v>117.6</v>
      </c>
      <c r="I35" s="175"/>
      <c r="J35" s="64">
        <v>63</v>
      </c>
      <c r="K35" s="182">
        <f t="shared" si="7"/>
        <v>7570.1020890268892</v>
      </c>
      <c r="L35" s="183"/>
      <c r="M35" s="6">
        <f>IF(J35="","",(K35/J35)/LOOKUP(RIGHT($D$2,3),定数!$A$6:$A$13,定数!$B$6:$B$13))</f>
        <v>1.2016035061947443</v>
      </c>
      <c r="N35" s="64">
        <v>2002</v>
      </c>
      <c r="O35" s="88">
        <v>43677</v>
      </c>
      <c r="P35" s="174">
        <v>118.5</v>
      </c>
      <c r="Q35" s="175"/>
      <c r="R35" s="180">
        <f>IF(P35="","",T35*M35*LOOKUP(RIGHT($D$2,3),定数!$A$6:$A$13,定数!$B$6:$B$13))</f>
        <v>10814.431555752768</v>
      </c>
      <c r="S35" s="180"/>
      <c r="T35" s="181">
        <f t="shared" si="4"/>
        <v>90.000000000000568</v>
      </c>
      <c r="U35" s="181"/>
      <c r="V35" t="str">
        <f t="shared" si="8"/>
        <v/>
      </c>
      <c r="W35">
        <f t="shared" si="3"/>
        <v>0</v>
      </c>
      <c r="X35" s="40">
        <f t="shared" si="5"/>
        <v>252336.73630089633</v>
      </c>
      <c r="Y35" s="41">
        <f t="shared" si="6"/>
        <v>0</v>
      </c>
    </row>
    <row r="36" spans="2:25" x14ac:dyDescent="0.2">
      <c r="B36" s="96">
        <v>28</v>
      </c>
      <c r="C36" s="173">
        <f t="shared" si="1"/>
        <v>263151.16785664909</v>
      </c>
      <c r="D36" s="173"/>
      <c r="E36" s="71">
        <v>2002</v>
      </c>
      <c r="F36" s="62">
        <v>43676</v>
      </c>
      <c r="G36" s="71" t="s">
        <v>3</v>
      </c>
      <c r="H36" s="174">
        <v>117.76</v>
      </c>
      <c r="I36" s="175"/>
      <c r="J36" s="64">
        <v>55</v>
      </c>
      <c r="K36" s="182">
        <f t="shared" si="7"/>
        <v>7894.5350356994722</v>
      </c>
      <c r="L36" s="183"/>
      <c r="M36" s="6">
        <f>IF(J36="","",(K36/J36)/LOOKUP(RIGHT($D$2,3),定数!$A$6:$A$13,定数!$B$6:$B$13))</f>
        <v>1.435370006490813</v>
      </c>
      <c r="N36" s="64">
        <v>2002</v>
      </c>
      <c r="O36" s="88">
        <v>43676</v>
      </c>
      <c r="P36" s="174">
        <v>118.54</v>
      </c>
      <c r="Q36" s="175"/>
      <c r="R36" s="180">
        <f>IF(P36="","",T36*M36*LOOKUP(RIGHT($D$2,3),定数!$A$6:$A$13,定数!$B$6:$B$13))</f>
        <v>11195.886050628358</v>
      </c>
      <c r="S36" s="180"/>
      <c r="T36" s="181">
        <f t="shared" si="4"/>
        <v>78.000000000000114</v>
      </c>
      <c r="U36" s="181"/>
      <c r="V36" t="str">
        <f t="shared" si="8"/>
        <v/>
      </c>
      <c r="W36">
        <f t="shared" si="3"/>
        <v>0</v>
      </c>
      <c r="X36" s="40">
        <f t="shared" si="5"/>
        <v>263151.16785664909</v>
      </c>
      <c r="Y36" s="41">
        <f t="shared" si="6"/>
        <v>0</v>
      </c>
    </row>
    <row r="37" spans="2:25" x14ac:dyDescent="0.2">
      <c r="B37" s="73">
        <v>29</v>
      </c>
      <c r="C37" s="173">
        <f t="shared" si="1"/>
        <v>274347.05390727747</v>
      </c>
      <c r="D37" s="173"/>
      <c r="E37" s="89">
        <v>2002</v>
      </c>
      <c r="F37" s="61">
        <v>43689</v>
      </c>
      <c r="G37" s="73" t="s">
        <v>2</v>
      </c>
      <c r="H37" s="174">
        <v>116.13</v>
      </c>
      <c r="I37" s="175"/>
      <c r="J37" s="63">
        <v>90</v>
      </c>
      <c r="K37" s="182">
        <f t="shared" si="7"/>
        <v>8230.411617218324</v>
      </c>
      <c r="L37" s="183"/>
      <c r="M37" s="6">
        <f>IF(J37="","",(K37/J37)/LOOKUP(RIGHT($D$2,3),定数!$A$6:$A$13,定数!$B$6:$B$13))</f>
        <v>0.91449017969092494</v>
      </c>
      <c r="N37" s="64">
        <v>2002</v>
      </c>
      <c r="O37" s="88">
        <v>43691</v>
      </c>
      <c r="P37" s="174">
        <v>114.81</v>
      </c>
      <c r="Q37" s="175"/>
      <c r="R37" s="180">
        <f>IF(P37="","",T37*M37*LOOKUP(RIGHT($D$2,3),定数!$A$6:$A$13,定数!$B$6:$B$13))</f>
        <v>12071.270371920147</v>
      </c>
      <c r="S37" s="180"/>
      <c r="T37" s="181">
        <f t="shared" si="4"/>
        <v>131.99999999999932</v>
      </c>
      <c r="U37" s="181"/>
      <c r="V37" t="str">
        <f t="shared" si="8"/>
        <v/>
      </c>
      <c r="W37">
        <f t="shared" si="3"/>
        <v>0</v>
      </c>
      <c r="X37" s="40">
        <f t="shared" si="5"/>
        <v>274347.05390727747</v>
      </c>
      <c r="Y37" s="41">
        <f t="shared" si="6"/>
        <v>0</v>
      </c>
    </row>
    <row r="38" spans="2:25" x14ac:dyDescent="0.2">
      <c r="B38" s="72">
        <v>30</v>
      </c>
      <c r="C38" s="184">
        <f t="shared" si="1"/>
        <v>286418.32427919761</v>
      </c>
      <c r="D38" s="184"/>
      <c r="E38" s="65">
        <v>2002</v>
      </c>
      <c r="F38" s="52">
        <v>43721</v>
      </c>
      <c r="G38" s="72" t="s">
        <v>3</v>
      </c>
      <c r="H38" s="178">
        <v>117.58</v>
      </c>
      <c r="I38" s="179"/>
      <c r="J38" s="72">
        <v>53</v>
      </c>
      <c r="K38" s="187">
        <f t="shared" si="7"/>
        <v>8592.5497283759287</v>
      </c>
      <c r="L38" s="188"/>
      <c r="M38" s="51">
        <f>IF(J38="","",(K38/J38)/LOOKUP(RIGHT($D$2,3),定数!$A$6:$A$13,定数!$B$6:$B$13))</f>
        <v>1.6212357978067788</v>
      </c>
      <c r="N38" s="72">
        <v>2002</v>
      </c>
      <c r="O38" s="52">
        <v>43721</v>
      </c>
      <c r="P38" s="178">
        <v>118.33</v>
      </c>
      <c r="Q38" s="179"/>
      <c r="R38" s="185">
        <f>IF(P38="","",T38*M38*LOOKUP(RIGHT($D$2,3),定数!$A$6:$A$13,定数!$B$6:$B$13))</f>
        <v>12159.268483550841</v>
      </c>
      <c r="S38" s="185"/>
      <c r="T38" s="186">
        <f t="shared" si="4"/>
        <v>75</v>
      </c>
      <c r="U38" s="186"/>
      <c r="V38" t="str">
        <f t="shared" si="8"/>
        <v/>
      </c>
      <c r="W38">
        <f t="shared" si="3"/>
        <v>0</v>
      </c>
      <c r="X38" s="40">
        <f t="shared" si="5"/>
        <v>286418.32427919761</v>
      </c>
      <c r="Y38" s="41">
        <f t="shared" si="6"/>
        <v>0</v>
      </c>
    </row>
    <row r="39" spans="2:25" x14ac:dyDescent="0.2">
      <c r="B39" s="71">
        <v>31</v>
      </c>
      <c r="C39" s="173">
        <f t="shared" si="1"/>
        <v>298577.59276274848</v>
      </c>
      <c r="D39" s="173"/>
      <c r="E39" s="71">
        <v>2002</v>
      </c>
      <c r="F39" s="8">
        <v>261</v>
      </c>
      <c r="G39" s="71" t="s">
        <v>3</v>
      </c>
      <c r="H39" s="192">
        <v>118.66</v>
      </c>
      <c r="I39" s="192"/>
      <c r="J39" s="71">
        <v>76</v>
      </c>
      <c r="K39" s="182">
        <f t="shared" si="7"/>
        <v>8957.3277828824539</v>
      </c>
      <c r="L39" s="183"/>
      <c r="M39" s="6">
        <f>IF(J39="","",(K39/J39)/LOOKUP(RIGHT($D$2,3),定数!$A$6:$A$13,定数!$B$6:$B$13))</f>
        <v>1.1785957609055862</v>
      </c>
      <c r="N39" s="71">
        <v>2002</v>
      </c>
      <c r="O39" s="8">
        <v>43728</v>
      </c>
      <c r="P39" s="192">
        <v>119.76</v>
      </c>
      <c r="Q39" s="192"/>
      <c r="R39" s="180">
        <f>IF(P39="","",T39*M39*LOOKUP(RIGHT($D$2,3),定数!$A$6:$A$13,定数!$B$6:$B$13))</f>
        <v>12964.553369961546</v>
      </c>
      <c r="S39" s="180"/>
      <c r="T39" s="181">
        <f t="shared" si="4"/>
        <v>110.00000000000085</v>
      </c>
      <c r="U39" s="181"/>
      <c r="V39" t="str">
        <f t="shared" si="8"/>
        <v/>
      </c>
      <c r="W39">
        <f t="shared" si="3"/>
        <v>0</v>
      </c>
      <c r="X39" s="40">
        <f t="shared" si="5"/>
        <v>298577.59276274848</v>
      </c>
      <c r="Y39" s="41">
        <f t="shared" si="6"/>
        <v>0</v>
      </c>
    </row>
    <row r="40" spans="2:25" x14ac:dyDescent="0.2">
      <c r="B40" s="71">
        <v>32</v>
      </c>
      <c r="C40" s="173">
        <f t="shared" si="1"/>
        <v>311542.14613271004</v>
      </c>
      <c r="D40" s="173"/>
      <c r="E40" s="71">
        <v>2002</v>
      </c>
      <c r="F40" s="8">
        <v>43728</v>
      </c>
      <c r="G40" s="71" t="s">
        <v>3</v>
      </c>
      <c r="H40" s="192">
        <v>119.64</v>
      </c>
      <c r="I40" s="192"/>
      <c r="J40" s="71">
        <v>90</v>
      </c>
      <c r="K40" s="182">
        <f t="shared" si="7"/>
        <v>9346.2643839813009</v>
      </c>
      <c r="L40" s="183"/>
      <c r="M40" s="6">
        <f>IF(J40="","",(K40/J40)/LOOKUP(RIGHT($D$2,3),定数!$A$6:$A$13,定数!$B$6:$B$13))</f>
        <v>1.0384738204423669</v>
      </c>
      <c r="N40" s="71">
        <v>2002</v>
      </c>
      <c r="O40" s="8">
        <v>43728</v>
      </c>
      <c r="P40" s="192">
        <v>120.95</v>
      </c>
      <c r="Q40" s="192"/>
      <c r="R40" s="180">
        <f>IF(P40="","",T40*M40*LOOKUP(RIGHT($D$2,3),定数!$A$6:$A$13,定数!$B$6:$B$13))</f>
        <v>13604.00704779503</v>
      </c>
      <c r="S40" s="180"/>
      <c r="T40" s="181">
        <f t="shared" si="4"/>
        <v>131.00000000000023</v>
      </c>
      <c r="U40" s="181"/>
      <c r="V40" t="str">
        <f t="shared" si="8"/>
        <v/>
      </c>
      <c r="W40">
        <f t="shared" si="3"/>
        <v>0</v>
      </c>
      <c r="X40" s="40">
        <f t="shared" si="5"/>
        <v>311542.14613271004</v>
      </c>
      <c r="Y40" s="41">
        <f t="shared" si="6"/>
        <v>0</v>
      </c>
    </row>
    <row r="41" spans="2:25" x14ac:dyDescent="0.2">
      <c r="B41" s="96">
        <v>33</v>
      </c>
      <c r="C41" s="173">
        <f t="shared" si="1"/>
        <v>325146.15318050509</v>
      </c>
      <c r="D41" s="173"/>
      <c r="E41" s="71">
        <v>2002</v>
      </c>
      <c r="F41" s="8">
        <v>270</v>
      </c>
      <c r="G41" s="71" t="s">
        <v>2</v>
      </c>
      <c r="H41" s="192">
        <v>119.95</v>
      </c>
      <c r="I41" s="192"/>
      <c r="J41" s="71">
        <v>73</v>
      </c>
      <c r="K41" s="182">
        <f t="shared" si="7"/>
        <v>9754.3845954151529</v>
      </c>
      <c r="L41" s="183"/>
      <c r="M41" s="6">
        <f>IF(J41="","",(K41/J41)/LOOKUP(RIGHT($D$2,3),定数!$A$6:$A$13,定数!$B$6:$B$13))</f>
        <v>1.3362170678650895</v>
      </c>
      <c r="N41" s="71">
        <v>2002</v>
      </c>
      <c r="O41" s="8">
        <v>43739</v>
      </c>
      <c r="P41" s="192">
        <v>120.68</v>
      </c>
      <c r="Q41" s="192"/>
      <c r="R41" s="180">
        <f>IF(P41="","",T41*M41*LOOKUP(RIGHT($D$2,3),定数!$A$6:$A$13,定数!$B$6:$B$13))</f>
        <v>-9754.3845954152057</v>
      </c>
      <c r="S41" s="180"/>
      <c r="T41" s="181">
        <f t="shared" si="4"/>
        <v>-73.000000000000398</v>
      </c>
      <c r="U41" s="181"/>
      <c r="V41" t="str">
        <f t="shared" si="8"/>
        <v/>
      </c>
      <c r="W41">
        <f t="shared" si="3"/>
        <v>1</v>
      </c>
      <c r="X41" s="40">
        <f t="shared" si="5"/>
        <v>325146.15318050509</v>
      </c>
      <c r="Y41" s="41">
        <f t="shared" si="6"/>
        <v>0</v>
      </c>
    </row>
    <row r="42" spans="2:25" x14ac:dyDescent="0.2">
      <c r="B42" s="71">
        <v>34</v>
      </c>
      <c r="C42" s="173">
        <f t="shared" si="1"/>
        <v>315391.76858508989</v>
      </c>
      <c r="D42" s="173"/>
      <c r="E42" s="71">
        <v>2002</v>
      </c>
      <c r="F42" s="8">
        <v>43739</v>
      </c>
      <c r="G42" s="71" t="s">
        <v>3</v>
      </c>
      <c r="H42" s="192">
        <v>120.78</v>
      </c>
      <c r="I42" s="192"/>
      <c r="J42" s="71">
        <v>58</v>
      </c>
      <c r="K42" s="182">
        <f t="shared" si="7"/>
        <v>9461.7530575526962</v>
      </c>
      <c r="L42" s="183"/>
      <c r="M42" s="6">
        <f>IF(J42="","",(K42/J42)/LOOKUP(RIGHT($D$2,3),定数!$A$6:$A$13,定数!$B$6:$B$13))</f>
        <v>1.6313367340608096</v>
      </c>
      <c r="N42" s="71">
        <v>2002</v>
      </c>
      <c r="O42" s="8">
        <v>43741</v>
      </c>
      <c r="P42" s="192">
        <v>121.61</v>
      </c>
      <c r="Q42" s="192"/>
      <c r="R42" s="180">
        <f>IF(P42="","",T42*M42*LOOKUP(RIGHT($D$2,3),定数!$A$6:$A$13,定数!$B$6:$B$13))</f>
        <v>13540.094892704692</v>
      </c>
      <c r="S42" s="180"/>
      <c r="T42" s="181">
        <f t="shared" si="4"/>
        <v>82.999999999999829</v>
      </c>
      <c r="U42" s="181"/>
      <c r="V42" t="str">
        <f t="shared" si="8"/>
        <v/>
      </c>
      <c r="W42">
        <f t="shared" si="3"/>
        <v>0</v>
      </c>
      <c r="X42" s="40">
        <f t="shared" si="5"/>
        <v>325146.15318050509</v>
      </c>
      <c r="Y42" s="41">
        <f t="shared" si="6"/>
        <v>3.0000000000000138E-2</v>
      </c>
    </row>
    <row r="43" spans="2:25" x14ac:dyDescent="0.2">
      <c r="B43" s="71">
        <v>35</v>
      </c>
      <c r="C43" s="173">
        <f t="shared" si="1"/>
        <v>328931.86347779457</v>
      </c>
      <c r="D43" s="173"/>
      <c r="E43" s="71">
        <v>2002</v>
      </c>
      <c r="F43" s="8">
        <v>43740</v>
      </c>
      <c r="G43" s="71" t="s">
        <v>3</v>
      </c>
      <c r="H43" s="192">
        <v>120.95</v>
      </c>
      <c r="I43" s="192"/>
      <c r="J43" s="71">
        <v>63</v>
      </c>
      <c r="K43" s="182">
        <f t="shared" si="7"/>
        <v>9867.9559043338359</v>
      </c>
      <c r="L43" s="183"/>
      <c r="M43" s="6">
        <f>IF(J43="","",(K43/J43)/LOOKUP(RIGHT($D$2,3),定数!$A$6:$A$13,定数!$B$6:$B$13))</f>
        <v>1.5663422070371169</v>
      </c>
      <c r="N43" s="71">
        <v>2002</v>
      </c>
      <c r="O43" s="8">
        <v>43745</v>
      </c>
      <c r="P43" s="192">
        <v>121.87</v>
      </c>
      <c r="Q43" s="192"/>
      <c r="R43" s="180">
        <f>IF(P43="","",T43*M43*LOOKUP(RIGHT($D$2,3),定数!$A$6:$A$13,定数!$B$6:$B$13))</f>
        <v>14410.348304741501</v>
      </c>
      <c r="S43" s="180"/>
      <c r="T43" s="181">
        <f t="shared" si="4"/>
        <v>92.000000000000171</v>
      </c>
      <c r="U43" s="181"/>
      <c r="V43" t="str">
        <f t="shared" si="8"/>
        <v/>
      </c>
      <c r="W43">
        <f t="shared" si="3"/>
        <v>0</v>
      </c>
      <c r="X43" s="40">
        <f t="shared" si="5"/>
        <v>328931.86347779457</v>
      </c>
      <c r="Y43" s="41">
        <f t="shared" si="6"/>
        <v>0</v>
      </c>
    </row>
    <row r="44" spans="2:25" x14ac:dyDescent="0.2">
      <c r="B44" s="71">
        <v>36</v>
      </c>
      <c r="C44" s="173">
        <f t="shared" si="1"/>
        <v>343342.21178253606</v>
      </c>
      <c r="D44" s="173"/>
      <c r="E44" s="71">
        <v>2002</v>
      </c>
      <c r="F44" s="8">
        <v>43748</v>
      </c>
      <c r="G44" s="71" t="s">
        <v>3</v>
      </c>
      <c r="H44" s="192">
        <v>122.2</v>
      </c>
      <c r="I44" s="192"/>
      <c r="J44" s="71">
        <v>52</v>
      </c>
      <c r="K44" s="182">
        <f t="shared" si="7"/>
        <v>10300.266353476081</v>
      </c>
      <c r="L44" s="183"/>
      <c r="M44" s="6">
        <f>IF(J44="","",(K44/J44)/LOOKUP(RIGHT($D$2,3),定数!$A$6:$A$13,定数!$B$6:$B$13))</f>
        <v>1.9808204525915543</v>
      </c>
      <c r="N44" s="71">
        <v>2002</v>
      </c>
      <c r="O44" s="8">
        <v>43749</v>
      </c>
      <c r="P44" s="192">
        <v>121.68</v>
      </c>
      <c r="Q44" s="192"/>
      <c r="R44" s="180">
        <f>IF(P44="","",T44*M44*LOOKUP(RIGHT($D$2,3),定数!$A$6:$A$13,定数!$B$6:$B$13))</f>
        <v>-10300.266353476003</v>
      </c>
      <c r="S44" s="180"/>
      <c r="T44" s="181">
        <f t="shared" si="4"/>
        <v>-51.999999999999602</v>
      </c>
      <c r="U44" s="181"/>
      <c r="V44" t="str">
        <f t="shared" si="8"/>
        <v/>
      </c>
      <c r="W44">
        <f t="shared" si="3"/>
        <v>1</v>
      </c>
      <c r="X44" s="40">
        <f t="shared" si="5"/>
        <v>343342.21178253606</v>
      </c>
      <c r="Y44" s="41">
        <f t="shared" si="6"/>
        <v>0</v>
      </c>
    </row>
    <row r="45" spans="2:25" x14ac:dyDescent="0.2">
      <c r="B45" s="71">
        <v>37</v>
      </c>
      <c r="C45" s="173">
        <f t="shared" si="1"/>
        <v>333041.94542906008</v>
      </c>
      <c r="D45" s="173"/>
      <c r="E45" s="71">
        <v>2002</v>
      </c>
      <c r="F45" s="8">
        <v>43750</v>
      </c>
      <c r="G45" s="71" t="s">
        <v>3</v>
      </c>
      <c r="H45" s="192">
        <v>122.51</v>
      </c>
      <c r="I45" s="192"/>
      <c r="J45" s="71">
        <v>39</v>
      </c>
      <c r="K45" s="182">
        <f t="shared" si="7"/>
        <v>9991.2583628718021</v>
      </c>
      <c r="L45" s="183"/>
      <c r="M45" s="6">
        <f>IF(J45="","",(K45/J45)/LOOKUP(RIGHT($D$2,3),定数!$A$6:$A$13,定数!$B$6:$B$13))</f>
        <v>2.5618611186850773</v>
      </c>
      <c r="N45" s="71">
        <v>2002</v>
      </c>
      <c r="O45" s="8">
        <v>43753</v>
      </c>
      <c r="P45" s="192">
        <v>123.05</v>
      </c>
      <c r="Q45" s="192"/>
      <c r="R45" s="180">
        <f>IF(P45="","",T45*M45*LOOKUP(RIGHT($D$2,3),定数!$A$6:$A$13,定数!$B$6:$B$13))</f>
        <v>13834.050040899214</v>
      </c>
      <c r="S45" s="180"/>
      <c r="T45" s="181">
        <f t="shared" si="4"/>
        <v>53.999999999999204</v>
      </c>
      <c r="U45" s="181"/>
      <c r="V45" t="str">
        <f t="shared" si="8"/>
        <v/>
      </c>
      <c r="W45">
        <f t="shared" si="3"/>
        <v>0</v>
      </c>
      <c r="X45" s="40">
        <f t="shared" si="5"/>
        <v>343342.21178253606</v>
      </c>
      <c r="Y45" s="41">
        <f t="shared" si="6"/>
        <v>2.9999999999999694E-2</v>
      </c>
    </row>
    <row r="46" spans="2:25" x14ac:dyDescent="0.2">
      <c r="B46" s="71">
        <v>38</v>
      </c>
      <c r="C46" s="173">
        <f t="shared" si="1"/>
        <v>346875.99546995928</v>
      </c>
      <c r="D46" s="173"/>
      <c r="E46" s="71">
        <v>2002</v>
      </c>
      <c r="F46" s="8">
        <v>43755</v>
      </c>
      <c r="G46" s="71" t="s">
        <v>2</v>
      </c>
      <c r="H46" s="192">
        <v>121.89</v>
      </c>
      <c r="I46" s="192"/>
      <c r="J46" s="71">
        <v>43</v>
      </c>
      <c r="K46" s="182">
        <f t="shared" si="7"/>
        <v>10406.279864098778</v>
      </c>
      <c r="L46" s="183"/>
      <c r="M46" s="6">
        <f>IF(J46="","",(K46/J46)/LOOKUP(RIGHT($D$2,3),定数!$A$6:$A$13,定数!$B$6:$B$13))</f>
        <v>2.4200650846741345</v>
      </c>
      <c r="N46" s="71">
        <v>2002</v>
      </c>
      <c r="O46" s="8">
        <v>43755</v>
      </c>
      <c r="P46" s="192">
        <v>121.28</v>
      </c>
      <c r="Q46" s="192"/>
      <c r="R46" s="180">
        <f>IF(P46="","",T46*M46*LOOKUP(RIGHT($D$2,3),定数!$A$6:$A$13,定数!$B$6:$B$13))</f>
        <v>14762.397016512208</v>
      </c>
      <c r="S46" s="180"/>
      <c r="T46" s="181">
        <f t="shared" si="4"/>
        <v>60.999999999999943</v>
      </c>
      <c r="U46" s="181"/>
      <c r="V46" t="str">
        <f t="shared" si="8"/>
        <v/>
      </c>
      <c r="W46">
        <f t="shared" si="3"/>
        <v>0</v>
      </c>
      <c r="X46" s="40">
        <f t="shared" si="5"/>
        <v>346875.99546995928</v>
      </c>
      <c r="Y46" s="41">
        <f t="shared" si="6"/>
        <v>0</v>
      </c>
    </row>
    <row r="47" spans="2:25" x14ac:dyDescent="0.2">
      <c r="B47" s="96">
        <v>39</v>
      </c>
      <c r="C47" s="173">
        <f t="shared" si="1"/>
        <v>361638.39248647151</v>
      </c>
      <c r="D47" s="173"/>
      <c r="E47" s="71">
        <v>2002</v>
      </c>
      <c r="F47" s="8">
        <v>43799</v>
      </c>
      <c r="G47" s="71" t="s">
        <v>3</v>
      </c>
      <c r="H47" s="192">
        <v>121.94</v>
      </c>
      <c r="I47" s="192"/>
      <c r="J47" s="71">
        <v>51</v>
      </c>
      <c r="K47" s="182">
        <f t="shared" si="7"/>
        <v>10849.151774594146</v>
      </c>
      <c r="L47" s="183"/>
      <c r="M47" s="6">
        <f>IF(J47="","",(K47/J47)/LOOKUP(RIGHT($D$2,3),定数!$A$6:$A$13,定数!$B$6:$B$13))</f>
        <v>2.1272846616851266</v>
      </c>
      <c r="N47" s="71">
        <v>2002</v>
      </c>
      <c r="O47" s="8">
        <v>43801</v>
      </c>
      <c r="P47" s="192">
        <v>122.66</v>
      </c>
      <c r="Q47" s="192"/>
      <c r="R47" s="180">
        <f>IF(P47="","",T47*M47*LOOKUP(RIGHT($D$2,3),定数!$A$6:$A$13,定数!$B$6:$B$13))</f>
        <v>15316.449564132887</v>
      </c>
      <c r="S47" s="180"/>
      <c r="T47" s="181">
        <f t="shared" si="4"/>
        <v>71.999999999999886</v>
      </c>
      <c r="U47" s="181"/>
      <c r="V47" t="str">
        <f t="shared" si="8"/>
        <v/>
      </c>
      <c r="W47">
        <f t="shared" si="3"/>
        <v>0</v>
      </c>
      <c r="X47" s="40">
        <f t="shared" si="5"/>
        <v>361638.39248647151</v>
      </c>
      <c r="Y47" s="41">
        <f t="shared" si="6"/>
        <v>0</v>
      </c>
    </row>
    <row r="48" spans="2:25" x14ac:dyDescent="0.2">
      <c r="B48" s="71">
        <v>40</v>
      </c>
      <c r="C48" s="173">
        <f t="shared" si="1"/>
        <v>376954.84205060441</v>
      </c>
      <c r="D48" s="173"/>
      <c r="E48" s="71">
        <v>2002</v>
      </c>
      <c r="F48" s="8">
        <v>43803</v>
      </c>
      <c r="G48" s="71" t="s">
        <v>3</v>
      </c>
      <c r="H48" s="192">
        <v>124.59</v>
      </c>
      <c r="I48" s="192"/>
      <c r="J48" s="71">
        <v>86</v>
      </c>
      <c r="K48" s="182">
        <f t="shared" si="7"/>
        <v>11308.645261518132</v>
      </c>
      <c r="L48" s="183"/>
      <c r="M48" s="6">
        <f>IF(J48="","",(K48/J48)/LOOKUP(RIGHT($D$2,3),定数!$A$6:$A$13,定数!$B$6:$B$13))</f>
        <v>1.3149587513393177</v>
      </c>
      <c r="N48" s="71">
        <v>2002</v>
      </c>
      <c r="O48" s="8">
        <v>43808</v>
      </c>
      <c r="P48" s="192">
        <v>123.73</v>
      </c>
      <c r="Q48" s="192"/>
      <c r="R48" s="180">
        <f>IF(P48="","",T48*M48*LOOKUP(RIGHT($D$2,3),定数!$A$6:$A$13,定数!$B$6:$B$13))</f>
        <v>-11308.645261518124</v>
      </c>
      <c r="S48" s="180"/>
      <c r="T48" s="181">
        <f t="shared" si="4"/>
        <v>-85.999999999999943</v>
      </c>
      <c r="U48" s="181"/>
      <c r="V48" t="str">
        <f t="shared" si="8"/>
        <v/>
      </c>
      <c r="W48">
        <f t="shared" si="3"/>
        <v>1</v>
      </c>
      <c r="X48" s="40">
        <f t="shared" si="5"/>
        <v>376954.84205060441</v>
      </c>
      <c r="Y48" s="41">
        <f t="shared" si="6"/>
        <v>0</v>
      </c>
    </row>
    <row r="49" spans="2:25" x14ac:dyDescent="0.2">
      <c r="B49" s="71">
        <v>41</v>
      </c>
      <c r="C49" s="173">
        <f t="shared" si="1"/>
        <v>365646.19678908627</v>
      </c>
      <c r="D49" s="173"/>
      <c r="E49" s="71">
        <v>2002</v>
      </c>
      <c r="F49" s="8">
        <v>43826</v>
      </c>
      <c r="G49" s="71" t="s">
        <v>3</v>
      </c>
      <c r="H49" s="192">
        <v>124.54</v>
      </c>
      <c r="I49" s="192"/>
      <c r="J49" s="71">
        <v>39</v>
      </c>
      <c r="K49" s="182">
        <f t="shared" si="7"/>
        <v>10969.385903672588</v>
      </c>
      <c r="L49" s="183"/>
      <c r="M49" s="6">
        <f>IF(J49="","",(K49/J49)/LOOKUP(RIGHT($D$2,3),定数!$A$6:$A$13,定数!$B$6:$B$13))</f>
        <v>2.8126630522237406</v>
      </c>
      <c r="N49" s="71">
        <v>2002</v>
      </c>
      <c r="O49" s="8">
        <v>43827</v>
      </c>
      <c r="P49" s="192">
        <v>125.08</v>
      </c>
      <c r="Q49" s="192"/>
      <c r="R49" s="180">
        <f>IF(P49="","",T49*M49*LOOKUP(RIGHT($D$2,3),定数!$A$6:$A$13,定数!$B$6:$B$13))</f>
        <v>15188.380482007975</v>
      </c>
      <c r="S49" s="180"/>
      <c r="T49" s="181">
        <f t="shared" si="4"/>
        <v>53.999999999999204</v>
      </c>
      <c r="U49" s="181"/>
      <c r="V49" t="str">
        <f t="shared" si="8"/>
        <v/>
      </c>
      <c r="W49">
        <f t="shared" si="3"/>
        <v>0</v>
      </c>
      <c r="X49" s="40">
        <f t="shared" si="5"/>
        <v>376954.84205060441</v>
      </c>
      <c r="Y49" s="41">
        <f t="shared" si="6"/>
        <v>3.0000000000000027E-2</v>
      </c>
    </row>
    <row r="50" spans="2:25" x14ac:dyDescent="0.2">
      <c r="B50" s="71">
        <v>42</v>
      </c>
      <c r="C50" s="173">
        <f t="shared" si="1"/>
        <v>380834.57727109425</v>
      </c>
      <c r="D50" s="173"/>
      <c r="E50" s="71">
        <v>2003</v>
      </c>
      <c r="F50" s="8">
        <v>43475</v>
      </c>
      <c r="G50" s="71" t="s">
        <v>3</v>
      </c>
      <c r="H50" s="192">
        <v>125.51</v>
      </c>
      <c r="I50" s="192"/>
      <c r="J50" s="71">
        <v>46</v>
      </c>
      <c r="K50" s="182">
        <f t="shared" si="7"/>
        <v>11425.037318132827</v>
      </c>
      <c r="L50" s="183"/>
      <c r="M50" s="6">
        <f>IF(J50="","",(K50/J50)/LOOKUP(RIGHT($D$2,3),定数!$A$6:$A$13,定数!$B$6:$B$13))</f>
        <v>2.4837037648114841</v>
      </c>
      <c r="N50" s="71">
        <v>2003</v>
      </c>
      <c r="O50" s="8">
        <v>43476</v>
      </c>
      <c r="P50" s="192">
        <v>126.16</v>
      </c>
      <c r="Q50" s="192"/>
      <c r="R50" s="180">
        <f>IF(P50="","",T50*M50*LOOKUP(RIGHT($D$2,3),定数!$A$6:$A$13,定数!$B$6:$B$13))</f>
        <v>16144.074471274436</v>
      </c>
      <c r="S50" s="180"/>
      <c r="T50" s="181">
        <f t="shared" si="4"/>
        <v>64.999999999999147</v>
      </c>
      <c r="U50" s="181"/>
      <c r="V50" t="str">
        <f t="shared" si="8"/>
        <v/>
      </c>
      <c r="W50">
        <f t="shared" si="3"/>
        <v>0</v>
      </c>
      <c r="X50" s="40">
        <f t="shared" si="5"/>
        <v>380834.57727109425</v>
      </c>
      <c r="Y50" s="41">
        <f t="shared" si="6"/>
        <v>0</v>
      </c>
    </row>
    <row r="51" spans="2:25" x14ac:dyDescent="0.2">
      <c r="B51" s="71">
        <v>43</v>
      </c>
      <c r="C51" s="173">
        <f t="shared" si="1"/>
        <v>396978.6517423687</v>
      </c>
      <c r="D51" s="173"/>
      <c r="E51" s="71">
        <v>2003</v>
      </c>
      <c r="F51" s="8">
        <v>43489</v>
      </c>
      <c r="G51" s="71" t="s">
        <v>3</v>
      </c>
      <c r="H51" s="192">
        <v>127.14</v>
      </c>
      <c r="I51" s="192"/>
      <c r="J51" s="71">
        <v>25</v>
      </c>
      <c r="K51" s="182">
        <f t="shared" si="7"/>
        <v>11909.35955227106</v>
      </c>
      <c r="L51" s="183"/>
      <c r="M51" s="6">
        <f>IF(J51="","",(K51/J51)/LOOKUP(RIGHT($D$2,3),定数!$A$6:$A$13,定数!$B$6:$B$13))</f>
        <v>4.7637438209084237</v>
      </c>
      <c r="N51" s="71">
        <v>2003</v>
      </c>
      <c r="O51" s="8">
        <v>43490</v>
      </c>
      <c r="P51" s="192">
        <v>127.47</v>
      </c>
      <c r="Q51" s="192"/>
      <c r="R51" s="180">
        <f>IF(P51="","",T51*M51*LOOKUP(RIGHT($D$2,3),定数!$A$6:$A$13,定数!$B$6:$B$13))</f>
        <v>15720.354608997717</v>
      </c>
      <c r="S51" s="180"/>
      <c r="T51" s="181">
        <f t="shared" si="4"/>
        <v>32.999999999999829</v>
      </c>
      <c r="U51" s="181"/>
      <c r="V51" t="str">
        <f t="shared" si="8"/>
        <v/>
      </c>
      <c r="W51">
        <f t="shared" si="3"/>
        <v>0</v>
      </c>
      <c r="X51" s="40">
        <f t="shared" si="5"/>
        <v>396978.6517423687</v>
      </c>
      <c r="Y51" s="41">
        <f t="shared" si="6"/>
        <v>0</v>
      </c>
    </row>
    <row r="52" spans="2:25" x14ac:dyDescent="0.2">
      <c r="B52" s="73">
        <v>44</v>
      </c>
      <c r="C52" s="173">
        <f t="shared" si="1"/>
        <v>412699.00635136641</v>
      </c>
      <c r="D52" s="173"/>
      <c r="E52" s="73">
        <v>2003</v>
      </c>
      <c r="F52" s="8">
        <v>43497</v>
      </c>
      <c r="G52" s="73" t="s">
        <v>3</v>
      </c>
      <c r="H52" s="192">
        <v>129.07</v>
      </c>
      <c r="I52" s="192"/>
      <c r="J52" s="73">
        <v>44</v>
      </c>
      <c r="K52" s="182">
        <f t="shared" si="7"/>
        <v>12380.970190540991</v>
      </c>
      <c r="L52" s="183"/>
      <c r="M52" s="6">
        <f>IF(J52="","",(K52/J52)/LOOKUP(RIGHT($D$2,3),定数!$A$6:$A$13,定数!$B$6:$B$13))</f>
        <v>2.8138568614865886</v>
      </c>
      <c r="N52" s="73">
        <v>2003</v>
      </c>
      <c r="O52" s="8">
        <v>43500</v>
      </c>
      <c r="P52" s="192">
        <v>129.69</v>
      </c>
      <c r="Q52" s="192"/>
      <c r="R52" s="180">
        <f>IF(P52="","",T52*M52*LOOKUP(RIGHT($D$2,3),定数!$A$6:$A$13,定数!$B$6:$B$13))</f>
        <v>17445.912541216978</v>
      </c>
      <c r="S52" s="180"/>
      <c r="T52" s="181">
        <f t="shared" si="4"/>
        <v>62.000000000000455</v>
      </c>
      <c r="U52" s="181"/>
      <c r="V52" t="str">
        <f t="shared" si="8"/>
        <v/>
      </c>
      <c r="W52">
        <f t="shared" si="3"/>
        <v>0</v>
      </c>
      <c r="X52" s="40">
        <f t="shared" si="5"/>
        <v>412699.00635136641</v>
      </c>
      <c r="Y52" s="41">
        <f t="shared" si="6"/>
        <v>0</v>
      </c>
    </row>
    <row r="53" spans="2:25" x14ac:dyDescent="0.2">
      <c r="B53" s="72">
        <v>45</v>
      </c>
      <c r="C53" s="184">
        <f t="shared" si="1"/>
        <v>430144.9188925834</v>
      </c>
      <c r="D53" s="184"/>
      <c r="E53" s="72">
        <v>2003</v>
      </c>
      <c r="F53" s="52">
        <v>43521</v>
      </c>
      <c r="G53" s="72" t="s">
        <v>2</v>
      </c>
      <c r="H53" s="193">
        <v>127.05</v>
      </c>
      <c r="I53" s="193"/>
      <c r="J53" s="72">
        <v>69</v>
      </c>
      <c r="K53" s="187">
        <f t="shared" si="7"/>
        <v>12904.347566777502</v>
      </c>
      <c r="L53" s="188"/>
      <c r="M53" s="51">
        <f>IF(J53="","",(K53/J53)/LOOKUP(RIGHT($D$2,3),定数!$A$6:$A$13,定数!$B$6:$B$13))</f>
        <v>1.8701952995329714</v>
      </c>
      <c r="N53" s="72">
        <v>2003</v>
      </c>
      <c r="O53" s="52">
        <v>43521</v>
      </c>
      <c r="P53" s="193">
        <v>126.05</v>
      </c>
      <c r="Q53" s="193"/>
      <c r="R53" s="185">
        <f>IF(P53="","",T53*M53*LOOKUP(RIGHT($D$2,3),定数!$A$6:$A$13,定数!$B$6:$B$13))</f>
        <v>18701.952995329713</v>
      </c>
      <c r="S53" s="185"/>
      <c r="T53" s="186">
        <f t="shared" si="4"/>
        <v>100</v>
      </c>
      <c r="U53" s="186"/>
      <c r="V53" t="str">
        <f t="shared" si="8"/>
        <v/>
      </c>
      <c r="W53">
        <f t="shared" si="3"/>
        <v>0</v>
      </c>
      <c r="X53" s="40">
        <f t="shared" si="5"/>
        <v>430144.9188925834</v>
      </c>
      <c r="Y53" s="41">
        <f t="shared" si="6"/>
        <v>0</v>
      </c>
    </row>
    <row r="54" spans="2:25" x14ac:dyDescent="0.2">
      <c r="B54" s="71">
        <v>46</v>
      </c>
      <c r="C54" s="173">
        <f t="shared" si="1"/>
        <v>448846.87188791309</v>
      </c>
      <c r="D54" s="173"/>
      <c r="E54" s="71">
        <v>2003</v>
      </c>
      <c r="F54" s="8">
        <v>43524</v>
      </c>
      <c r="G54" s="71" t="s">
        <v>3</v>
      </c>
      <c r="H54" s="192">
        <v>127.25</v>
      </c>
      <c r="I54" s="192"/>
      <c r="J54" s="71">
        <v>85</v>
      </c>
      <c r="K54" s="182">
        <f t="shared" si="7"/>
        <v>13465.406156637393</v>
      </c>
      <c r="L54" s="183"/>
      <c r="M54" s="6">
        <f>IF(J54="","",(K54/J54)/LOOKUP(RIGHT($D$2,3),定数!$A$6:$A$13,定数!$B$6:$B$13))</f>
        <v>1.5841654301926347</v>
      </c>
      <c r="N54" s="71">
        <v>2003</v>
      </c>
      <c r="O54" s="8">
        <v>43528</v>
      </c>
      <c r="P54" s="192">
        <v>128.47999999999999</v>
      </c>
      <c r="Q54" s="192"/>
      <c r="R54" s="180">
        <f>IF(P54="","",T54*M54*LOOKUP(RIGHT($D$2,3),定数!$A$6:$A$13,定数!$B$6:$B$13))</f>
        <v>19485.234791369247</v>
      </c>
      <c r="S54" s="180"/>
      <c r="T54" s="181">
        <f t="shared" si="4"/>
        <v>122.99999999999898</v>
      </c>
      <c r="U54" s="181"/>
      <c r="V54" t="str">
        <f t="shared" si="8"/>
        <v/>
      </c>
      <c r="W54">
        <f t="shared" si="3"/>
        <v>0</v>
      </c>
      <c r="X54" s="40">
        <f t="shared" si="5"/>
        <v>448846.87188791309</v>
      </c>
      <c r="Y54" s="41">
        <f t="shared" si="6"/>
        <v>0</v>
      </c>
    </row>
    <row r="55" spans="2:25" x14ac:dyDescent="0.2">
      <c r="B55" s="71">
        <v>47</v>
      </c>
      <c r="C55" s="173">
        <f t="shared" si="1"/>
        <v>468332.10667928233</v>
      </c>
      <c r="D55" s="173"/>
      <c r="E55" s="71">
        <v>2003</v>
      </c>
      <c r="F55" s="8">
        <v>43529</v>
      </c>
      <c r="G55" s="71" t="s">
        <v>3</v>
      </c>
      <c r="H55" s="192">
        <v>128.80000000000001</v>
      </c>
      <c r="I55" s="192"/>
      <c r="J55" s="71">
        <v>81</v>
      </c>
      <c r="K55" s="182">
        <f t="shared" si="7"/>
        <v>14049.96320037847</v>
      </c>
      <c r="L55" s="183"/>
      <c r="M55" s="6">
        <f>IF(J55="","",(K55/J55)/LOOKUP(RIGHT($D$2,3),定数!$A$6:$A$13,定数!$B$6:$B$13))</f>
        <v>1.7345633580714162</v>
      </c>
      <c r="N55" s="71">
        <v>2003</v>
      </c>
      <c r="O55" s="8">
        <v>43532</v>
      </c>
      <c r="P55" s="192">
        <v>127.99</v>
      </c>
      <c r="Q55" s="192"/>
      <c r="R55" s="180">
        <f>IF(P55="","",T55*M55*LOOKUP(RIGHT($D$2,3),定数!$A$6:$A$13,定数!$B$6:$B$13))</f>
        <v>-14049.963200378756</v>
      </c>
      <c r="S55" s="180"/>
      <c r="T55" s="181">
        <f t="shared" si="4"/>
        <v>-81.000000000001648</v>
      </c>
      <c r="U55" s="181"/>
      <c r="V55" t="str">
        <f t="shared" si="8"/>
        <v/>
      </c>
      <c r="W55">
        <f t="shared" si="3"/>
        <v>1</v>
      </c>
      <c r="X55" s="40">
        <f t="shared" si="5"/>
        <v>468332.10667928233</v>
      </c>
      <c r="Y55" s="41">
        <f t="shared" si="6"/>
        <v>0</v>
      </c>
    </row>
    <row r="56" spans="2:25" x14ac:dyDescent="0.2">
      <c r="B56" s="71">
        <v>48</v>
      </c>
      <c r="C56" s="173">
        <f t="shared" si="1"/>
        <v>454282.14347890357</v>
      </c>
      <c r="D56" s="173"/>
      <c r="E56" s="71">
        <v>2003</v>
      </c>
      <c r="F56" s="8">
        <v>43538</v>
      </c>
      <c r="G56" s="71" t="s">
        <v>2</v>
      </c>
      <c r="H56" s="192">
        <v>128.4</v>
      </c>
      <c r="I56" s="192"/>
      <c r="J56" s="71">
        <v>57</v>
      </c>
      <c r="K56" s="182">
        <f t="shared" si="7"/>
        <v>13628.464304367106</v>
      </c>
      <c r="L56" s="183"/>
      <c r="M56" s="6">
        <f>IF(J56="","",(K56/J56)/LOOKUP(RIGHT($D$2,3),定数!$A$6:$A$13,定数!$B$6:$B$13))</f>
        <v>2.3909586498889657</v>
      </c>
      <c r="N56" s="71">
        <v>2003</v>
      </c>
      <c r="O56" s="8">
        <v>43538</v>
      </c>
      <c r="P56" s="192">
        <v>127.58</v>
      </c>
      <c r="Q56" s="192"/>
      <c r="R56" s="180">
        <f>IF(P56="","",T56*M56*LOOKUP(RIGHT($D$2,3),定数!$A$6:$A$13,定数!$B$6:$B$13))</f>
        <v>19605.860929089697</v>
      </c>
      <c r="S56" s="180"/>
      <c r="T56" s="181">
        <f t="shared" si="4"/>
        <v>82.000000000000739</v>
      </c>
      <c r="U56" s="181"/>
      <c r="V56" t="str">
        <f t="shared" si="8"/>
        <v/>
      </c>
      <c r="W56">
        <f t="shared" si="3"/>
        <v>0</v>
      </c>
      <c r="X56" s="40">
        <f t="shared" si="5"/>
        <v>468332.10667928233</v>
      </c>
      <c r="Y56" s="41">
        <f t="shared" si="6"/>
        <v>3.0000000000000582E-2</v>
      </c>
    </row>
    <row r="57" spans="2:25" x14ac:dyDescent="0.2">
      <c r="B57" s="71">
        <v>49</v>
      </c>
      <c r="C57" s="173">
        <f t="shared" si="1"/>
        <v>473888.00440799328</v>
      </c>
      <c r="D57" s="173"/>
      <c r="E57" s="71">
        <v>2003</v>
      </c>
      <c r="F57" s="8">
        <v>43541</v>
      </c>
      <c r="G57" s="71" t="s">
        <v>2</v>
      </c>
      <c r="H57" s="192">
        <v>127.03</v>
      </c>
      <c r="I57" s="192"/>
      <c r="J57" s="71">
        <v>79</v>
      </c>
      <c r="K57" s="182">
        <f t="shared" si="7"/>
        <v>14216.640132239798</v>
      </c>
      <c r="L57" s="183"/>
      <c r="M57" s="6">
        <f>IF(J57="","",(K57/J57)/LOOKUP(RIGHT($D$2,3),定数!$A$6:$A$13,定数!$B$6:$B$13))</f>
        <v>1.7995747002835187</v>
      </c>
      <c r="N57" s="71">
        <v>2003</v>
      </c>
      <c r="O57" s="8">
        <v>43542</v>
      </c>
      <c r="P57" s="192">
        <v>125.88</v>
      </c>
      <c r="Q57" s="192"/>
      <c r="R57" s="180">
        <f>IF(P57="","",T57*M57*LOOKUP(RIGHT($D$2,3),定数!$A$6:$A$13,定数!$B$6:$B$13))</f>
        <v>20695.10905326057</v>
      </c>
      <c r="S57" s="180"/>
      <c r="T57" s="181">
        <f t="shared" si="4"/>
        <v>115.00000000000057</v>
      </c>
      <c r="U57" s="181"/>
      <c r="V57" t="str">
        <f t="shared" si="8"/>
        <v/>
      </c>
      <c r="W57">
        <f t="shared" si="3"/>
        <v>0</v>
      </c>
      <c r="X57" s="40">
        <f t="shared" si="5"/>
        <v>473888.00440799328</v>
      </c>
      <c r="Y57" s="41">
        <f t="shared" si="6"/>
        <v>0</v>
      </c>
    </row>
    <row r="58" spans="2:25" x14ac:dyDescent="0.2">
      <c r="B58" s="73">
        <v>50</v>
      </c>
      <c r="C58" s="173">
        <f t="shared" si="1"/>
        <v>494583.11346125387</v>
      </c>
      <c r="D58" s="173"/>
      <c r="E58" s="73">
        <v>2003</v>
      </c>
      <c r="F58" s="8">
        <v>43548</v>
      </c>
      <c r="G58" s="73" t="s">
        <v>3</v>
      </c>
      <c r="H58" s="192">
        <v>128.32</v>
      </c>
      <c r="I58" s="192"/>
      <c r="J58" s="73">
        <v>51</v>
      </c>
      <c r="K58" s="182">
        <f t="shared" si="7"/>
        <v>14837.493403837616</v>
      </c>
      <c r="L58" s="183"/>
      <c r="M58" s="6">
        <f>IF(J58="","",(K58/J58)/LOOKUP(RIGHT($D$2,3),定数!$A$6:$A$13,定数!$B$6:$B$13))</f>
        <v>2.9093124321250228</v>
      </c>
      <c r="N58" s="73">
        <v>2003</v>
      </c>
      <c r="O58" s="8">
        <v>43549</v>
      </c>
      <c r="P58" s="192">
        <v>127.81</v>
      </c>
      <c r="Q58" s="192"/>
      <c r="R58" s="180">
        <f>IF(P58="","",T58*M58*LOOKUP(RIGHT($D$2,3),定数!$A$6:$A$13,定数!$B$6:$B$13))</f>
        <v>-14837.49340383735</v>
      </c>
      <c r="S58" s="180"/>
      <c r="T58" s="181">
        <f t="shared" si="4"/>
        <v>-50.999999999999091</v>
      </c>
      <c r="U58" s="181"/>
      <c r="V58" t="str">
        <f t="shared" si="8"/>
        <v/>
      </c>
      <c r="W58">
        <f t="shared" si="3"/>
        <v>1</v>
      </c>
      <c r="X58" s="40">
        <f t="shared" si="5"/>
        <v>494583.11346125387</v>
      </c>
      <c r="Y58" s="41">
        <f t="shared" si="6"/>
        <v>0</v>
      </c>
    </row>
    <row r="59" spans="2:25" x14ac:dyDescent="0.2">
      <c r="B59" s="72">
        <v>51</v>
      </c>
      <c r="C59" s="184">
        <f t="shared" si="1"/>
        <v>479745.6200574165</v>
      </c>
      <c r="D59" s="184"/>
      <c r="E59" s="72">
        <v>2003</v>
      </c>
      <c r="F59" s="52">
        <v>43552</v>
      </c>
      <c r="G59" s="72" t="s">
        <v>3</v>
      </c>
      <c r="H59" s="193">
        <v>128.61000000000001</v>
      </c>
      <c r="I59" s="193"/>
      <c r="J59" s="72">
        <v>36</v>
      </c>
      <c r="K59" s="187">
        <f t="shared" si="7"/>
        <v>14392.368601722494</v>
      </c>
      <c r="L59" s="188"/>
      <c r="M59" s="51">
        <f>IF(J59="","",(K59/J59)/LOOKUP(RIGHT($D$2,3),定数!$A$6:$A$13,定数!$B$6:$B$13))</f>
        <v>3.9978801671451372</v>
      </c>
      <c r="N59" s="72">
        <v>2003</v>
      </c>
      <c r="O59" s="52">
        <v>43552</v>
      </c>
      <c r="P59" s="193">
        <v>129.11000000000001</v>
      </c>
      <c r="Q59" s="193"/>
      <c r="R59" s="185">
        <f>IF(P59="","",T59*M59*LOOKUP(RIGHT($D$2,3),定数!$A$6:$A$13,定数!$B$6:$B$13))</f>
        <v>19989.400835725686</v>
      </c>
      <c r="S59" s="185"/>
      <c r="T59" s="186">
        <f t="shared" si="4"/>
        <v>50</v>
      </c>
      <c r="U59" s="186"/>
      <c r="V59" t="str">
        <f t="shared" si="8"/>
        <v/>
      </c>
      <c r="W59">
        <f t="shared" si="3"/>
        <v>0</v>
      </c>
      <c r="X59" s="40">
        <f t="shared" si="5"/>
        <v>494583.11346125387</v>
      </c>
      <c r="Y59" s="41">
        <f t="shared" si="6"/>
        <v>2.9999999999999472E-2</v>
      </c>
    </row>
    <row r="60" spans="2:25" x14ac:dyDescent="0.2">
      <c r="B60" s="96">
        <v>52</v>
      </c>
      <c r="C60" s="173">
        <f t="shared" si="1"/>
        <v>499735.02089314221</v>
      </c>
      <c r="D60" s="173"/>
      <c r="E60" s="71">
        <v>2003</v>
      </c>
      <c r="F60" s="8">
        <v>43569</v>
      </c>
      <c r="G60" s="71" t="s">
        <v>3</v>
      </c>
      <c r="H60" s="192">
        <v>129.65</v>
      </c>
      <c r="I60" s="192"/>
      <c r="J60" s="71">
        <v>38</v>
      </c>
      <c r="K60" s="182">
        <f t="shared" si="7"/>
        <v>14992.050626794266</v>
      </c>
      <c r="L60" s="183"/>
      <c r="M60" s="6">
        <f>IF(J60="","",(K60/J60)/LOOKUP(RIGHT($D$2,3),定数!$A$6:$A$13,定数!$B$6:$B$13))</f>
        <v>3.9452764807353331</v>
      </c>
      <c r="N60" s="71">
        <v>2003</v>
      </c>
      <c r="O60" s="8">
        <v>43571</v>
      </c>
      <c r="P60" s="192">
        <v>130.18</v>
      </c>
      <c r="Q60" s="192"/>
      <c r="R60" s="180">
        <f>IF(P60="","",T60*M60*LOOKUP(RIGHT($D$2,3),定数!$A$6:$A$13,定数!$B$6:$B$13))</f>
        <v>20909.965347897309</v>
      </c>
      <c r="S60" s="180"/>
      <c r="T60" s="181">
        <f t="shared" si="4"/>
        <v>53.000000000000114</v>
      </c>
      <c r="U60" s="181"/>
      <c r="V60" t="str">
        <f t="shared" si="8"/>
        <v/>
      </c>
      <c r="W60">
        <f t="shared" si="3"/>
        <v>0</v>
      </c>
      <c r="X60" s="40">
        <f t="shared" si="5"/>
        <v>499735.02089314221</v>
      </c>
      <c r="Y60" s="41">
        <f t="shared" si="6"/>
        <v>0</v>
      </c>
    </row>
    <row r="61" spans="2:25" x14ac:dyDescent="0.2">
      <c r="B61" s="71">
        <v>53</v>
      </c>
      <c r="C61" s="173">
        <f t="shared" si="1"/>
        <v>520644.98624103953</v>
      </c>
      <c r="D61" s="173"/>
      <c r="E61" s="71">
        <v>2003</v>
      </c>
      <c r="F61" s="8">
        <v>43576</v>
      </c>
      <c r="G61" s="71" t="s">
        <v>3</v>
      </c>
      <c r="H61" s="192">
        <v>130.69999999999999</v>
      </c>
      <c r="I61" s="192"/>
      <c r="J61" s="71">
        <v>50</v>
      </c>
      <c r="K61" s="182">
        <f t="shared" si="7"/>
        <v>15619.349587231185</v>
      </c>
      <c r="L61" s="183"/>
      <c r="M61" s="6">
        <f>IF(J61="","",(K61/J61)/LOOKUP(RIGHT($D$2,3),定数!$A$6:$A$13,定数!$B$6:$B$13))</f>
        <v>3.1238699174462368</v>
      </c>
      <c r="N61" s="71">
        <v>2003</v>
      </c>
      <c r="O61" s="8">
        <v>43577</v>
      </c>
      <c r="P61" s="192">
        <v>131.41</v>
      </c>
      <c r="Q61" s="192"/>
      <c r="R61" s="180">
        <f>IF(P61="","",T61*M61*LOOKUP(RIGHT($D$2,3),定数!$A$6:$A$13,定数!$B$6:$B$13))</f>
        <v>22179.476413868531</v>
      </c>
      <c r="S61" s="180"/>
      <c r="T61" s="181">
        <f t="shared" si="4"/>
        <v>71.000000000000796</v>
      </c>
      <c r="U61" s="181"/>
      <c r="V61" t="str">
        <f t="shared" si="8"/>
        <v/>
      </c>
      <c r="W61">
        <f t="shared" si="3"/>
        <v>0</v>
      </c>
      <c r="X61" s="40">
        <f t="shared" si="5"/>
        <v>520644.98624103953</v>
      </c>
      <c r="Y61" s="41">
        <f t="shared" si="6"/>
        <v>0</v>
      </c>
    </row>
    <row r="62" spans="2:25" x14ac:dyDescent="0.2">
      <c r="B62" s="71">
        <v>54</v>
      </c>
      <c r="C62" s="173">
        <f t="shared" si="1"/>
        <v>542824.46265490807</v>
      </c>
      <c r="D62" s="173"/>
      <c r="E62" s="71">
        <v>2003</v>
      </c>
      <c r="F62" s="8">
        <v>43578</v>
      </c>
      <c r="G62" s="71" t="s">
        <v>3</v>
      </c>
      <c r="H62" s="192">
        <v>131.97</v>
      </c>
      <c r="I62" s="192"/>
      <c r="J62" s="71">
        <v>57</v>
      </c>
      <c r="K62" s="182">
        <f t="shared" si="7"/>
        <v>16284.733879647241</v>
      </c>
      <c r="L62" s="183"/>
      <c r="M62" s="6">
        <f>IF(J62="","",(K62/J62)/LOOKUP(RIGHT($D$2,3),定数!$A$6:$A$13,定数!$B$6:$B$13))</f>
        <v>2.8569708560784637</v>
      </c>
      <c r="N62" s="71">
        <v>2003</v>
      </c>
      <c r="O62" s="8">
        <v>43580</v>
      </c>
      <c r="P62" s="192">
        <v>132.78</v>
      </c>
      <c r="Q62" s="192"/>
      <c r="R62" s="180">
        <f>IF(P62="","",T62*M62*LOOKUP(RIGHT($D$2,3),定数!$A$6:$A$13,定数!$B$6:$B$13))</f>
        <v>23141.46393423562</v>
      </c>
      <c r="S62" s="180"/>
      <c r="T62" s="181">
        <f t="shared" si="4"/>
        <v>81.000000000000227</v>
      </c>
      <c r="U62" s="181"/>
      <c r="V62" t="str">
        <f t="shared" si="8"/>
        <v/>
      </c>
      <c r="W62">
        <f t="shared" si="3"/>
        <v>0</v>
      </c>
      <c r="X62" s="40">
        <f t="shared" si="5"/>
        <v>542824.46265490807</v>
      </c>
      <c r="Y62" s="41">
        <f t="shared" si="6"/>
        <v>0</v>
      </c>
    </row>
    <row r="63" spans="2:25" x14ac:dyDescent="0.2">
      <c r="B63" s="73">
        <v>55</v>
      </c>
      <c r="C63" s="173">
        <f t="shared" si="1"/>
        <v>565965.9265891437</v>
      </c>
      <c r="D63" s="173"/>
      <c r="E63" s="73">
        <v>2003</v>
      </c>
      <c r="F63" s="8">
        <v>43588</v>
      </c>
      <c r="G63" s="73" t="s">
        <v>3</v>
      </c>
      <c r="H63" s="192">
        <v>133.63999999999999</v>
      </c>
      <c r="I63" s="192"/>
      <c r="J63" s="73">
        <v>60</v>
      </c>
      <c r="K63" s="182">
        <f t="shared" si="7"/>
        <v>16978.97779767431</v>
      </c>
      <c r="L63" s="183"/>
      <c r="M63" s="6">
        <f>IF(J63="","",(K63/J63)/LOOKUP(RIGHT($D$2,3),定数!$A$6:$A$13,定数!$B$6:$B$13))</f>
        <v>2.8298296329457187</v>
      </c>
      <c r="N63" s="73">
        <v>2003</v>
      </c>
      <c r="O63" s="8">
        <v>43592</v>
      </c>
      <c r="P63" s="192">
        <v>134.5</v>
      </c>
      <c r="Q63" s="192"/>
      <c r="R63" s="180">
        <f>IF(P63="","",T63*M63*LOOKUP(RIGHT($D$2,3),定数!$A$6:$A$13,定数!$B$6:$B$13))</f>
        <v>24336.534843333568</v>
      </c>
      <c r="S63" s="180"/>
      <c r="T63" s="181">
        <f t="shared" si="4"/>
        <v>86.000000000001364</v>
      </c>
      <c r="U63" s="181"/>
      <c r="V63" t="str">
        <f t="shared" si="8"/>
        <v/>
      </c>
      <c r="W63">
        <f t="shared" si="3"/>
        <v>0</v>
      </c>
      <c r="X63" s="40">
        <f t="shared" si="5"/>
        <v>565965.9265891437</v>
      </c>
      <c r="Y63" s="41">
        <f t="shared" si="6"/>
        <v>0</v>
      </c>
    </row>
    <row r="64" spans="2:25" x14ac:dyDescent="0.2">
      <c r="B64" s="72">
        <v>56</v>
      </c>
      <c r="C64" s="184">
        <f t="shared" si="1"/>
        <v>590302.46143247723</v>
      </c>
      <c r="D64" s="184"/>
      <c r="E64" s="72">
        <v>2003</v>
      </c>
      <c r="F64" s="52">
        <v>43599</v>
      </c>
      <c r="G64" s="72" t="s">
        <v>2</v>
      </c>
      <c r="H64" s="193">
        <v>133.99</v>
      </c>
      <c r="I64" s="193"/>
      <c r="J64" s="72">
        <v>81</v>
      </c>
      <c r="K64" s="187">
        <f t="shared" si="7"/>
        <v>17709.073842974318</v>
      </c>
      <c r="L64" s="188"/>
      <c r="M64" s="51">
        <f>IF(J64="","",(K64/J64)/LOOKUP(RIGHT($D$2,3),定数!$A$6:$A$13,定数!$B$6:$B$13))</f>
        <v>2.1863054127128789</v>
      </c>
      <c r="N64" s="72">
        <v>2003</v>
      </c>
      <c r="O64" s="52">
        <v>43600</v>
      </c>
      <c r="P64" s="193">
        <v>132.81</v>
      </c>
      <c r="Q64" s="193"/>
      <c r="R64" s="185">
        <f>IF(P64="","",T64*M64*LOOKUP(RIGHT($D$2,3),定数!$A$6:$A$13,定数!$B$6:$B$13))</f>
        <v>25798.403870012124</v>
      </c>
      <c r="S64" s="185"/>
      <c r="T64" s="186">
        <f t="shared" si="4"/>
        <v>118.00000000000068</v>
      </c>
      <c r="U64" s="186"/>
      <c r="V64" t="str">
        <f t="shared" si="8"/>
        <v/>
      </c>
      <c r="W64">
        <f t="shared" si="3"/>
        <v>0</v>
      </c>
      <c r="X64" s="40">
        <f t="shared" si="5"/>
        <v>590302.46143247723</v>
      </c>
      <c r="Y64" s="41">
        <f t="shared" si="6"/>
        <v>0</v>
      </c>
    </row>
    <row r="65" spans="2:25" x14ac:dyDescent="0.2">
      <c r="B65" s="71">
        <v>57</v>
      </c>
      <c r="C65" s="173">
        <f t="shared" si="1"/>
        <v>616100.86530248937</v>
      </c>
      <c r="D65" s="173"/>
      <c r="E65" s="71">
        <v>2003</v>
      </c>
      <c r="F65" s="8">
        <v>43606</v>
      </c>
      <c r="G65" s="71" t="s">
        <v>3</v>
      </c>
      <c r="H65" s="192">
        <v>136.88999999999999</v>
      </c>
      <c r="I65" s="192"/>
      <c r="J65" s="71">
        <v>90</v>
      </c>
      <c r="K65" s="182">
        <f t="shared" si="7"/>
        <v>18483.025959074679</v>
      </c>
      <c r="L65" s="183"/>
      <c r="M65" s="6">
        <f>IF(J65="","",(K65/J65)/LOOKUP(RIGHT($D$2,3),定数!$A$6:$A$13,定数!$B$6:$B$13))</f>
        <v>2.0536695510082974</v>
      </c>
      <c r="N65" s="71">
        <v>2003</v>
      </c>
      <c r="O65" s="8">
        <v>43609</v>
      </c>
      <c r="P65" s="192">
        <v>138.19999999999999</v>
      </c>
      <c r="Q65" s="192"/>
      <c r="R65" s="180">
        <f>IF(P65="","",T65*M65*LOOKUP(RIGHT($D$2,3),定数!$A$6:$A$13,定数!$B$6:$B$13))</f>
        <v>26903.071118208743</v>
      </c>
      <c r="S65" s="180"/>
      <c r="T65" s="181">
        <f t="shared" si="4"/>
        <v>131.00000000000023</v>
      </c>
      <c r="U65" s="181"/>
      <c r="V65" t="str">
        <f t="shared" si="8"/>
        <v/>
      </c>
      <c r="W65">
        <f t="shared" si="3"/>
        <v>0</v>
      </c>
      <c r="X65" s="40">
        <f t="shared" si="5"/>
        <v>616100.86530248937</v>
      </c>
      <c r="Y65" s="41">
        <f t="shared" si="6"/>
        <v>0</v>
      </c>
    </row>
    <row r="66" spans="2:25" x14ac:dyDescent="0.2">
      <c r="B66" s="71">
        <v>58</v>
      </c>
      <c r="C66" s="173">
        <f t="shared" si="1"/>
        <v>643003.93642069807</v>
      </c>
      <c r="D66" s="173"/>
      <c r="E66" s="71">
        <v>2003</v>
      </c>
      <c r="F66" s="8">
        <v>43611</v>
      </c>
      <c r="G66" s="71" t="s">
        <v>3</v>
      </c>
      <c r="H66" s="192">
        <v>138.65</v>
      </c>
      <c r="I66" s="192"/>
      <c r="J66" s="71">
        <v>71</v>
      </c>
      <c r="K66" s="182">
        <f t="shared" si="7"/>
        <v>19290.118092620942</v>
      </c>
      <c r="L66" s="183"/>
      <c r="M66" s="6">
        <f>IF(J66="","",(K66/J66)/LOOKUP(RIGHT($D$2,3),定数!$A$6:$A$13,定数!$B$6:$B$13))</f>
        <v>2.7169180412142175</v>
      </c>
      <c r="N66" s="71">
        <v>2003</v>
      </c>
      <c r="O66" s="8">
        <v>43614</v>
      </c>
      <c r="P66" s="192">
        <v>139.66999999999999</v>
      </c>
      <c r="Q66" s="192"/>
      <c r="R66" s="180">
        <f>IF(P66="","",T66*M66*LOOKUP(RIGHT($D$2,3),定数!$A$6:$A$13,定数!$B$6:$B$13))</f>
        <v>27712.564020384525</v>
      </c>
      <c r="S66" s="180"/>
      <c r="T66" s="181">
        <f t="shared" si="4"/>
        <v>101.99999999999818</v>
      </c>
      <c r="U66" s="181"/>
      <c r="V66" t="str">
        <f t="shared" si="8"/>
        <v/>
      </c>
      <c r="W66">
        <f t="shared" si="3"/>
        <v>0</v>
      </c>
      <c r="X66" s="40">
        <f t="shared" si="5"/>
        <v>643003.93642069807</v>
      </c>
      <c r="Y66" s="41">
        <f t="shared" si="6"/>
        <v>0</v>
      </c>
    </row>
    <row r="67" spans="2:25" x14ac:dyDescent="0.2">
      <c r="B67" s="71">
        <v>59</v>
      </c>
      <c r="C67" s="173">
        <f t="shared" si="1"/>
        <v>670716.50044108264</v>
      </c>
      <c r="D67" s="173"/>
      <c r="E67" s="71">
        <v>2003</v>
      </c>
      <c r="F67" s="8">
        <v>43615</v>
      </c>
      <c r="G67" s="71" t="s">
        <v>3</v>
      </c>
      <c r="H67" s="192">
        <v>140.09</v>
      </c>
      <c r="I67" s="192"/>
      <c r="J67" s="71">
        <v>97</v>
      </c>
      <c r="K67" s="182">
        <f t="shared" si="7"/>
        <v>20121.495013232478</v>
      </c>
      <c r="L67" s="183"/>
      <c r="M67" s="6">
        <f>IF(J67="","",(K67/J67)/LOOKUP(RIGHT($D$2,3),定数!$A$6:$A$13,定数!$B$6:$B$13))</f>
        <v>2.0743809291992243</v>
      </c>
      <c r="N67" s="71">
        <v>2003</v>
      </c>
      <c r="O67" s="8">
        <v>43618</v>
      </c>
      <c r="P67" s="192">
        <v>139.12</v>
      </c>
      <c r="Q67" s="192"/>
      <c r="R67" s="180">
        <f>IF(P67="","",T67*M67*LOOKUP(RIGHT($D$2,3),定数!$A$6:$A$13,定数!$B$6:$B$13))</f>
        <v>-20121.495013232452</v>
      </c>
      <c r="S67" s="180"/>
      <c r="T67" s="181">
        <f t="shared" si="4"/>
        <v>-96.999999999999886</v>
      </c>
      <c r="U67" s="181"/>
      <c r="V67" t="str">
        <f t="shared" si="8"/>
        <v/>
      </c>
      <c r="W67">
        <f t="shared" si="3"/>
        <v>1</v>
      </c>
      <c r="X67" s="40">
        <f t="shared" si="5"/>
        <v>670716.50044108264</v>
      </c>
      <c r="Y67" s="41">
        <f t="shared" si="6"/>
        <v>0</v>
      </c>
    </row>
    <row r="68" spans="2:25" x14ac:dyDescent="0.2">
      <c r="B68" s="71">
        <v>60</v>
      </c>
      <c r="C68" s="173">
        <f t="shared" si="1"/>
        <v>650595.00542785018</v>
      </c>
      <c r="D68" s="173"/>
      <c r="E68" s="71">
        <v>2003</v>
      </c>
      <c r="F68" s="8">
        <v>43646</v>
      </c>
      <c r="G68" s="71" t="s">
        <v>3</v>
      </c>
      <c r="H68" s="192">
        <v>137.36000000000001</v>
      </c>
      <c r="I68" s="192"/>
      <c r="J68" s="71">
        <v>55</v>
      </c>
      <c r="K68" s="182">
        <f t="shared" si="7"/>
        <v>19517.850162835504</v>
      </c>
      <c r="L68" s="183"/>
      <c r="M68" s="6">
        <f>IF(J68="","",(K68/J68)/LOOKUP(RIGHT($D$2,3),定数!$A$6:$A$13,定数!$B$6:$B$13))</f>
        <v>3.5487000296064553</v>
      </c>
      <c r="N68" s="71">
        <v>2003</v>
      </c>
      <c r="O68" s="8">
        <v>43647</v>
      </c>
      <c r="P68" s="192">
        <v>138.13999999999999</v>
      </c>
      <c r="Q68" s="192"/>
      <c r="R68" s="180">
        <f>IF(P68="","",T68*M68*LOOKUP(RIGHT($D$2,3),定数!$A$6:$A$13,定数!$B$6:$B$13))</f>
        <v>27679.860230929382</v>
      </c>
      <c r="S68" s="180"/>
      <c r="T68" s="181">
        <f t="shared" si="4"/>
        <v>77.999999999997272</v>
      </c>
      <c r="U68" s="181"/>
      <c r="V68" t="str">
        <f t="shared" si="8"/>
        <v/>
      </c>
      <c r="W68">
        <f t="shared" si="3"/>
        <v>0</v>
      </c>
      <c r="X68" s="40">
        <f t="shared" si="5"/>
        <v>670716.50044108264</v>
      </c>
      <c r="Y68" s="41">
        <f t="shared" si="6"/>
        <v>2.9999999999999916E-2</v>
      </c>
    </row>
    <row r="69" spans="2:25" x14ac:dyDescent="0.2">
      <c r="B69" s="71">
        <v>61</v>
      </c>
      <c r="C69" s="173">
        <f t="shared" si="1"/>
        <v>678274.86565877951</v>
      </c>
      <c r="D69" s="173"/>
      <c r="E69" s="71">
        <v>2003</v>
      </c>
      <c r="F69" s="8">
        <v>43655</v>
      </c>
      <c r="G69" s="71" t="s">
        <v>2</v>
      </c>
      <c r="H69" s="192">
        <v>133.55000000000001</v>
      </c>
      <c r="I69" s="192"/>
      <c r="J69" s="71">
        <v>71</v>
      </c>
      <c r="K69" s="182">
        <f t="shared" si="7"/>
        <v>20348.245969763386</v>
      </c>
      <c r="L69" s="183"/>
      <c r="M69" s="6">
        <f>IF(J69="","",(K69/J69)/LOOKUP(RIGHT($D$2,3),定数!$A$6:$A$13,定数!$B$6:$B$13))</f>
        <v>2.8659501365863922</v>
      </c>
      <c r="N69" s="71">
        <v>2003</v>
      </c>
      <c r="O69" s="8">
        <v>43655</v>
      </c>
      <c r="P69" s="192">
        <v>134.26</v>
      </c>
      <c r="Q69" s="192"/>
      <c r="R69" s="180">
        <f>IF(P69="","",T69*M69*LOOKUP(RIGHT($D$2,3),定数!$A$6:$A$13,定数!$B$6:$B$13))</f>
        <v>-20348.245969762796</v>
      </c>
      <c r="S69" s="180"/>
      <c r="T69" s="181">
        <f t="shared" si="4"/>
        <v>-70.999999999997954</v>
      </c>
      <c r="U69" s="181"/>
      <c r="V69" t="str">
        <f t="shared" si="8"/>
        <v/>
      </c>
      <c r="W69">
        <f t="shared" si="3"/>
        <v>1</v>
      </c>
      <c r="X69" s="40">
        <f t="shared" si="5"/>
        <v>678274.86565877951</v>
      </c>
      <c r="Y69" s="41">
        <f t="shared" si="6"/>
        <v>0</v>
      </c>
    </row>
    <row r="70" spans="2:25" x14ac:dyDescent="0.2">
      <c r="B70" s="73">
        <v>62</v>
      </c>
      <c r="C70" s="173">
        <f t="shared" si="1"/>
        <v>657926.61968901672</v>
      </c>
      <c r="D70" s="173"/>
      <c r="E70" s="73">
        <v>2003</v>
      </c>
      <c r="F70" s="8">
        <v>43664</v>
      </c>
      <c r="G70" s="73" t="s">
        <v>3</v>
      </c>
      <c r="H70" s="192">
        <v>133.47999999999999</v>
      </c>
      <c r="I70" s="192"/>
      <c r="J70" s="73">
        <v>97</v>
      </c>
      <c r="K70" s="182">
        <f t="shared" si="7"/>
        <v>19737.7985906705</v>
      </c>
      <c r="L70" s="183"/>
      <c r="M70" s="6">
        <f>IF(J70="","",(K70/J70)/LOOKUP(RIGHT($D$2,3),定数!$A$6:$A$13,定数!$B$6:$B$13))</f>
        <v>2.0348245969763403</v>
      </c>
      <c r="N70" s="73">
        <v>2003</v>
      </c>
      <c r="O70" s="8">
        <v>43668</v>
      </c>
      <c r="P70" s="192">
        <v>134.88999999999999</v>
      </c>
      <c r="Q70" s="192"/>
      <c r="R70" s="180">
        <f>IF(P70="","",T70*M70*LOOKUP(RIGHT($D$2,3),定数!$A$6:$A$13,定数!$B$6:$B$13))</f>
        <v>28691.026817366328</v>
      </c>
      <c r="S70" s="180"/>
      <c r="T70" s="181">
        <f t="shared" si="4"/>
        <v>140.99999999999966</v>
      </c>
      <c r="U70" s="181"/>
      <c r="V70" s="74" t="str">
        <f t="shared" si="8"/>
        <v/>
      </c>
      <c r="W70" s="75">
        <f t="shared" si="3"/>
        <v>0</v>
      </c>
      <c r="X70" s="76">
        <f t="shared" si="5"/>
        <v>678274.86565877951</v>
      </c>
      <c r="Y70" s="41">
        <f t="shared" si="6"/>
        <v>2.9999999999999138E-2</v>
      </c>
    </row>
    <row r="71" spans="2:25" x14ac:dyDescent="0.2">
      <c r="B71" s="72">
        <v>63</v>
      </c>
      <c r="C71" s="184">
        <f t="shared" si="1"/>
        <v>686617.64650638308</v>
      </c>
      <c r="D71" s="184"/>
      <c r="E71" s="72">
        <v>2003</v>
      </c>
      <c r="F71" s="52">
        <v>43669</v>
      </c>
      <c r="G71" s="72" t="s">
        <v>3</v>
      </c>
      <c r="H71" s="193">
        <v>135.21</v>
      </c>
      <c r="I71" s="193"/>
      <c r="J71" s="72">
        <v>65</v>
      </c>
      <c r="K71" s="187">
        <f t="shared" si="7"/>
        <v>20598.52939519149</v>
      </c>
      <c r="L71" s="188"/>
      <c r="M71" s="51">
        <f>IF(J71="","",(K71/J71)/LOOKUP(RIGHT($D$2,3),定数!$A$6:$A$13,定数!$B$6:$B$13))</f>
        <v>3.1690045223371524</v>
      </c>
      <c r="N71" s="72">
        <v>2003</v>
      </c>
      <c r="O71" s="52">
        <v>43669</v>
      </c>
      <c r="P71" s="193">
        <v>136.13999999999999</v>
      </c>
      <c r="Q71" s="193"/>
      <c r="R71" s="185">
        <f>IF(P71="","",T71*M71*LOOKUP(RIGHT($D$2,3),定数!$A$6:$A$13,定数!$B$6:$B$13))</f>
        <v>29471.742057734831</v>
      </c>
      <c r="S71" s="185"/>
      <c r="T71" s="186">
        <f t="shared" si="4"/>
        <v>92.99999999999784</v>
      </c>
      <c r="U71" s="186"/>
      <c r="V71" t="str">
        <f t="shared" si="8"/>
        <v/>
      </c>
      <c r="W71">
        <f t="shared" si="3"/>
        <v>0</v>
      </c>
      <c r="X71" s="40">
        <f t="shared" si="5"/>
        <v>686617.64650638308</v>
      </c>
      <c r="Y71" s="41">
        <f t="shared" si="6"/>
        <v>0</v>
      </c>
    </row>
    <row r="72" spans="2:25" x14ac:dyDescent="0.2">
      <c r="B72" s="71">
        <v>64</v>
      </c>
      <c r="C72" s="173">
        <f t="shared" si="1"/>
        <v>716089.38856411795</v>
      </c>
      <c r="D72" s="173"/>
      <c r="E72" s="71">
        <v>2003</v>
      </c>
      <c r="F72" s="8">
        <v>43695</v>
      </c>
      <c r="G72" s="71" t="s">
        <v>2</v>
      </c>
      <c r="H72" s="192">
        <v>133.65</v>
      </c>
      <c r="I72" s="192"/>
      <c r="J72" s="71">
        <v>61</v>
      </c>
      <c r="K72" s="182">
        <f t="shared" si="7"/>
        <v>21482.681656923538</v>
      </c>
      <c r="L72" s="183"/>
      <c r="M72" s="6">
        <f>IF(J72="","",(K72/J72)/LOOKUP(RIGHT($D$2,3),定数!$A$6:$A$13,定数!$B$6:$B$13))</f>
        <v>3.5217510912989405</v>
      </c>
      <c r="N72" s="71">
        <v>2003</v>
      </c>
      <c r="O72" s="8">
        <v>43696</v>
      </c>
      <c r="P72" s="192">
        <v>132.77000000000001</v>
      </c>
      <c r="Q72" s="192"/>
      <c r="R72" s="180">
        <f>IF(P72="","",T72*M72*LOOKUP(RIGHT($D$2,3),定数!$A$6:$A$13,定数!$B$6:$B$13))</f>
        <v>30991.409603430515</v>
      </c>
      <c r="S72" s="180"/>
      <c r="T72" s="181">
        <f t="shared" si="4"/>
        <v>87.999999999999545</v>
      </c>
      <c r="U72" s="181"/>
      <c r="V72" t="str">
        <f t="shared" si="8"/>
        <v/>
      </c>
      <c r="W72">
        <f t="shared" si="3"/>
        <v>0</v>
      </c>
      <c r="X72" s="40">
        <f t="shared" si="5"/>
        <v>716089.38856411795</v>
      </c>
      <c r="Y72" s="41">
        <f t="shared" si="6"/>
        <v>0</v>
      </c>
    </row>
    <row r="73" spans="2:25" x14ac:dyDescent="0.2">
      <c r="B73" s="96">
        <v>65</v>
      </c>
      <c r="C73" s="173">
        <f t="shared" si="1"/>
        <v>747080.79816754849</v>
      </c>
      <c r="D73" s="173"/>
      <c r="E73" s="71">
        <v>2003</v>
      </c>
      <c r="F73" s="8">
        <v>43714</v>
      </c>
      <c r="G73" s="71" t="s">
        <v>3</v>
      </c>
      <c r="H73" s="192">
        <v>128.99</v>
      </c>
      <c r="I73" s="192"/>
      <c r="J73" s="71">
        <v>148</v>
      </c>
      <c r="K73" s="182">
        <f t="shared" si="7"/>
        <v>22412.423945026454</v>
      </c>
      <c r="L73" s="183"/>
      <c r="M73" s="6">
        <f>IF(J73="","",(K73/J73)/LOOKUP(RIGHT($D$2,3),定数!$A$6:$A$13,定数!$B$6:$B$13))</f>
        <v>1.5143529692585442</v>
      </c>
      <c r="N73" s="71">
        <v>2003</v>
      </c>
      <c r="O73" s="8">
        <v>43718</v>
      </c>
      <c r="P73" s="192">
        <v>131.16999999999999</v>
      </c>
      <c r="Q73" s="192"/>
      <c r="R73" s="180">
        <f>IF(P73="","",T73*M73*LOOKUP(RIGHT($D$2,3),定数!$A$6:$A$13,定数!$B$6:$B$13))</f>
        <v>33012.894729835934</v>
      </c>
      <c r="S73" s="180"/>
      <c r="T73" s="181">
        <f t="shared" si="4"/>
        <v>217.99999999999784</v>
      </c>
      <c r="U73" s="181"/>
      <c r="V73" t="str">
        <f t="shared" si="8"/>
        <v/>
      </c>
      <c r="W73">
        <f t="shared" si="3"/>
        <v>0</v>
      </c>
      <c r="X73" s="40">
        <f t="shared" si="5"/>
        <v>747080.79816754849</v>
      </c>
      <c r="Y73" s="41">
        <f t="shared" si="6"/>
        <v>0</v>
      </c>
    </row>
    <row r="74" spans="2:25" x14ac:dyDescent="0.2">
      <c r="B74" s="71">
        <v>66</v>
      </c>
      <c r="C74" s="173">
        <f t="shared" ref="C74:C108" si="9">IF(R73="","",C73+R73)</f>
        <v>780093.6928973844</v>
      </c>
      <c r="D74" s="173"/>
      <c r="E74" s="71">
        <v>2003</v>
      </c>
      <c r="F74" s="8">
        <v>43761</v>
      </c>
      <c r="G74" s="71" t="s">
        <v>3</v>
      </c>
      <c r="H74" s="192">
        <v>128.63999999999999</v>
      </c>
      <c r="I74" s="192"/>
      <c r="J74" s="71">
        <v>73</v>
      </c>
      <c r="K74" s="182">
        <f t="shared" si="7"/>
        <v>23402.810786921531</v>
      </c>
      <c r="L74" s="183"/>
      <c r="M74" s="6">
        <f>IF(J74="","",(K74/J74)/LOOKUP(RIGHT($D$2,3),定数!$A$6:$A$13,定数!$B$6:$B$13))</f>
        <v>3.2058644913591139</v>
      </c>
      <c r="N74" s="71">
        <v>2003</v>
      </c>
      <c r="O74" s="8">
        <v>43761</v>
      </c>
      <c r="P74" s="192">
        <v>129.69</v>
      </c>
      <c r="Q74" s="192"/>
      <c r="R74" s="180">
        <f>IF(P74="","",T74*M74*LOOKUP(RIGHT($D$2,3),定数!$A$6:$A$13,定数!$B$6:$B$13))</f>
        <v>33661.577159271059</v>
      </c>
      <c r="S74" s="180"/>
      <c r="T74" s="181">
        <f t="shared" si="4"/>
        <v>105.00000000000114</v>
      </c>
      <c r="U74" s="181"/>
      <c r="V74" t="str">
        <f t="shared" si="8"/>
        <v/>
      </c>
      <c r="W74">
        <f t="shared" si="8"/>
        <v>0</v>
      </c>
      <c r="X74" s="40">
        <f t="shared" si="5"/>
        <v>780093.6928973844</v>
      </c>
      <c r="Y74" s="41">
        <f t="shared" si="6"/>
        <v>0</v>
      </c>
    </row>
    <row r="75" spans="2:25" x14ac:dyDescent="0.2">
      <c r="B75" s="71">
        <v>67</v>
      </c>
      <c r="C75" s="173">
        <f t="shared" si="9"/>
        <v>813755.27005665551</v>
      </c>
      <c r="D75" s="173"/>
      <c r="E75" s="71">
        <v>2003</v>
      </c>
      <c r="F75" s="8">
        <v>43782</v>
      </c>
      <c r="G75" s="71" t="s">
        <v>3</v>
      </c>
      <c r="H75" s="192">
        <v>126.86</v>
      </c>
      <c r="I75" s="192"/>
      <c r="J75" s="71">
        <v>73</v>
      </c>
      <c r="K75" s="182">
        <f t="shared" ref="K75:K108" si="10">IF(J75="","",C75*0.03)</f>
        <v>24412.658101699664</v>
      </c>
      <c r="L75" s="183"/>
      <c r="M75" s="6">
        <f>IF(J75="","",(K75/J75)/LOOKUP(RIGHT($D$2,3),定数!$A$6:$A$13,定数!$B$6:$B$13))</f>
        <v>3.3441997399588583</v>
      </c>
      <c r="N75" s="71">
        <v>2003</v>
      </c>
      <c r="O75" s="8">
        <v>43786</v>
      </c>
      <c r="P75" s="192">
        <v>127.91</v>
      </c>
      <c r="Q75" s="192"/>
      <c r="R75" s="180">
        <f>IF(P75="","",T75*M75*LOOKUP(RIGHT($D$2,3),定数!$A$6:$A$13,定数!$B$6:$B$13))</f>
        <v>35114.097269567916</v>
      </c>
      <c r="S75" s="180"/>
      <c r="T75" s="181">
        <f t="shared" si="4"/>
        <v>104.99999999999972</v>
      </c>
      <c r="U75" s="181"/>
      <c r="V75" t="str">
        <f t="shared" ref="V75:W90" si="11">IF(S75&lt;&gt;"",IF(S75&lt;0,1+V74,0),"")</f>
        <v/>
      </c>
      <c r="W75">
        <f t="shared" si="11"/>
        <v>0</v>
      </c>
      <c r="X75" s="40">
        <f t="shared" si="5"/>
        <v>813755.27005665551</v>
      </c>
      <c r="Y75" s="41">
        <f t="shared" si="6"/>
        <v>0</v>
      </c>
    </row>
    <row r="76" spans="2:25" x14ac:dyDescent="0.2">
      <c r="B76" s="71">
        <v>68</v>
      </c>
      <c r="C76" s="173">
        <f t="shared" si="9"/>
        <v>848869.36732622341</v>
      </c>
      <c r="D76" s="173"/>
      <c r="E76" s="71">
        <v>2003</v>
      </c>
      <c r="F76" s="8">
        <v>43797</v>
      </c>
      <c r="G76" s="71" t="s">
        <v>3</v>
      </c>
      <c r="H76" s="192">
        <v>130.15</v>
      </c>
      <c r="I76" s="192"/>
      <c r="J76" s="71">
        <v>33</v>
      </c>
      <c r="K76" s="182">
        <f t="shared" si="10"/>
        <v>25466.081019786703</v>
      </c>
      <c r="L76" s="183"/>
      <c r="M76" s="6">
        <f>IF(J76="","",(K76/J76)/LOOKUP(RIGHT($D$2,3),定数!$A$6:$A$13,定数!$B$6:$B$13))</f>
        <v>7.7169942484202139</v>
      </c>
      <c r="N76" s="71">
        <v>2003</v>
      </c>
      <c r="O76" s="8">
        <v>43797</v>
      </c>
      <c r="P76" s="192">
        <v>130.6</v>
      </c>
      <c r="Q76" s="192"/>
      <c r="R76" s="180">
        <f>IF(P76="","",T76*M76*LOOKUP(RIGHT($D$2,3),定数!$A$6:$A$13,定数!$B$6:$B$13))</f>
        <v>34726.474117890088</v>
      </c>
      <c r="S76" s="180"/>
      <c r="T76" s="181">
        <f t="shared" ref="T76:T108" si="12">IF(P76="","",IF(G76="買",(P76-H76),(H76-P76))*IF(RIGHT($D$2,3)="JPY",100,10000))</f>
        <v>44.999999999998863</v>
      </c>
      <c r="U76" s="181"/>
      <c r="V76" t="str">
        <f t="shared" si="11"/>
        <v/>
      </c>
      <c r="W76">
        <f t="shared" si="11"/>
        <v>0</v>
      </c>
      <c r="X76" s="40">
        <f t="shared" ref="X76:X108" si="13">IF(C76&lt;&gt;"",MAX(X75,C76),"")</f>
        <v>848869.36732622341</v>
      </c>
      <c r="Y76" s="41">
        <f t="shared" ref="Y76:Y108" si="14">IF(X76&lt;&gt;"",1-(C76/X76),"")</f>
        <v>0</v>
      </c>
    </row>
    <row r="77" spans="2:25" x14ac:dyDescent="0.2">
      <c r="B77" s="71">
        <v>69</v>
      </c>
      <c r="C77" s="173">
        <f t="shared" si="9"/>
        <v>883595.84144411352</v>
      </c>
      <c r="D77" s="173"/>
      <c r="E77" s="71">
        <v>2003</v>
      </c>
      <c r="F77" s="8">
        <v>43806</v>
      </c>
      <c r="G77" s="71" t="s">
        <v>3</v>
      </c>
      <c r="H77" s="192">
        <v>132.83000000000001</v>
      </c>
      <c r="I77" s="192"/>
      <c r="J77" s="71">
        <v>55</v>
      </c>
      <c r="K77" s="182">
        <f t="shared" si="10"/>
        <v>26507.875243323404</v>
      </c>
      <c r="L77" s="183"/>
      <c r="M77" s="6">
        <f>IF(J77="","",(K77/J77)/LOOKUP(RIGHT($D$2,3),定数!$A$6:$A$13,定数!$B$6:$B$13))</f>
        <v>4.8196136806042551</v>
      </c>
      <c r="N77" s="71">
        <v>2003</v>
      </c>
      <c r="O77" s="8">
        <v>43807</v>
      </c>
      <c r="P77" s="192">
        <v>133.61000000000001</v>
      </c>
      <c r="Q77" s="192"/>
      <c r="R77" s="180">
        <f>IF(P77="","",T77*M77*LOOKUP(RIGHT($D$2,3),定数!$A$6:$A$13,定数!$B$6:$B$13))</f>
        <v>37592.986708713244</v>
      </c>
      <c r="S77" s="180"/>
      <c r="T77" s="181">
        <f t="shared" si="12"/>
        <v>78.000000000000114</v>
      </c>
      <c r="U77" s="181"/>
      <c r="V77" t="str">
        <f t="shared" si="11"/>
        <v/>
      </c>
      <c r="W77">
        <f t="shared" si="11"/>
        <v>0</v>
      </c>
      <c r="X77" s="40">
        <f t="shared" si="13"/>
        <v>883595.84144411352</v>
      </c>
      <c r="Y77" s="41">
        <f t="shared" si="14"/>
        <v>0</v>
      </c>
    </row>
    <row r="78" spans="2:25" x14ac:dyDescent="0.2">
      <c r="B78" s="71">
        <v>70</v>
      </c>
      <c r="C78" s="173">
        <f t="shared" si="9"/>
        <v>921188.82815282675</v>
      </c>
      <c r="D78" s="173"/>
      <c r="E78" s="71">
        <v>2003</v>
      </c>
      <c r="F78" s="8">
        <v>43822</v>
      </c>
      <c r="G78" s="71" t="s">
        <v>2</v>
      </c>
      <c r="H78" s="199">
        <v>133</v>
      </c>
      <c r="I78" s="199"/>
      <c r="J78" s="71">
        <v>50</v>
      </c>
      <c r="K78" s="182">
        <f t="shared" si="10"/>
        <v>27635.6648445848</v>
      </c>
      <c r="L78" s="183"/>
      <c r="M78" s="6">
        <f>IF(J78="","",(K78/J78)/LOOKUP(RIGHT($D$2,3),定数!$A$6:$A$13,定数!$B$6:$B$13))</f>
        <v>5.5271329689169599</v>
      </c>
      <c r="N78" s="71">
        <v>2003</v>
      </c>
      <c r="O78" s="8">
        <v>43824</v>
      </c>
      <c r="P78" s="199">
        <v>133.5</v>
      </c>
      <c r="Q78" s="199"/>
      <c r="R78" s="180">
        <f>IF(P78="","",T78*M78*LOOKUP(RIGHT($D$2,3),定数!$A$6:$A$13,定数!$B$6:$B$13))</f>
        <v>-27635.6648445848</v>
      </c>
      <c r="S78" s="180"/>
      <c r="T78" s="181">
        <f t="shared" si="12"/>
        <v>-50</v>
      </c>
      <c r="U78" s="181"/>
      <c r="V78" t="str">
        <f t="shared" si="11"/>
        <v/>
      </c>
      <c r="W78">
        <f t="shared" si="11"/>
        <v>1</v>
      </c>
      <c r="X78" s="40">
        <f t="shared" si="13"/>
        <v>921188.82815282675</v>
      </c>
      <c r="Y78" s="41">
        <f t="shared" si="14"/>
        <v>0</v>
      </c>
    </row>
    <row r="79" spans="2:25" x14ac:dyDescent="0.2">
      <c r="B79" s="71">
        <v>71</v>
      </c>
      <c r="C79" s="173">
        <f t="shared" si="9"/>
        <v>893553.16330824199</v>
      </c>
      <c r="D79" s="173"/>
      <c r="E79" s="71">
        <v>2003</v>
      </c>
      <c r="F79" s="8">
        <v>43829</v>
      </c>
      <c r="G79" s="71" t="s">
        <v>3</v>
      </c>
      <c r="H79" s="192">
        <v>133.78</v>
      </c>
      <c r="I79" s="192"/>
      <c r="J79" s="71">
        <v>39</v>
      </c>
      <c r="K79" s="182">
        <f t="shared" si="10"/>
        <v>26806.594899247259</v>
      </c>
      <c r="L79" s="183"/>
      <c r="M79" s="6">
        <f>IF(J79="","",(K79/J79)/LOOKUP(RIGHT($D$2,3),定数!$A$6:$A$13,定数!$B$6:$B$13))</f>
        <v>6.8734858716018605</v>
      </c>
      <c r="N79" s="71">
        <v>2003</v>
      </c>
      <c r="O79" s="8">
        <v>43830</v>
      </c>
      <c r="P79" s="192">
        <v>134.32</v>
      </c>
      <c r="Q79" s="192"/>
      <c r="R79" s="180">
        <f>IF(P79="","",T79*M79*LOOKUP(RIGHT($D$2,3),定数!$A$6:$A$13,定数!$B$6:$B$13))</f>
        <v>37116.823706649498</v>
      </c>
      <c r="S79" s="180"/>
      <c r="T79" s="181">
        <f t="shared" si="12"/>
        <v>53.999999999999204</v>
      </c>
      <c r="U79" s="181"/>
      <c r="V79" t="str">
        <f t="shared" si="11"/>
        <v/>
      </c>
      <c r="W79">
        <f t="shared" si="11"/>
        <v>0</v>
      </c>
      <c r="X79" s="40">
        <f t="shared" si="13"/>
        <v>921188.82815282675</v>
      </c>
      <c r="Y79" s="41">
        <f t="shared" si="14"/>
        <v>2.9999999999999916E-2</v>
      </c>
    </row>
    <row r="80" spans="2:25" x14ac:dyDescent="0.2">
      <c r="B80" s="71">
        <v>72</v>
      </c>
      <c r="C80" s="173">
        <f t="shared" si="9"/>
        <v>930669.98701489146</v>
      </c>
      <c r="D80" s="173"/>
      <c r="E80" s="71">
        <v>2004</v>
      </c>
      <c r="F80" s="8">
        <v>43469</v>
      </c>
      <c r="G80" s="71" t="s">
        <v>2</v>
      </c>
      <c r="H80" s="192">
        <v>135.22999999999999</v>
      </c>
      <c r="I80" s="192"/>
      <c r="J80" s="71">
        <v>68</v>
      </c>
      <c r="K80" s="182">
        <f t="shared" si="10"/>
        <v>27920.099610446741</v>
      </c>
      <c r="L80" s="183"/>
      <c r="M80" s="6">
        <f>IF(J80="","",(K80/J80)/LOOKUP(RIGHT($D$2,3),定数!$A$6:$A$13,定数!$B$6:$B$13))</f>
        <v>4.1058970015362855</v>
      </c>
      <c r="N80" s="71">
        <v>2004</v>
      </c>
      <c r="O80" s="8">
        <v>43479</v>
      </c>
      <c r="P80" s="192">
        <v>134.25</v>
      </c>
      <c r="Q80" s="192"/>
      <c r="R80" s="180">
        <f>IF(P80="","",T80*M80*LOOKUP(RIGHT($D$2,3),定数!$A$6:$A$13,定数!$B$6:$B$13))</f>
        <v>40237.790615055179</v>
      </c>
      <c r="S80" s="180"/>
      <c r="T80" s="181">
        <f t="shared" si="12"/>
        <v>97.999999999998977</v>
      </c>
      <c r="U80" s="181"/>
      <c r="V80" t="str">
        <f t="shared" si="11"/>
        <v/>
      </c>
      <c r="W80">
        <f t="shared" si="11"/>
        <v>0</v>
      </c>
      <c r="X80" s="40">
        <f t="shared" si="13"/>
        <v>930669.98701489146</v>
      </c>
      <c r="Y80" s="41">
        <f t="shared" si="14"/>
        <v>0</v>
      </c>
    </row>
    <row r="81" spans="2:25" x14ac:dyDescent="0.2">
      <c r="B81" s="71">
        <v>73</v>
      </c>
      <c r="C81" s="173">
        <f t="shared" si="9"/>
        <v>970907.77762994659</v>
      </c>
      <c r="D81" s="173"/>
      <c r="E81" s="71">
        <v>2004</v>
      </c>
      <c r="F81" s="8">
        <v>43523</v>
      </c>
      <c r="G81" s="71" t="s">
        <v>2</v>
      </c>
      <c r="H81" s="192">
        <v>136.11000000000001</v>
      </c>
      <c r="I81" s="192"/>
      <c r="J81" s="71">
        <v>45</v>
      </c>
      <c r="K81" s="182">
        <f t="shared" si="10"/>
        <v>29127.233328898397</v>
      </c>
      <c r="L81" s="183"/>
      <c r="M81" s="6">
        <f>IF(J81="","",(K81/J81)/LOOKUP(RIGHT($D$2,3),定数!$A$6:$A$13,定数!$B$6:$B$13))</f>
        <v>6.4727185175329769</v>
      </c>
      <c r="N81" s="71">
        <v>2004</v>
      </c>
      <c r="O81" s="8">
        <v>43523</v>
      </c>
      <c r="P81" s="192">
        <v>135.47</v>
      </c>
      <c r="Q81" s="192"/>
      <c r="R81" s="180">
        <f>IF(P81="","",T81*M81*LOOKUP(RIGHT($D$2,3),定数!$A$6:$A$13,定数!$B$6:$B$13))</f>
        <v>41425.398512212007</v>
      </c>
      <c r="S81" s="180"/>
      <c r="T81" s="181">
        <f t="shared" si="12"/>
        <v>64.000000000001478</v>
      </c>
      <c r="U81" s="181"/>
      <c r="V81" t="str">
        <f t="shared" si="11"/>
        <v/>
      </c>
      <c r="W81">
        <f t="shared" si="11"/>
        <v>0</v>
      </c>
      <c r="X81" s="40">
        <f t="shared" si="13"/>
        <v>970907.77762994659</v>
      </c>
      <c r="Y81" s="41">
        <f t="shared" si="14"/>
        <v>0</v>
      </c>
    </row>
    <row r="82" spans="2:25" x14ac:dyDescent="0.2">
      <c r="B82" s="71">
        <v>74</v>
      </c>
      <c r="C82" s="173">
        <f t="shared" si="9"/>
        <v>1012333.1761421586</v>
      </c>
      <c r="D82" s="173"/>
      <c r="E82" s="71">
        <v>2004</v>
      </c>
      <c r="F82" s="8">
        <v>43541</v>
      </c>
      <c r="G82" s="71" t="s">
        <v>2</v>
      </c>
      <c r="H82" s="192">
        <v>134.69</v>
      </c>
      <c r="I82" s="192"/>
      <c r="J82" s="71">
        <v>76</v>
      </c>
      <c r="K82" s="182">
        <f t="shared" si="10"/>
        <v>30369.995284264754</v>
      </c>
      <c r="L82" s="183"/>
      <c r="M82" s="6">
        <f>IF(J82="","",(K82/J82)/LOOKUP(RIGHT($D$2,3),定数!$A$6:$A$13,定数!$B$6:$B$13))</f>
        <v>3.9960520110874675</v>
      </c>
      <c r="N82" s="71">
        <v>2004</v>
      </c>
      <c r="O82" s="8">
        <v>43541</v>
      </c>
      <c r="P82" s="192">
        <v>133.59</v>
      </c>
      <c r="Q82" s="192"/>
      <c r="R82" s="180">
        <f>IF(P82="","",T82*M82*LOOKUP(RIGHT($D$2,3),定数!$A$6:$A$13,定数!$B$6:$B$13))</f>
        <v>43956.572121961915</v>
      </c>
      <c r="S82" s="180"/>
      <c r="T82" s="181">
        <f t="shared" si="12"/>
        <v>109.99999999999943</v>
      </c>
      <c r="U82" s="181"/>
      <c r="V82" t="str">
        <f t="shared" si="11"/>
        <v/>
      </c>
      <c r="W82">
        <f t="shared" si="11"/>
        <v>0</v>
      </c>
      <c r="X82" s="40">
        <f t="shared" si="13"/>
        <v>1012333.1761421586</v>
      </c>
      <c r="Y82" s="41">
        <f t="shared" si="14"/>
        <v>0</v>
      </c>
    </row>
    <row r="83" spans="2:25" x14ac:dyDescent="0.2">
      <c r="B83" s="96">
        <v>75</v>
      </c>
      <c r="C83" s="173">
        <f t="shared" si="9"/>
        <v>1056289.7482641204</v>
      </c>
      <c r="D83" s="173"/>
      <c r="E83" s="71">
        <v>2004</v>
      </c>
      <c r="F83" s="8">
        <v>43548</v>
      </c>
      <c r="G83" s="71" t="s">
        <v>2</v>
      </c>
      <c r="H83" s="192">
        <v>131.33000000000001</v>
      </c>
      <c r="I83" s="192"/>
      <c r="J83" s="71">
        <v>88</v>
      </c>
      <c r="K83" s="182">
        <f t="shared" si="10"/>
        <v>31688.692447923611</v>
      </c>
      <c r="L83" s="183"/>
      <c r="M83" s="6">
        <f>IF(J83="","",(K83/J83)/LOOKUP(RIGHT($D$2,3),定数!$A$6:$A$13,定数!$B$6:$B$13))</f>
        <v>3.6009877781731374</v>
      </c>
      <c r="N83" s="71">
        <v>2004</v>
      </c>
      <c r="O83" s="8">
        <v>43548</v>
      </c>
      <c r="P83" s="192">
        <v>130.05000000000001</v>
      </c>
      <c r="Q83" s="192"/>
      <c r="R83" s="180">
        <f>IF(P83="","",T83*M83*LOOKUP(RIGHT($D$2,3),定数!$A$6:$A$13,定数!$B$6:$B$13))</f>
        <v>46092.643560616198</v>
      </c>
      <c r="S83" s="180"/>
      <c r="T83" s="181">
        <f t="shared" si="12"/>
        <v>128.00000000000011</v>
      </c>
      <c r="U83" s="181"/>
      <c r="V83" t="str">
        <f t="shared" si="11"/>
        <v/>
      </c>
      <c r="W83">
        <f t="shared" si="11"/>
        <v>0</v>
      </c>
      <c r="X83" s="40">
        <f t="shared" si="13"/>
        <v>1056289.7482641204</v>
      </c>
      <c r="Y83" s="41">
        <f t="shared" si="14"/>
        <v>0</v>
      </c>
    </row>
    <row r="84" spans="2:25" x14ac:dyDescent="0.2">
      <c r="B84" s="71">
        <v>76</v>
      </c>
      <c r="C84" s="173">
        <f t="shared" si="9"/>
        <v>1102382.3918247367</v>
      </c>
      <c r="D84" s="173"/>
      <c r="E84" s="71">
        <v>2004</v>
      </c>
      <c r="F84" s="8">
        <v>43550</v>
      </c>
      <c r="G84" s="71" t="s">
        <v>2</v>
      </c>
      <c r="H84" s="192">
        <v>128.65</v>
      </c>
      <c r="I84" s="192"/>
      <c r="J84" s="71">
        <v>69</v>
      </c>
      <c r="K84" s="182">
        <f t="shared" si="10"/>
        <v>33071.471754742102</v>
      </c>
      <c r="L84" s="183"/>
      <c r="M84" s="6">
        <f>IF(J84="","",(K84/J84)/LOOKUP(RIGHT($D$2,3),定数!$A$6:$A$13,定数!$B$6:$B$13))</f>
        <v>4.7929669209771166</v>
      </c>
      <c r="N84" s="71">
        <v>2004</v>
      </c>
      <c r="O84" s="8">
        <v>43550</v>
      </c>
      <c r="P84" s="192">
        <v>127.64</v>
      </c>
      <c r="Q84" s="192"/>
      <c r="R84" s="180">
        <f>IF(P84="","",T84*M84*LOOKUP(RIGHT($D$2,3),定数!$A$6:$A$13,定数!$B$6:$B$13))</f>
        <v>48408.965901869124</v>
      </c>
      <c r="S84" s="180"/>
      <c r="T84" s="181">
        <f t="shared" si="12"/>
        <v>101.00000000000051</v>
      </c>
      <c r="U84" s="181"/>
      <c r="V84" t="str">
        <f t="shared" si="11"/>
        <v/>
      </c>
      <c r="W84">
        <f t="shared" si="11"/>
        <v>0</v>
      </c>
      <c r="X84" s="40">
        <f t="shared" si="13"/>
        <v>1102382.3918247367</v>
      </c>
      <c r="Y84" s="41">
        <f t="shared" si="14"/>
        <v>0</v>
      </c>
    </row>
    <row r="85" spans="2:25" x14ac:dyDescent="0.2">
      <c r="B85" s="71">
        <v>77</v>
      </c>
      <c r="C85" s="173">
        <f t="shared" si="9"/>
        <v>1150791.3577266058</v>
      </c>
      <c r="D85" s="173"/>
      <c r="E85" s="71">
        <v>2004</v>
      </c>
      <c r="F85" s="8">
        <v>43571</v>
      </c>
      <c r="G85" s="71" t="s">
        <v>3</v>
      </c>
      <c r="H85" s="192">
        <v>129.88</v>
      </c>
      <c r="I85" s="192"/>
      <c r="J85" s="71">
        <v>72</v>
      </c>
      <c r="K85" s="182">
        <f t="shared" si="10"/>
        <v>34523.740731798171</v>
      </c>
      <c r="L85" s="183"/>
      <c r="M85" s="6">
        <f>IF(J85="","",(K85/J85)/LOOKUP(RIGHT($D$2,3),定数!$A$6:$A$13,定数!$B$6:$B$13))</f>
        <v>4.7949639905275241</v>
      </c>
      <c r="N85" s="71">
        <v>2004</v>
      </c>
      <c r="O85" s="8">
        <v>43572</v>
      </c>
      <c r="P85" s="192">
        <v>129.16</v>
      </c>
      <c r="Q85" s="192"/>
      <c r="R85" s="180">
        <f>IF(P85="","",T85*M85*LOOKUP(RIGHT($D$2,3),定数!$A$6:$A$13,定数!$B$6:$B$13))</f>
        <v>-34523.74073179812</v>
      </c>
      <c r="S85" s="180"/>
      <c r="T85" s="181">
        <f t="shared" si="12"/>
        <v>-71.999999999999886</v>
      </c>
      <c r="U85" s="181"/>
      <c r="V85" t="str">
        <f t="shared" si="11"/>
        <v/>
      </c>
      <c r="W85">
        <f t="shared" si="11"/>
        <v>1</v>
      </c>
      <c r="X85" s="40">
        <f t="shared" si="13"/>
        <v>1150791.3577266058</v>
      </c>
      <c r="Y85" s="41">
        <f t="shared" si="14"/>
        <v>0</v>
      </c>
    </row>
    <row r="86" spans="2:25" x14ac:dyDescent="0.2">
      <c r="B86" s="71">
        <v>78</v>
      </c>
      <c r="C86" s="173">
        <f t="shared" si="9"/>
        <v>1116267.6169948077</v>
      </c>
      <c r="D86" s="173"/>
      <c r="E86" s="71">
        <v>2004</v>
      </c>
      <c r="F86" s="8">
        <v>43583</v>
      </c>
      <c r="G86" s="71" t="s">
        <v>3</v>
      </c>
      <c r="H86" s="192">
        <v>130.1</v>
      </c>
      <c r="I86" s="192"/>
      <c r="J86" s="71">
        <v>57</v>
      </c>
      <c r="K86" s="182">
        <f t="shared" si="10"/>
        <v>33488.028509844233</v>
      </c>
      <c r="L86" s="183"/>
      <c r="M86" s="6">
        <f>IF(J86="","",(K86/J86)/LOOKUP(RIGHT($D$2,3),定数!$A$6:$A$13,定数!$B$6:$B$13))</f>
        <v>5.8750927210253039</v>
      </c>
      <c r="N86" s="71">
        <v>2004</v>
      </c>
      <c r="O86" s="8">
        <v>43584</v>
      </c>
      <c r="P86" s="192">
        <v>130.91</v>
      </c>
      <c r="Q86" s="192"/>
      <c r="R86" s="180">
        <f>IF(P86="","",T86*M86*LOOKUP(RIGHT($D$2,3),定数!$A$6:$A$13,定数!$B$6:$B$13))</f>
        <v>47588.251040305098</v>
      </c>
      <c r="S86" s="180"/>
      <c r="T86" s="181">
        <f t="shared" si="12"/>
        <v>81.000000000000227</v>
      </c>
      <c r="U86" s="181"/>
      <c r="V86" t="str">
        <f t="shared" si="11"/>
        <v/>
      </c>
      <c r="W86">
        <f t="shared" si="11"/>
        <v>0</v>
      </c>
      <c r="X86" s="40">
        <f t="shared" si="13"/>
        <v>1150791.3577266058</v>
      </c>
      <c r="Y86" s="41">
        <f t="shared" si="14"/>
        <v>2.9999999999999916E-2</v>
      </c>
    </row>
    <row r="87" spans="2:25" x14ac:dyDescent="0.2">
      <c r="B87" s="71">
        <v>79</v>
      </c>
      <c r="C87" s="173">
        <f t="shared" si="9"/>
        <v>1163855.8680351127</v>
      </c>
      <c r="D87" s="173"/>
      <c r="E87" s="71">
        <v>2004</v>
      </c>
      <c r="F87" s="8">
        <v>43584</v>
      </c>
      <c r="G87" s="71" t="s">
        <v>3</v>
      </c>
      <c r="H87" s="192">
        <v>131.13999999999999</v>
      </c>
      <c r="I87" s="192"/>
      <c r="J87" s="71">
        <v>91</v>
      </c>
      <c r="K87" s="182">
        <f t="shared" si="10"/>
        <v>34915.676041053383</v>
      </c>
      <c r="L87" s="183"/>
      <c r="M87" s="6">
        <f>IF(J87="","",(K87/J87)/LOOKUP(RIGHT($D$2,3),定数!$A$6:$A$13,定数!$B$6:$B$13))</f>
        <v>3.8368874770388333</v>
      </c>
      <c r="N87" s="71">
        <v>2004</v>
      </c>
      <c r="O87" s="8">
        <v>43585</v>
      </c>
      <c r="P87" s="192">
        <v>132.46</v>
      </c>
      <c r="Q87" s="192"/>
      <c r="R87" s="180">
        <f>IF(P87="","",T87*M87*LOOKUP(RIGHT($D$2,3),定数!$A$6:$A$13,定数!$B$6:$B$13))</f>
        <v>50646.914696913431</v>
      </c>
      <c r="S87" s="180"/>
      <c r="T87" s="181">
        <f t="shared" si="12"/>
        <v>132.00000000000216</v>
      </c>
      <c r="U87" s="181"/>
      <c r="V87" t="str">
        <f t="shared" si="11"/>
        <v/>
      </c>
      <c r="W87">
        <f t="shared" si="11"/>
        <v>0</v>
      </c>
      <c r="X87" s="40">
        <f t="shared" si="13"/>
        <v>1163855.8680351127</v>
      </c>
      <c r="Y87" s="41">
        <f t="shared" si="14"/>
        <v>0</v>
      </c>
    </row>
    <row r="88" spans="2:25" x14ac:dyDescent="0.2">
      <c r="B88" s="71">
        <v>80</v>
      </c>
      <c r="C88" s="173">
        <f t="shared" si="9"/>
        <v>1214502.7827320262</v>
      </c>
      <c r="D88" s="173"/>
      <c r="E88" s="71">
        <v>2004</v>
      </c>
      <c r="F88" s="8">
        <v>43592</v>
      </c>
      <c r="G88" s="71" t="s">
        <v>3</v>
      </c>
      <c r="H88" s="192">
        <v>133.38</v>
      </c>
      <c r="I88" s="192"/>
      <c r="J88" s="71">
        <v>101</v>
      </c>
      <c r="K88" s="182">
        <f t="shared" si="10"/>
        <v>36435.083481960784</v>
      </c>
      <c r="L88" s="183"/>
      <c r="M88" s="6">
        <f>IF(J88="","",(K88/J88)/LOOKUP(RIGHT($D$2,3),定数!$A$6:$A$13,定数!$B$6:$B$13))</f>
        <v>3.6074340081149292</v>
      </c>
      <c r="N88" s="71">
        <v>2004</v>
      </c>
      <c r="O88" s="8">
        <v>43596</v>
      </c>
      <c r="P88" s="192">
        <v>134.85</v>
      </c>
      <c r="Q88" s="192"/>
      <c r="R88" s="180">
        <f>IF(P88="","",T88*M88*LOOKUP(RIGHT($D$2,3),定数!$A$6:$A$13,定数!$B$6:$B$13))</f>
        <v>53029.279919289424</v>
      </c>
      <c r="S88" s="180"/>
      <c r="T88" s="181">
        <f t="shared" si="12"/>
        <v>146.99999999999989</v>
      </c>
      <c r="U88" s="181"/>
      <c r="V88" t="str">
        <f t="shared" si="11"/>
        <v/>
      </c>
      <c r="W88">
        <f t="shared" si="11"/>
        <v>0</v>
      </c>
      <c r="X88" s="40">
        <f t="shared" si="13"/>
        <v>1214502.7827320262</v>
      </c>
      <c r="Y88" s="41">
        <f t="shared" si="14"/>
        <v>0</v>
      </c>
    </row>
    <row r="89" spans="2:25" x14ac:dyDescent="0.2">
      <c r="B89" s="71">
        <v>81</v>
      </c>
      <c r="C89" s="173">
        <f t="shared" si="9"/>
        <v>1267532.0626513157</v>
      </c>
      <c r="D89" s="173"/>
      <c r="E89" s="71">
        <v>2004</v>
      </c>
      <c r="F89" s="8">
        <v>43602</v>
      </c>
      <c r="G89" s="71" t="s">
        <v>3</v>
      </c>
      <c r="H89" s="192">
        <v>136.34</v>
      </c>
      <c r="I89" s="192"/>
      <c r="J89" s="71">
        <v>95</v>
      </c>
      <c r="K89" s="182">
        <f t="shared" si="10"/>
        <v>38025.961879539471</v>
      </c>
      <c r="L89" s="183"/>
      <c r="M89" s="6">
        <f>IF(J89="","",(K89/J89)/LOOKUP(RIGHT($D$2,3),定数!$A$6:$A$13,定数!$B$6:$B$13))</f>
        <v>4.0027328294252076</v>
      </c>
      <c r="N89" s="71">
        <v>2004</v>
      </c>
      <c r="O89" s="8">
        <v>43603</v>
      </c>
      <c r="P89" s="192">
        <v>137.72</v>
      </c>
      <c r="Q89" s="192"/>
      <c r="R89" s="180">
        <f>IF(P89="","",T89*M89*LOOKUP(RIGHT($D$2,3),定数!$A$6:$A$13,定数!$B$6:$B$13))</f>
        <v>55237.713046067685</v>
      </c>
      <c r="S89" s="180"/>
      <c r="T89" s="181">
        <f t="shared" si="12"/>
        <v>137.99999999999955</v>
      </c>
      <c r="U89" s="181"/>
      <c r="V89" t="str">
        <f t="shared" si="11"/>
        <v/>
      </c>
      <c r="W89">
        <f t="shared" si="11"/>
        <v>0</v>
      </c>
      <c r="X89" s="40">
        <f t="shared" si="13"/>
        <v>1267532.0626513157</v>
      </c>
      <c r="Y89" s="41">
        <f t="shared" si="14"/>
        <v>0</v>
      </c>
    </row>
    <row r="90" spans="2:25" x14ac:dyDescent="0.2">
      <c r="B90" s="71">
        <v>82</v>
      </c>
      <c r="C90" s="173">
        <f t="shared" si="9"/>
        <v>1322769.7756973833</v>
      </c>
      <c r="D90" s="173"/>
      <c r="E90" s="71">
        <v>2004</v>
      </c>
      <c r="F90" s="8">
        <v>43605</v>
      </c>
      <c r="G90" s="71" t="s">
        <v>2</v>
      </c>
      <c r="H90" s="192">
        <v>135.13</v>
      </c>
      <c r="I90" s="192"/>
      <c r="J90" s="71">
        <v>118</v>
      </c>
      <c r="K90" s="182">
        <f t="shared" si="10"/>
        <v>39683.093270921498</v>
      </c>
      <c r="L90" s="183"/>
      <c r="M90" s="6">
        <f>IF(J90="","",(K90/J90)/LOOKUP(RIGHT($D$2,3),定数!$A$6:$A$13,定数!$B$6:$B$13))</f>
        <v>3.3629740060102966</v>
      </c>
      <c r="N90" s="71">
        <v>2004</v>
      </c>
      <c r="O90" s="8">
        <v>43610</v>
      </c>
      <c r="P90" s="192">
        <v>136.31</v>
      </c>
      <c r="Q90" s="192"/>
      <c r="R90" s="180">
        <f>IF(P90="","",T90*M90*LOOKUP(RIGHT($D$2,3),定数!$A$6:$A$13,定数!$B$6:$B$13))</f>
        <v>-39683.09327092173</v>
      </c>
      <c r="S90" s="180"/>
      <c r="T90" s="181">
        <f t="shared" si="12"/>
        <v>-118.00000000000068</v>
      </c>
      <c r="U90" s="181"/>
      <c r="V90" t="str">
        <f t="shared" si="11"/>
        <v/>
      </c>
      <c r="W90">
        <f t="shared" si="11"/>
        <v>1</v>
      </c>
      <c r="X90" s="40">
        <f t="shared" si="13"/>
        <v>1322769.7756973833</v>
      </c>
      <c r="Y90" s="41">
        <f t="shared" si="14"/>
        <v>0</v>
      </c>
    </row>
    <row r="91" spans="2:25" x14ac:dyDescent="0.2">
      <c r="B91" s="71">
        <v>83</v>
      </c>
      <c r="C91" s="173">
        <f t="shared" si="9"/>
        <v>1283086.6824264615</v>
      </c>
      <c r="D91" s="173"/>
      <c r="E91" s="71">
        <v>2004</v>
      </c>
      <c r="F91" s="8">
        <v>43682</v>
      </c>
      <c r="G91" s="71" t="s">
        <v>3</v>
      </c>
      <c r="H91" s="192">
        <v>134.22</v>
      </c>
      <c r="I91" s="192"/>
      <c r="J91" s="71">
        <v>56</v>
      </c>
      <c r="K91" s="182">
        <f t="shared" si="10"/>
        <v>38492.600472793842</v>
      </c>
      <c r="L91" s="183"/>
      <c r="M91" s="6">
        <f>IF(J91="","",(K91/J91)/LOOKUP(RIGHT($D$2,3),定数!$A$6:$A$13,定数!$B$6:$B$13))</f>
        <v>6.8736786558560432</v>
      </c>
      <c r="N91" s="71">
        <v>2004</v>
      </c>
      <c r="O91" s="8">
        <v>43683</v>
      </c>
      <c r="P91" s="192">
        <v>135.02000000000001</v>
      </c>
      <c r="Q91" s="192"/>
      <c r="R91" s="180">
        <f>IF(P91="","",T91*M91*LOOKUP(RIGHT($D$2,3),定数!$A$6:$A$13,定数!$B$6:$B$13))</f>
        <v>54989.429246849126</v>
      </c>
      <c r="S91" s="180"/>
      <c r="T91" s="181">
        <f t="shared" si="12"/>
        <v>80.000000000001137</v>
      </c>
      <c r="U91" s="181"/>
      <c r="V91" t="str">
        <f t="shared" ref="V91:W106" si="15">IF(S91&lt;&gt;"",IF(S91&lt;0,1+V90,0),"")</f>
        <v/>
      </c>
      <c r="W91">
        <f t="shared" si="15"/>
        <v>0</v>
      </c>
      <c r="X91" s="40">
        <f t="shared" si="13"/>
        <v>1322769.7756973833</v>
      </c>
      <c r="Y91" s="41">
        <f t="shared" si="14"/>
        <v>3.0000000000000249E-2</v>
      </c>
    </row>
    <row r="92" spans="2:25" x14ac:dyDescent="0.2">
      <c r="B92" s="71">
        <v>84</v>
      </c>
      <c r="C92" s="173">
        <f t="shared" si="9"/>
        <v>1338076.1116733106</v>
      </c>
      <c r="D92" s="173"/>
      <c r="E92" s="71">
        <v>2004</v>
      </c>
      <c r="F92" s="8">
        <v>43686</v>
      </c>
      <c r="G92" s="71" t="s">
        <v>3</v>
      </c>
      <c r="H92" s="192">
        <v>135.72</v>
      </c>
      <c r="I92" s="192"/>
      <c r="J92" s="71">
        <v>59</v>
      </c>
      <c r="K92" s="182">
        <f t="shared" si="10"/>
        <v>40142.283350199315</v>
      </c>
      <c r="L92" s="183"/>
      <c r="M92" s="6">
        <f>IF(J92="","",(K92/J92)/LOOKUP(RIGHT($D$2,3),定数!$A$6:$A$13,定数!$B$6:$B$13))</f>
        <v>6.8037768390168329</v>
      </c>
      <c r="N92" s="71">
        <v>2004</v>
      </c>
      <c r="O92" s="8">
        <v>43688</v>
      </c>
      <c r="P92" s="192">
        <v>136.56</v>
      </c>
      <c r="Q92" s="192"/>
      <c r="R92" s="180">
        <f>IF(P92="","",T92*M92*LOOKUP(RIGHT($D$2,3),定数!$A$6:$A$13,定数!$B$6:$B$13))</f>
        <v>57151.725447741628</v>
      </c>
      <c r="S92" s="180"/>
      <c r="T92" s="181">
        <f t="shared" si="12"/>
        <v>84.000000000000341</v>
      </c>
      <c r="U92" s="181"/>
      <c r="V92" t="str">
        <f t="shared" si="15"/>
        <v/>
      </c>
      <c r="W92">
        <f t="shared" si="15"/>
        <v>0</v>
      </c>
      <c r="X92" s="40">
        <f t="shared" si="13"/>
        <v>1338076.1116733106</v>
      </c>
      <c r="Y92" s="41">
        <f t="shared" si="14"/>
        <v>0</v>
      </c>
    </row>
    <row r="93" spans="2:25" x14ac:dyDescent="0.2">
      <c r="B93" s="71">
        <v>85</v>
      </c>
      <c r="C93" s="173">
        <f t="shared" si="9"/>
        <v>1395227.8371210522</v>
      </c>
      <c r="D93" s="173"/>
      <c r="E93" s="71">
        <v>2004</v>
      </c>
      <c r="F93" s="8">
        <v>43697</v>
      </c>
      <c r="G93" s="71" t="s">
        <v>2</v>
      </c>
      <c r="H93" s="192">
        <v>134.77000000000001</v>
      </c>
      <c r="I93" s="192"/>
      <c r="J93" s="71">
        <v>42</v>
      </c>
      <c r="K93" s="182">
        <f t="shared" si="10"/>
        <v>41856.835113631561</v>
      </c>
      <c r="L93" s="183"/>
      <c r="M93" s="6">
        <f>IF(J93="","",(K93/J93)/LOOKUP(RIGHT($D$2,3),定数!$A$6:$A$13,定数!$B$6:$B$13))</f>
        <v>9.9659131222932285</v>
      </c>
      <c r="N93" s="71">
        <v>2004</v>
      </c>
      <c r="O93" s="8">
        <v>43700</v>
      </c>
      <c r="P93" s="192">
        <v>134.18</v>
      </c>
      <c r="Q93" s="192"/>
      <c r="R93" s="180">
        <f>IF(P93="","",T93*M93*LOOKUP(RIGHT($D$2,3),定数!$A$6:$A$13,定数!$B$6:$B$13))</f>
        <v>58798.887421530388</v>
      </c>
      <c r="S93" s="180"/>
      <c r="T93" s="181">
        <f t="shared" si="12"/>
        <v>59.000000000000341</v>
      </c>
      <c r="U93" s="181"/>
      <c r="V93" t="str">
        <f t="shared" si="15"/>
        <v/>
      </c>
      <c r="W93">
        <f t="shared" si="15"/>
        <v>0</v>
      </c>
      <c r="X93" s="40">
        <f t="shared" si="13"/>
        <v>1395227.8371210522</v>
      </c>
      <c r="Y93" s="41">
        <f t="shared" si="14"/>
        <v>0</v>
      </c>
    </row>
    <row r="94" spans="2:25" x14ac:dyDescent="0.2">
      <c r="B94" s="71">
        <v>86</v>
      </c>
      <c r="C94" s="173">
        <f t="shared" si="9"/>
        <v>1454026.7245425826</v>
      </c>
      <c r="D94" s="173"/>
      <c r="E94" s="71">
        <v>2004</v>
      </c>
      <c r="F94" s="8">
        <v>43704</v>
      </c>
      <c r="G94" s="71" t="s">
        <v>2</v>
      </c>
      <c r="H94" s="192">
        <v>132.52000000000001</v>
      </c>
      <c r="I94" s="192"/>
      <c r="J94" s="71">
        <v>39</v>
      </c>
      <c r="K94" s="182">
        <f t="shared" si="10"/>
        <v>43620.801736277477</v>
      </c>
      <c r="L94" s="183"/>
      <c r="M94" s="6">
        <f>IF(J94="","",(K94/J94)/LOOKUP(RIGHT($D$2,3),定数!$A$6:$A$13,定数!$B$6:$B$13))</f>
        <v>11.184820958019866</v>
      </c>
      <c r="N94" s="71">
        <v>2004</v>
      </c>
      <c r="O94" s="8">
        <v>43704</v>
      </c>
      <c r="P94" s="192">
        <v>131.97</v>
      </c>
      <c r="Q94" s="192"/>
      <c r="R94" s="180">
        <f>IF(P94="","",T94*M94*LOOKUP(RIGHT($D$2,3),定数!$A$6:$A$13,定数!$B$6:$B$13))</f>
        <v>61516.51526911054</v>
      </c>
      <c r="S94" s="180"/>
      <c r="T94" s="181">
        <f t="shared" si="12"/>
        <v>55.000000000001137</v>
      </c>
      <c r="U94" s="181"/>
      <c r="V94" t="str">
        <f t="shared" si="15"/>
        <v/>
      </c>
      <c r="W94">
        <f t="shared" si="15"/>
        <v>0</v>
      </c>
      <c r="X94" s="40">
        <f t="shared" si="13"/>
        <v>1454026.7245425826</v>
      </c>
      <c r="Y94" s="41">
        <f t="shared" si="14"/>
        <v>0</v>
      </c>
    </row>
    <row r="95" spans="2:25" x14ac:dyDescent="0.2">
      <c r="B95" s="71">
        <v>87</v>
      </c>
      <c r="C95" s="173">
        <f t="shared" si="9"/>
        <v>1515543.2398116931</v>
      </c>
      <c r="D95" s="173"/>
      <c r="E95" s="71">
        <v>2004</v>
      </c>
      <c r="F95" s="8">
        <v>43735</v>
      </c>
      <c r="G95" s="71" t="s">
        <v>3</v>
      </c>
      <c r="H95" s="192">
        <v>135.99</v>
      </c>
      <c r="I95" s="192"/>
      <c r="J95" s="71">
        <v>34</v>
      </c>
      <c r="K95" s="182">
        <f>IF(J95="","",C95*0.03)</f>
        <v>45466.297194350787</v>
      </c>
      <c r="L95" s="183"/>
      <c r="M95" s="6">
        <f>IF(J95="","",(K95/J95)/LOOKUP(RIGHT($D$2,3),定数!$A$6:$A$13,定数!$B$6:$B$13))</f>
        <v>13.372440351279643</v>
      </c>
      <c r="N95" s="71">
        <v>2004</v>
      </c>
      <c r="O95" s="8">
        <v>43735</v>
      </c>
      <c r="P95" s="192">
        <v>136.46</v>
      </c>
      <c r="Q95" s="192"/>
      <c r="R95" s="180">
        <f>IF(P95="","",T95*M95*LOOKUP(RIGHT($D$2,3),定数!$A$6:$A$13,定数!$B$6:$B$13))</f>
        <v>62850.469651014166</v>
      </c>
      <c r="S95" s="180"/>
      <c r="T95" s="181">
        <f t="shared" si="12"/>
        <v>46.999999999999886</v>
      </c>
      <c r="U95" s="181"/>
      <c r="V95" t="str">
        <f t="shared" si="15"/>
        <v/>
      </c>
      <c r="W95">
        <f t="shared" si="15"/>
        <v>0</v>
      </c>
      <c r="X95" s="40">
        <f t="shared" si="13"/>
        <v>1515543.2398116931</v>
      </c>
      <c r="Y95" s="41">
        <f t="shared" si="14"/>
        <v>0</v>
      </c>
    </row>
    <row r="96" spans="2:25" x14ac:dyDescent="0.2">
      <c r="B96" s="71">
        <v>88</v>
      </c>
      <c r="C96" s="173">
        <f t="shared" si="9"/>
        <v>1578393.7094627072</v>
      </c>
      <c r="D96" s="173"/>
      <c r="E96" s="71">
        <v>2004</v>
      </c>
      <c r="F96" s="8">
        <v>43750</v>
      </c>
      <c r="G96" s="71" t="s">
        <v>2</v>
      </c>
      <c r="H96" s="192">
        <v>135.24</v>
      </c>
      <c r="I96" s="192"/>
      <c r="J96" s="71">
        <v>53</v>
      </c>
      <c r="K96" s="182">
        <f t="shared" si="10"/>
        <v>47351.811283881216</v>
      </c>
      <c r="L96" s="183"/>
      <c r="M96" s="6">
        <f>IF(J96="","",(K96/J96)/LOOKUP(RIGHT($D$2,3),定数!$A$6:$A$13,定数!$B$6:$B$13))</f>
        <v>8.934304015826644</v>
      </c>
      <c r="N96" s="71">
        <v>2004</v>
      </c>
      <c r="O96" s="8">
        <v>43752</v>
      </c>
      <c r="P96" s="192">
        <v>135.77000000000001</v>
      </c>
      <c r="Q96" s="192"/>
      <c r="R96" s="180">
        <f>IF(P96="","",T96*M96*LOOKUP(RIGHT($D$2,3),定数!$A$6:$A$13,定数!$B$6:$B$13))</f>
        <v>-47351.81128388131</v>
      </c>
      <c r="S96" s="180"/>
      <c r="T96" s="181">
        <f t="shared" si="12"/>
        <v>-53.000000000000114</v>
      </c>
      <c r="U96" s="181"/>
      <c r="V96" t="str">
        <f t="shared" si="15"/>
        <v/>
      </c>
      <c r="W96">
        <f t="shared" si="15"/>
        <v>1</v>
      </c>
      <c r="X96" s="40">
        <f t="shared" si="13"/>
        <v>1578393.7094627072</v>
      </c>
      <c r="Y96" s="41">
        <f t="shared" si="14"/>
        <v>0</v>
      </c>
    </row>
    <row r="97" spans="2:25" x14ac:dyDescent="0.2">
      <c r="B97" s="96">
        <v>89</v>
      </c>
      <c r="C97" s="173">
        <f t="shared" si="9"/>
        <v>1531041.8981788259</v>
      </c>
      <c r="D97" s="173"/>
      <c r="E97" s="71">
        <v>2004</v>
      </c>
      <c r="F97" s="8">
        <v>43795</v>
      </c>
      <c r="G97" s="71" t="s">
        <v>3</v>
      </c>
      <c r="H97" s="192">
        <v>136.43</v>
      </c>
      <c r="I97" s="192"/>
      <c r="J97" s="71">
        <v>78</v>
      </c>
      <c r="K97" s="182">
        <f t="shared" si="10"/>
        <v>45931.256945364774</v>
      </c>
      <c r="L97" s="183"/>
      <c r="M97" s="6">
        <f>IF(J97="","",(K97/J97)/LOOKUP(RIGHT($D$2,3),定数!$A$6:$A$13,定数!$B$6:$B$13))</f>
        <v>5.8886226853031758</v>
      </c>
      <c r="N97" s="71">
        <v>2004</v>
      </c>
      <c r="O97" s="8">
        <v>43802</v>
      </c>
      <c r="P97" s="192">
        <v>137.56</v>
      </c>
      <c r="Q97" s="192"/>
      <c r="R97" s="180">
        <f>IF(P97="","",T97*M97*LOOKUP(RIGHT($D$2,3),定数!$A$6:$A$13,定数!$B$6:$B$13))</f>
        <v>66541.436343925612</v>
      </c>
      <c r="S97" s="180"/>
      <c r="T97" s="181">
        <f t="shared" si="12"/>
        <v>112.99999999999955</v>
      </c>
      <c r="U97" s="181"/>
      <c r="V97" t="str">
        <f t="shared" si="15"/>
        <v/>
      </c>
      <c r="W97">
        <f t="shared" si="15"/>
        <v>0</v>
      </c>
      <c r="X97" s="40">
        <f t="shared" si="13"/>
        <v>1578393.7094627072</v>
      </c>
      <c r="Y97" s="41">
        <f t="shared" si="14"/>
        <v>3.0000000000000027E-2</v>
      </c>
    </row>
    <row r="98" spans="2:25" x14ac:dyDescent="0.2">
      <c r="B98" s="71">
        <v>90</v>
      </c>
      <c r="C98" s="173">
        <f t="shared" si="9"/>
        <v>1597583.3345227514</v>
      </c>
      <c r="D98" s="173"/>
      <c r="E98" s="71">
        <v>2004</v>
      </c>
      <c r="F98" s="8">
        <v>43799</v>
      </c>
      <c r="G98" s="71" t="s">
        <v>3</v>
      </c>
      <c r="H98" s="192">
        <v>136.71</v>
      </c>
      <c r="I98" s="192"/>
      <c r="J98" s="71">
        <v>69</v>
      </c>
      <c r="K98" s="182">
        <f t="shared" si="10"/>
        <v>47927.50003568254</v>
      </c>
      <c r="L98" s="183"/>
      <c r="M98" s="6">
        <f>IF(J98="","",(K98/J98)/LOOKUP(RIGHT($D$2,3),定数!$A$6:$A$13,定数!$B$6:$B$13))</f>
        <v>6.946014497925006</v>
      </c>
      <c r="N98" s="71">
        <v>2004</v>
      </c>
      <c r="O98" s="8">
        <v>43805</v>
      </c>
      <c r="P98" s="192">
        <v>137.69999999999999</v>
      </c>
      <c r="Q98" s="192"/>
      <c r="R98" s="180">
        <f>IF(P98="","",T98*M98*LOOKUP(RIGHT($D$2,3),定数!$A$6:$A$13,定数!$B$6:$B$13))</f>
        <v>68765.543529456219</v>
      </c>
      <c r="S98" s="180"/>
      <c r="T98" s="181">
        <f t="shared" si="12"/>
        <v>98.999999999998067</v>
      </c>
      <c r="U98" s="181"/>
      <c r="V98" t="str">
        <f t="shared" si="15"/>
        <v/>
      </c>
      <c r="W98">
        <f t="shared" si="15"/>
        <v>0</v>
      </c>
      <c r="X98" s="40">
        <f t="shared" si="13"/>
        <v>1597583.3345227514</v>
      </c>
      <c r="Y98" s="41">
        <f t="shared" si="14"/>
        <v>0</v>
      </c>
    </row>
    <row r="99" spans="2:25" x14ac:dyDescent="0.2">
      <c r="B99" s="71">
        <v>91</v>
      </c>
      <c r="C99" s="173">
        <f t="shared" si="9"/>
        <v>1666348.8780522076</v>
      </c>
      <c r="D99" s="173"/>
      <c r="E99" s="71">
        <v>2004</v>
      </c>
      <c r="F99" s="8">
        <v>43803</v>
      </c>
      <c r="G99" s="71" t="s">
        <v>3</v>
      </c>
      <c r="H99" s="192">
        <v>137.49</v>
      </c>
      <c r="I99" s="192"/>
      <c r="J99" s="71">
        <v>75</v>
      </c>
      <c r="K99" s="182">
        <f t="shared" si="10"/>
        <v>49990.466341566229</v>
      </c>
      <c r="L99" s="183"/>
      <c r="M99" s="6">
        <f>IF(J99="","",(K99/J99)/LOOKUP(RIGHT($D$2,3),定数!$A$6:$A$13,定数!$B$6:$B$13))</f>
        <v>6.6653955122088302</v>
      </c>
      <c r="N99" s="71">
        <v>2004</v>
      </c>
      <c r="O99" s="8">
        <v>43806</v>
      </c>
      <c r="P99" s="192">
        <v>138.57</v>
      </c>
      <c r="Q99" s="192"/>
      <c r="R99" s="180">
        <f>IF(P99="","",T99*M99*LOOKUP(RIGHT($D$2,3),定数!$A$6:$A$13,定数!$B$6:$B$13))</f>
        <v>71986.271531854305</v>
      </c>
      <c r="S99" s="180"/>
      <c r="T99" s="181">
        <f t="shared" si="12"/>
        <v>107.99999999999841</v>
      </c>
      <c r="U99" s="181"/>
      <c r="V99" t="str">
        <f t="shared" si="15"/>
        <v/>
      </c>
      <c r="W99">
        <f t="shared" si="15"/>
        <v>0</v>
      </c>
      <c r="X99" s="40">
        <f t="shared" si="13"/>
        <v>1666348.8780522076</v>
      </c>
      <c r="Y99" s="41">
        <f t="shared" si="14"/>
        <v>0</v>
      </c>
    </row>
    <row r="100" spans="2:25" x14ac:dyDescent="0.2">
      <c r="B100" s="71">
        <v>92</v>
      </c>
      <c r="C100" s="173">
        <f t="shared" si="9"/>
        <v>1738335.1495840619</v>
      </c>
      <c r="D100" s="173"/>
      <c r="E100" s="71">
        <v>2004</v>
      </c>
      <c r="F100" s="8">
        <v>43807</v>
      </c>
      <c r="G100" s="71" t="s">
        <v>3</v>
      </c>
      <c r="H100" s="192">
        <v>138.27000000000001</v>
      </c>
      <c r="I100" s="192"/>
      <c r="J100" s="71">
        <v>61</v>
      </c>
      <c r="K100" s="182">
        <f t="shared" si="10"/>
        <v>52150.054487521855</v>
      </c>
      <c r="L100" s="183"/>
      <c r="M100" s="6">
        <f>IF(J100="","",(K100/J100)/LOOKUP(RIGHT($D$2,3),定数!$A$6:$A$13,定数!$B$6:$B$13))</f>
        <v>8.5491892602494843</v>
      </c>
      <c r="N100" s="71">
        <v>2004</v>
      </c>
      <c r="O100" s="8">
        <v>43808</v>
      </c>
      <c r="P100" s="192">
        <v>139.13999999999999</v>
      </c>
      <c r="Q100" s="192"/>
      <c r="R100" s="180">
        <f>IF(P100="","",T100*M100*LOOKUP(RIGHT($D$2,3),定数!$A$6:$A$13,定数!$B$6:$B$13))</f>
        <v>74377.94656416848</v>
      </c>
      <c r="S100" s="180"/>
      <c r="T100" s="181">
        <f t="shared" si="12"/>
        <v>86.999999999997613</v>
      </c>
      <c r="U100" s="181"/>
      <c r="V100" t="str">
        <f t="shared" si="15"/>
        <v/>
      </c>
      <c r="W100">
        <f t="shared" si="15"/>
        <v>0</v>
      </c>
      <c r="X100" s="40">
        <f t="shared" si="13"/>
        <v>1738335.1495840619</v>
      </c>
      <c r="Y100" s="41">
        <f t="shared" si="14"/>
        <v>0</v>
      </c>
    </row>
    <row r="101" spans="2:25" x14ac:dyDescent="0.2">
      <c r="B101" s="71">
        <v>93</v>
      </c>
      <c r="C101" s="173">
        <f t="shared" si="9"/>
        <v>1812713.0961482304</v>
      </c>
      <c r="D101" s="173"/>
      <c r="E101" s="71">
        <v>2004</v>
      </c>
      <c r="F101" s="8">
        <v>43807</v>
      </c>
      <c r="G101" s="71" t="s">
        <v>3</v>
      </c>
      <c r="H101" s="192">
        <v>138.41</v>
      </c>
      <c r="I101" s="192"/>
      <c r="J101" s="71">
        <v>62</v>
      </c>
      <c r="K101" s="182">
        <f t="shared" si="10"/>
        <v>54381.392884446912</v>
      </c>
      <c r="L101" s="183"/>
      <c r="M101" s="6">
        <f>IF(J101="","",(K101/J101)/LOOKUP(RIGHT($D$2,3),定数!$A$6:$A$13,定数!$B$6:$B$13))</f>
        <v>8.7711924007172435</v>
      </c>
      <c r="N101" s="71">
        <v>2004</v>
      </c>
      <c r="O101" s="8">
        <v>43809</v>
      </c>
      <c r="P101" s="192">
        <v>139.30000000000001</v>
      </c>
      <c r="Q101" s="192"/>
      <c r="R101" s="180">
        <f>IF(P101="","",T101*M101*LOOKUP(RIGHT($D$2,3),定数!$A$6:$A$13,定数!$B$6:$B$13))</f>
        <v>78063.612366384768</v>
      </c>
      <c r="S101" s="180"/>
      <c r="T101" s="181">
        <f t="shared" si="12"/>
        <v>89.000000000001478</v>
      </c>
      <c r="U101" s="181"/>
      <c r="V101" t="str">
        <f t="shared" si="15"/>
        <v/>
      </c>
      <c r="W101">
        <f t="shared" si="15"/>
        <v>0</v>
      </c>
      <c r="X101" s="40">
        <f t="shared" si="13"/>
        <v>1812713.0961482304</v>
      </c>
      <c r="Y101" s="41">
        <f t="shared" si="14"/>
        <v>0</v>
      </c>
    </row>
    <row r="102" spans="2:25" x14ac:dyDescent="0.2">
      <c r="B102" s="71">
        <v>94</v>
      </c>
      <c r="C102" s="173">
        <f t="shared" si="9"/>
        <v>1890776.7085146152</v>
      </c>
      <c r="D102" s="173"/>
      <c r="E102" s="71">
        <v>2005</v>
      </c>
      <c r="F102" s="8">
        <v>43473</v>
      </c>
      <c r="G102" s="71" t="s">
        <v>2</v>
      </c>
      <c r="H102" s="192">
        <v>137.26</v>
      </c>
      <c r="I102" s="192"/>
      <c r="J102" s="71">
        <v>115</v>
      </c>
      <c r="K102" s="182">
        <f t="shared" si="10"/>
        <v>56723.301255438455</v>
      </c>
      <c r="L102" s="183"/>
      <c r="M102" s="6">
        <f>IF(J102="","",(K102/J102)/LOOKUP(RIGHT($D$2,3),定数!$A$6:$A$13,定数!$B$6:$B$13))</f>
        <v>4.9324609787337792</v>
      </c>
      <c r="N102" s="71">
        <v>2005</v>
      </c>
      <c r="O102" s="8">
        <v>43477</v>
      </c>
      <c r="P102" s="192">
        <v>135.57</v>
      </c>
      <c r="Q102" s="192"/>
      <c r="R102" s="180">
        <f>IF(P102="","",T102*M102*LOOKUP(RIGHT($D$2,3),定数!$A$6:$A$13,定数!$B$6:$B$13))</f>
        <v>83358.590540600751</v>
      </c>
      <c r="S102" s="180"/>
      <c r="T102" s="181">
        <f t="shared" si="12"/>
        <v>168.99999999999977</v>
      </c>
      <c r="U102" s="181"/>
      <c r="V102" t="str">
        <f t="shared" si="15"/>
        <v/>
      </c>
      <c r="W102">
        <f t="shared" si="15"/>
        <v>0</v>
      </c>
      <c r="X102" s="40">
        <f t="shared" si="13"/>
        <v>1890776.7085146152</v>
      </c>
      <c r="Y102" s="41">
        <f t="shared" si="14"/>
        <v>0</v>
      </c>
    </row>
    <row r="103" spans="2:25" x14ac:dyDescent="0.2">
      <c r="B103" s="71">
        <v>95</v>
      </c>
      <c r="C103" s="173">
        <f t="shared" si="9"/>
        <v>1974135.2990552159</v>
      </c>
      <c r="D103" s="173"/>
      <c r="E103" s="71">
        <v>2005</v>
      </c>
      <c r="F103" s="8">
        <v>43479</v>
      </c>
      <c r="G103" s="71" t="s">
        <v>2</v>
      </c>
      <c r="H103" s="192">
        <v>135.15</v>
      </c>
      <c r="I103" s="192"/>
      <c r="J103" s="71">
        <v>107</v>
      </c>
      <c r="K103" s="182">
        <f t="shared" si="10"/>
        <v>59224.058971656472</v>
      </c>
      <c r="L103" s="183"/>
      <c r="M103" s="6">
        <f>IF(J103="","",(K103/J103)/LOOKUP(RIGHT($D$2,3),定数!$A$6:$A$13,定数!$B$6:$B$13))</f>
        <v>5.5349587823978013</v>
      </c>
      <c r="N103" s="71">
        <v>2005</v>
      </c>
      <c r="O103" s="8">
        <v>43480</v>
      </c>
      <c r="P103" s="192">
        <v>133.58000000000001</v>
      </c>
      <c r="Q103" s="192"/>
      <c r="R103" s="180">
        <f>IF(P103="","",T103*M103*LOOKUP(RIGHT($D$2,3),定数!$A$6:$A$13,定数!$B$6:$B$13))</f>
        <v>86898.852883645101</v>
      </c>
      <c r="S103" s="180"/>
      <c r="T103" s="181">
        <f t="shared" si="12"/>
        <v>156.99999999999932</v>
      </c>
      <c r="U103" s="181"/>
      <c r="V103" t="str">
        <f t="shared" si="15"/>
        <v/>
      </c>
      <c r="W103">
        <f t="shared" si="15"/>
        <v>0</v>
      </c>
      <c r="X103" s="40">
        <f t="shared" si="13"/>
        <v>1974135.2990552159</v>
      </c>
      <c r="Y103" s="41">
        <f t="shared" si="14"/>
        <v>0</v>
      </c>
    </row>
    <row r="104" spans="2:25" x14ac:dyDescent="0.2">
      <c r="B104" s="71">
        <v>96</v>
      </c>
      <c r="C104" s="173">
        <f t="shared" si="9"/>
        <v>2061034.151938861</v>
      </c>
      <c r="D104" s="173"/>
      <c r="E104" s="71">
        <v>2005</v>
      </c>
      <c r="F104" s="8">
        <v>43515</v>
      </c>
      <c r="G104" s="71" t="s">
        <v>3</v>
      </c>
      <c r="H104" s="192">
        <v>138.1</v>
      </c>
      <c r="I104" s="192"/>
      <c r="J104" s="71">
        <v>67</v>
      </c>
      <c r="K104" s="182">
        <f t="shared" si="10"/>
        <v>61831.024558165831</v>
      </c>
      <c r="L104" s="183"/>
      <c r="M104" s="6">
        <f>IF(J104="","",(K104/J104)/LOOKUP(RIGHT($D$2,3),定数!$A$6:$A$13,定数!$B$6:$B$13))</f>
        <v>9.2285111280844525</v>
      </c>
      <c r="N104" s="71">
        <v>2005</v>
      </c>
      <c r="O104" s="8">
        <v>36944</v>
      </c>
      <c r="P104" s="192">
        <v>137.43</v>
      </c>
      <c r="Q104" s="192"/>
      <c r="R104" s="180">
        <f>IF(P104="","",T104*M104*LOOKUP(RIGHT($D$2,3),定数!$A$6:$A$13,定数!$B$6:$B$13))</f>
        <v>-61831.024558164674</v>
      </c>
      <c r="S104" s="180"/>
      <c r="T104" s="181">
        <f t="shared" si="12"/>
        <v>-66.999999999998749</v>
      </c>
      <c r="U104" s="181"/>
      <c r="V104" t="str">
        <f t="shared" si="15"/>
        <v/>
      </c>
      <c r="W104">
        <f t="shared" si="15"/>
        <v>1</v>
      </c>
      <c r="X104" s="40">
        <f t="shared" si="13"/>
        <v>2061034.151938861</v>
      </c>
      <c r="Y104" s="41">
        <f t="shared" si="14"/>
        <v>0</v>
      </c>
    </row>
    <row r="105" spans="2:25" x14ac:dyDescent="0.2">
      <c r="B105" s="71">
        <v>97</v>
      </c>
      <c r="C105" s="173">
        <f t="shared" si="9"/>
        <v>1999203.1273806964</v>
      </c>
      <c r="D105" s="173"/>
      <c r="E105" s="71">
        <v>2005</v>
      </c>
      <c r="F105" s="8">
        <v>43533</v>
      </c>
      <c r="G105" s="71" t="s">
        <v>3</v>
      </c>
      <c r="H105" s="192">
        <v>139.32</v>
      </c>
      <c r="I105" s="192"/>
      <c r="J105" s="71">
        <v>61</v>
      </c>
      <c r="K105" s="182">
        <f t="shared" si="10"/>
        <v>59976.093821420887</v>
      </c>
      <c r="L105" s="183"/>
      <c r="M105" s="6">
        <f>IF(J105="","",(K105/J105)/LOOKUP(RIGHT($D$2,3),定数!$A$6:$A$13,定数!$B$6:$B$13))</f>
        <v>9.8321465281017844</v>
      </c>
      <c r="N105" s="71">
        <v>2005</v>
      </c>
      <c r="O105" s="8">
        <v>43533</v>
      </c>
      <c r="P105" s="192">
        <v>138.71</v>
      </c>
      <c r="Q105" s="192"/>
      <c r="R105" s="180">
        <f>IF(P105="","",T105*M105*LOOKUP(RIGHT($D$2,3),定数!$A$6:$A$13,定数!$B$6:$B$13))</f>
        <v>-59976.093821419432</v>
      </c>
      <c r="S105" s="180"/>
      <c r="T105" s="181">
        <f t="shared" si="12"/>
        <v>-60.999999999998522</v>
      </c>
      <c r="U105" s="181"/>
      <c r="V105" t="str">
        <f t="shared" si="15"/>
        <v/>
      </c>
      <c r="W105">
        <f t="shared" si="15"/>
        <v>2</v>
      </c>
      <c r="X105" s="40">
        <f t="shared" si="13"/>
        <v>2061034.151938861</v>
      </c>
      <c r="Y105" s="41">
        <f t="shared" si="14"/>
        <v>2.9999999999999472E-2</v>
      </c>
    </row>
    <row r="106" spans="2:25" x14ac:dyDescent="0.2">
      <c r="B106" s="71">
        <v>98</v>
      </c>
      <c r="C106" s="173">
        <f t="shared" si="9"/>
        <v>1939227.033559277</v>
      </c>
      <c r="D106" s="173"/>
      <c r="E106" s="71">
        <v>2005</v>
      </c>
      <c r="F106" s="8">
        <v>43553</v>
      </c>
      <c r="G106" s="71" t="s">
        <v>3</v>
      </c>
      <c r="H106" s="192">
        <v>138.31</v>
      </c>
      <c r="I106" s="192"/>
      <c r="J106" s="71">
        <v>38</v>
      </c>
      <c r="K106" s="182">
        <f t="shared" si="10"/>
        <v>58176.811006778305</v>
      </c>
      <c r="L106" s="183"/>
      <c r="M106" s="6">
        <f>IF(J106="","",(K106/J106)/LOOKUP(RIGHT($D$2,3),定数!$A$6:$A$13,定数!$B$6:$B$13))</f>
        <v>15.309687107046923</v>
      </c>
      <c r="N106" s="71">
        <v>2005</v>
      </c>
      <c r="O106" s="8">
        <v>43554</v>
      </c>
      <c r="P106" s="192">
        <v>138.84</v>
      </c>
      <c r="Q106" s="192"/>
      <c r="R106" s="180">
        <f>IF(P106="","",T106*M106*LOOKUP(RIGHT($D$2,3),定数!$A$6:$A$13,定数!$B$6:$B$13))</f>
        <v>81141.341667348868</v>
      </c>
      <c r="S106" s="180"/>
      <c r="T106" s="181">
        <f t="shared" si="12"/>
        <v>53.000000000000114</v>
      </c>
      <c r="U106" s="181"/>
      <c r="V106" t="str">
        <f t="shared" si="15"/>
        <v/>
      </c>
      <c r="W106">
        <f t="shared" si="15"/>
        <v>0</v>
      </c>
      <c r="X106" s="40">
        <f t="shared" si="13"/>
        <v>2061034.151938861</v>
      </c>
      <c r="Y106" s="41">
        <f t="shared" si="14"/>
        <v>5.9099999999998709E-2</v>
      </c>
    </row>
    <row r="107" spans="2:25" x14ac:dyDescent="0.2">
      <c r="B107" s="71">
        <v>99</v>
      </c>
      <c r="C107" s="173">
        <f t="shared" si="9"/>
        <v>2020368.3752266257</v>
      </c>
      <c r="D107" s="173"/>
      <c r="E107" s="71">
        <v>2005</v>
      </c>
      <c r="F107" s="8">
        <v>43573</v>
      </c>
      <c r="G107" s="71" t="s">
        <v>3</v>
      </c>
      <c r="H107" s="192">
        <v>139.25</v>
      </c>
      <c r="I107" s="192"/>
      <c r="J107" s="71">
        <v>45</v>
      </c>
      <c r="K107" s="182">
        <f t="shared" si="10"/>
        <v>60611.051256798768</v>
      </c>
      <c r="L107" s="183"/>
      <c r="M107" s="6">
        <f>IF(J107="","",(K107/J107)/LOOKUP(RIGHT($D$2,3),定数!$A$6:$A$13,定数!$B$6:$B$13))</f>
        <v>13.469122501510837</v>
      </c>
      <c r="N107" s="71">
        <v>2005</v>
      </c>
      <c r="O107" s="8">
        <v>43573</v>
      </c>
      <c r="P107" s="192">
        <v>139.88</v>
      </c>
      <c r="Q107" s="192"/>
      <c r="R107" s="180">
        <f>IF(P107="","",T107*M107*LOOKUP(RIGHT($D$2,3),定数!$A$6:$A$13,定数!$B$6:$B$13))</f>
        <v>84855.471759517663</v>
      </c>
      <c r="S107" s="180"/>
      <c r="T107" s="181">
        <f t="shared" si="12"/>
        <v>62.999999999999545</v>
      </c>
      <c r="U107" s="181"/>
      <c r="V107" t="str">
        <f>IF(S107&lt;&gt;"",IF(S107&lt;0,1+V106,0),"")</f>
        <v/>
      </c>
      <c r="W107">
        <f>IF(T107&lt;&gt;"",IF(T107&lt;0,1+W106,0),"")</f>
        <v>0</v>
      </c>
      <c r="X107" s="40">
        <f t="shared" si="13"/>
        <v>2061034.151938861</v>
      </c>
      <c r="Y107" s="41">
        <f t="shared" si="14"/>
        <v>1.973076315789335E-2</v>
      </c>
    </row>
    <row r="108" spans="2:25" x14ac:dyDescent="0.2">
      <c r="B108" s="71">
        <v>100</v>
      </c>
      <c r="C108" s="173">
        <f t="shared" si="9"/>
        <v>2105223.8469861434</v>
      </c>
      <c r="D108" s="173"/>
      <c r="E108" s="71">
        <v>2005</v>
      </c>
      <c r="F108" s="8">
        <v>43583</v>
      </c>
      <c r="G108" s="71" t="s">
        <v>2</v>
      </c>
      <c r="H108" s="192">
        <v>137.15</v>
      </c>
      <c r="I108" s="192"/>
      <c r="J108" s="71">
        <v>48</v>
      </c>
      <c r="K108" s="182">
        <f t="shared" si="10"/>
        <v>63156.7154095843</v>
      </c>
      <c r="L108" s="183"/>
      <c r="M108" s="6">
        <f>IF(J108="","",(K108/J108)/LOOKUP(RIGHT($D$2,3),定数!$A$6:$A$13,定数!$B$6:$B$13))</f>
        <v>13.157649043663396</v>
      </c>
      <c r="N108" s="71">
        <v>2005</v>
      </c>
      <c r="O108" s="8">
        <v>43583</v>
      </c>
      <c r="P108" s="192">
        <v>136.47</v>
      </c>
      <c r="Q108" s="192"/>
      <c r="R108" s="180">
        <f>IF(P108="","",T108*M108*LOOKUP(RIGHT($D$2,3),定数!$A$6:$A$13,定数!$B$6:$B$13))</f>
        <v>89472.013496911983</v>
      </c>
      <c r="S108" s="180"/>
      <c r="T108" s="181">
        <f t="shared" si="12"/>
        <v>68.000000000000682</v>
      </c>
      <c r="U108" s="181"/>
      <c r="V108" t="str">
        <f>IF(S108&lt;&gt;"",IF(S108&lt;0,1+V107,0),"")</f>
        <v/>
      </c>
      <c r="W108">
        <f>IF(T108&lt;&gt;"",IF(T108&lt;0,1+W107,0),"")</f>
        <v>0</v>
      </c>
      <c r="X108" s="40">
        <f t="shared" si="13"/>
        <v>2105223.8469861434</v>
      </c>
      <c r="Y108" s="41">
        <f t="shared" si="14"/>
        <v>0</v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91">
        <f>SUM(R9:R108)</f>
        <v>2094695.8604830555</v>
      </c>
      <c r="S109" s="92">
        <f>SUM(R109)</f>
        <v>2094695.8604830555</v>
      </c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8CE7E6E7-8D21-430B-9AAD-15CA6AD88C18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35" activePane="bottomLeft" state="frozen"/>
      <selection pane="bottomLeft" activeCell="P47" sqref="P47:Q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39" t="s">
        <v>64</v>
      </c>
      <c r="I2" s="139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264081.69061112858</v>
      </c>
      <c r="Q2" s="139"/>
      <c r="R2" s="1"/>
      <c r="S2" s="1"/>
      <c r="T2" s="1"/>
    </row>
    <row r="3" spans="2:28" ht="57" customHeight="1" x14ac:dyDescent="0.2">
      <c r="B3" s="137" t="s">
        <v>8</v>
      </c>
      <c r="C3" s="137"/>
      <c r="D3" s="214" t="s">
        <v>74</v>
      </c>
      <c r="E3" s="141"/>
      <c r="F3" s="141"/>
      <c r="G3" s="141"/>
      <c r="H3" s="141"/>
      <c r="I3" s="141"/>
      <c r="J3" s="137" t="s">
        <v>9</v>
      </c>
      <c r="K3" s="137"/>
      <c r="L3" s="141" t="s">
        <v>59</v>
      </c>
      <c r="M3" s="142"/>
      <c r="N3" s="142"/>
      <c r="O3" s="142"/>
      <c r="P3" s="142"/>
      <c r="Q3" s="142"/>
      <c r="R3" s="1"/>
      <c r="S3" s="1"/>
    </row>
    <row r="4" spans="2:28" x14ac:dyDescent="0.2">
      <c r="B4" s="137" t="s">
        <v>10</v>
      </c>
      <c r="C4" s="137"/>
      <c r="D4" s="159">
        <f>SUM($R$9:$S$993)</f>
        <v>164081.69061112861</v>
      </c>
      <c r="E4" s="159"/>
      <c r="F4" s="137" t="s">
        <v>11</v>
      </c>
      <c r="G4" s="137"/>
      <c r="H4" s="160">
        <f>SUM($T$9:$U$108)</f>
        <v>2162.9999999999968</v>
      </c>
      <c r="I4" s="139"/>
      <c r="J4" s="161"/>
      <c r="K4" s="161"/>
      <c r="L4" s="138"/>
      <c r="M4" s="138"/>
      <c r="N4" s="161" t="s">
        <v>57</v>
      </c>
      <c r="O4" s="161"/>
      <c r="P4" s="169">
        <f>MAX(Y:Y)</f>
        <v>5.9108947774509146E-2</v>
      </c>
      <c r="Q4" s="169"/>
      <c r="R4" s="1"/>
      <c r="S4" s="1"/>
      <c r="T4" s="1"/>
    </row>
    <row r="5" spans="2:28" x14ac:dyDescent="0.2">
      <c r="B5" s="38" t="s">
        <v>14</v>
      </c>
      <c r="C5" s="2">
        <f>COUNTIF($R$9:$R$990,"&gt;0")</f>
        <v>32</v>
      </c>
      <c r="D5" s="37" t="s">
        <v>15</v>
      </c>
      <c r="E5" s="15">
        <f>COUNTIF($R$9:$R$990,"&lt;0")</f>
        <v>6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0.84210526315789469</v>
      </c>
      <c r="J5" s="170" t="s">
        <v>18</v>
      </c>
      <c r="K5" s="137"/>
      <c r="L5" s="171">
        <f>MAX(V9:V993)</f>
        <v>6</v>
      </c>
      <c r="M5" s="172"/>
      <c r="N5" s="17" t="s">
        <v>19</v>
      </c>
      <c r="O5" s="9"/>
      <c r="P5" s="171">
        <f>MAX(W9:W993)</f>
        <v>2</v>
      </c>
      <c r="Q5" s="172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8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71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8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8" x14ac:dyDescent="0.2">
      <c r="B9" s="39">
        <v>1</v>
      </c>
      <c r="C9" s="173">
        <f>L2</f>
        <v>100000</v>
      </c>
      <c r="D9" s="173"/>
      <c r="E9" s="90">
        <v>2000</v>
      </c>
      <c r="F9" s="93">
        <v>43528</v>
      </c>
      <c r="G9" s="39" t="s">
        <v>2</v>
      </c>
      <c r="H9" s="190">
        <v>103.36</v>
      </c>
      <c r="I9" s="209"/>
      <c r="J9" s="94">
        <v>69</v>
      </c>
      <c r="K9" s="173">
        <f>IF(J9="","",C9*0.03)</f>
        <v>3000</v>
      </c>
      <c r="L9" s="173"/>
      <c r="M9" s="6">
        <f>IF(J9="","",(K9/J9)/LOOKUP(RIGHT($D$2,3),定数!$A$6:$A$13,定数!$B$6:$B$13))</f>
        <v>0.43478260869565216</v>
      </c>
      <c r="N9" s="63">
        <v>2000</v>
      </c>
      <c r="O9" s="86">
        <v>43532</v>
      </c>
      <c r="P9" s="174">
        <v>102.5</v>
      </c>
      <c r="Q9" s="175"/>
      <c r="R9" s="180">
        <f>IF(P9="","",T9*M9*LOOKUP(RIGHT($D$2,3),定数!$A$6:$A$13,定数!$B$6:$B$13))</f>
        <v>3739.1304347826062</v>
      </c>
      <c r="S9" s="180"/>
      <c r="T9" s="181">
        <f>IF(P9="","",IF(G9="買",(P9-H9),(H9-P9))*IF(RIGHT($D$2,3)="JPY",100,10000))</f>
        <v>85.999999999999943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73">
        <f t="shared" ref="C10:C73" si="0">IF(R9="","",C9+R9)</f>
        <v>103739.13043478261</v>
      </c>
      <c r="D10" s="173"/>
      <c r="E10" s="63">
        <v>2000</v>
      </c>
      <c r="F10" s="61">
        <v>43821</v>
      </c>
      <c r="G10" s="39" t="s">
        <v>3</v>
      </c>
      <c r="H10" s="174">
        <v>102.95</v>
      </c>
      <c r="I10" s="205"/>
      <c r="J10" s="84">
        <v>69</v>
      </c>
      <c r="K10" s="182">
        <f>IF(J10="","",C10*0.03)</f>
        <v>3112.173913043478</v>
      </c>
      <c r="L10" s="183"/>
      <c r="M10" s="6">
        <f>IF(J10="","",(K10/J10)/LOOKUP(RIGHT($D$2,3),定数!$A$6:$A$13,定数!$B$6:$B$13))</f>
        <v>0.45103969754253304</v>
      </c>
      <c r="N10" s="64">
        <v>2000</v>
      </c>
      <c r="O10" s="88">
        <v>43821</v>
      </c>
      <c r="P10" s="192">
        <v>103.91</v>
      </c>
      <c r="Q10" s="192"/>
      <c r="R10" s="180">
        <f>IF(P10="","",T10*M10*LOOKUP(RIGHT($D$2,3),定数!$A$6:$A$13,定数!$B$6:$B$13))</f>
        <v>4329.981096408289</v>
      </c>
      <c r="S10" s="180"/>
      <c r="T10" s="181">
        <f>IF(P10="","",IF(G10="買",(P10-H10),(H10-P10))*IF(RIGHT($D$2,3)="JPY",100,10000))</f>
        <v>95.999999999999375</v>
      </c>
      <c r="U10" s="18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103739.13043478261</v>
      </c>
    </row>
    <row r="11" spans="2:28" x14ac:dyDescent="0.2">
      <c r="B11" s="39">
        <v>3</v>
      </c>
      <c r="C11" s="173">
        <f t="shared" si="0"/>
        <v>108069.11153119089</v>
      </c>
      <c r="D11" s="173"/>
      <c r="E11" s="64">
        <v>2001</v>
      </c>
      <c r="F11" s="88">
        <v>43511</v>
      </c>
      <c r="G11" s="39" t="s">
        <v>2</v>
      </c>
      <c r="H11" s="174">
        <v>105.83</v>
      </c>
      <c r="I11" s="205"/>
      <c r="J11" s="84">
        <v>123</v>
      </c>
      <c r="K11" s="182">
        <f t="shared" ref="K11:K74" si="3">IF(J11="","",C11*0.03)</f>
        <v>3242.0733459357266</v>
      </c>
      <c r="L11" s="183"/>
      <c r="M11" s="6">
        <f>IF(J11="","",(K11/J11)/LOOKUP(RIGHT($D$2,3),定数!$A$6:$A$13,定数!$B$6:$B$13))</f>
        <v>0.26358319885656312</v>
      </c>
      <c r="N11" s="64">
        <v>2001</v>
      </c>
      <c r="O11" s="88">
        <v>43516</v>
      </c>
      <c r="P11" s="192">
        <v>107.06</v>
      </c>
      <c r="Q11" s="192"/>
      <c r="R11" s="180">
        <f>IF(P11="","",T11*M11*LOOKUP(RIGHT($D$2,3),定数!$A$6:$A$13,定数!$B$6:$B$13))</f>
        <v>-3242.0733459357366</v>
      </c>
      <c r="S11" s="180"/>
      <c r="T11" s="181">
        <f>IF(P11="","",IF(G11="買",(P11-H11),(H11-P11))*IF(RIGHT($D$2,3)="JPY",100,10000))</f>
        <v>-123.0000000000004</v>
      </c>
      <c r="U11" s="181"/>
      <c r="V11" s="22">
        <f t="shared" si="1"/>
        <v>0</v>
      </c>
      <c r="W11">
        <f t="shared" si="2"/>
        <v>1</v>
      </c>
      <c r="X11" s="40">
        <f>IF(C11&lt;&gt;"",MAX(X10,C11),"")</f>
        <v>108069.11153119089</v>
      </c>
      <c r="Y11" s="41">
        <f>IF(X11&lt;&gt;"",1-(C11/X11),"")</f>
        <v>0</v>
      </c>
    </row>
    <row r="12" spans="2:28" x14ac:dyDescent="0.2">
      <c r="B12" s="44">
        <v>4</v>
      </c>
      <c r="C12" s="189">
        <f t="shared" si="0"/>
        <v>104827.03818525515</v>
      </c>
      <c r="D12" s="189"/>
      <c r="E12" s="63">
        <v>2001</v>
      </c>
      <c r="F12" s="61">
        <v>43524</v>
      </c>
      <c r="G12" s="95" t="s">
        <v>3</v>
      </c>
      <c r="H12" s="174">
        <v>107.96</v>
      </c>
      <c r="I12" s="175"/>
      <c r="J12" s="63">
        <v>153</v>
      </c>
      <c r="K12" s="210">
        <f t="shared" si="3"/>
        <v>3144.8111455576545</v>
      </c>
      <c r="L12" s="177"/>
      <c r="M12" s="45">
        <f>IF(J12="","",(K12/J12)/LOOKUP(RIGHT($D$2,3),定数!$A$6:$A$13,定数!$B$6:$B$13))</f>
        <v>0.20554321212795126</v>
      </c>
      <c r="N12" s="63">
        <v>2001</v>
      </c>
      <c r="O12" s="86">
        <v>43526</v>
      </c>
      <c r="P12" s="211">
        <v>109.86</v>
      </c>
      <c r="Q12" s="211"/>
      <c r="R12" s="212">
        <f>IF(P12="","",T12*M12*LOOKUP(RIGHT($D$2,3),定数!$A$6:$A$13,定数!$B$6:$B$13))</f>
        <v>3905.321030431086</v>
      </c>
      <c r="S12" s="212"/>
      <c r="T12" s="213">
        <f t="shared" ref="T12:T75" si="4">IF(P12="","",IF(G12="買",(P12-H12),(H12-P12))*IF(RIGHT($D$2,3)="JPY",100,10000))</f>
        <v>190.00000000000057</v>
      </c>
      <c r="U12" s="213"/>
      <c r="V12" s="22">
        <f t="shared" si="1"/>
        <v>1</v>
      </c>
      <c r="W12">
        <f t="shared" si="2"/>
        <v>0</v>
      </c>
      <c r="X12" s="48">
        <f t="shared" ref="X12:X75" si="5">IF(C12&lt;&gt;"",MAX(X11,C12),"")</f>
        <v>108069.11153119089</v>
      </c>
      <c r="Y12" s="49">
        <f t="shared" ref="Y12:Y75" si="6">IF(X12&lt;&gt;"",1-(C12/X12),"")</f>
        <v>3.0000000000000138E-2</v>
      </c>
      <c r="Z12" s="50"/>
      <c r="AA12" s="50"/>
      <c r="AB12" s="50"/>
    </row>
    <row r="13" spans="2:28" x14ac:dyDescent="0.2">
      <c r="B13" s="43">
        <v>5</v>
      </c>
      <c r="C13" s="173">
        <f t="shared" si="0"/>
        <v>108732.35921568624</v>
      </c>
      <c r="D13" s="173"/>
      <c r="E13" s="64">
        <v>2001</v>
      </c>
      <c r="F13" s="88">
        <v>43558</v>
      </c>
      <c r="G13" s="43" t="s">
        <v>3</v>
      </c>
      <c r="H13" s="178">
        <v>111.59</v>
      </c>
      <c r="I13" s="208"/>
      <c r="J13" s="84">
        <v>54</v>
      </c>
      <c r="K13" s="182">
        <f t="shared" si="3"/>
        <v>3261.9707764705872</v>
      </c>
      <c r="L13" s="183"/>
      <c r="M13" s="6">
        <f>IF(J13="","",(K13/J13)/LOOKUP(RIGHT($D$2,3),定数!$A$6:$A$13,定数!$B$6:$B$13))</f>
        <v>0.60406866230936795</v>
      </c>
      <c r="N13" s="64">
        <v>2001</v>
      </c>
      <c r="O13" s="88">
        <v>43558</v>
      </c>
      <c r="P13" s="192">
        <v>111.05</v>
      </c>
      <c r="Q13" s="192"/>
      <c r="R13" s="180">
        <f>IF(P13="","",T13*M13*LOOKUP(RIGHT($D$2,3),定数!$A$6:$A$13,定数!$B$6:$B$13))</f>
        <v>-3261.970776470625</v>
      </c>
      <c r="S13" s="180"/>
      <c r="T13" s="181">
        <f t="shared" si="4"/>
        <v>-54.000000000000625</v>
      </c>
      <c r="U13" s="181"/>
      <c r="V13" s="46">
        <f t="shared" si="1"/>
        <v>0</v>
      </c>
      <c r="W13" s="47">
        <f t="shared" si="2"/>
        <v>1</v>
      </c>
      <c r="X13" s="48">
        <f t="shared" si="5"/>
        <v>108732.35921568624</v>
      </c>
      <c r="Y13" s="49">
        <f t="shared" si="6"/>
        <v>0</v>
      </c>
      <c r="Z13" s="50"/>
      <c r="AA13" s="50"/>
      <c r="AB13" s="50"/>
    </row>
    <row r="14" spans="2:28" x14ac:dyDescent="0.2">
      <c r="B14" s="39">
        <v>6</v>
      </c>
      <c r="C14" s="173">
        <f t="shared" si="0"/>
        <v>105470.38843921562</v>
      </c>
      <c r="D14" s="173"/>
      <c r="E14" s="64">
        <v>2001</v>
      </c>
      <c r="F14" s="88">
        <v>43559</v>
      </c>
      <c r="G14" s="39" t="s">
        <v>3</v>
      </c>
      <c r="H14" s="174">
        <v>111.95</v>
      </c>
      <c r="I14" s="205"/>
      <c r="J14" s="84">
        <v>98</v>
      </c>
      <c r="K14" s="182">
        <f t="shared" si="3"/>
        <v>3164.1116531764683</v>
      </c>
      <c r="L14" s="183"/>
      <c r="M14" s="6">
        <f>IF(J14="","",(K14/J14)/LOOKUP(RIGHT($D$2,3),定数!$A$6:$A$13,定数!$B$6:$B$13))</f>
        <v>0.32286853603841514</v>
      </c>
      <c r="N14" s="64">
        <v>2001</v>
      </c>
      <c r="O14" s="88">
        <v>43559</v>
      </c>
      <c r="P14" s="192">
        <v>113.15</v>
      </c>
      <c r="Q14" s="192"/>
      <c r="R14" s="180">
        <f>IF(P14="","",T14*M14*LOOKUP(RIGHT($D$2,3),定数!$A$6:$A$13,定数!$B$6:$B$13))</f>
        <v>3874.4224324609909</v>
      </c>
      <c r="S14" s="180"/>
      <c r="T14" s="181">
        <f t="shared" si="4"/>
        <v>120.00000000000028</v>
      </c>
      <c r="U14" s="181"/>
      <c r="V14" s="22">
        <f t="shared" si="1"/>
        <v>1</v>
      </c>
      <c r="W14">
        <f t="shared" si="2"/>
        <v>0</v>
      </c>
      <c r="X14" s="40">
        <f t="shared" si="5"/>
        <v>108732.35921568624</v>
      </c>
      <c r="Y14" s="41">
        <f t="shared" si="6"/>
        <v>3.000000000000036E-2</v>
      </c>
    </row>
    <row r="15" spans="2:28" x14ac:dyDescent="0.2">
      <c r="B15" s="39">
        <v>7</v>
      </c>
      <c r="C15" s="173">
        <f t="shared" ref="C15" si="7">IF(R14="","",C14+R14)</f>
        <v>109344.81087167661</v>
      </c>
      <c r="D15" s="173"/>
      <c r="E15" s="64">
        <v>2001</v>
      </c>
      <c r="F15" s="88">
        <v>43588</v>
      </c>
      <c r="G15" s="39" t="s">
        <v>2</v>
      </c>
      <c r="H15" s="174">
        <v>108.51</v>
      </c>
      <c r="I15" s="205"/>
      <c r="J15" s="84">
        <v>80</v>
      </c>
      <c r="K15" s="182">
        <f t="shared" si="3"/>
        <v>3280.3443261502985</v>
      </c>
      <c r="L15" s="183"/>
      <c r="M15" s="6">
        <f>IF(J15="","",(K15/J15)/LOOKUP(RIGHT($D$2,3),定数!$A$6:$A$13,定数!$B$6:$B$13))</f>
        <v>0.41004304076878734</v>
      </c>
      <c r="N15" s="64">
        <v>2001</v>
      </c>
      <c r="O15" s="88">
        <v>43594</v>
      </c>
      <c r="P15" s="192">
        <v>107.52</v>
      </c>
      <c r="Q15" s="192"/>
      <c r="R15" s="180">
        <f>IF(P15="","",T15*M15*LOOKUP(RIGHT($D$2,3),定数!$A$6:$A$13,定数!$B$6:$B$13))</f>
        <v>4059.426103611032</v>
      </c>
      <c r="S15" s="180"/>
      <c r="T15" s="181">
        <f t="shared" si="4"/>
        <v>99.000000000000909</v>
      </c>
      <c r="U15" s="181"/>
      <c r="V15" s="22">
        <f t="shared" si="1"/>
        <v>2</v>
      </c>
      <c r="W15">
        <f t="shared" si="2"/>
        <v>0</v>
      </c>
      <c r="X15" s="40">
        <f t="shared" si="5"/>
        <v>109344.81087167661</v>
      </c>
      <c r="Y15" s="41">
        <f t="shared" si="6"/>
        <v>0</v>
      </c>
    </row>
    <row r="16" spans="2:28" x14ac:dyDescent="0.2">
      <c r="B16" s="39">
        <v>8</v>
      </c>
      <c r="C16" s="173">
        <f t="shared" si="0"/>
        <v>113404.23697528764</v>
      </c>
      <c r="D16" s="173"/>
      <c r="E16" s="64">
        <v>2001</v>
      </c>
      <c r="F16" s="88">
        <v>43629</v>
      </c>
      <c r="G16" s="39" t="s">
        <v>3</v>
      </c>
      <c r="H16" s="174">
        <v>103.62</v>
      </c>
      <c r="I16" s="205"/>
      <c r="J16" s="84">
        <v>53</v>
      </c>
      <c r="K16" s="182">
        <f t="shared" si="3"/>
        <v>3402.1271092586289</v>
      </c>
      <c r="L16" s="183"/>
      <c r="M16" s="6">
        <f>IF(J16="","",(K16/J16)/LOOKUP(RIGHT($D$2,3),定数!$A$6:$A$13,定数!$B$6:$B$13))</f>
        <v>0.64191077533181684</v>
      </c>
      <c r="N16" s="64">
        <v>2001</v>
      </c>
      <c r="O16" s="88">
        <v>43629</v>
      </c>
      <c r="P16" s="192">
        <v>104.25</v>
      </c>
      <c r="Q16" s="192"/>
      <c r="R16" s="180">
        <f>IF(P16="","",T16*M16*LOOKUP(RIGHT($D$2,3),定数!$A$6:$A$13,定数!$B$6:$B$13))</f>
        <v>4044.037884590417</v>
      </c>
      <c r="S16" s="180"/>
      <c r="T16" s="181">
        <f t="shared" si="4"/>
        <v>62.999999999999545</v>
      </c>
      <c r="U16" s="181"/>
      <c r="V16" s="22">
        <f t="shared" si="1"/>
        <v>3</v>
      </c>
      <c r="W16">
        <f t="shared" si="2"/>
        <v>0</v>
      </c>
      <c r="X16" s="40">
        <f t="shared" si="5"/>
        <v>113404.23697528764</v>
      </c>
      <c r="Y16" s="41">
        <f t="shared" si="6"/>
        <v>0</v>
      </c>
    </row>
    <row r="17" spans="2:25" x14ac:dyDescent="0.2">
      <c r="B17" s="39">
        <v>9</v>
      </c>
      <c r="C17" s="173">
        <f t="shared" si="0"/>
        <v>117448.27485987806</v>
      </c>
      <c r="D17" s="173"/>
      <c r="E17" s="90">
        <v>2001</v>
      </c>
      <c r="F17" s="93">
        <v>43631</v>
      </c>
      <c r="G17" s="82" t="s">
        <v>3</v>
      </c>
      <c r="H17" s="174">
        <v>104.99</v>
      </c>
      <c r="I17" s="205"/>
      <c r="J17" s="85">
        <v>51</v>
      </c>
      <c r="K17" s="182">
        <f t="shared" si="3"/>
        <v>3523.4482457963418</v>
      </c>
      <c r="L17" s="183"/>
      <c r="M17" s="6">
        <f>IF(J17="","",(K17/J17)/LOOKUP(RIGHT($D$2,3),定数!$A$6:$A$13,定数!$B$6:$B$13))</f>
        <v>0.6908722050581062</v>
      </c>
      <c r="N17" s="63">
        <v>2001</v>
      </c>
      <c r="O17" s="86">
        <v>43634</v>
      </c>
      <c r="P17" s="192">
        <v>105.62</v>
      </c>
      <c r="Q17" s="192"/>
      <c r="R17" s="180">
        <f>IF(P17="","",T17*M17*LOOKUP(RIGHT($D$2,3),定数!$A$6:$A$13,定数!$B$6:$B$13))</f>
        <v>4352.4948918661357</v>
      </c>
      <c r="S17" s="180"/>
      <c r="T17" s="181">
        <f t="shared" si="4"/>
        <v>63.000000000000966</v>
      </c>
      <c r="U17" s="181"/>
      <c r="V17" s="22">
        <f t="shared" si="1"/>
        <v>4</v>
      </c>
      <c r="W17">
        <f t="shared" si="2"/>
        <v>0</v>
      </c>
      <c r="X17" s="40">
        <f t="shared" si="5"/>
        <v>117448.27485987806</v>
      </c>
      <c r="Y17" s="41">
        <f t="shared" si="6"/>
        <v>0</v>
      </c>
    </row>
    <row r="18" spans="2:25" x14ac:dyDescent="0.2">
      <c r="B18" s="39">
        <v>10</v>
      </c>
      <c r="C18" s="173">
        <f t="shared" si="0"/>
        <v>121800.7697517442</v>
      </c>
      <c r="D18" s="173"/>
      <c r="E18" s="63">
        <v>2001</v>
      </c>
      <c r="F18" s="86">
        <v>43687</v>
      </c>
      <c r="G18" s="81" t="s">
        <v>3</v>
      </c>
      <c r="H18" s="178">
        <v>108.92</v>
      </c>
      <c r="I18" s="208"/>
      <c r="J18" s="84">
        <v>46</v>
      </c>
      <c r="K18" s="187">
        <f t="shared" si="3"/>
        <v>3654.023092552326</v>
      </c>
      <c r="L18" s="188"/>
      <c r="M18" s="6">
        <f>IF(J18="","",(K18/J18)/LOOKUP(RIGHT($D$2,3),定数!$A$6:$A$13,定数!$B$6:$B$13))</f>
        <v>0.79435284620702751</v>
      </c>
      <c r="N18" s="64">
        <v>2001</v>
      </c>
      <c r="O18" s="88">
        <v>43687</v>
      </c>
      <c r="P18" s="193">
        <v>109.46</v>
      </c>
      <c r="Q18" s="193"/>
      <c r="R18" s="180">
        <f>IF(P18="","",T18*M18*LOOKUP(RIGHT($D$2,3),定数!$A$6:$A$13,定数!$B$6:$B$13))</f>
        <v>4289.5053695178849</v>
      </c>
      <c r="S18" s="180"/>
      <c r="T18" s="181">
        <f t="shared" si="4"/>
        <v>53.999999999999204</v>
      </c>
      <c r="U18" s="181"/>
      <c r="V18" s="22">
        <f t="shared" si="1"/>
        <v>5</v>
      </c>
      <c r="W18">
        <f t="shared" si="2"/>
        <v>0</v>
      </c>
      <c r="X18" s="40">
        <f t="shared" si="5"/>
        <v>121800.7697517442</v>
      </c>
      <c r="Y18" s="41">
        <f t="shared" si="6"/>
        <v>0</v>
      </c>
    </row>
    <row r="19" spans="2:25" x14ac:dyDescent="0.2">
      <c r="B19" s="39">
        <v>11</v>
      </c>
      <c r="C19" s="173">
        <f t="shared" si="0"/>
        <v>126090.27512126208</v>
      </c>
      <c r="D19" s="173"/>
      <c r="E19" s="64">
        <v>2001</v>
      </c>
      <c r="F19" s="88">
        <v>43690</v>
      </c>
      <c r="G19" s="39" t="s">
        <v>3</v>
      </c>
      <c r="H19" s="174">
        <v>109.51</v>
      </c>
      <c r="I19" s="205"/>
      <c r="J19" s="84">
        <v>55</v>
      </c>
      <c r="K19" s="182">
        <f t="shared" si="3"/>
        <v>3782.7082536378621</v>
      </c>
      <c r="L19" s="183"/>
      <c r="M19" s="6">
        <f>IF(J19="","",(K19/J19)/LOOKUP(RIGHT($D$2,3),定数!$A$6:$A$13,定数!$B$6:$B$13))</f>
        <v>0.68776513702506581</v>
      </c>
      <c r="N19" s="64">
        <v>2001</v>
      </c>
      <c r="O19" s="88">
        <v>43691</v>
      </c>
      <c r="P19" s="192">
        <v>110.17</v>
      </c>
      <c r="Q19" s="192"/>
      <c r="R19" s="180">
        <f>IF(P19="","",T19*M19*LOOKUP(RIGHT($D$2,3),定数!$A$6:$A$13,定数!$B$6:$B$13))</f>
        <v>4539.2499043654116</v>
      </c>
      <c r="S19" s="180"/>
      <c r="T19" s="181">
        <f t="shared" si="4"/>
        <v>65.999999999999659</v>
      </c>
      <c r="U19" s="181"/>
      <c r="V19" s="22">
        <f t="shared" si="1"/>
        <v>6</v>
      </c>
      <c r="W19">
        <f t="shared" si="2"/>
        <v>0</v>
      </c>
      <c r="X19" s="40">
        <f t="shared" si="5"/>
        <v>126090.27512126208</v>
      </c>
      <c r="Y19" s="41">
        <f t="shared" si="6"/>
        <v>0</v>
      </c>
    </row>
    <row r="20" spans="2:25" x14ac:dyDescent="0.2">
      <c r="B20" s="39">
        <v>12</v>
      </c>
      <c r="C20" s="173">
        <f t="shared" si="0"/>
        <v>130629.52502562749</v>
      </c>
      <c r="D20" s="173"/>
      <c r="E20" s="63">
        <v>2001</v>
      </c>
      <c r="F20" s="86">
        <v>43735</v>
      </c>
      <c r="G20" s="39" t="s">
        <v>3</v>
      </c>
      <c r="H20" s="174">
        <v>109.29</v>
      </c>
      <c r="I20" s="205"/>
      <c r="J20" s="85">
        <v>79</v>
      </c>
      <c r="K20" s="182">
        <f t="shared" si="3"/>
        <v>3918.8857507688244</v>
      </c>
      <c r="L20" s="183"/>
      <c r="M20" s="6">
        <f>IF(J20="","",(K20/J20)/LOOKUP(RIGHT($D$2,3),定数!$A$6:$A$13,定数!$B$6:$B$13))</f>
        <v>0.49606148743909173</v>
      </c>
      <c r="N20" s="90">
        <v>2001</v>
      </c>
      <c r="O20" s="93">
        <v>43736</v>
      </c>
      <c r="P20" s="192">
        <v>108.5</v>
      </c>
      <c r="Q20" s="192"/>
      <c r="R20" s="180">
        <f>IF(P20="","",T20*M20*LOOKUP(RIGHT($D$2,3),定数!$A$6:$A$13,定数!$B$6:$B$13))</f>
        <v>-3918.8857507688558</v>
      </c>
      <c r="S20" s="180"/>
      <c r="T20" s="181">
        <f t="shared" si="4"/>
        <v>-79.000000000000625</v>
      </c>
      <c r="U20" s="181"/>
      <c r="V20" s="22">
        <f t="shared" si="1"/>
        <v>0</v>
      </c>
      <c r="W20">
        <f t="shared" si="2"/>
        <v>1</v>
      </c>
      <c r="X20" s="40">
        <f t="shared" si="5"/>
        <v>130629.52502562749</v>
      </c>
      <c r="Y20" s="41">
        <f t="shared" si="6"/>
        <v>0</v>
      </c>
    </row>
    <row r="21" spans="2:25" x14ac:dyDescent="0.2">
      <c r="B21" s="39">
        <v>13</v>
      </c>
      <c r="C21" s="173">
        <f t="shared" si="0"/>
        <v>126710.63927485864</v>
      </c>
      <c r="D21" s="173"/>
      <c r="E21" s="64">
        <v>2001</v>
      </c>
      <c r="F21" s="88">
        <v>43769</v>
      </c>
      <c r="G21" s="39" t="s">
        <v>3</v>
      </c>
      <c r="H21" s="178">
        <v>110.52</v>
      </c>
      <c r="I21" s="208"/>
      <c r="J21" s="84">
        <v>26</v>
      </c>
      <c r="K21" s="182">
        <f t="shared" si="3"/>
        <v>3801.3191782457588</v>
      </c>
      <c r="L21" s="183"/>
      <c r="M21" s="6">
        <f>IF(J21="","",(K21/J21)/LOOKUP(RIGHT($D$2,3),定数!$A$6:$A$13,定数!$B$6:$B$13))</f>
        <v>1.4620458377868304</v>
      </c>
      <c r="N21" s="63">
        <v>2001</v>
      </c>
      <c r="O21" s="86">
        <v>43769</v>
      </c>
      <c r="P21" s="192">
        <v>110.26</v>
      </c>
      <c r="Q21" s="192"/>
      <c r="R21" s="180">
        <f>IF(P21="","",T21*M21*LOOKUP(RIGHT($D$2,3),定数!$A$6:$A$13,定数!$B$6:$B$13))</f>
        <v>-3801.3191782456261</v>
      </c>
      <c r="S21" s="180"/>
      <c r="T21" s="181">
        <f t="shared" si="4"/>
        <v>-25.999999999999091</v>
      </c>
      <c r="U21" s="181"/>
      <c r="V21" s="22">
        <f t="shared" si="1"/>
        <v>0</v>
      </c>
      <c r="W21">
        <f t="shared" si="2"/>
        <v>2</v>
      </c>
      <c r="X21" s="40">
        <f t="shared" si="5"/>
        <v>130629.52502562749</v>
      </c>
      <c r="Y21" s="41">
        <f t="shared" si="6"/>
        <v>3.0000000000000249E-2</v>
      </c>
    </row>
    <row r="22" spans="2:25" s="53" customFormat="1" x14ac:dyDescent="0.2">
      <c r="B22" s="56">
        <v>14</v>
      </c>
      <c r="C22" s="201">
        <f t="shared" si="0"/>
        <v>122909.32009661301</v>
      </c>
      <c r="D22" s="201"/>
      <c r="E22" s="64">
        <v>2001</v>
      </c>
      <c r="F22" s="88">
        <v>43778</v>
      </c>
      <c r="G22" s="56" t="s">
        <v>2</v>
      </c>
      <c r="H22" s="174">
        <v>107.99</v>
      </c>
      <c r="I22" s="205"/>
      <c r="J22" s="84">
        <v>68</v>
      </c>
      <c r="K22" s="206">
        <f t="shared" si="3"/>
        <v>3687.2796028983903</v>
      </c>
      <c r="L22" s="207"/>
      <c r="M22" s="57">
        <f>IF(J22="","",(K22/J22)/LOOKUP(RIGHT($D$2,3),定数!$A$6:$A$13,定数!$B$6:$B$13))</f>
        <v>0.54224700042623386</v>
      </c>
      <c r="N22" s="64">
        <v>2001</v>
      </c>
      <c r="O22" s="88">
        <v>43778</v>
      </c>
      <c r="P22" s="202">
        <v>107.16</v>
      </c>
      <c r="Q22" s="202"/>
      <c r="R22" s="203">
        <f>IF(P22="","",T22*M22*LOOKUP(RIGHT($D$2,3),定数!$A$6:$A$13,定数!$B$6:$B$13))</f>
        <v>4500.6501035377323</v>
      </c>
      <c r="S22" s="203"/>
      <c r="T22" s="204">
        <f t="shared" si="4"/>
        <v>82.999999999999829</v>
      </c>
      <c r="U22" s="204"/>
      <c r="V22" s="58">
        <f t="shared" si="1"/>
        <v>1</v>
      </c>
      <c r="W22" s="53">
        <f t="shared" si="2"/>
        <v>0</v>
      </c>
      <c r="X22" s="54">
        <f t="shared" si="5"/>
        <v>130629.52502562749</v>
      </c>
      <c r="Y22" s="55">
        <f t="shared" si="6"/>
        <v>5.9099999999999153E-2</v>
      </c>
    </row>
    <row r="23" spans="2:25" x14ac:dyDescent="0.2">
      <c r="B23" s="39">
        <v>15</v>
      </c>
      <c r="C23" s="173">
        <f t="shared" si="0"/>
        <v>127409.97020015074</v>
      </c>
      <c r="D23" s="173"/>
      <c r="E23" s="64">
        <v>2001</v>
      </c>
      <c r="F23" s="88">
        <v>43795</v>
      </c>
      <c r="G23" s="39" t="s">
        <v>2</v>
      </c>
      <c r="H23" s="174">
        <v>109.34</v>
      </c>
      <c r="I23" s="205"/>
      <c r="J23" s="84">
        <v>45</v>
      </c>
      <c r="K23" s="182">
        <f t="shared" si="3"/>
        <v>3822.2991060045219</v>
      </c>
      <c r="L23" s="183"/>
      <c r="M23" s="6">
        <f>IF(J23="","",(K23/J23)/LOOKUP(RIGHT($D$2,3),定数!$A$6:$A$13,定数!$B$6:$B$13))</f>
        <v>0.84939980133433823</v>
      </c>
      <c r="N23" s="64">
        <v>2001</v>
      </c>
      <c r="O23" s="88">
        <v>43796</v>
      </c>
      <c r="P23" s="192">
        <v>109.87</v>
      </c>
      <c r="Q23" s="192"/>
      <c r="R23" s="180">
        <f>IF(P23="","",T23*M23*LOOKUP(RIGHT($D$2,3),定数!$A$6:$A$13,定数!$B$6:$B$13))</f>
        <v>-4501.8189470720026</v>
      </c>
      <c r="S23" s="180"/>
      <c r="T23" s="181">
        <f t="shared" si="4"/>
        <v>-53.000000000000114</v>
      </c>
      <c r="U23" s="181"/>
      <c r="V23" t="str">
        <f t="shared" ref="V23:W74" si="8">IF(S23&lt;&gt;"",IF(S23&lt;0,1+V22,0),"")</f>
        <v/>
      </c>
      <c r="W23">
        <f t="shared" si="2"/>
        <v>1</v>
      </c>
      <c r="X23" s="40">
        <f t="shared" si="5"/>
        <v>130629.52502562749</v>
      </c>
      <c r="Y23" s="41">
        <f t="shared" si="6"/>
        <v>2.4646455882352147E-2</v>
      </c>
    </row>
    <row r="24" spans="2:25" x14ac:dyDescent="0.2">
      <c r="B24" s="81">
        <v>16</v>
      </c>
      <c r="C24" s="173">
        <f t="shared" si="0"/>
        <v>122908.15125307874</v>
      </c>
      <c r="D24" s="173"/>
      <c r="E24" s="63">
        <v>2001</v>
      </c>
      <c r="F24" s="61">
        <v>43810</v>
      </c>
      <c r="G24" s="81" t="s">
        <v>3</v>
      </c>
      <c r="H24" s="200">
        <v>112.27</v>
      </c>
      <c r="I24" s="200"/>
      <c r="J24" s="63">
        <v>72</v>
      </c>
      <c r="K24" s="173">
        <f t="shared" si="3"/>
        <v>3687.2445375923621</v>
      </c>
      <c r="L24" s="173"/>
      <c r="M24" s="6">
        <f>IF(J24="","",(K24/J24)/LOOKUP(RIGHT($D$2,3),定数!$A$6:$A$13,定数!$B$6:$B$13))</f>
        <v>0.51211729688782814</v>
      </c>
      <c r="N24" s="63">
        <v>2001</v>
      </c>
      <c r="O24" s="61">
        <v>43812</v>
      </c>
      <c r="P24" s="192">
        <v>113.14</v>
      </c>
      <c r="Q24" s="192"/>
      <c r="R24" s="180">
        <f>IF(P24="","",T24*M24*LOOKUP(RIGHT($D$2,3),定数!$A$6:$A$13,定数!$B$6:$B$13))</f>
        <v>4455.420482924128</v>
      </c>
      <c r="S24" s="180"/>
      <c r="T24" s="181">
        <f t="shared" si="4"/>
        <v>87.000000000000455</v>
      </c>
      <c r="U24" s="181"/>
      <c r="V24" t="str">
        <f t="shared" si="8"/>
        <v/>
      </c>
      <c r="W24">
        <f t="shared" si="2"/>
        <v>0</v>
      </c>
      <c r="X24" s="40">
        <f t="shared" si="5"/>
        <v>130629.52502562749</v>
      </c>
      <c r="Y24" s="41">
        <f t="shared" si="6"/>
        <v>5.9108947774509146E-2</v>
      </c>
    </row>
    <row r="25" spans="2:25" s="53" customFormat="1" x14ac:dyDescent="0.2">
      <c r="B25" s="83">
        <v>17</v>
      </c>
      <c r="C25" s="201">
        <f t="shared" si="0"/>
        <v>127363.57173600286</v>
      </c>
      <c r="D25" s="201"/>
      <c r="E25" s="63">
        <v>2001</v>
      </c>
      <c r="F25" s="61">
        <v>43830</v>
      </c>
      <c r="G25" s="83" t="s">
        <v>3</v>
      </c>
      <c r="H25" s="200">
        <v>116.34</v>
      </c>
      <c r="I25" s="200"/>
      <c r="J25" s="63">
        <v>46</v>
      </c>
      <c r="K25" s="201">
        <f t="shared" si="3"/>
        <v>3820.9071520800858</v>
      </c>
      <c r="L25" s="201"/>
      <c r="M25" s="57">
        <f>IF(J25="","",(K25/J25)/LOOKUP(RIGHT($D$2,3),定数!$A$6:$A$13,定数!$B$6:$B$13))</f>
        <v>0.83063198958262729</v>
      </c>
      <c r="N25" s="63">
        <v>2002</v>
      </c>
      <c r="O25" s="61">
        <v>43466</v>
      </c>
      <c r="P25" s="202">
        <v>116.88</v>
      </c>
      <c r="Q25" s="202"/>
      <c r="R25" s="203">
        <f>IF(P25="","",T25*M25*LOOKUP(RIGHT($D$2,3),定数!$A$6:$A$13,定数!$B$6:$B$13))</f>
        <v>4485.4127437461211</v>
      </c>
      <c r="S25" s="203"/>
      <c r="T25" s="204">
        <f t="shared" si="4"/>
        <v>53.999999999999204</v>
      </c>
      <c r="U25" s="204"/>
      <c r="V25" s="53" t="str">
        <f t="shared" si="8"/>
        <v/>
      </c>
      <c r="W25" s="53">
        <f t="shared" si="2"/>
        <v>0</v>
      </c>
      <c r="X25" s="54">
        <f t="shared" si="5"/>
        <v>130629.52502562749</v>
      </c>
      <c r="Y25" s="55">
        <f t="shared" si="6"/>
        <v>2.5001647131334903E-2</v>
      </c>
    </row>
    <row r="26" spans="2:25" x14ac:dyDescent="0.2">
      <c r="B26" s="81">
        <v>18</v>
      </c>
      <c r="C26" s="173">
        <f t="shared" si="0"/>
        <v>131848.98447974899</v>
      </c>
      <c r="D26" s="173"/>
      <c r="E26" s="63">
        <v>2002</v>
      </c>
      <c r="F26" s="61">
        <v>43467</v>
      </c>
      <c r="G26" s="81" t="s">
        <v>3</v>
      </c>
      <c r="H26" s="200">
        <v>117.58</v>
      </c>
      <c r="I26" s="200"/>
      <c r="J26" s="63">
        <v>63</v>
      </c>
      <c r="K26" s="173">
        <f t="shared" si="3"/>
        <v>3955.4695343924695</v>
      </c>
      <c r="L26" s="173"/>
      <c r="M26" s="6">
        <f>IF(J26="","",(K26/J26)/LOOKUP(RIGHT($D$2,3),定数!$A$6:$A$13,定数!$B$6:$B$13))</f>
        <v>0.6278523070464237</v>
      </c>
      <c r="N26" s="63">
        <v>2002</v>
      </c>
      <c r="O26" s="61">
        <v>43467</v>
      </c>
      <c r="P26" s="192">
        <v>118.34</v>
      </c>
      <c r="Q26" s="192"/>
      <c r="R26" s="180">
        <f>IF(P26="","",T26*M26*LOOKUP(RIGHT($D$2,3),定数!$A$6:$A$13,定数!$B$6:$B$13))</f>
        <v>4771.6775335528528</v>
      </c>
      <c r="S26" s="180"/>
      <c r="T26" s="181">
        <f t="shared" si="4"/>
        <v>76.000000000000512</v>
      </c>
      <c r="U26" s="181"/>
      <c r="V26" t="str">
        <f t="shared" si="8"/>
        <v/>
      </c>
      <c r="W26">
        <f t="shared" si="2"/>
        <v>0</v>
      </c>
      <c r="X26" s="40">
        <f t="shared" si="5"/>
        <v>131848.98447974899</v>
      </c>
      <c r="Y26" s="41">
        <f t="shared" si="6"/>
        <v>0</v>
      </c>
    </row>
    <row r="27" spans="2:25" s="53" customFormat="1" x14ac:dyDescent="0.2">
      <c r="B27" s="83">
        <v>19</v>
      </c>
      <c r="C27" s="201">
        <f t="shared" si="0"/>
        <v>136620.66201330186</v>
      </c>
      <c r="D27" s="201"/>
      <c r="E27" s="63">
        <v>2002</v>
      </c>
      <c r="F27" s="61">
        <v>43509</v>
      </c>
      <c r="G27" s="83" t="s">
        <v>2</v>
      </c>
      <c r="H27" s="200">
        <v>116.03</v>
      </c>
      <c r="I27" s="200"/>
      <c r="J27" s="63">
        <v>77</v>
      </c>
      <c r="K27" s="201">
        <f t="shared" si="3"/>
        <v>4098.6198603990561</v>
      </c>
      <c r="L27" s="201"/>
      <c r="M27" s="57">
        <f>IF(J27="","",(K27/J27)/LOOKUP(RIGHT($D$2,3),定数!$A$6:$A$13,定数!$B$6:$B$13))</f>
        <v>0.53228829355831897</v>
      </c>
      <c r="N27" s="63">
        <v>2002</v>
      </c>
      <c r="O27" s="61">
        <v>43510</v>
      </c>
      <c r="P27" s="202">
        <v>115.08</v>
      </c>
      <c r="Q27" s="202"/>
      <c r="R27" s="203">
        <f>IF(P27="","",T27*M27*LOOKUP(RIGHT($D$2,3),定数!$A$6:$A$13,定数!$B$6:$B$13))</f>
        <v>5056.7387888040448</v>
      </c>
      <c r="S27" s="203"/>
      <c r="T27" s="204">
        <f t="shared" si="4"/>
        <v>95.000000000000284</v>
      </c>
      <c r="U27" s="204"/>
      <c r="V27" s="53" t="str">
        <f t="shared" si="8"/>
        <v/>
      </c>
      <c r="W27" s="53">
        <f t="shared" si="2"/>
        <v>0</v>
      </c>
      <c r="X27" s="54">
        <f t="shared" si="5"/>
        <v>136620.66201330186</v>
      </c>
      <c r="Y27" s="55">
        <f t="shared" si="6"/>
        <v>0</v>
      </c>
    </row>
    <row r="28" spans="2:25" x14ac:dyDescent="0.2">
      <c r="B28" s="81">
        <v>20</v>
      </c>
      <c r="C28" s="173">
        <f t="shared" si="0"/>
        <v>141677.4008021059</v>
      </c>
      <c r="D28" s="173"/>
      <c r="E28" s="63">
        <v>2002</v>
      </c>
      <c r="F28" s="61">
        <v>43524</v>
      </c>
      <c r="G28" s="81" t="s">
        <v>2</v>
      </c>
      <c r="H28" s="200">
        <v>115.71</v>
      </c>
      <c r="I28" s="200"/>
      <c r="J28" s="63">
        <v>70</v>
      </c>
      <c r="K28" s="173">
        <f t="shared" si="3"/>
        <v>4250.3220240631772</v>
      </c>
      <c r="L28" s="173"/>
      <c r="M28" s="6">
        <f>IF(J28="","",(K28/J28)/LOOKUP(RIGHT($D$2,3),定数!$A$6:$A$13,定数!$B$6:$B$13))</f>
        <v>0.60718886058045396</v>
      </c>
      <c r="N28" s="63">
        <v>2002</v>
      </c>
      <c r="O28" s="61">
        <v>43528</v>
      </c>
      <c r="P28" s="192">
        <v>114.84</v>
      </c>
      <c r="Q28" s="192"/>
      <c r="R28" s="180">
        <f>IF(P28="","",T28*M28*LOOKUP(RIGHT($D$2,3),定数!$A$6:$A$13,定数!$B$6:$B$13))</f>
        <v>5282.5430870498903</v>
      </c>
      <c r="S28" s="180"/>
      <c r="T28" s="181">
        <f t="shared" si="4"/>
        <v>86.999999999999034</v>
      </c>
      <c r="U28" s="181"/>
      <c r="V28" t="str">
        <f t="shared" si="8"/>
        <v/>
      </c>
      <c r="W28">
        <f t="shared" si="2"/>
        <v>0</v>
      </c>
      <c r="X28" s="40">
        <f t="shared" si="5"/>
        <v>141677.4008021059</v>
      </c>
      <c r="Y28" s="41">
        <f t="shared" si="6"/>
        <v>0</v>
      </c>
    </row>
    <row r="29" spans="2:25" x14ac:dyDescent="0.2">
      <c r="B29" s="81">
        <v>21</v>
      </c>
      <c r="C29" s="173">
        <f t="shared" si="0"/>
        <v>146959.94388915578</v>
      </c>
      <c r="D29" s="173"/>
      <c r="E29" s="63">
        <v>2002</v>
      </c>
      <c r="F29" s="61">
        <v>43542</v>
      </c>
      <c r="G29" s="81" t="s">
        <v>3</v>
      </c>
      <c r="H29" s="200">
        <v>114.41</v>
      </c>
      <c r="I29" s="200"/>
      <c r="J29" s="63">
        <v>54</v>
      </c>
      <c r="K29" s="173">
        <f t="shared" si="3"/>
        <v>4408.7983166746735</v>
      </c>
      <c r="L29" s="173"/>
      <c r="M29" s="6">
        <f>IF(J29="","",(K29/J29)/LOOKUP(RIGHT($D$2,3),定数!$A$6:$A$13,定数!$B$6:$B$13))</f>
        <v>0.81644413271753213</v>
      </c>
      <c r="N29" s="63">
        <v>2002</v>
      </c>
      <c r="O29" s="61">
        <v>43542</v>
      </c>
      <c r="P29" s="192">
        <v>115.06</v>
      </c>
      <c r="Q29" s="192"/>
      <c r="R29" s="180">
        <f>IF(P29="","",T29*M29*LOOKUP(RIGHT($D$2,3),定数!$A$6:$A$13,定数!$B$6:$B$13))</f>
        <v>5306.8868626640051</v>
      </c>
      <c r="S29" s="180"/>
      <c r="T29" s="181">
        <f t="shared" si="4"/>
        <v>65.000000000000568</v>
      </c>
      <c r="U29" s="181"/>
      <c r="V29" s="59" t="str">
        <f t="shared" si="8"/>
        <v/>
      </c>
      <c r="W29" s="60">
        <f t="shared" si="2"/>
        <v>0</v>
      </c>
      <c r="X29" s="48">
        <f t="shared" si="5"/>
        <v>146959.94388915578</v>
      </c>
      <c r="Y29" s="41">
        <f t="shared" si="6"/>
        <v>0</v>
      </c>
    </row>
    <row r="30" spans="2:25" x14ac:dyDescent="0.2">
      <c r="B30" s="81">
        <v>22</v>
      </c>
      <c r="C30" s="173">
        <f t="shared" si="0"/>
        <v>152266.8307518198</v>
      </c>
      <c r="D30" s="173"/>
      <c r="E30" s="63">
        <v>2002</v>
      </c>
      <c r="F30" s="61">
        <v>43606</v>
      </c>
      <c r="G30" s="81" t="s">
        <v>2</v>
      </c>
      <c r="H30" s="200">
        <v>115.36</v>
      </c>
      <c r="I30" s="200"/>
      <c r="J30" s="63">
        <v>48</v>
      </c>
      <c r="K30" s="173">
        <f t="shared" si="3"/>
        <v>4568.0049225545936</v>
      </c>
      <c r="L30" s="173"/>
      <c r="M30" s="6">
        <f>IF(J30="","",(K30/J30)/LOOKUP(RIGHT($D$2,3),定数!$A$6:$A$13,定数!$B$6:$B$13))</f>
        <v>0.9516676921988737</v>
      </c>
      <c r="N30" s="63">
        <v>2002</v>
      </c>
      <c r="O30" s="61">
        <v>43606</v>
      </c>
      <c r="P30" s="192">
        <v>114.78</v>
      </c>
      <c r="Q30" s="192"/>
      <c r="R30" s="180">
        <f>IF(P30="","",T30*M30*LOOKUP(RIGHT($D$2,3),定数!$A$6:$A$13,定数!$B$6:$B$13))</f>
        <v>5519.6726147534509</v>
      </c>
      <c r="S30" s="180"/>
      <c r="T30" s="181">
        <f t="shared" si="4"/>
        <v>57.999999999999829</v>
      </c>
      <c r="U30" s="181"/>
      <c r="V30" t="str">
        <f t="shared" si="8"/>
        <v/>
      </c>
      <c r="W30">
        <f t="shared" si="2"/>
        <v>0</v>
      </c>
      <c r="X30" s="48">
        <f t="shared" si="5"/>
        <v>152266.8307518198</v>
      </c>
      <c r="Y30" s="49">
        <f t="shared" si="6"/>
        <v>0</v>
      </c>
    </row>
    <row r="31" spans="2:25" x14ac:dyDescent="0.2">
      <c r="B31" s="96">
        <v>23</v>
      </c>
      <c r="C31" s="173">
        <f t="shared" si="0"/>
        <v>157786.50336657325</v>
      </c>
      <c r="D31" s="173"/>
      <c r="E31" s="63">
        <v>2002</v>
      </c>
      <c r="F31" s="61">
        <v>43621</v>
      </c>
      <c r="G31" s="81" t="s">
        <v>3</v>
      </c>
      <c r="H31" s="200">
        <v>116.86</v>
      </c>
      <c r="I31" s="200"/>
      <c r="J31" s="63">
        <v>40</v>
      </c>
      <c r="K31" s="173">
        <f t="shared" si="3"/>
        <v>4733.5951009971968</v>
      </c>
      <c r="L31" s="173"/>
      <c r="M31" s="6">
        <f>IF(J31="","",(K31/J31)/LOOKUP(RIGHT($D$2,3),定数!$A$6:$A$13,定数!$B$6:$B$13))</f>
        <v>1.1833987752492992</v>
      </c>
      <c r="N31" s="63">
        <v>2002</v>
      </c>
      <c r="O31" s="61">
        <v>43622</v>
      </c>
      <c r="P31" s="192">
        <v>117.33</v>
      </c>
      <c r="Q31" s="192"/>
      <c r="R31" s="180">
        <f>IF(P31="","",T31*M31*LOOKUP(RIGHT($D$2,3),定数!$A$6:$A$13,定数!$B$6:$B$13))</f>
        <v>5561.9742436716924</v>
      </c>
      <c r="S31" s="180"/>
      <c r="T31" s="181">
        <f t="shared" si="4"/>
        <v>46.999999999999886</v>
      </c>
      <c r="U31" s="181"/>
      <c r="V31" t="str">
        <f t="shared" si="8"/>
        <v/>
      </c>
      <c r="W31">
        <f t="shared" si="2"/>
        <v>0</v>
      </c>
      <c r="X31" s="40">
        <f t="shared" si="5"/>
        <v>157786.50336657325</v>
      </c>
      <c r="Y31" s="41">
        <f t="shared" si="6"/>
        <v>0</v>
      </c>
    </row>
    <row r="32" spans="2:25" x14ac:dyDescent="0.2">
      <c r="B32" s="81">
        <v>24</v>
      </c>
      <c r="C32" s="173">
        <f t="shared" si="0"/>
        <v>163348.47761024494</v>
      </c>
      <c r="D32" s="173"/>
      <c r="E32" s="63">
        <v>2002</v>
      </c>
      <c r="F32" s="61">
        <v>43649</v>
      </c>
      <c r="G32" s="81" t="s">
        <v>2</v>
      </c>
      <c r="H32" s="200">
        <v>117.66</v>
      </c>
      <c r="I32" s="200"/>
      <c r="J32" s="63">
        <v>57</v>
      </c>
      <c r="K32" s="173">
        <f t="shared" si="3"/>
        <v>4900.4543283073481</v>
      </c>
      <c r="L32" s="173"/>
      <c r="M32" s="6">
        <f>IF(J32="","",(K32/J32)/LOOKUP(RIGHT($D$2,3),定数!$A$6:$A$13,定数!$B$6:$B$13))</f>
        <v>0.85972882952760488</v>
      </c>
      <c r="N32" s="63">
        <v>2002</v>
      </c>
      <c r="O32" s="61">
        <v>43651</v>
      </c>
      <c r="P32" s="192">
        <v>116.97</v>
      </c>
      <c r="Q32" s="192"/>
      <c r="R32" s="180">
        <f>IF(P32="","",T32*M32*LOOKUP(RIGHT($D$2,3),定数!$A$6:$A$13,定数!$B$6:$B$13))</f>
        <v>5932.1289237404544</v>
      </c>
      <c r="S32" s="180"/>
      <c r="T32" s="181">
        <f t="shared" si="4"/>
        <v>68.999999999999773</v>
      </c>
      <c r="U32" s="181"/>
      <c r="V32" t="str">
        <f t="shared" si="8"/>
        <v/>
      </c>
      <c r="W32">
        <f t="shared" si="2"/>
        <v>0</v>
      </c>
      <c r="X32" s="40">
        <f t="shared" si="5"/>
        <v>163348.47761024494</v>
      </c>
      <c r="Y32" s="41">
        <f t="shared" si="6"/>
        <v>0</v>
      </c>
    </row>
    <row r="33" spans="1:25" x14ac:dyDescent="0.2">
      <c r="A33" s="50"/>
      <c r="B33" s="81">
        <v>25</v>
      </c>
      <c r="C33" s="173">
        <f t="shared" si="0"/>
        <v>169280.60653398538</v>
      </c>
      <c r="D33" s="173"/>
      <c r="E33" s="63">
        <v>2002</v>
      </c>
      <c r="F33" s="61">
        <v>43663</v>
      </c>
      <c r="G33" s="81" t="s">
        <v>3</v>
      </c>
      <c r="H33" s="200">
        <v>117.14</v>
      </c>
      <c r="I33" s="200"/>
      <c r="J33" s="63">
        <v>57</v>
      </c>
      <c r="K33" s="173">
        <f t="shared" si="3"/>
        <v>5078.418196019561</v>
      </c>
      <c r="L33" s="173"/>
      <c r="M33" s="6">
        <f>IF(J33="","",(K33/J33)/LOOKUP(RIGHT($D$2,3),定数!$A$6:$A$13,定数!$B$6:$B$13))</f>
        <v>0.89095056070518608</v>
      </c>
      <c r="N33" s="81">
        <v>2002</v>
      </c>
      <c r="O33" s="8">
        <v>43664</v>
      </c>
      <c r="P33" s="192">
        <v>117.82</v>
      </c>
      <c r="Q33" s="192"/>
      <c r="R33" s="180">
        <f>IF(P33="","",T33*M33*LOOKUP(RIGHT($D$2,3),定数!$A$6:$A$13,定数!$B$6:$B$13))</f>
        <v>6058.4638127951994</v>
      </c>
      <c r="S33" s="180"/>
      <c r="T33" s="181">
        <f t="shared" si="4"/>
        <v>67.999999999999261</v>
      </c>
      <c r="U33" s="181"/>
      <c r="V33" t="str">
        <f t="shared" si="8"/>
        <v/>
      </c>
      <c r="W33">
        <f t="shared" si="2"/>
        <v>0</v>
      </c>
      <c r="X33" s="40">
        <f t="shared" si="5"/>
        <v>169280.60653398538</v>
      </c>
      <c r="Y33" s="41">
        <f t="shared" si="6"/>
        <v>0</v>
      </c>
    </row>
    <row r="34" spans="1:25" x14ac:dyDescent="0.2">
      <c r="A34" s="97"/>
      <c r="B34" s="81">
        <v>26</v>
      </c>
      <c r="C34" s="173">
        <f t="shared" si="0"/>
        <v>175339.07034678059</v>
      </c>
      <c r="D34" s="173"/>
      <c r="E34" s="63">
        <v>2002</v>
      </c>
      <c r="F34" s="61">
        <v>43670</v>
      </c>
      <c r="G34" s="81" t="s">
        <v>2</v>
      </c>
      <c r="H34" s="200">
        <v>116.6</v>
      </c>
      <c r="I34" s="200"/>
      <c r="J34" s="63">
        <v>43</v>
      </c>
      <c r="K34" s="173">
        <f t="shared" si="3"/>
        <v>5260.1721104034177</v>
      </c>
      <c r="L34" s="173"/>
      <c r="M34" s="6">
        <f>IF(J34="","",(K34/J34)/LOOKUP(RIGHT($D$2,3),定数!$A$6:$A$13,定数!$B$6:$B$13))</f>
        <v>1.2232958396287017</v>
      </c>
      <c r="N34" s="81">
        <v>2002</v>
      </c>
      <c r="O34" s="8">
        <v>43670</v>
      </c>
      <c r="P34" s="192">
        <v>115.91</v>
      </c>
      <c r="Q34" s="192"/>
      <c r="R34" s="180">
        <f>IF(P34="","",T34*M34*LOOKUP(RIGHT($D$2,3),定数!$A$6:$A$13,定数!$B$6:$B$13))</f>
        <v>8440.7412934380136</v>
      </c>
      <c r="S34" s="180"/>
      <c r="T34" s="181">
        <f t="shared" si="4"/>
        <v>68.999999999999773</v>
      </c>
      <c r="U34" s="181"/>
      <c r="V34" t="str">
        <f t="shared" si="8"/>
        <v/>
      </c>
      <c r="W34">
        <f t="shared" si="2"/>
        <v>0</v>
      </c>
      <c r="X34" s="40">
        <f t="shared" si="5"/>
        <v>175339.07034678059</v>
      </c>
      <c r="Y34" s="41">
        <f t="shared" si="6"/>
        <v>0</v>
      </c>
    </row>
    <row r="35" spans="1:25" x14ac:dyDescent="0.2">
      <c r="B35" s="81">
        <v>27</v>
      </c>
      <c r="C35" s="173">
        <f t="shared" si="0"/>
        <v>183779.8116402186</v>
      </c>
      <c r="D35" s="173"/>
      <c r="E35" s="63">
        <v>2002</v>
      </c>
      <c r="F35" s="61">
        <v>43675</v>
      </c>
      <c r="G35" s="81" t="s">
        <v>3</v>
      </c>
      <c r="H35" s="200">
        <v>117.6</v>
      </c>
      <c r="I35" s="200"/>
      <c r="J35" s="63">
        <v>63</v>
      </c>
      <c r="K35" s="173">
        <f t="shared" si="3"/>
        <v>5513.3943492065573</v>
      </c>
      <c r="L35" s="173"/>
      <c r="M35" s="6">
        <f>IF(J35="","",(K35/J35)/LOOKUP(RIGHT($D$2,3),定数!$A$6:$A$13,定数!$B$6:$B$13))</f>
        <v>0.87514196019151702</v>
      </c>
      <c r="N35" s="81">
        <v>2002</v>
      </c>
      <c r="O35" s="8">
        <v>43676</v>
      </c>
      <c r="P35" s="192">
        <v>118.36</v>
      </c>
      <c r="Q35" s="192"/>
      <c r="R35" s="180">
        <f>IF(P35="","",T35*M35*LOOKUP(RIGHT($D$2,3),定数!$A$6:$A$13,定数!$B$6:$B$13))</f>
        <v>6651.0788974555735</v>
      </c>
      <c r="S35" s="180"/>
      <c r="T35" s="181">
        <f t="shared" si="4"/>
        <v>76.000000000000512</v>
      </c>
      <c r="U35" s="181"/>
      <c r="V35" t="str">
        <f t="shared" si="8"/>
        <v/>
      </c>
      <c r="W35">
        <f t="shared" si="2"/>
        <v>0</v>
      </c>
      <c r="X35" s="40">
        <f t="shared" si="5"/>
        <v>183779.8116402186</v>
      </c>
      <c r="Y35" s="41">
        <f t="shared" si="6"/>
        <v>0</v>
      </c>
    </row>
    <row r="36" spans="1:25" x14ac:dyDescent="0.2">
      <c r="A36" s="50"/>
      <c r="B36" s="96">
        <v>28</v>
      </c>
      <c r="C36" s="173">
        <f t="shared" si="0"/>
        <v>190430.89053767416</v>
      </c>
      <c r="D36" s="173"/>
      <c r="E36" s="63">
        <v>2002</v>
      </c>
      <c r="F36" s="61">
        <v>43676</v>
      </c>
      <c r="G36" s="81" t="s">
        <v>3</v>
      </c>
      <c r="H36" s="200">
        <v>117.76</v>
      </c>
      <c r="I36" s="200"/>
      <c r="J36" s="63">
        <v>55</v>
      </c>
      <c r="K36" s="173">
        <f t="shared" si="3"/>
        <v>5712.926716130225</v>
      </c>
      <c r="L36" s="173"/>
      <c r="M36" s="6">
        <f>IF(J36="","",(K36/J36)/LOOKUP(RIGHT($D$2,3),定数!$A$6:$A$13,定数!$B$6:$B$13))</f>
        <v>1.0387139483873136</v>
      </c>
      <c r="N36" s="81">
        <v>2002</v>
      </c>
      <c r="O36" s="8">
        <v>43676</v>
      </c>
      <c r="P36" s="192">
        <v>118.42</v>
      </c>
      <c r="Q36" s="192"/>
      <c r="R36" s="180">
        <f>IF(P36="","",T36*M36*LOOKUP(RIGHT($D$2,3),定数!$A$6:$A$13,定数!$B$6:$B$13))</f>
        <v>6855.5120593562333</v>
      </c>
      <c r="S36" s="180"/>
      <c r="T36" s="181">
        <f t="shared" si="4"/>
        <v>65.999999999999659</v>
      </c>
      <c r="U36" s="181"/>
      <c r="V36" t="str">
        <f t="shared" si="8"/>
        <v/>
      </c>
      <c r="W36">
        <f t="shared" si="2"/>
        <v>0</v>
      </c>
      <c r="X36" s="40">
        <f t="shared" si="5"/>
        <v>190430.89053767416</v>
      </c>
      <c r="Y36" s="41">
        <f t="shared" si="6"/>
        <v>0</v>
      </c>
    </row>
    <row r="37" spans="1:25" x14ac:dyDescent="0.2">
      <c r="A37" s="97"/>
      <c r="B37" s="81">
        <v>29</v>
      </c>
      <c r="C37" s="173">
        <f t="shared" si="0"/>
        <v>197286.40259703039</v>
      </c>
      <c r="D37" s="173"/>
      <c r="E37" s="63">
        <v>2002</v>
      </c>
      <c r="F37" s="61">
        <v>43689</v>
      </c>
      <c r="G37" s="81" t="s">
        <v>2</v>
      </c>
      <c r="H37" s="200">
        <v>116.13</v>
      </c>
      <c r="I37" s="200"/>
      <c r="J37" s="63">
        <v>90</v>
      </c>
      <c r="K37" s="173">
        <f t="shared" si="3"/>
        <v>5918.5920779109119</v>
      </c>
      <c r="L37" s="173"/>
      <c r="M37" s="6">
        <f>IF(J37="","",(K37/J37)/LOOKUP(RIGHT($D$2,3),定数!$A$6:$A$13,定数!$B$6:$B$13))</f>
        <v>0.65762134199010136</v>
      </c>
      <c r="N37" s="81">
        <v>2002</v>
      </c>
      <c r="O37" s="8">
        <v>43691</v>
      </c>
      <c r="P37" s="192">
        <v>115.01</v>
      </c>
      <c r="Q37" s="192"/>
      <c r="R37" s="180">
        <f>IF(P37="","",T37*M37*LOOKUP(RIGHT($D$2,3),定数!$A$6:$A$13,定数!$B$6:$B$13))</f>
        <v>7365.3590302890716</v>
      </c>
      <c r="S37" s="180"/>
      <c r="T37" s="181">
        <f t="shared" si="4"/>
        <v>111.99999999999903</v>
      </c>
      <c r="U37" s="181"/>
      <c r="V37" t="str">
        <f t="shared" si="8"/>
        <v/>
      </c>
      <c r="W37">
        <f t="shared" si="2"/>
        <v>0</v>
      </c>
      <c r="X37" s="40">
        <f t="shared" si="5"/>
        <v>197286.40259703039</v>
      </c>
      <c r="Y37" s="41">
        <f t="shared" si="6"/>
        <v>0</v>
      </c>
    </row>
    <row r="38" spans="1:25" x14ac:dyDescent="0.2">
      <c r="B38" s="81">
        <v>30</v>
      </c>
      <c r="C38" s="173">
        <f t="shared" si="0"/>
        <v>204651.76162731947</v>
      </c>
      <c r="D38" s="173"/>
      <c r="E38" s="63">
        <v>2002</v>
      </c>
      <c r="F38" s="61">
        <v>43721</v>
      </c>
      <c r="G38" s="81" t="s">
        <v>3</v>
      </c>
      <c r="H38" s="200">
        <v>117.58</v>
      </c>
      <c r="I38" s="200"/>
      <c r="J38" s="63">
        <v>53</v>
      </c>
      <c r="K38" s="173">
        <f t="shared" si="3"/>
        <v>6139.5528488195841</v>
      </c>
      <c r="L38" s="173"/>
      <c r="M38" s="6">
        <f>IF(J38="","",(K38/J38)/LOOKUP(RIGHT($D$2,3),定数!$A$6:$A$13,定数!$B$6:$B$13))</f>
        <v>1.1584061978904876</v>
      </c>
      <c r="N38" s="81">
        <v>2002</v>
      </c>
      <c r="O38" s="8">
        <v>43721</v>
      </c>
      <c r="P38" s="192">
        <v>118.21</v>
      </c>
      <c r="Q38" s="192"/>
      <c r="R38" s="180">
        <f>IF(P38="","",T38*M38*LOOKUP(RIGHT($D$2,3),定数!$A$6:$A$13,定数!$B$6:$B$13))</f>
        <v>7297.9590467100197</v>
      </c>
      <c r="S38" s="180"/>
      <c r="T38" s="181">
        <f t="shared" si="4"/>
        <v>62.999999999999545</v>
      </c>
      <c r="U38" s="181"/>
      <c r="V38" t="str">
        <f t="shared" si="8"/>
        <v/>
      </c>
      <c r="W38">
        <f t="shared" si="2"/>
        <v>0</v>
      </c>
      <c r="X38" s="40">
        <f t="shared" si="5"/>
        <v>204651.76162731947</v>
      </c>
      <c r="Y38" s="41">
        <f t="shared" si="6"/>
        <v>0</v>
      </c>
    </row>
    <row r="39" spans="1:25" x14ac:dyDescent="0.2">
      <c r="B39" s="81">
        <v>31</v>
      </c>
      <c r="C39" s="173">
        <f t="shared" si="0"/>
        <v>211949.72067402949</v>
      </c>
      <c r="D39" s="173"/>
      <c r="E39" s="63">
        <v>2002</v>
      </c>
      <c r="F39" s="61">
        <v>43725</v>
      </c>
      <c r="G39" s="81" t="s">
        <v>3</v>
      </c>
      <c r="H39" s="200">
        <v>118.66</v>
      </c>
      <c r="I39" s="200"/>
      <c r="J39" s="63">
        <v>76</v>
      </c>
      <c r="K39" s="173">
        <f t="shared" si="3"/>
        <v>6358.4916202208842</v>
      </c>
      <c r="L39" s="173"/>
      <c r="M39" s="6">
        <f>IF(J39="","",(K39/J39)/LOOKUP(RIGHT($D$2,3),定数!$A$6:$A$13,定数!$B$6:$B$13))</f>
        <v>0.83664363423958998</v>
      </c>
      <c r="N39" s="81">
        <v>2002</v>
      </c>
      <c r="O39" s="8">
        <v>43728</v>
      </c>
      <c r="P39" s="192">
        <v>119.59</v>
      </c>
      <c r="Q39" s="192"/>
      <c r="R39" s="180">
        <f>IF(P39="","",T39*M39*LOOKUP(RIGHT($D$2,3),定数!$A$6:$A$13,定数!$B$6:$B$13))</f>
        <v>7780.7857984282437</v>
      </c>
      <c r="S39" s="180"/>
      <c r="T39" s="181">
        <f t="shared" si="4"/>
        <v>93.000000000000682</v>
      </c>
      <c r="U39" s="181"/>
      <c r="V39" t="str">
        <f t="shared" si="8"/>
        <v/>
      </c>
      <c r="W39">
        <f t="shared" si="2"/>
        <v>0</v>
      </c>
      <c r="X39" s="40">
        <f t="shared" si="5"/>
        <v>211949.72067402949</v>
      </c>
      <c r="Y39" s="41">
        <f t="shared" si="6"/>
        <v>0</v>
      </c>
    </row>
    <row r="40" spans="1:25" x14ac:dyDescent="0.2">
      <c r="B40" s="81">
        <v>32</v>
      </c>
      <c r="C40" s="173">
        <f t="shared" si="0"/>
        <v>219730.50647245772</v>
      </c>
      <c r="D40" s="173"/>
      <c r="E40" s="63">
        <v>2002</v>
      </c>
      <c r="F40" s="61">
        <v>43728</v>
      </c>
      <c r="G40" s="81" t="s">
        <v>3</v>
      </c>
      <c r="H40" s="200">
        <v>119.64</v>
      </c>
      <c r="I40" s="200"/>
      <c r="J40" s="63">
        <v>90</v>
      </c>
      <c r="K40" s="173">
        <f t="shared" si="3"/>
        <v>6591.9151941737318</v>
      </c>
      <c r="L40" s="173"/>
      <c r="M40" s="6">
        <f>IF(J40="","",(K40/J40)/LOOKUP(RIGHT($D$2,3),定数!$A$6:$A$13,定数!$B$6:$B$13))</f>
        <v>0.73243502157485907</v>
      </c>
      <c r="N40" s="81">
        <v>2002</v>
      </c>
      <c r="O40" s="8">
        <v>43728</v>
      </c>
      <c r="P40" s="192">
        <v>120.74</v>
      </c>
      <c r="Q40" s="192"/>
      <c r="R40" s="180">
        <f>IF(P40="","",T40*M40*LOOKUP(RIGHT($D$2,3),定数!$A$6:$A$13,定数!$B$6:$B$13))</f>
        <v>8056.7852373234073</v>
      </c>
      <c r="S40" s="180"/>
      <c r="T40" s="181">
        <f t="shared" si="4"/>
        <v>109.99999999999943</v>
      </c>
      <c r="U40" s="181"/>
      <c r="V40" t="str">
        <f t="shared" si="8"/>
        <v/>
      </c>
      <c r="W40">
        <f t="shared" si="2"/>
        <v>0</v>
      </c>
      <c r="X40" s="40">
        <f t="shared" si="5"/>
        <v>219730.50647245772</v>
      </c>
      <c r="Y40" s="41">
        <f t="shared" si="6"/>
        <v>0</v>
      </c>
    </row>
    <row r="41" spans="1:25" x14ac:dyDescent="0.2">
      <c r="B41" s="96">
        <v>33</v>
      </c>
      <c r="C41" s="173">
        <f t="shared" si="0"/>
        <v>227787.29170978113</v>
      </c>
      <c r="D41" s="173"/>
      <c r="E41" s="63">
        <v>2002</v>
      </c>
      <c r="F41" s="61">
        <v>43733</v>
      </c>
      <c r="G41" s="81" t="s">
        <v>2</v>
      </c>
      <c r="H41" s="200">
        <v>119.95</v>
      </c>
      <c r="I41" s="200"/>
      <c r="J41" s="63">
        <v>73</v>
      </c>
      <c r="K41" s="173">
        <f t="shared" si="3"/>
        <v>6833.6187512934339</v>
      </c>
      <c r="L41" s="173"/>
      <c r="M41" s="6">
        <f>IF(J41="","",(K41/J41)/LOOKUP(RIGHT($D$2,3),定数!$A$6:$A$13,定数!$B$6:$B$13))</f>
        <v>0.93611215771142919</v>
      </c>
      <c r="N41" s="81">
        <v>2002</v>
      </c>
      <c r="O41" s="8">
        <v>43734</v>
      </c>
      <c r="P41" s="192">
        <v>119.05</v>
      </c>
      <c r="Q41" s="192"/>
      <c r="R41" s="180">
        <f>IF(P41="","",T41*M41*LOOKUP(RIGHT($D$2,3),定数!$A$6:$A$13,定数!$B$6:$B$13))</f>
        <v>8425.0094194029152</v>
      </c>
      <c r="S41" s="180"/>
      <c r="T41" s="181">
        <f t="shared" si="4"/>
        <v>90.000000000000568</v>
      </c>
      <c r="U41" s="181"/>
      <c r="V41" t="str">
        <f t="shared" si="8"/>
        <v/>
      </c>
      <c r="W41">
        <f t="shared" si="2"/>
        <v>0</v>
      </c>
      <c r="X41" s="40">
        <f t="shared" si="5"/>
        <v>227787.29170978113</v>
      </c>
      <c r="Y41" s="41">
        <f t="shared" si="6"/>
        <v>0</v>
      </c>
    </row>
    <row r="42" spans="1:25" x14ac:dyDescent="0.2">
      <c r="B42" s="81">
        <v>34</v>
      </c>
      <c r="C42" s="173">
        <f t="shared" si="0"/>
        <v>236212.30112918405</v>
      </c>
      <c r="D42" s="173"/>
      <c r="E42" s="63">
        <v>2002</v>
      </c>
      <c r="F42" s="61">
        <v>43739</v>
      </c>
      <c r="G42" s="81" t="s">
        <v>3</v>
      </c>
      <c r="H42" s="200">
        <v>120.78</v>
      </c>
      <c r="I42" s="200"/>
      <c r="J42" s="63">
        <v>58</v>
      </c>
      <c r="K42" s="173">
        <f t="shared" si="3"/>
        <v>7086.3690338755214</v>
      </c>
      <c r="L42" s="173"/>
      <c r="M42" s="6">
        <f>IF(J42="","",(K42/J42)/LOOKUP(RIGHT($D$2,3),定数!$A$6:$A$13,定数!$B$6:$B$13))</f>
        <v>1.2217877644612967</v>
      </c>
      <c r="N42" s="81">
        <v>2002</v>
      </c>
      <c r="O42" s="8">
        <v>43741</v>
      </c>
      <c r="P42" s="192">
        <v>121.48</v>
      </c>
      <c r="Q42" s="192"/>
      <c r="R42" s="180">
        <f>IF(P42="","",T42*M42*LOOKUP(RIGHT($D$2,3),定数!$A$6:$A$13,定数!$B$6:$B$13))</f>
        <v>8552.5143512291106</v>
      </c>
      <c r="S42" s="180"/>
      <c r="T42" s="181">
        <f t="shared" si="4"/>
        <v>70.000000000000284</v>
      </c>
      <c r="U42" s="181"/>
      <c r="V42" t="str">
        <f t="shared" si="8"/>
        <v/>
      </c>
      <c r="W42">
        <f t="shared" si="2"/>
        <v>0</v>
      </c>
      <c r="X42" s="40">
        <f t="shared" si="5"/>
        <v>236212.30112918405</v>
      </c>
      <c r="Y42" s="41">
        <f t="shared" si="6"/>
        <v>0</v>
      </c>
    </row>
    <row r="43" spans="1:25" x14ac:dyDescent="0.2">
      <c r="B43" s="81">
        <v>35</v>
      </c>
      <c r="C43" s="173">
        <f t="shared" si="0"/>
        <v>244764.81548041315</v>
      </c>
      <c r="D43" s="173"/>
      <c r="E43" s="63">
        <v>2002</v>
      </c>
      <c r="F43" s="61">
        <v>43740</v>
      </c>
      <c r="G43" s="81" t="s">
        <v>3</v>
      </c>
      <c r="H43" s="200">
        <v>120.95</v>
      </c>
      <c r="I43" s="200"/>
      <c r="J43" s="63">
        <v>63</v>
      </c>
      <c r="K43" s="173">
        <f t="shared" si="3"/>
        <v>7342.9444644123942</v>
      </c>
      <c r="L43" s="173"/>
      <c r="M43" s="6">
        <f>IF(J43="","",(K43/J43)/LOOKUP(RIGHT($D$2,3),定数!$A$6:$A$13,定数!$B$6:$B$13))</f>
        <v>1.1655467403829196</v>
      </c>
      <c r="N43" s="81">
        <v>2002</v>
      </c>
      <c r="O43" s="8">
        <v>43745</v>
      </c>
      <c r="P43" s="192">
        <v>121.72</v>
      </c>
      <c r="Q43" s="192"/>
      <c r="R43" s="180">
        <f>IF(P43="","",T43*M43*LOOKUP(RIGHT($D$2,3),定数!$A$6:$A$13,定数!$B$6:$B$13))</f>
        <v>8974.7099009484336</v>
      </c>
      <c r="S43" s="180"/>
      <c r="T43" s="181">
        <f t="shared" si="4"/>
        <v>76.999999999999602</v>
      </c>
      <c r="U43" s="181"/>
      <c r="V43" t="str">
        <f t="shared" si="8"/>
        <v/>
      </c>
      <c r="W43">
        <f t="shared" si="2"/>
        <v>0</v>
      </c>
      <c r="X43" s="40">
        <f t="shared" si="5"/>
        <v>244764.81548041315</v>
      </c>
      <c r="Y43" s="41">
        <f t="shared" si="6"/>
        <v>0</v>
      </c>
    </row>
    <row r="44" spans="1:25" x14ac:dyDescent="0.2">
      <c r="B44" s="81">
        <v>36</v>
      </c>
      <c r="C44" s="173">
        <f t="shared" si="0"/>
        <v>253739.52538136157</v>
      </c>
      <c r="D44" s="173"/>
      <c r="E44" s="81">
        <v>2002</v>
      </c>
      <c r="F44" s="8">
        <v>43748</v>
      </c>
      <c r="G44" s="81" t="s">
        <v>3</v>
      </c>
      <c r="H44" s="200">
        <v>122.2</v>
      </c>
      <c r="I44" s="200"/>
      <c r="J44" s="63">
        <v>52</v>
      </c>
      <c r="K44" s="173">
        <f t="shared" si="3"/>
        <v>7612.1857614408473</v>
      </c>
      <c r="L44" s="173"/>
      <c r="M44" s="6">
        <f>IF(J44="","",(K44/J44)/LOOKUP(RIGHT($D$2,3),定数!$A$6:$A$13,定数!$B$6:$B$13))</f>
        <v>1.4638818772001629</v>
      </c>
      <c r="N44" s="81">
        <v>2002</v>
      </c>
      <c r="O44" s="8">
        <v>43749</v>
      </c>
      <c r="P44" s="192">
        <v>121.68</v>
      </c>
      <c r="Q44" s="192"/>
      <c r="R44" s="180">
        <f>IF(P44="","",T44*M44*LOOKUP(RIGHT($D$2,3),定数!$A$6:$A$13,定数!$B$6:$B$13))</f>
        <v>-7612.1857614407891</v>
      </c>
      <c r="S44" s="180"/>
      <c r="T44" s="181">
        <f t="shared" si="4"/>
        <v>-51.999999999999602</v>
      </c>
      <c r="U44" s="181"/>
      <c r="V44" t="str">
        <f t="shared" si="8"/>
        <v/>
      </c>
      <c r="W44">
        <f t="shared" si="2"/>
        <v>1</v>
      </c>
      <c r="X44" s="40">
        <f t="shared" si="5"/>
        <v>253739.52538136157</v>
      </c>
      <c r="Y44" s="41">
        <f t="shared" si="6"/>
        <v>0</v>
      </c>
    </row>
    <row r="45" spans="1:25" x14ac:dyDescent="0.2">
      <c r="B45" s="81">
        <v>37</v>
      </c>
      <c r="C45" s="173">
        <f t="shared" si="0"/>
        <v>246127.33961992079</v>
      </c>
      <c r="D45" s="173"/>
      <c r="E45" s="81">
        <v>2002</v>
      </c>
      <c r="F45" s="8">
        <v>43750</v>
      </c>
      <c r="G45" s="81" t="s">
        <v>3</v>
      </c>
      <c r="H45" s="200">
        <v>122.51</v>
      </c>
      <c r="I45" s="200"/>
      <c r="J45" s="63">
        <v>39</v>
      </c>
      <c r="K45" s="173">
        <f t="shared" si="3"/>
        <v>7383.8201885976232</v>
      </c>
      <c r="L45" s="173"/>
      <c r="M45" s="6">
        <f>IF(J45="","",(K45/J45)/LOOKUP(RIGHT($D$2,3),定数!$A$6:$A$13,定数!$B$6:$B$13))</f>
        <v>1.8932872278455444</v>
      </c>
      <c r="N45" s="81">
        <v>2002</v>
      </c>
      <c r="O45" s="8">
        <v>43753</v>
      </c>
      <c r="P45" s="192">
        <v>122.97</v>
      </c>
      <c r="Q45" s="192"/>
      <c r="R45" s="180">
        <f>IF(P45="","",T45*M45*LOOKUP(RIGHT($D$2,3),定数!$A$6:$A$13,定数!$B$6:$B$13))</f>
        <v>8709.1212480893864</v>
      </c>
      <c r="S45" s="180"/>
      <c r="T45" s="181">
        <f t="shared" si="4"/>
        <v>45.999999999999375</v>
      </c>
      <c r="U45" s="181"/>
      <c r="V45" t="str">
        <f t="shared" si="8"/>
        <v/>
      </c>
      <c r="W45">
        <f t="shared" si="2"/>
        <v>0</v>
      </c>
      <c r="X45" s="40">
        <f t="shared" si="5"/>
        <v>253739.52538136157</v>
      </c>
      <c r="Y45" s="41">
        <f t="shared" si="6"/>
        <v>2.9999999999999694E-2</v>
      </c>
    </row>
    <row r="46" spans="1:25" x14ac:dyDescent="0.2">
      <c r="B46" s="81">
        <v>38</v>
      </c>
      <c r="C46" s="173">
        <f t="shared" si="0"/>
        <v>254836.46086801018</v>
      </c>
      <c r="D46" s="173"/>
      <c r="E46" s="81">
        <v>2002</v>
      </c>
      <c r="F46" s="8">
        <v>43755</v>
      </c>
      <c r="G46" s="81" t="s">
        <v>2</v>
      </c>
      <c r="H46" s="200">
        <v>121.89</v>
      </c>
      <c r="I46" s="200"/>
      <c r="J46" s="63">
        <v>43</v>
      </c>
      <c r="K46" s="173">
        <f t="shared" si="3"/>
        <v>7645.0938260403054</v>
      </c>
      <c r="L46" s="173"/>
      <c r="M46" s="6">
        <f>IF(J46="","",(K46/J46)/LOOKUP(RIGHT($D$2,3),定数!$A$6:$A$13,定数!$B$6:$B$13))</f>
        <v>1.7779287967535595</v>
      </c>
      <c r="N46" s="81">
        <v>2002</v>
      </c>
      <c r="O46" s="8">
        <v>43755</v>
      </c>
      <c r="P46" s="192">
        <v>121.37</v>
      </c>
      <c r="Q46" s="192"/>
      <c r="R46" s="180">
        <f>IF(P46="","",T46*M46*LOOKUP(RIGHT($D$2,3),定数!$A$6:$A$13,定数!$B$6:$B$13))</f>
        <v>9245.2297431184397</v>
      </c>
      <c r="S46" s="180"/>
      <c r="T46" s="181">
        <f t="shared" si="4"/>
        <v>51.999999999999602</v>
      </c>
      <c r="U46" s="181"/>
      <c r="V46" t="str">
        <f t="shared" si="8"/>
        <v/>
      </c>
      <c r="W46">
        <f t="shared" si="2"/>
        <v>0</v>
      </c>
      <c r="X46" s="40">
        <f t="shared" si="5"/>
        <v>254836.46086801018</v>
      </c>
      <c r="Y46" s="41">
        <f t="shared" si="6"/>
        <v>0</v>
      </c>
    </row>
    <row r="47" spans="1:25" x14ac:dyDescent="0.2">
      <c r="B47" s="81">
        <v>39</v>
      </c>
      <c r="C47" s="173">
        <f t="shared" si="0"/>
        <v>264081.69061112864</v>
      </c>
      <c r="D47" s="173"/>
      <c r="E47" s="81"/>
      <c r="F47" s="8"/>
      <c r="G47" s="81"/>
      <c r="H47" s="200"/>
      <c r="I47" s="200"/>
      <c r="J47" s="63"/>
      <c r="K47" s="173" t="str">
        <f t="shared" si="3"/>
        <v/>
      </c>
      <c r="L47" s="173"/>
      <c r="M47" s="6" t="str">
        <f>IF(J47="","",(K47/J47)/LOOKUP(RIGHT($D$2,3),定数!$A$6:$A$13,定数!$B$6:$B$13))</f>
        <v/>
      </c>
      <c r="N47" s="81"/>
      <c r="O47" s="8"/>
      <c r="P47" s="192"/>
      <c r="Q47" s="192"/>
      <c r="R47" s="180" t="str">
        <f>IF(P47="","",T47*M47*LOOKUP(RIGHT($D$2,3),定数!$A$6:$A$13,定数!$B$6:$B$13))</f>
        <v/>
      </c>
      <c r="S47" s="180"/>
      <c r="T47" s="181" t="str">
        <f t="shared" si="4"/>
        <v/>
      </c>
      <c r="U47" s="181"/>
      <c r="V47" t="str">
        <f t="shared" si="8"/>
        <v/>
      </c>
      <c r="W47" t="str">
        <f t="shared" si="2"/>
        <v/>
      </c>
      <c r="X47" s="40">
        <f t="shared" si="5"/>
        <v>264081.69061112864</v>
      </c>
      <c r="Y47" s="41">
        <f t="shared" si="6"/>
        <v>0</v>
      </c>
    </row>
    <row r="48" spans="1:25" x14ac:dyDescent="0.2">
      <c r="B48" s="81">
        <v>40</v>
      </c>
      <c r="C48" s="173" t="str">
        <f t="shared" si="0"/>
        <v/>
      </c>
      <c r="D48" s="173"/>
      <c r="E48" s="81"/>
      <c r="F48" s="8"/>
      <c r="G48" s="81"/>
      <c r="H48" s="200"/>
      <c r="I48" s="200"/>
      <c r="J48" s="63"/>
      <c r="K48" s="173" t="str">
        <f t="shared" si="3"/>
        <v/>
      </c>
      <c r="L48" s="173"/>
      <c r="M48" s="6" t="str">
        <f>IF(J48="","",(K48/J48)/LOOKUP(RIGHT($D$2,3),定数!$A$6:$A$13,定数!$B$6:$B$13))</f>
        <v/>
      </c>
      <c r="N48" s="81"/>
      <c r="O48" s="8"/>
      <c r="P48" s="192"/>
      <c r="Q48" s="192"/>
      <c r="R48" s="180" t="str">
        <f>IF(P48="","",T48*M48*LOOKUP(RIGHT($D$2,3),定数!$A$6:$A$13,定数!$B$6:$B$13))</f>
        <v/>
      </c>
      <c r="S48" s="180"/>
      <c r="T48" s="181" t="str">
        <f t="shared" si="4"/>
        <v/>
      </c>
      <c r="U48" s="181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81">
        <v>41</v>
      </c>
      <c r="C49" s="173" t="str">
        <f t="shared" si="0"/>
        <v/>
      </c>
      <c r="D49" s="173"/>
      <c r="E49" s="81"/>
      <c r="F49" s="8"/>
      <c r="G49" s="81"/>
      <c r="H49" s="200"/>
      <c r="I49" s="200"/>
      <c r="J49" s="63"/>
      <c r="K49" s="173" t="str">
        <f t="shared" si="3"/>
        <v/>
      </c>
      <c r="L49" s="173"/>
      <c r="M49" s="6" t="str">
        <f>IF(J49="","",(K49/J49)/LOOKUP(RIGHT($D$2,3),定数!$A$6:$A$13,定数!$B$6:$B$13))</f>
        <v/>
      </c>
      <c r="N49" s="81"/>
      <c r="O49" s="8"/>
      <c r="P49" s="192"/>
      <c r="Q49" s="192"/>
      <c r="R49" s="180" t="str">
        <f>IF(P49="","",T49*M49*LOOKUP(RIGHT($D$2,3),定数!$A$6:$A$13,定数!$B$6:$B$13))</f>
        <v/>
      </c>
      <c r="S49" s="180"/>
      <c r="T49" s="181" t="str">
        <f t="shared" si="4"/>
        <v/>
      </c>
      <c r="U49" s="181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81">
        <v>42</v>
      </c>
      <c r="C50" s="173" t="str">
        <f t="shared" si="0"/>
        <v/>
      </c>
      <c r="D50" s="173"/>
      <c r="E50" s="81"/>
      <c r="F50" s="8"/>
      <c r="G50" s="81"/>
      <c r="H50" s="200"/>
      <c r="I50" s="200"/>
      <c r="J50" s="63"/>
      <c r="K50" s="173" t="str">
        <f t="shared" si="3"/>
        <v/>
      </c>
      <c r="L50" s="173"/>
      <c r="M50" s="6" t="str">
        <f>IF(J50="","",(K50/J50)/LOOKUP(RIGHT($D$2,3),定数!$A$6:$A$13,定数!$B$6:$B$13))</f>
        <v/>
      </c>
      <c r="N50" s="81"/>
      <c r="O50" s="8"/>
      <c r="P50" s="192"/>
      <c r="Q50" s="192"/>
      <c r="R50" s="180" t="str">
        <f>IF(P50="","",T50*M50*LOOKUP(RIGHT($D$2,3),定数!$A$6:$A$13,定数!$B$6:$B$13))</f>
        <v/>
      </c>
      <c r="S50" s="180"/>
      <c r="T50" s="181" t="str">
        <f t="shared" si="4"/>
        <v/>
      </c>
      <c r="U50" s="181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81">
        <v>43</v>
      </c>
      <c r="C51" s="173" t="str">
        <f t="shared" si="0"/>
        <v/>
      </c>
      <c r="D51" s="173"/>
      <c r="E51" s="81"/>
      <c r="F51" s="8"/>
      <c r="G51" s="81"/>
      <c r="H51" s="200"/>
      <c r="I51" s="200"/>
      <c r="J51" s="63"/>
      <c r="K51" s="173" t="str">
        <f t="shared" si="3"/>
        <v/>
      </c>
      <c r="L51" s="173"/>
      <c r="M51" s="6" t="str">
        <f>IF(J51="","",(K51/J51)/LOOKUP(RIGHT($D$2,3),定数!$A$6:$A$13,定数!$B$6:$B$13))</f>
        <v/>
      </c>
      <c r="N51" s="81"/>
      <c r="O51" s="8"/>
      <c r="P51" s="192"/>
      <c r="Q51" s="192"/>
      <c r="R51" s="180" t="str">
        <f>IF(P51="","",T51*M51*LOOKUP(RIGHT($D$2,3),定数!$A$6:$A$13,定数!$B$6:$B$13))</f>
        <v/>
      </c>
      <c r="S51" s="180"/>
      <c r="T51" s="181" t="str">
        <f t="shared" si="4"/>
        <v/>
      </c>
      <c r="U51" s="181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81">
        <v>44</v>
      </c>
      <c r="C52" s="173" t="str">
        <f t="shared" si="0"/>
        <v/>
      </c>
      <c r="D52" s="173"/>
      <c r="E52" s="81"/>
      <c r="F52" s="8"/>
      <c r="G52" s="81"/>
      <c r="H52" s="200"/>
      <c r="I52" s="200"/>
      <c r="J52" s="63"/>
      <c r="K52" s="173" t="str">
        <f t="shared" si="3"/>
        <v/>
      </c>
      <c r="L52" s="173"/>
      <c r="M52" s="6" t="str">
        <f>IF(J52="","",(K52/J52)/LOOKUP(RIGHT($D$2,3),定数!$A$6:$A$13,定数!$B$6:$B$13))</f>
        <v/>
      </c>
      <c r="N52" s="81"/>
      <c r="O52" s="8"/>
      <c r="P52" s="192"/>
      <c r="Q52" s="192"/>
      <c r="R52" s="180" t="str">
        <f>IF(P52="","",T52*M52*LOOKUP(RIGHT($D$2,3),定数!$A$6:$A$13,定数!$B$6:$B$13))</f>
        <v/>
      </c>
      <c r="S52" s="180"/>
      <c r="T52" s="181" t="str">
        <f t="shared" si="4"/>
        <v/>
      </c>
      <c r="U52" s="181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81">
        <v>45</v>
      </c>
      <c r="C53" s="173" t="str">
        <f t="shared" si="0"/>
        <v/>
      </c>
      <c r="D53" s="173"/>
      <c r="E53" s="81"/>
      <c r="F53" s="8"/>
      <c r="G53" s="81"/>
      <c r="H53" s="200"/>
      <c r="I53" s="200"/>
      <c r="J53" s="63"/>
      <c r="K53" s="173" t="str">
        <f t="shared" si="3"/>
        <v/>
      </c>
      <c r="L53" s="173"/>
      <c r="M53" s="6" t="str">
        <f>IF(J53="","",(K53/J53)/LOOKUP(RIGHT($D$2,3),定数!$A$6:$A$13,定数!$B$6:$B$13))</f>
        <v/>
      </c>
      <c r="N53" s="81"/>
      <c r="O53" s="8"/>
      <c r="P53" s="192"/>
      <c r="Q53" s="192"/>
      <c r="R53" s="180" t="str">
        <f>IF(P53="","",T53*M53*LOOKUP(RIGHT($D$2,3),定数!$A$6:$A$13,定数!$B$6:$B$13))</f>
        <v/>
      </c>
      <c r="S53" s="180"/>
      <c r="T53" s="181" t="str">
        <f t="shared" si="4"/>
        <v/>
      </c>
      <c r="U53" s="181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81">
        <v>46</v>
      </c>
      <c r="C54" s="173" t="str">
        <f t="shared" si="0"/>
        <v/>
      </c>
      <c r="D54" s="173"/>
      <c r="E54" s="81"/>
      <c r="F54" s="8"/>
      <c r="G54" s="81"/>
      <c r="H54" s="200"/>
      <c r="I54" s="200"/>
      <c r="J54" s="63"/>
      <c r="K54" s="173" t="str">
        <f t="shared" si="3"/>
        <v/>
      </c>
      <c r="L54" s="173"/>
      <c r="M54" s="6" t="str">
        <f>IF(J54="","",(K54/J54)/LOOKUP(RIGHT($D$2,3),定数!$A$6:$A$13,定数!$B$6:$B$13))</f>
        <v/>
      </c>
      <c r="N54" s="81"/>
      <c r="O54" s="8"/>
      <c r="P54" s="192"/>
      <c r="Q54" s="192"/>
      <c r="R54" s="180" t="str">
        <f>IF(P54="","",T54*M54*LOOKUP(RIGHT($D$2,3),定数!$A$6:$A$13,定数!$B$6:$B$13))</f>
        <v/>
      </c>
      <c r="S54" s="180"/>
      <c r="T54" s="181" t="str">
        <f t="shared" si="4"/>
        <v/>
      </c>
      <c r="U54" s="181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81">
        <v>47</v>
      </c>
      <c r="C55" s="173" t="str">
        <f t="shared" si="0"/>
        <v/>
      </c>
      <c r="D55" s="173"/>
      <c r="E55" s="81"/>
      <c r="F55" s="8"/>
      <c r="G55" s="81"/>
      <c r="H55" s="200"/>
      <c r="I55" s="200"/>
      <c r="J55" s="63"/>
      <c r="K55" s="173" t="str">
        <f t="shared" si="3"/>
        <v/>
      </c>
      <c r="L55" s="173"/>
      <c r="M55" s="6" t="str">
        <f>IF(J55="","",(K55/J55)/LOOKUP(RIGHT($D$2,3),定数!$A$6:$A$13,定数!$B$6:$B$13))</f>
        <v/>
      </c>
      <c r="N55" s="81"/>
      <c r="O55" s="8"/>
      <c r="P55" s="192"/>
      <c r="Q55" s="192"/>
      <c r="R55" s="180" t="str">
        <f>IF(P55="","",T55*M55*LOOKUP(RIGHT($D$2,3),定数!$A$6:$A$13,定数!$B$6:$B$13))</f>
        <v/>
      </c>
      <c r="S55" s="180"/>
      <c r="T55" s="181" t="str">
        <f t="shared" si="4"/>
        <v/>
      </c>
      <c r="U55" s="181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81">
        <v>48</v>
      </c>
      <c r="C56" s="173" t="str">
        <f t="shared" si="0"/>
        <v/>
      </c>
      <c r="D56" s="173"/>
      <c r="E56" s="81"/>
      <c r="F56" s="8"/>
      <c r="G56" s="81"/>
      <c r="H56" s="200"/>
      <c r="I56" s="200"/>
      <c r="J56" s="63"/>
      <c r="K56" s="173" t="str">
        <f t="shared" si="3"/>
        <v/>
      </c>
      <c r="L56" s="173"/>
      <c r="M56" s="6" t="str">
        <f>IF(J56="","",(K56/J56)/LOOKUP(RIGHT($D$2,3),定数!$A$6:$A$13,定数!$B$6:$B$13))</f>
        <v/>
      </c>
      <c r="N56" s="81"/>
      <c r="O56" s="8"/>
      <c r="P56" s="192"/>
      <c r="Q56" s="192"/>
      <c r="R56" s="180" t="str">
        <f>IF(P56="","",T56*M56*LOOKUP(RIGHT($D$2,3),定数!$A$6:$A$13,定数!$B$6:$B$13))</f>
        <v/>
      </c>
      <c r="S56" s="180"/>
      <c r="T56" s="181" t="str">
        <f t="shared" si="4"/>
        <v/>
      </c>
      <c r="U56" s="181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81">
        <v>49</v>
      </c>
      <c r="C57" s="173" t="str">
        <f t="shared" si="0"/>
        <v/>
      </c>
      <c r="D57" s="173"/>
      <c r="E57" s="81"/>
      <c r="F57" s="8"/>
      <c r="G57" s="81"/>
      <c r="H57" s="200"/>
      <c r="I57" s="200"/>
      <c r="J57" s="63"/>
      <c r="K57" s="173" t="str">
        <f t="shared" si="3"/>
        <v/>
      </c>
      <c r="L57" s="173"/>
      <c r="M57" s="6" t="str">
        <f>IF(J57="","",(K57/J57)/LOOKUP(RIGHT($D$2,3),定数!$A$6:$A$13,定数!$B$6:$B$13))</f>
        <v/>
      </c>
      <c r="N57" s="81"/>
      <c r="O57" s="8"/>
      <c r="P57" s="192"/>
      <c r="Q57" s="192"/>
      <c r="R57" s="180" t="str">
        <f>IF(P57="","",T57*M57*LOOKUP(RIGHT($D$2,3),定数!$A$6:$A$13,定数!$B$6:$B$13))</f>
        <v/>
      </c>
      <c r="S57" s="180"/>
      <c r="T57" s="181" t="str">
        <f t="shared" si="4"/>
        <v/>
      </c>
      <c r="U57" s="181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81">
        <v>50</v>
      </c>
      <c r="C58" s="173" t="str">
        <f t="shared" si="0"/>
        <v/>
      </c>
      <c r="D58" s="173"/>
      <c r="E58" s="81"/>
      <c r="F58" s="8"/>
      <c r="G58" s="81"/>
      <c r="H58" s="200"/>
      <c r="I58" s="200"/>
      <c r="J58" s="63"/>
      <c r="K58" s="173" t="str">
        <f t="shared" si="3"/>
        <v/>
      </c>
      <c r="L58" s="173"/>
      <c r="M58" s="6" t="str">
        <f>IF(J58="","",(K58/J58)/LOOKUP(RIGHT($D$2,3),定数!$A$6:$A$13,定数!$B$6:$B$13))</f>
        <v/>
      </c>
      <c r="N58" s="81"/>
      <c r="O58" s="8"/>
      <c r="P58" s="192"/>
      <c r="Q58" s="192"/>
      <c r="R58" s="180" t="str">
        <f>IF(P58="","",T58*M58*LOOKUP(RIGHT($D$2,3),定数!$A$6:$A$13,定数!$B$6:$B$13))</f>
        <v/>
      </c>
      <c r="S58" s="180"/>
      <c r="T58" s="181" t="str">
        <f t="shared" si="4"/>
        <v/>
      </c>
      <c r="U58" s="181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81">
        <v>51</v>
      </c>
      <c r="C59" s="173" t="str">
        <f t="shared" si="0"/>
        <v/>
      </c>
      <c r="D59" s="173"/>
      <c r="E59" s="81"/>
      <c r="F59" s="8"/>
      <c r="G59" s="81"/>
      <c r="H59" s="192"/>
      <c r="I59" s="192"/>
      <c r="J59" s="81"/>
      <c r="K59" s="173" t="str">
        <f t="shared" si="3"/>
        <v/>
      </c>
      <c r="L59" s="173"/>
      <c r="M59" s="6" t="str">
        <f>IF(J59="","",(K59/J59)/LOOKUP(RIGHT($D$2,3),定数!$A$6:$A$13,定数!$B$6:$B$13))</f>
        <v/>
      </c>
      <c r="N59" s="81"/>
      <c r="O59" s="8"/>
      <c r="P59" s="192"/>
      <c r="Q59" s="192"/>
      <c r="R59" s="180" t="str">
        <f>IF(P59="","",T59*M59*LOOKUP(RIGHT($D$2,3),定数!$A$6:$A$13,定数!$B$6:$B$13))</f>
        <v/>
      </c>
      <c r="S59" s="180"/>
      <c r="T59" s="181" t="str">
        <f t="shared" si="4"/>
        <v/>
      </c>
      <c r="U59" s="181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81">
        <v>52</v>
      </c>
      <c r="C60" s="173" t="str">
        <f t="shared" si="0"/>
        <v/>
      </c>
      <c r="D60" s="173"/>
      <c r="E60" s="81"/>
      <c r="F60" s="8"/>
      <c r="G60" s="81"/>
      <c r="H60" s="192"/>
      <c r="I60" s="192"/>
      <c r="J60" s="81"/>
      <c r="K60" s="173" t="str">
        <f t="shared" si="3"/>
        <v/>
      </c>
      <c r="L60" s="173"/>
      <c r="M60" s="6" t="str">
        <f>IF(J60="","",(K60/J60)/LOOKUP(RIGHT($D$2,3),定数!$A$6:$A$13,定数!$B$6:$B$13))</f>
        <v/>
      </c>
      <c r="N60" s="81"/>
      <c r="O60" s="8"/>
      <c r="P60" s="192"/>
      <c r="Q60" s="192"/>
      <c r="R60" s="180" t="str">
        <f>IF(P60="","",T60*M60*LOOKUP(RIGHT($D$2,3),定数!$A$6:$A$13,定数!$B$6:$B$13))</f>
        <v/>
      </c>
      <c r="S60" s="180"/>
      <c r="T60" s="181" t="str">
        <f t="shared" si="4"/>
        <v/>
      </c>
      <c r="U60" s="181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81">
        <v>53</v>
      </c>
      <c r="C61" s="173" t="str">
        <f t="shared" si="0"/>
        <v/>
      </c>
      <c r="D61" s="173"/>
      <c r="E61" s="81"/>
      <c r="F61" s="8"/>
      <c r="G61" s="81"/>
      <c r="H61" s="192"/>
      <c r="I61" s="192"/>
      <c r="J61" s="81"/>
      <c r="K61" s="173" t="str">
        <f t="shared" si="3"/>
        <v/>
      </c>
      <c r="L61" s="173"/>
      <c r="M61" s="6" t="str">
        <f>IF(J61="","",(K61/J61)/LOOKUP(RIGHT($D$2,3),定数!$A$6:$A$13,定数!$B$6:$B$13))</f>
        <v/>
      </c>
      <c r="N61" s="81"/>
      <c r="O61" s="8"/>
      <c r="P61" s="192"/>
      <c r="Q61" s="192"/>
      <c r="R61" s="180" t="str">
        <f>IF(P61="","",T61*M61*LOOKUP(RIGHT($D$2,3),定数!$A$6:$A$13,定数!$B$6:$B$13))</f>
        <v/>
      </c>
      <c r="S61" s="180"/>
      <c r="T61" s="181" t="str">
        <f t="shared" si="4"/>
        <v/>
      </c>
      <c r="U61" s="181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81">
        <v>54</v>
      </c>
      <c r="C62" s="173" t="str">
        <f t="shared" si="0"/>
        <v/>
      </c>
      <c r="D62" s="173"/>
      <c r="E62" s="81"/>
      <c r="F62" s="8"/>
      <c r="G62" s="81"/>
      <c r="H62" s="192"/>
      <c r="I62" s="192"/>
      <c r="J62" s="81"/>
      <c r="K62" s="173" t="str">
        <f t="shared" si="3"/>
        <v/>
      </c>
      <c r="L62" s="173"/>
      <c r="M62" s="6" t="str">
        <f>IF(J62="","",(K62/J62)/LOOKUP(RIGHT($D$2,3),定数!$A$6:$A$13,定数!$B$6:$B$13))</f>
        <v/>
      </c>
      <c r="N62" s="81"/>
      <c r="O62" s="8"/>
      <c r="P62" s="192"/>
      <c r="Q62" s="192"/>
      <c r="R62" s="180" t="str">
        <f>IF(P62="","",T62*M62*LOOKUP(RIGHT($D$2,3),定数!$A$6:$A$13,定数!$B$6:$B$13))</f>
        <v/>
      </c>
      <c r="S62" s="180"/>
      <c r="T62" s="181" t="str">
        <f t="shared" si="4"/>
        <v/>
      </c>
      <c r="U62" s="181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81">
        <v>55</v>
      </c>
      <c r="C63" s="173" t="str">
        <f t="shared" si="0"/>
        <v/>
      </c>
      <c r="D63" s="173"/>
      <c r="E63" s="81"/>
      <c r="F63" s="8"/>
      <c r="G63" s="81"/>
      <c r="H63" s="192"/>
      <c r="I63" s="192"/>
      <c r="J63" s="81"/>
      <c r="K63" s="173" t="str">
        <f t="shared" si="3"/>
        <v/>
      </c>
      <c r="L63" s="173"/>
      <c r="M63" s="6" t="str">
        <f>IF(J63="","",(K63/J63)/LOOKUP(RIGHT($D$2,3),定数!$A$6:$A$13,定数!$B$6:$B$13))</f>
        <v/>
      </c>
      <c r="N63" s="81"/>
      <c r="O63" s="8"/>
      <c r="P63" s="192"/>
      <c r="Q63" s="192"/>
      <c r="R63" s="180" t="str">
        <f>IF(P63="","",T63*M63*LOOKUP(RIGHT($D$2,3),定数!$A$6:$A$13,定数!$B$6:$B$13))</f>
        <v/>
      </c>
      <c r="S63" s="180"/>
      <c r="T63" s="181" t="str">
        <f t="shared" si="4"/>
        <v/>
      </c>
      <c r="U63" s="181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81">
        <v>56</v>
      </c>
      <c r="C64" s="173" t="str">
        <f t="shared" si="0"/>
        <v/>
      </c>
      <c r="D64" s="173"/>
      <c r="E64" s="81"/>
      <c r="F64" s="8"/>
      <c r="G64" s="81"/>
      <c r="H64" s="192"/>
      <c r="I64" s="192"/>
      <c r="J64" s="81"/>
      <c r="K64" s="173" t="str">
        <f t="shared" si="3"/>
        <v/>
      </c>
      <c r="L64" s="173"/>
      <c r="M64" s="6" t="str">
        <f>IF(J64="","",(K64/J64)/LOOKUP(RIGHT($D$2,3),定数!$A$6:$A$13,定数!$B$6:$B$13))</f>
        <v/>
      </c>
      <c r="N64" s="81"/>
      <c r="O64" s="8"/>
      <c r="P64" s="192"/>
      <c r="Q64" s="192"/>
      <c r="R64" s="180" t="str">
        <f>IF(P64="","",T64*M64*LOOKUP(RIGHT($D$2,3),定数!$A$6:$A$13,定数!$B$6:$B$13))</f>
        <v/>
      </c>
      <c r="S64" s="180"/>
      <c r="T64" s="181" t="str">
        <f t="shared" si="4"/>
        <v/>
      </c>
      <c r="U64" s="181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81">
        <v>57</v>
      </c>
      <c r="C65" s="173" t="str">
        <f t="shared" si="0"/>
        <v/>
      </c>
      <c r="D65" s="173"/>
      <c r="E65" s="81"/>
      <c r="F65" s="8"/>
      <c r="G65" s="81"/>
      <c r="H65" s="192"/>
      <c r="I65" s="192"/>
      <c r="J65" s="81"/>
      <c r="K65" s="173" t="str">
        <f t="shared" si="3"/>
        <v/>
      </c>
      <c r="L65" s="173"/>
      <c r="M65" s="6" t="str">
        <f>IF(J65="","",(K65/J65)/LOOKUP(RIGHT($D$2,3),定数!$A$6:$A$13,定数!$B$6:$B$13))</f>
        <v/>
      </c>
      <c r="N65" s="81"/>
      <c r="O65" s="8"/>
      <c r="P65" s="192"/>
      <c r="Q65" s="192"/>
      <c r="R65" s="180" t="str">
        <f>IF(P65="","",T65*M65*LOOKUP(RIGHT($D$2,3),定数!$A$6:$A$13,定数!$B$6:$B$13))</f>
        <v/>
      </c>
      <c r="S65" s="180"/>
      <c r="T65" s="181" t="str">
        <f t="shared" si="4"/>
        <v/>
      </c>
      <c r="U65" s="181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81">
        <v>58</v>
      </c>
      <c r="C66" s="173" t="str">
        <f t="shared" si="0"/>
        <v/>
      </c>
      <c r="D66" s="173"/>
      <c r="E66" s="81"/>
      <c r="F66" s="8"/>
      <c r="G66" s="81"/>
      <c r="H66" s="192"/>
      <c r="I66" s="192"/>
      <c r="J66" s="81"/>
      <c r="K66" s="173" t="str">
        <f t="shared" si="3"/>
        <v/>
      </c>
      <c r="L66" s="173"/>
      <c r="M66" s="6" t="str">
        <f>IF(J66="","",(K66/J66)/LOOKUP(RIGHT($D$2,3),定数!$A$6:$A$13,定数!$B$6:$B$13))</f>
        <v/>
      </c>
      <c r="N66" s="81"/>
      <c r="O66" s="8"/>
      <c r="P66" s="192"/>
      <c r="Q66" s="192"/>
      <c r="R66" s="180" t="str">
        <f>IF(P66="","",T66*M66*LOOKUP(RIGHT($D$2,3),定数!$A$6:$A$13,定数!$B$6:$B$13))</f>
        <v/>
      </c>
      <c r="S66" s="180"/>
      <c r="T66" s="181" t="str">
        <f t="shared" si="4"/>
        <v/>
      </c>
      <c r="U66" s="181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81">
        <v>59</v>
      </c>
      <c r="C67" s="173" t="str">
        <f t="shared" si="0"/>
        <v/>
      </c>
      <c r="D67" s="173"/>
      <c r="E67" s="81"/>
      <c r="F67" s="8"/>
      <c r="G67" s="81"/>
      <c r="H67" s="192"/>
      <c r="I67" s="192"/>
      <c r="J67" s="81"/>
      <c r="K67" s="173" t="str">
        <f t="shared" si="3"/>
        <v/>
      </c>
      <c r="L67" s="173"/>
      <c r="M67" s="6" t="str">
        <f>IF(J67="","",(K67/J67)/LOOKUP(RIGHT($D$2,3),定数!$A$6:$A$13,定数!$B$6:$B$13))</f>
        <v/>
      </c>
      <c r="N67" s="81"/>
      <c r="O67" s="8"/>
      <c r="P67" s="192"/>
      <c r="Q67" s="192"/>
      <c r="R67" s="180" t="str">
        <f>IF(P67="","",T67*M67*LOOKUP(RIGHT($D$2,3),定数!$A$6:$A$13,定数!$B$6:$B$13))</f>
        <v/>
      </c>
      <c r="S67" s="180"/>
      <c r="T67" s="181" t="str">
        <f t="shared" si="4"/>
        <v/>
      </c>
      <c r="U67" s="181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81">
        <v>60</v>
      </c>
      <c r="C68" s="173" t="str">
        <f t="shared" si="0"/>
        <v/>
      </c>
      <c r="D68" s="173"/>
      <c r="E68" s="81"/>
      <c r="F68" s="8"/>
      <c r="G68" s="81"/>
      <c r="H68" s="192"/>
      <c r="I68" s="192"/>
      <c r="J68" s="81"/>
      <c r="K68" s="173" t="str">
        <f t="shared" si="3"/>
        <v/>
      </c>
      <c r="L68" s="173"/>
      <c r="M68" s="6" t="str">
        <f>IF(J68="","",(K68/J68)/LOOKUP(RIGHT($D$2,3),定数!$A$6:$A$13,定数!$B$6:$B$13))</f>
        <v/>
      </c>
      <c r="N68" s="81"/>
      <c r="O68" s="8"/>
      <c r="P68" s="192"/>
      <c r="Q68" s="192"/>
      <c r="R68" s="180" t="str">
        <f>IF(P68="","",T68*M68*LOOKUP(RIGHT($D$2,3),定数!$A$6:$A$13,定数!$B$6:$B$13))</f>
        <v/>
      </c>
      <c r="S68" s="180"/>
      <c r="T68" s="181" t="str">
        <f t="shared" si="4"/>
        <v/>
      </c>
      <c r="U68" s="181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81">
        <v>61</v>
      </c>
      <c r="C69" s="173" t="str">
        <f t="shared" si="0"/>
        <v/>
      </c>
      <c r="D69" s="173"/>
      <c r="E69" s="81"/>
      <c r="F69" s="8"/>
      <c r="G69" s="81"/>
      <c r="H69" s="192"/>
      <c r="I69" s="192"/>
      <c r="J69" s="81"/>
      <c r="K69" s="173" t="str">
        <f t="shared" si="3"/>
        <v/>
      </c>
      <c r="L69" s="173"/>
      <c r="M69" s="6" t="str">
        <f>IF(J69="","",(K69/J69)/LOOKUP(RIGHT($D$2,3),定数!$A$6:$A$13,定数!$B$6:$B$13))</f>
        <v/>
      </c>
      <c r="N69" s="81"/>
      <c r="O69" s="8"/>
      <c r="P69" s="192"/>
      <c r="Q69" s="192"/>
      <c r="R69" s="180" t="str">
        <f>IF(P69="","",T69*M69*LOOKUP(RIGHT($D$2,3),定数!$A$6:$A$13,定数!$B$6:$B$13))</f>
        <v/>
      </c>
      <c r="S69" s="180"/>
      <c r="T69" s="181" t="str">
        <f t="shared" si="4"/>
        <v/>
      </c>
      <c r="U69" s="181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81">
        <v>62</v>
      </c>
      <c r="C70" s="173" t="str">
        <f t="shared" si="0"/>
        <v/>
      </c>
      <c r="D70" s="173"/>
      <c r="E70" s="81"/>
      <c r="F70" s="8"/>
      <c r="G70" s="81"/>
      <c r="H70" s="192"/>
      <c r="I70" s="192"/>
      <c r="J70" s="81"/>
      <c r="K70" s="173" t="str">
        <f t="shared" si="3"/>
        <v/>
      </c>
      <c r="L70" s="173"/>
      <c r="M70" s="6" t="str">
        <f>IF(J70="","",(K70/J70)/LOOKUP(RIGHT($D$2,3),定数!$A$6:$A$13,定数!$B$6:$B$13))</f>
        <v/>
      </c>
      <c r="N70" s="81"/>
      <c r="O70" s="8"/>
      <c r="P70" s="192"/>
      <c r="Q70" s="192"/>
      <c r="R70" s="180" t="str">
        <f>IF(P70="","",T70*M70*LOOKUP(RIGHT($D$2,3),定数!$A$6:$A$13,定数!$B$6:$B$13))</f>
        <v/>
      </c>
      <c r="S70" s="180"/>
      <c r="T70" s="181" t="str">
        <f t="shared" si="4"/>
        <v/>
      </c>
      <c r="U70" s="181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81">
        <v>63</v>
      </c>
      <c r="C71" s="173" t="str">
        <f t="shared" si="0"/>
        <v/>
      </c>
      <c r="D71" s="173"/>
      <c r="E71" s="81"/>
      <c r="F71" s="8"/>
      <c r="G71" s="81"/>
      <c r="H71" s="192"/>
      <c r="I71" s="192"/>
      <c r="J71" s="81"/>
      <c r="K71" s="173" t="str">
        <f t="shared" si="3"/>
        <v/>
      </c>
      <c r="L71" s="173"/>
      <c r="M71" s="6" t="str">
        <f>IF(J71="","",(K71/J71)/LOOKUP(RIGHT($D$2,3),定数!$A$6:$A$13,定数!$B$6:$B$13))</f>
        <v/>
      </c>
      <c r="N71" s="81"/>
      <c r="O71" s="8"/>
      <c r="P71" s="192"/>
      <c r="Q71" s="192"/>
      <c r="R71" s="180" t="str">
        <f>IF(P71="","",T71*M71*LOOKUP(RIGHT($D$2,3),定数!$A$6:$A$13,定数!$B$6:$B$13))</f>
        <v/>
      </c>
      <c r="S71" s="180"/>
      <c r="T71" s="181" t="str">
        <f t="shared" si="4"/>
        <v/>
      </c>
      <c r="U71" s="181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81">
        <v>64</v>
      </c>
      <c r="C72" s="173" t="str">
        <f t="shared" si="0"/>
        <v/>
      </c>
      <c r="D72" s="173"/>
      <c r="E72" s="81"/>
      <c r="F72" s="8"/>
      <c r="G72" s="81"/>
      <c r="H72" s="192"/>
      <c r="I72" s="192"/>
      <c r="J72" s="81"/>
      <c r="K72" s="173" t="str">
        <f t="shared" si="3"/>
        <v/>
      </c>
      <c r="L72" s="173"/>
      <c r="M72" s="6" t="str">
        <f>IF(J72="","",(K72/J72)/LOOKUP(RIGHT($D$2,3),定数!$A$6:$A$13,定数!$B$6:$B$13))</f>
        <v/>
      </c>
      <c r="N72" s="81"/>
      <c r="O72" s="8"/>
      <c r="P72" s="192"/>
      <c r="Q72" s="192"/>
      <c r="R72" s="180" t="str">
        <f>IF(P72="","",T72*M72*LOOKUP(RIGHT($D$2,3),定数!$A$6:$A$13,定数!$B$6:$B$13))</f>
        <v/>
      </c>
      <c r="S72" s="180"/>
      <c r="T72" s="181" t="str">
        <f t="shared" si="4"/>
        <v/>
      </c>
      <c r="U72" s="181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81">
        <v>65</v>
      </c>
      <c r="C73" s="173" t="str">
        <f t="shared" si="0"/>
        <v/>
      </c>
      <c r="D73" s="173"/>
      <c r="E73" s="81"/>
      <c r="F73" s="8"/>
      <c r="G73" s="81"/>
      <c r="H73" s="192"/>
      <c r="I73" s="192"/>
      <c r="J73" s="81"/>
      <c r="K73" s="173" t="str">
        <f t="shared" si="3"/>
        <v/>
      </c>
      <c r="L73" s="173"/>
      <c r="M73" s="6" t="str">
        <f>IF(J73="","",(K73/J73)/LOOKUP(RIGHT($D$2,3),定数!$A$6:$A$13,定数!$B$6:$B$13))</f>
        <v/>
      </c>
      <c r="N73" s="81"/>
      <c r="O73" s="8"/>
      <c r="P73" s="192"/>
      <c r="Q73" s="192"/>
      <c r="R73" s="180" t="str">
        <f>IF(P73="","",T73*M73*LOOKUP(RIGHT($D$2,3),定数!$A$6:$A$13,定数!$B$6:$B$13))</f>
        <v/>
      </c>
      <c r="S73" s="180"/>
      <c r="T73" s="181" t="str">
        <f t="shared" si="4"/>
        <v/>
      </c>
      <c r="U73" s="181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81">
        <v>66</v>
      </c>
      <c r="C74" s="173" t="str">
        <f t="shared" ref="C74:C108" si="9">IF(R73="","",C73+R73)</f>
        <v/>
      </c>
      <c r="D74" s="173"/>
      <c r="E74" s="81"/>
      <c r="F74" s="8"/>
      <c r="G74" s="81"/>
      <c r="H74" s="192"/>
      <c r="I74" s="192"/>
      <c r="J74" s="81"/>
      <c r="K74" s="173" t="str">
        <f t="shared" si="3"/>
        <v/>
      </c>
      <c r="L74" s="173"/>
      <c r="M74" s="6" t="str">
        <f>IF(J74="","",(K74/J74)/LOOKUP(RIGHT($D$2,3),定数!$A$6:$A$13,定数!$B$6:$B$13))</f>
        <v/>
      </c>
      <c r="N74" s="81"/>
      <c r="O74" s="8"/>
      <c r="P74" s="192"/>
      <c r="Q74" s="192"/>
      <c r="R74" s="180" t="str">
        <f>IF(P74="","",T74*M74*LOOKUP(RIGHT($D$2,3),定数!$A$6:$A$13,定数!$B$6:$B$13))</f>
        <v/>
      </c>
      <c r="S74" s="180"/>
      <c r="T74" s="181" t="str">
        <f t="shared" si="4"/>
        <v/>
      </c>
      <c r="U74" s="181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81">
        <v>67</v>
      </c>
      <c r="C75" s="173" t="str">
        <f t="shared" si="9"/>
        <v/>
      </c>
      <c r="D75" s="173"/>
      <c r="E75" s="81"/>
      <c r="F75" s="8"/>
      <c r="G75" s="81"/>
      <c r="H75" s="192"/>
      <c r="I75" s="192"/>
      <c r="J75" s="81"/>
      <c r="K75" s="173" t="str">
        <f t="shared" ref="K75:K108" si="10">IF(J75="","",C75*0.03)</f>
        <v/>
      </c>
      <c r="L75" s="173"/>
      <c r="M75" s="6" t="str">
        <f>IF(J75="","",(K75/J75)/LOOKUP(RIGHT($D$2,3),定数!$A$6:$A$13,定数!$B$6:$B$13))</f>
        <v/>
      </c>
      <c r="N75" s="81"/>
      <c r="O75" s="8"/>
      <c r="P75" s="192"/>
      <c r="Q75" s="192"/>
      <c r="R75" s="180" t="str">
        <f>IF(P75="","",T75*M75*LOOKUP(RIGHT($D$2,3),定数!$A$6:$A$13,定数!$B$6:$B$13))</f>
        <v/>
      </c>
      <c r="S75" s="180"/>
      <c r="T75" s="181" t="str">
        <f t="shared" si="4"/>
        <v/>
      </c>
      <c r="U75" s="181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81">
        <v>68</v>
      </c>
      <c r="C76" s="173" t="str">
        <f t="shared" si="9"/>
        <v/>
      </c>
      <c r="D76" s="173"/>
      <c r="E76" s="81"/>
      <c r="F76" s="8"/>
      <c r="G76" s="81"/>
      <c r="H76" s="192"/>
      <c r="I76" s="192"/>
      <c r="J76" s="81"/>
      <c r="K76" s="173" t="str">
        <f t="shared" si="10"/>
        <v/>
      </c>
      <c r="L76" s="173"/>
      <c r="M76" s="6" t="str">
        <f>IF(J76="","",(K76/J76)/LOOKUP(RIGHT($D$2,3),定数!$A$6:$A$13,定数!$B$6:$B$13))</f>
        <v/>
      </c>
      <c r="N76" s="81"/>
      <c r="O76" s="8"/>
      <c r="P76" s="192"/>
      <c r="Q76" s="192"/>
      <c r="R76" s="180" t="str">
        <f>IF(P76="","",T76*M76*LOOKUP(RIGHT($D$2,3),定数!$A$6:$A$13,定数!$B$6:$B$13))</f>
        <v/>
      </c>
      <c r="S76" s="180"/>
      <c r="T76" s="181" t="str">
        <f t="shared" ref="T76:T108" si="12">IF(P76="","",IF(G76="買",(P76-H76),(H76-P76))*IF(RIGHT($D$2,3)="JPY",100,10000))</f>
        <v/>
      </c>
      <c r="U76" s="181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81">
        <v>69</v>
      </c>
      <c r="C77" s="173" t="str">
        <f t="shared" si="9"/>
        <v/>
      </c>
      <c r="D77" s="173"/>
      <c r="E77" s="81"/>
      <c r="F77" s="8"/>
      <c r="G77" s="81"/>
      <c r="H77" s="192"/>
      <c r="I77" s="192"/>
      <c r="J77" s="81"/>
      <c r="K77" s="173" t="str">
        <f t="shared" si="10"/>
        <v/>
      </c>
      <c r="L77" s="173"/>
      <c r="M77" s="6" t="str">
        <f>IF(J77="","",(K77/J77)/LOOKUP(RIGHT($D$2,3),定数!$A$6:$A$13,定数!$B$6:$B$13))</f>
        <v/>
      </c>
      <c r="N77" s="81"/>
      <c r="O77" s="8"/>
      <c r="P77" s="192"/>
      <c r="Q77" s="192"/>
      <c r="R77" s="180" t="str">
        <f>IF(P77="","",T77*M77*LOOKUP(RIGHT($D$2,3),定数!$A$6:$A$13,定数!$B$6:$B$13))</f>
        <v/>
      </c>
      <c r="S77" s="180"/>
      <c r="T77" s="181" t="str">
        <f t="shared" si="12"/>
        <v/>
      </c>
      <c r="U77" s="181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81">
        <v>70</v>
      </c>
      <c r="C78" s="173" t="str">
        <f t="shared" si="9"/>
        <v/>
      </c>
      <c r="D78" s="173"/>
      <c r="E78" s="81"/>
      <c r="F78" s="8"/>
      <c r="G78" s="81"/>
      <c r="H78" s="192"/>
      <c r="I78" s="192"/>
      <c r="J78" s="81"/>
      <c r="K78" s="173" t="str">
        <f t="shared" si="10"/>
        <v/>
      </c>
      <c r="L78" s="173"/>
      <c r="M78" s="6" t="str">
        <f>IF(J78="","",(K78/J78)/LOOKUP(RIGHT($D$2,3),定数!$A$6:$A$13,定数!$B$6:$B$13))</f>
        <v/>
      </c>
      <c r="N78" s="81"/>
      <c r="O78" s="8"/>
      <c r="P78" s="192"/>
      <c r="Q78" s="192"/>
      <c r="R78" s="180" t="str">
        <f>IF(P78="","",T78*M78*LOOKUP(RIGHT($D$2,3),定数!$A$6:$A$13,定数!$B$6:$B$13))</f>
        <v/>
      </c>
      <c r="S78" s="180"/>
      <c r="T78" s="181" t="str">
        <f t="shared" si="12"/>
        <v/>
      </c>
      <c r="U78" s="181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81">
        <v>71</v>
      </c>
      <c r="C79" s="173" t="str">
        <f t="shared" si="9"/>
        <v/>
      </c>
      <c r="D79" s="173"/>
      <c r="E79" s="81"/>
      <c r="F79" s="8"/>
      <c r="G79" s="81"/>
      <c r="H79" s="192"/>
      <c r="I79" s="192"/>
      <c r="J79" s="81"/>
      <c r="K79" s="173" t="str">
        <f t="shared" si="10"/>
        <v/>
      </c>
      <c r="L79" s="173"/>
      <c r="M79" s="6" t="str">
        <f>IF(J79="","",(K79/J79)/LOOKUP(RIGHT($D$2,3),定数!$A$6:$A$13,定数!$B$6:$B$13))</f>
        <v/>
      </c>
      <c r="N79" s="81"/>
      <c r="O79" s="8"/>
      <c r="P79" s="192"/>
      <c r="Q79" s="192"/>
      <c r="R79" s="180" t="str">
        <f>IF(P79="","",T79*M79*LOOKUP(RIGHT($D$2,3),定数!$A$6:$A$13,定数!$B$6:$B$13))</f>
        <v/>
      </c>
      <c r="S79" s="180"/>
      <c r="T79" s="181" t="str">
        <f t="shared" si="12"/>
        <v/>
      </c>
      <c r="U79" s="181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81">
        <v>72</v>
      </c>
      <c r="C80" s="173" t="str">
        <f t="shared" si="9"/>
        <v/>
      </c>
      <c r="D80" s="173"/>
      <c r="E80" s="81"/>
      <c r="F80" s="8"/>
      <c r="G80" s="81"/>
      <c r="H80" s="192"/>
      <c r="I80" s="192"/>
      <c r="J80" s="81"/>
      <c r="K80" s="173" t="str">
        <f t="shared" si="10"/>
        <v/>
      </c>
      <c r="L80" s="173"/>
      <c r="M80" s="6" t="str">
        <f>IF(J80="","",(K80/J80)/LOOKUP(RIGHT($D$2,3),定数!$A$6:$A$13,定数!$B$6:$B$13))</f>
        <v/>
      </c>
      <c r="N80" s="81"/>
      <c r="O80" s="8"/>
      <c r="P80" s="192"/>
      <c r="Q80" s="192"/>
      <c r="R80" s="180" t="str">
        <f>IF(P80="","",T80*M80*LOOKUP(RIGHT($D$2,3),定数!$A$6:$A$13,定数!$B$6:$B$13))</f>
        <v/>
      </c>
      <c r="S80" s="180"/>
      <c r="T80" s="181" t="str">
        <f t="shared" si="12"/>
        <v/>
      </c>
      <c r="U80" s="181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81">
        <v>73</v>
      </c>
      <c r="C81" s="173" t="str">
        <f t="shared" si="9"/>
        <v/>
      </c>
      <c r="D81" s="173"/>
      <c r="E81" s="81"/>
      <c r="F81" s="8"/>
      <c r="G81" s="81"/>
      <c r="H81" s="192"/>
      <c r="I81" s="192"/>
      <c r="J81" s="81"/>
      <c r="K81" s="173" t="str">
        <f t="shared" si="10"/>
        <v/>
      </c>
      <c r="L81" s="173"/>
      <c r="M81" s="6" t="str">
        <f>IF(J81="","",(K81/J81)/LOOKUP(RIGHT($D$2,3),定数!$A$6:$A$13,定数!$B$6:$B$13))</f>
        <v/>
      </c>
      <c r="N81" s="81"/>
      <c r="O81" s="8"/>
      <c r="P81" s="192"/>
      <c r="Q81" s="192"/>
      <c r="R81" s="180" t="str">
        <f>IF(P81="","",T81*M81*LOOKUP(RIGHT($D$2,3),定数!$A$6:$A$13,定数!$B$6:$B$13))</f>
        <v/>
      </c>
      <c r="S81" s="180"/>
      <c r="T81" s="181" t="str">
        <f t="shared" si="12"/>
        <v/>
      </c>
      <c r="U81" s="181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81">
        <v>74</v>
      </c>
      <c r="C82" s="173" t="str">
        <f t="shared" si="9"/>
        <v/>
      </c>
      <c r="D82" s="173"/>
      <c r="E82" s="81"/>
      <c r="F82" s="8"/>
      <c r="G82" s="81"/>
      <c r="H82" s="192"/>
      <c r="I82" s="192"/>
      <c r="J82" s="81"/>
      <c r="K82" s="173" t="str">
        <f t="shared" si="10"/>
        <v/>
      </c>
      <c r="L82" s="173"/>
      <c r="M82" s="6" t="str">
        <f>IF(J82="","",(K82/J82)/LOOKUP(RIGHT($D$2,3),定数!$A$6:$A$13,定数!$B$6:$B$13))</f>
        <v/>
      </c>
      <c r="N82" s="81"/>
      <c r="O82" s="8"/>
      <c r="P82" s="192"/>
      <c r="Q82" s="192"/>
      <c r="R82" s="180" t="str">
        <f>IF(P82="","",T82*M82*LOOKUP(RIGHT($D$2,3),定数!$A$6:$A$13,定数!$B$6:$B$13))</f>
        <v/>
      </c>
      <c r="S82" s="180"/>
      <c r="T82" s="181" t="str">
        <f t="shared" si="12"/>
        <v/>
      </c>
      <c r="U82" s="181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81">
        <v>75</v>
      </c>
      <c r="C83" s="173" t="str">
        <f t="shared" si="9"/>
        <v/>
      </c>
      <c r="D83" s="173"/>
      <c r="E83" s="81"/>
      <c r="F83" s="8"/>
      <c r="G83" s="81"/>
      <c r="H83" s="192"/>
      <c r="I83" s="192"/>
      <c r="J83" s="81"/>
      <c r="K83" s="173" t="str">
        <f t="shared" si="10"/>
        <v/>
      </c>
      <c r="L83" s="173"/>
      <c r="M83" s="6" t="str">
        <f>IF(J83="","",(K83/J83)/LOOKUP(RIGHT($D$2,3),定数!$A$6:$A$13,定数!$B$6:$B$13))</f>
        <v/>
      </c>
      <c r="N83" s="81"/>
      <c r="O83" s="8"/>
      <c r="P83" s="192"/>
      <c r="Q83" s="192"/>
      <c r="R83" s="180" t="str">
        <f>IF(P83="","",T83*M83*LOOKUP(RIGHT($D$2,3),定数!$A$6:$A$13,定数!$B$6:$B$13))</f>
        <v/>
      </c>
      <c r="S83" s="180"/>
      <c r="T83" s="181" t="str">
        <f t="shared" si="12"/>
        <v/>
      </c>
      <c r="U83" s="181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81">
        <v>76</v>
      </c>
      <c r="C84" s="173" t="str">
        <f t="shared" si="9"/>
        <v/>
      </c>
      <c r="D84" s="173"/>
      <c r="E84" s="81"/>
      <c r="F84" s="8"/>
      <c r="G84" s="81"/>
      <c r="H84" s="192"/>
      <c r="I84" s="192"/>
      <c r="J84" s="81"/>
      <c r="K84" s="173" t="str">
        <f t="shared" si="10"/>
        <v/>
      </c>
      <c r="L84" s="173"/>
      <c r="M84" s="6" t="str">
        <f>IF(J84="","",(K84/J84)/LOOKUP(RIGHT($D$2,3),定数!$A$6:$A$13,定数!$B$6:$B$13))</f>
        <v/>
      </c>
      <c r="N84" s="81"/>
      <c r="O84" s="8"/>
      <c r="P84" s="192"/>
      <c r="Q84" s="192"/>
      <c r="R84" s="180" t="str">
        <f>IF(P84="","",T84*M84*LOOKUP(RIGHT($D$2,3),定数!$A$6:$A$13,定数!$B$6:$B$13))</f>
        <v/>
      </c>
      <c r="S84" s="180"/>
      <c r="T84" s="181" t="str">
        <f t="shared" si="12"/>
        <v/>
      </c>
      <c r="U84" s="181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81">
        <v>77</v>
      </c>
      <c r="C85" s="173" t="str">
        <f t="shared" si="9"/>
        <v/>
      </c>
      <c r="D85" s="173"/>
      <c r="E85" s="81"/>
      <c r="F85" s="8"/>
      <c r="G85" s="81"/>
      <c r="H85" s="192"/>
      <c r="I85" s="192"/>
      <c r="J85" s="81"/>
      <c r="K85" s="173" t="str">
        <f t="shared" si="10"/>
        <v/>
      </c>
      <c r="L85" s="173"/>
      <c r="M85" s="6" t="str">
        <f>IF(J85="","",(K85/J85)/LOOKUP(RIGHT($D$2,3),定数!$A$6:$A$13,定数!$B$6:$B$13))</f>
        <v/>
      </c>
      <c r="N85" s="81"/>
      <c r="O85" s="8"/>
      <c r="P85" s="192"/>
      <c r="Q85" s="192"/>
      <c r="R85" s="180" t="str">
        <f>IF(P85="","",T85*M85*LOOKUP(RIGHT($D$2,3),定数!$A$6:$A$13,定数!$B$6:$B$13))</f>
        <v/>
      </c>
      <c r="S85" s="180"/>
      <c r="T85" s="181" t="str">
        <f t="shared" si="12"/>
        <v/>
      </c>
      <c r="U85" s="181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81">
        <v>78</v>
      </c>
      <c r="C86" s="173" t="str">
        <f t="shared" si="9"/>
        <v/>
      </c>
      <c r="D86" s="173"/>
      <c r="E86" s="81"/>
      <c r="F86" s="8"/>
      <c r="G86" s="81"/>
      <c r="H86" s="192"/>
      <c r="I86" s="192"/>
      <c r="J86" s="81"/>
      <c r="K86" s="173" t="str">
        <f t="shared" si="10"/>
        <v/>
      </c>
      <c r="L86" s="173"/>
      <c r="M86" s="6" t="str">
        <f>IF(J86="","",(K86/J86)/LOOKUP(RIGHT($D$2,3),定数!$A$6:$A$13,定数!$B$6:$B$13))</f>
        <v/>
      </c>
      <c r="N86" s="81"/>
      <c r="O86" s="8"/>
      <c r="P86" s="192"/>
      <c r="Q86" s="192"/>
      <c r="R86" s="180" t="str">
        <f>IF(P86="","",T86*M86*LOOKUP(RIGHT($D$2,3),定数!$A$6:$A$13,定数!$B$6:$B$13))</f>
        <v/>
      </c>
      <c r="S86" s="180"/>
      <c r="T86" s="181" t="str">
        <f t="shared" si="12"/>
        <v/>
      </c>
      <c r="U86" s="181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81">
        <v>79</v>
      </c>
      <c r="C87" s="173" t="str">
        <f t="shared" si="9"/>
        <v/>
      </c>
      <c r="D87" s="173"/>
      <c r="E87" s="81"/>
      <c r="F87" s="8"/>
      <c r="G87" s="81"/>
      <c r="H87" s="192"/>
      <c r="I87" s="192"/>
      <c r="J87" s="81"/>
      <c r="K87" s="173" t="str">
        <f t="shared" si="10"/>
        <v/>
      </c>
      <c r="L87" s="173"/>
      <c r="M87" s="6" t="str">
        <f>IF(J87="","",(K87/J87)/LOOKUP(RIGHT($D$2,3),定数!$A$6:$A$13,定数!$B$6:$B$13))</f>
        <v/>
      </c>
      <c r="N87" s="81"/>
      <c r="O87" s="8"/>
      <c r="P87" s="192"/>
      <c r="Q87" s="192"/>
      <c r="R87" s="180" t="str">
        <f>IF(P87="","",T87*M87*LOOKUP(RIGHT($D$2,3),定数!$A$6:$A$13,定数!$B$6:$B$13))</f>
        <v/>
      </c>
      <c r="S87" s="180"/>
      <c r="T87" s="181" t="str">
        <f t="shared" si="12"/>
        <v/>
      </c>
      <c r="U87" s="181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81">
        <v>80</v>
      </c>
      <c r="C88" s="173" t="str">
        <f t="shared" si="9"/>
        <v/>
      </c>
      <c r="D88" s="173"/>
      <c r="E88" s="81"/>
      <c r="F88" s="8"/>
      <c r="G88" s="81"/>
      <c r="H88" s="192"/>
      <c r="I88" s="192"/>
      <c r="J88" s="81"/>
      <c r="K88" s="173" t="str">
        <f t="shared" si="10"/>
        <v/>
      </c>
      <c r="L88" s="173"/>
      <c r="M88" s="6" t="str">
        <f>IF(J88="","",(K88/J88)/LOOKUP(RIGHT($D$2,3),定数!$A$6:$A$13,定数!$B$6:$B$13))</f>
        <v/>
      </c>
      <c r="N88" s="81"/>
      <c r="O88" s="8"/>
      <c r="P88" s="192"/>
      <c r="Q88" s="192"/>
      <c r="R88" s="180" t="str">
        <f>IF(P88="","",T88*M88*LOOKUP(RIGHT($D$2,3),定数!$A$6:$A$13,定数!$B$6:$B$13))</f>
        <v/>
      </c>
      <c r="S88" s="180"/>
      <c r="T88" s="181" t="str">
        <f t="shared" si="12"/>
        <v/>
      </c>
      <c r="U88" s="181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81">
        <v>81</v>
      </c>
      <c r="C89" s="173" t="str">
        <f t="shared" si="9"/>
        <v/>
      </c>
      <c r="D89" s="173"/>
      <c r="E89" s="81"/>
      <c r="F89" s="8"/>
      <c r="G89" s="81"/>
      <c r="H89" s="192"/>
      <c r="I89" s="192"/>
      <c r="J89" s="81"/>
      <c r="K89" s="173" t="str">
        <f t="shared" si="10"/>
        <v/>
      </c>
      <c r="L89" s="173"/>
      <c r="M89" s="6" t="str">
        <f>IF(J89="","",(K89/J89)/LOOKUP(RIGHT($D$2,3),定数!$A$6:$A$13,定数!$B$6:$B$13))</f>
        <v/>
      </c>
      <c r="N89" s="81"/>
      <c r="O89" s="8"/>
      <c r="P89" s="192"/>
      <c r="Q89" s="192"/>
      <c r="R89" s="180" t="str">
        <f>IF(P89="","",T89*M89*LOOKUP(RIGHT($D$2,3),定数!$A$6:$A$13,定数!$B$6:$B$13))</f>
        <v/>
      </c>
      <c r="S89" s="180"/>
      <c r="T89" s="181" t="str">
        <f t="shared" si="12"/>
        <v/>
      </c>
      <c r="U89" s="181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81">
        <v>82</v>
      </c>
      <c r="C90" s="173" t="str">
        <f t="shared" si="9"/>
        <v/>
      </c>
      <c r="D90" s="173"/>
      <c r="E90" s="81"/>
      <c r="F90" s="8"/>
      <c r="G90" s="81"/>
      <c r="H90" s="192"/>
      <c r="I90" s="192"/>
      <c r="J90" s="81"/>
      <c r="K90" s="173" t="str">
        <f t="shared" si="10"/>
        <v/>
      </c>
      <c r="L90" s="173"/>
      <c r="M90" s="6" t="str">
        <f>IF(J90="","",(K90/J90)/LOOKUP(RIGHT($D$2,3),定数!$A$6:$A$13,定数!$B$6:$B$13))</f>
        <v/>
      </c>
      <c r="N90" s="81"/>
      <c r="O90" s="8"/>
      <c r="P90" s="192"/>
      <c r="Q90" s="192"/>
      <c r="R90" s="180" t="str">
        <f>IF(P90="","",T90*M90*LOOKUP(RIGHT($D$2,3),定数!$A$6:$A$13,定数!$B$6:$B$13))</f>
        <v/>
      </c>
      <c r="S90" s="180"/>
      <c r="T90" s="181" t="str">
        <f t="shared" si="12"/>
        <v/>
      </c>
      <c r="U90" s="181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81">
        <v>83</v>
      </c>
      <c r="C91" s="173" t="str">
        <f t="shared" si="9"/>
        <v/>
      </c>
      <c r="D91" s="173"/>
      <c r="E91" s="81"/>
      <c r="F91" s="8"/>
      <c r="G91" s="81"/>
      <c r="H91" s="192"/>
      <c r="I91" s="192"/>
      <c r="J91" s="81"/>
      <c r="K91" s="173" t="str">
        <f t="shared" si="10"/>
        <v/>
      </c>
      <c r="L91" s="173"/>
      <c r="M91" s="6" t="str">
        <f>IF(J91="","",(K91/J91)/LOOKUP(RIGHT($D$2,3),定数!$A$6:$A$13,定数!$B$6:$B$13))</f>
        <v/>
      </c>
      <c r="N91" s="81"/>
      <c r="O91" s="8"/>
      <c r="P91" s="192"/>
      <c r="Q91" s="192"/>
      <c r="R91" s="180" t="str">
        <f>IF(P91="","",T91*M91*LOOKUP(RIGHT($D$2,3),定数!$A$6:$A$13,定数!$B$6:$B$13))</f>
        <v/>
      </c>
      <c r="S91" s="180"/>
      <c r="T91" s="181" t="str">
        <f t="shared" si="12"/>
        <v/>
      </c>
      <c r="U91" s="181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81">
        <v>84</v>
      </c>
      <c r="C92" s="173" t="str">
        <f t="shared" si="9"/>
        <v/>
      </c>
      <c r="D92" s="173"/>
      <c r="E92" s="81"/>
      <c r="F92" s="8"/>
      <c r="G92" s="81"/>
      <c r="H92" s="192"/>
      <c r="I92" s="192"/>
      <c r="J92" s="81"/>
      <c r="K92" s="173" t="str">
        <f t="shared" si="10"/>
        <v/>
      </c>
      <c r="L92" s="173"/>
      <c r="M92" s="6" t="str">
        <f>IF(J92="","",(K92/J92)/LOOKUP(RIGHT($D$2,3),定数!$A$6:$A$13,定数!$B$6:$B$13))</f>
        <v/>
      </c>
      <c r="N92" s="81"/>
      <c r="O92" s="8"/>
      <c r="P92" s="192"/>
      <c r="Q92" s="192"/>
      <c r="R92" s="180" t="str">
        <f>IF(P92="","",T92*M92*LOOKUP(RIGHT($D$2,3),定数!$A$6:$A$13,定数!$B$6:$B$13))</f>
        <v/>
      </c>
      <c r="S92" s="180"/>
      <c r="T92" s="181" t="str">
        <f t="shared" si="12"/>
        <v/>
      </c>
      <c r="U92" s="181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81">
        <v>85</v>
      </c>
      <c r="C93" s="173" t="str">
        <f t="shared" si="9"/>
        <v/>
      </c>
      <c r="D93" s="173"/>
      <c r="E93" s="81"/>
      <c r="F93" s="8"/>
      <c r="G93" s="81"/>
      <c r="H93" s="192"/>
      <c r="I93" s="192"/>
      <c r="J93" s="81"/>
      <c r="K93" s="173" t="str">
        <f t="shared" si="10"/>
        <v/>
      </c>
      <c r="L93" s="173"/>
      <c r="M93" s="6" t="str">
        <f>IF(J93="","",(K93/J93)/LOOKUP(RIGHT($D$2,3),定数!$A$6:$A$13,定数!$B$6:$B$13))</f>
        <v/>
      </c>
      <c r="N93" s="81"/>
      <c r="O93" s="8"/>
      <c r="P93" s="192"/>
      <c r="Q93" s="192"/>
      <c r="R93" s="180" t="str">
        <f>IF(P93="","",T93*M93*LOOKUP(RIGHT($D$2,3),定数!$A$6:$A$13,定数!$B$6:$B$13))</f>
        <v/>
      </c>
      <c r="S93" s="180"/>
      <c r="T93" s="181" t="str">
        <f t="shared" si="12"/>
        <v/>
      </c>
      <c r="U93" s="181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81">
        <v>86</v>
      </c>
      <c r="C94" s="173" t="str">
        <f t="shared" si="9"/>
        <v/>
      </c>
      <c r="D94" s="173"/>
      <c r="E94" s="81"/>
      <c r="F94" s="8"/>
      <c r="G94" s="81"/>
      <c r="H94" s="192"/>
      <c r="I94" s="192"/>
      <c r="J94" s="81"/>
      <c r="K94" s="173" t="str">
        <f t="shared" si="10"/>
        <v/>
      </c>
      <c r="L94" s="173"/>
      <c r="M94" s="6" t="str">
        <f>IF(J94="","",(K94/J94)/LOOKUP(RIGHT($D$2,3),定数!$A$6:$A$13,定数!$B$6:$B$13))</f>
        <v/>
      </c>
      <c r="N94" s="81"/>
      <c r="O94" s="8"/>
      <c r="P94" s="192"/>
      <c r="Q94" s="192"/>
      <c r="R94" s="180" t="str">
        <f>IF(P94="","",T94*M94*LOOKUP(RIGHT($D$2,3),定数!$A$6:$A$13,定数!$B$6:$B$13))</f>
        <v/>
      </c>
      <c r="S94" s="180"/>
      <c r="T94" s="181" t="str">
        <f t="shared" si="12"/>
        <v/>
      </c>
      <c r="U94" s="181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81">
        <v>87</v>
      </c>
      <c r="C95" s="173" t="str">
        <f t="shared" si="9"/>
        <v/>
      </c>
      <c r="D95" s="173"/>
      <c r="E95" s="81"/>
      <c r="F95" s="8"/>
      <c r="G95" s="81"/>
      <c r="H95" s="192"/>
      <c r="I95" s="192"/>
      <c r="J95" s="81"/>
      <c r="K95" s="173" t="str">
        <f t="shared" si="10"/>
        <v/>
      </c>
      <c r="L95" s="173"/>
      <c r="M95" s="6" t="str">
        <f>IF(J95="","",(K95/J95)/LOOKUP(RIGHT($D$2,3),定数!$A$6:$A$13,定数!$B$6:$B$13))</f>
        <v/>
      </c>
      <c r="N95" s="81"/>
      <c r="O95" s="8"/>
      <c r="P95" s="192"/>
      <c r="Q95" s="192"/>
      <c r="R95" s="180" t="str">
        <f>IF(P95="","",T95*M95*LOOKUP(RIGHT($D$2,3),定数!$A$6:$A$13,定数!$B$6:$B$13))</f>
        <v/>
      </c>
      <c r="S95" s="180"/>
      <c r="T95" s="181" t="str">
        <f t="shared" si="12"/>
        <v/>
      </c>
      <c r="U95" s="181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81">
        <v>88</v>
      </c>
      <c r="C96" s="173" t="str">
        <f t="shared" si="9"/>
        <v/>
      </c>
      <c r="D96" s="173"/>
      <c r="E96" s="81"/>
      <c r="F96" s="8"/>
      <c r="G96" s="81"/>
      <c r="H96" s="192"/>
      <c r="I96" s="192"/>
      <c r="J96" s="81"/>
      <c r="K96" s="173" t="str">
        <f t="shared" si="10"/>
        <v/>
      </c>
      <c r="L96" s="173"/>
      <c r="M96" s="6" t="str">
        <f>IF(J96="","",(K96/J96)/LOOKUP(RIGHT($D$2,3),定数!$A$6:$A$13,定数!$B$6:$B$13))</f>
        <v/>
      </c>
      <c r="N96" s="81"/>
      <c r="O96" s="8"/>
      <c r="P96" s="192"/>
      <c r="Q96" s="192"/>
      <c r="R96" s="180" t="str">
        <f>IF(P96="","",T96*M96*LOOKUP(RIGHT($D$2,3),定数!$A$6:$A$13,定数!$B$6:$B$13))</f>
        <v/>
      </c>
      <c r="S96" s="180"/>
      <c r="T96" s="181" t="str">
        <f t="shared" si="12"/>
        <v/>
      </c>
      <c r="U96" s="181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81">
        <v>89</v>
      </c>
      <c r="C97" s="173" t="str">
        <f t="shared" si="9"/>
        <v/>
      </c>
      <c r="D97" s="173"/>
      <c r="E97" s="81"/>
      <c r="F97" s="8"/>
      <c r="G97" s="81"/>
      <c r="H97" s="192"/>
      <c r="I97" s="192"/>
      <c r="J97" s="81"/>
      <c r="K97" s="173" t="str">
        <f t="shared" si="10"/>
        <v/>
      </c>
      <c r="L97" s="173"/>
      <c r="M97" s="6" t="str">
        <f>IF(J97="","",(K97/J97)/LOOKUP(RIGHT($D$2,3),定数!$A$6:$A$13,定数!$B$6:$B$13))</f>
        <v/>
      </c>
      <c r="N97" s="81"/>
      <c r="O97" s="8"/>
      <c r="P97" s="192"/>
      <c r="Q97" s="192"/>
      <c r="R97" s="180" t="str">
        <f>IF(P97="","",T97*M97*LOOKUP(RIGHT($D$2,3),定数!$A$6:$A$13,定数!$B$6:$B$13))</f>
        <v/>
      </c>
      <c r="S97" s="180"/>
      <c r="T97" s="181" t="str">
        <f t="shared" si="12"/>
        <v/>
      </c>
      <c r="U97" s="181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81">
        <v>90</v>
      </c>
      <c r="C98" s="173" t="str">
        <f t="shared" si="9"/>
        <v/>
      </c>
      <c r="D98" s="173"/>
      <c r="E98" s="81"/>
      <c r="F98" s="8"/>
      <c r="G98" s="81"/>
      <c r="H98" s="192"/>
      <c r="I98" s="192"/>
      <c r="J98" s="81"/>
      <c r="K98" s="173" t="str">
        <f t="shared" si="10"/>
        <v/>
      </c>
      <c r="L98" s="173"/>
      <c r="M98" s="6" t="str">
        <f>IF(J98="","",(K98/J98)/LOOKUP(RIGHT($D$2,3),定数!$A$6:$A$13,定数!$B$6:$B$13))</f>
        <v/>
      </c>
      <c r="N98" s="81"/>
      <c r="O98" s="8"/>
      <c r="P98" s="192"/>
      <c r="Q98" s="192"/>
      <c r="R98" s="180" t="str">
        <f>IF(P98="","",T98*M98*LOOKUP(RIGHT($D$2,3),定数!$A$6:$A$13,定数!$B$6:$B$13))</f>
        <v/>
      </c>
      <c r="S98" s="180"/>
      <c r="T98" s="181" t="str">
        <f t="shared" si="12"/>
        <v/>
      </c>
      <c r="U98" s="181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81">
        <v>91</v>
      </c>
      <c r="C99" s="173" t="str">
        <f t="shared" si="9"/>
        <v/>
      </c>
      <c r="D99" s="173"/>
      <c r="E99" s="81"/>
      <c r="F99" s="8"/>
      <c r="G99" s="81"/>
      <c r="H99" s="192"/>
      <c r="I99" s="192"/>
      <c r="J99" s="81"/>
      <c r="K99" s="173" t="str">
        <f t="shared" si="10"/>
        <v/>
      </c>
      <c r="L99" s="173"/>
      <c r="M99" s="6" t="str">
        <f>IF(J99="","",(K99/J99)/LOOKUP(RIGHT($D$2,3),定数!$A$6:$A$13,定数!$B$6:$B$13))</f>
        <v/>
      </c>
      <c r="N99" s="81"/>
      <c r="O99" s="8"/>
      <c r="P99" s="192"/>
      <c r="Q99" s="192"/>
      <c r="R99" s="180" t="str">
        <f>IF(P99="","",T99*M99*LOOKUP(RIGHT($D$2,3),定数!$A$6:$A$13,定数!$B$6:$B$13))</f>
        <v/>
      </c>
      <c r="S99" s="180"/>
      <c r="T99" s="181" t="str">
        <f t="shared" si="12"/>
        <v/>
      </c>
      <c r="U99" s="181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81">
        <v>92</v>
      </c>
      <c r="C100" s="173" t="str">
        <f t="shared" si="9"/>
        <v/>
      </c>
      <c r="D100" s="173"/>
      <c r="E100" s="81"/>
      <c r="F100" s="8"/>
      <c r="G100" s="81"/>
      <c r="H100" s="192"/>
      <c r="I100" s="192"/>
      <c r="J100" s="81"/>
      <c r="K100" s="173" t="str">
        <f t="shared" si="10"/>
        <v/>
      </c>
      <c r="L100" s="173"/>
      <c r="M100" s="6" t="str">
        <f>IF(J100="","",(K100/J100)/LOOKUP(RIGHT($D$2,3),定数!$A$6:$A$13,定数!$B$6:$B$13))</f>
        <v/>
      </c>
      <c r="N100" s="81"/>
      <c r="O100" s="8"/>
      <c r="P100" s="192"/>
      <c r="Q100" s="192"/>
      <c r="R100" s="180" t="str">
        <f>IF(P100="","",T100*M100*LOOKUP(RIGHT($D$2,3),定数!$A$6:$A$13,定数!$B$6:$B$13))</f>
        <v/>
      </c>
      <c r="S100" s="180"/>
      <c r="T100" s="181" t="str">
        <f t="shared" si="12"/>
        <v/>
      </c>
      <c r="U100" s="181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81">
        <v>93</v>
      </c>
      <c r="C101" s="173" t="str">
        <f t="shared" si="9"/>
        <v/>
      </c>
      <c r="D101" s="173"/>
      <c r="E101" s="81"/>
      <c r="F101" s="8"/>
      <c r="G101" s="81"/>
      <c r="H101" s="192"/>
      <c r="I101" s="192"/>
      <c r="J101" s="81"/>
      <c r="K101" s="173" t="str">
        <f t="shared" si="10"/>
        <v/>
      </c>
      <c r="L101" s="173"/>
      <c r="M101" s="6" t="str">
        <f>IF(J101="","",(K101/J101)/LOOKUP(RIGHT($D$2,3),定数!$A$6:$A$13,定数!$B$6:$B$13))</f>
        <v/>
      </c>
      <c r="N101" s="81"/>
      <c r="O101" s="8"/>
      <c r="P101" s="192"/>
      <c r="Q101" s="192"/>
      <c r="R101" s="180" t="str">
        <f>IF(P101="","",T101*M101*LOOKUP(RIGHT($D$2,3),定数!$A$6:$A$13,定数!$B$6:$B$13))</f>
        <v/>
      </c>
      <c r="S101" s="180"/>
      <c r="T101" s="181" t="str">
        <f t="shared" si="12"/>
        <v/>
      </c>
      <c r="U101" s="181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81">
        <v>94</v>
      </c>
      <c r="C102" s="173" t="str">
        <f t="shared" si="9"/>
        <v/>
      </c>
      <c r="D102" s="173"/>
      <c r="E102" s="81"/>
      <c r="F102" s="8"/>
      <c r="G102" s="81"/>
      <c r="H102" s="192"/>
      <c r="I102" s="192"/>
      <c r="J102" s="81"/>
      <c r="K102" s="173" t="str">
        <f t="shared" si="10"/>
        <v/>
      </c>
      <c r="L102" s="173"/>
      <c r="M102" s="6" t="str">
        <f>IF(J102="","",(K102/J102)/LOOKUP(RIGHT($D$2,3),定数!$A$6:$A$13,定数!$B$6:$B$13))</f>
        <v/>
      </c>
      <c r="N102" s="81"/>
      <c r="O102" s="8"/>
      <c r="P102" s="192"/>
      <c r="Q102" s="192"/>
      <c r="R102" s="180" t="str">
        <f>IF(P102="","",T102*M102*LOOKUP(RIGHT($D$2,3),定数!$A$6:$A$13,定数!$B$6:$B$13))</f>
        <v/>
      </c>
      <c r="S102" s="180"/>
      <c r="T102" s="181" t="str">
        <f t="shared" si="12"/>
        <v/>
      </c>
      <c r="U102" s="181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81">
        <v>95</v>
      </c>
      <c r="C103" s="173" t="str">
        <f t="shared" si="9"/>
        <v/>
      </c>
      <c r="D103" s="173"/>
      <c r="E103" s="81"/>
      <c r="F103" s="8"/>
      <c r="G103" s="81"/>
      <c r="H103" s="192"/>
      <c r="I103" s="192"/>
      <c r="J103" s="81"/>
      <c r="K103" s="173" t="str">
        <f t="shared" si="10"/>
        <v/>
      </c>
      <c r="L103" s="173"/>
      <c r="M103" s="6" t="str">
        <f>IF(J103="","",(K103/J103)/LOOKUP(RIGHT($D$2,3),定数!$A$6:$A$13,定数!$B$6:$B$13))</f>
        <v/>
      </c>
      <c r="N103" s="81"/>
      <c r="O103" s="8"/>
      <c r="P103" s="192"/>
      <c r="Q103" s="192"/>
      <c r="R103" s="180" t="str">
        <f>IF(P103="","",T103*M103*LOOKUP(RIGHT($D$2,3),定数!$A$6:$A$13,定数!$B$6:$B$13))</f>
        <v/>
      </c>
      <c r="S103" s="180"/>
      <c r="T103" s="181" t="str">
        <f t="shared" si="12"/>
        <v/>
      </c>
      <c r="U103" s="181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81">
        <v>96</v>
      </c>
      <c r="C104" s="173" t="str">
        <f t="shared" si="9"/>
        <v/>
      </c>
      <c r="D104" s="173"/>
      <c r="E104" s="81"/>
      <c r="F104" s="8"/>
      <c r="G104" s="81"/>
      <c r="H104" s="192"/>
      <c r="I104" s="192"/>
      <c r="J104" s="81"/>
      <c r="K104" s="173" t="str">
        <f t="shared" si="10"/>
        <v/>
      </c>
      <c r="L104" s="173"/>
      <c r="M104" s="6" t="str">
        <f>IF(J104="","",(K104/J104)/LOOKUP(RIGHT($D$2,3),定数!$A$6:$A$13,定数!$B$6:$B$13))</f>
        <v/>
      </c>
      <c r="N104" s="81"/>
      <c r="O104" s="8"/>
      <c r="P104" s="192"/>
      <c r="Q104" s="192"/>
      <c r="R104" s="180" t="str">
        <f>IF(P104="","",T104*M104*LOOKUP(RIGHT($D$2,3),定数!$A$6:$A$13,定数!$B$6:$B$13))</f>
        <v/>
      </c>
      <c r="S104" s="180"/>
      <c r="T104" s="181" t="str">
        <f t="shared" si="12"/>
        <v/>
      </c>
      <c r="U104" s="181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81">
        <v>97</v>
      </c>
      <c r="C105" s="173" t="str">
        <f t="shared" si="9"/>
        <v/>
      </c>
      <c r="D105" s="173"/>
      <c r="E105" s="81"/>
      <c r="F105" s="8"/>
      <c r="G105" s="81"/>
      <c r="H105" s="192"/>
      <c r="I105" s="192"/>
      <c r="J105" s="81"/>
      <c r="K105" s="173" t="str">
        <f t="shared" si="10"/>
        <v/>
      </c>
      <c r="L105" s="173"/>
      <c r="M105" s="6" t="str">
        <f>IF(J105="","",(K105/J105)/LOOKUP(RIGHT($D$2,3),定数!$A$6:$A$13,定数!$B$6:$B$13))</f>
        <v/>
      </c>
      <c r="N105" s="81"/>
      <c r="O105" s="8"/>
      <c r="P105" s="192"/>
      <c r="Q105" s="192"/>
      <c r="R105" s="180" t="str">
        <f>IF(P105="","",T105*M105*LOOKUP(RIGHT($D$2,3),定数!$A$6:$A$13,定数!$B$6:$B$13))</f>
        <v/>
      </c>
      <c r="S105" s="180"/>
      <c r="T105" s="181" t="str">
        <f t="shared" si="12"/>
        <v/>
      </c>
      <c r="U105" s="181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81">
        <v>98</v>
      </c>
      <c r="C106" s="173" t="str">
        <f t="shared" si="9"/>
        <v/>
      </c>
      <c r="D106" s="173"/>
      <c r="E106" s="81"/>
      <c r="F106" s="8"/>
      <c r="G106" s="81"/>
      <c r="H106" s="192"/>
      <c r="I106" s="192"/>
      <c r="J106" s="81"/>
      <c r="K106" s="173" t="str">
        <f t="shared" si="10"/>
        <v/>
      </c>
      <c r="L106" s="173"/>
      <c r="M106" s="6" t="str">
        <f>IF(J106="","",(K106/J106)/LOOKUP(RIGHT($D$2,3),定数!$A$6:$A$13,定数!$B$6:$B$13))</f>
        <v/>
      </c>
      <c r="N106" s="81"/>
      <c r="O106" s="8"/>
      <c r="P106" s="192"/>
      <c r="Q106" s="192"/>
      <c r="R106" s="180" t="str">
        <f>IF(P106="","",T106*M106*LOOKUP(RIGHT($D$2,3),定数!$A$6:$A$13,定数!$B$6:$B$13))</f>
        <v/>
      </c>
      <c r="S106" s="180"/>
      <c r="T106" s="181" t="str">
        <f t="shared" si="12"/>
        <v/>
      </c>
      <c r="U106" s="181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81">
        <v>99</v>
      </c>
      <c r="C107" s="173" t="str">
        <f t="shared" si="9"/>
        <v/>
      </c>
      <c r="D107" s="173"/>
      <c r="E107" s="81"/>
      <c r="F107" s="8"/>
      <c r="G107" s="81"/>
      <c r="H107" s="192"/>
      <c r="I107" s="192"/>
      <c r="J107" s="81"/>
      <c r="K107" s="173" t="str">
        <f t="shared" si="10"/>
        <v/>
      </c>
      <c r="L107" s="173"/>
      <c r="M107" s="6" t="str">
        <f>IF(J107="","",(K107/J107)/LOOKUP(RIGHT($D$2,3),定数!$A$6:$A$13,定数!$B$6:$B$13))</f>
        <v/>
      </c>
      <c r="N107" s="81"/>
      <c r="O107" s="8"/>
      <c r="P107" s="192"/>
      <c r="Q107" s="192"/>
      <c r="R107" s="180" t="str">
        <f>IF(P107="","",T107*M107*LOOKUP(RIGHT($D$2,3),定数!$A$6:$A$13,定数!$B$6:$B$13))</f>
        <v/>
      </c>
      <c r="S107" s="180"/>
      <c r="T107" s="181" t="str">
        <f t="shared" si="12"/>
        <v/>
      </c>
      <c r="U107" s="18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81">
        <v>100</v>
      </c>
      <c r="C108" s="173" t="str">
        <f t="shared" si="9"/>
        <v/>
      </c>
      <c r="D108" s="173"/>
      <c r="E108" s="81"/>
      <c r="F108" s="8"/>
      <c r="G108" s="81"/>
      <c r="H108" s="192"/>
      <c r="I108" s="192"/>
      <c r="J108" s="81"/>
      <c r="K108" s="173" t="str">
        <f t="shared" si="10"/>
        <v/>
      </c>
      <c r="L108" s="173"/>
      <c r="M108" s="6" t="str">
        <f>IF(J108="","",(K108/J108)/LOOKUP(RIGHT($D$2,3),定数!$A$6:$A$13,定数!$B$6:$B$13))</f>
        <v/>
      </c>
      <c r="N108" s="81"/>
      <c r="O108" s="8"/>
      <c r="P108" s="192"/>
      <c r="Q108" s="192"/>
      <c r="R108" s="180" t="str">
        <f>IF(P108="","",T108*M108*LOOKUP(RIGHT($D$2,3),定数!$A$6:$A$13,定数!$B$6:$B$13))</f>
        <v/>
      </c>
      <c r="S108" s="180"/>
      <c r="T108" s="181" t="str">
        <f t="shared" si="12"/>
        <v/>
      </c>
      <c r="U108" s="18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35" activePane="bottomLeft" state="frozen"/>
      <selection pane="bottomLeft" activeCell="F47" sqref="F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39" t="s">
        <v>64</v>
      </c>
      <c r="I2" s="139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235618.9207038864</v>
      </c>
      <c r="Q2" s="139"/>
      <c r="R2" s="1"/>
      <c r="S2" s="1"/>
      <c r="T2" s="1"/>
    </row>
    <row r="3" spans="2:25" ht="57" customHeight="1" x14ac:dyDescent="0.2">
      <c r="B3" s="137" t="s">
        <v>8</v>
      </c>
      <c r="C3" s="137"/>
      <c r="D3" s="141" t="s">
        <v>73</v>
      </c>
      <c r="E3" s="141"/>
      <c r="F3" s="141"/>
      <c r="G3" s="141"/>
      <c r="H3" s="141"/>
      <c r="I3" s="141"/>
      <c r="J3" s="137" t="s">
        <v>9</v>
      </c>
      <c r="K3" s="137"/>
      <c r="L3" s="141" t="s">
        <v>60</v>
      </c>
      <c r="M3" s="142"/>
      <c r="N3" s="142"/>
      <c r="O3" s="142"/>
      <c r="P3" s="142"/>
      <c r="Q3" s="142"/>
      <c r="R3" s="1"/>
      <c r="S3" s="1"/>
    </row>
    <row r="4" spans="2:25" x14ac:dyDescent="0.2">
      <c r="B4" s="137" t="s">
        <v>10</v>
      </c>
      <c r="C4" s="137"/>
      <c r="D4" s="159">
        <f>SUM($R$9:$S$993)</f>
        <v>135618.9207038864</v>
      </c>
      <c r="E4" s="159"/>
      <c r="F4" s="137" t="s">
        <v>11</v>
      </c>
      <c r="G4" s="137"/>
      <c r="H4" s="160">
        <f>SUM($T$9:$U$108)</f>
        <v>2101.9999999999936</v>
      </c>
      <c r="I4" s="139"/>
      <c r="J4" s="161" t="s">
        <v>58</v>
      </c>
      <c r="K4" s="161"/>
      <c r="L4" s="138">
        <f>MAX($C$9:$D$990)-C9</f>
        <v>137024.04887530379</v>
      </c>
      <c r="M4" s="138"/>
      <c r="N4" s="161" t="s">
        <v>57</v>
      </c>
      <c r="O4" s="161"/>
      <c r="P4" s="169">
        <f>MAX(Y:Y)</f>
        <v>0.16513372883783928</v>
      </c>
      <c r="Q4" s="169"/>
      <c r="R4" s="1"/>
      <c r="S4" s="1"/>
      <c r="T4" s="1"/>
    </row>
    <row r="5" spans="2:25" x14ac:dyDescent="0.2">
      <c r="B5" s="35" t="s">
        <v>14</v>
      </c>
      <c r="C5" s="2">
        <f>COUNTIF($R$9:$R$990,"&gt;0")</f>
        <v>23</v>
      </c>
      <c r="D5" s="36" t="s">
        <v>15</v>
      </c>
      <c r="E5" s="15">
        <f>COUNTIF($R$9:$R$990,"&lt;0")</f>
        <v>15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0.60526315789473684</v>
      </c>
      <c r="J5" s="170" t="s">
        <v>18</v>
      </c>
      <c r="K5" s="137"/>
      <c r="L5" s="171">
        <f>MAX(V9:V993)</f>
        <v>4</v>
      </c>
      <c r="M5" s="172"/>
      <c r="N5" s="17" t="s">
        <v>19</v>
      </c>
      <c r="O5" s="9"/>
      <c r="P5" s="171">
        <f>MAX(W9:W993)</f>
        <v>6</v>
      </c>
      <c r="Q5" s="1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61</v>
      </c>
      <c r="N6" s="12"/>
      <c r="O6" s="12"/>
      <c r="P6" s="10"/>
      <c r="Q6" s="7"/>
      <c r="R6" s="1"/>
      <c r="S6" s="1"/>
      <c r="T6" s="1"/>
    </row>
    <row r="7" spans="2:25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23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5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5" x14ac:dyDescent="0.2">
      <c r="B9" s="34">
        <v>1</v>
      </c>
      <c r="C9" s="173">
        <f>L2</f>
        <v>100000</v>
      </c>
      <c r="D9" s="173"/>
      <c r="E9" s="63">
        <v>2000</v>
      </c>
      <c r="F9" s="61">
        <v>43528</v>
      </c>
      <c r="G9" s="81" t="s">
        <v>2</v>
      </c>
      <c r="H9" s="200">
        <v>103.36</v>
      </c>
      <c r="I9" s="200"/>
      <c r="J9" s="63">
        <v>69</v>
      </c>
      <c r="K9" s="173">
        <v>3000</v>
      </c>
      <c r="L9" s="173"/>
      <c r="M9" s="6">
        <f>IF(J9="","",(K9/J9)/LOOKUP(RIGHT($D$2,3),定数!$A$6:$A$13,定数!$B$6:$B$13))</f>
        <v>0.43478260869565216</v>
      </c>
      <c r="N9" s="63">
        <v>2000</v>
      </c>
      <c r="O9" s="61">
        <v>43532</v>
      </c>
      <c r="P9" s="174">
        <v>102.01</v>
      </c>
      <c r="Q9" s="175"/>
      <c r="R9" s="180">
        <f>IF(P9="","",T9*M9*LOOKUP(RIGHT($D$2,3),定数!$A$6:$A$13,定数!$B$6:$B$13))</f>
        <v>5869.5652173912795</v>
      </c>
      <c r="S9" s="180"/>
      <c r="T9" s="181">
        <f>IF(P9="","",IF(G9="買",(P9-H9),(H9-P9))*IF(RIGHT($D$2,3)="JPY",100,10000))</f>
        <v>134.99999999999943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73">
        <f t="shared" ref="C10:C73" si="0">IF(R9="","",C9+R9)</f>
        <v>105869.56521739128</v>
      </c>
      <c r="D10" s="173"/>
      <c r="E10" s="63">
        <v>2000</v>
      </c>
      <c r="F10" s="61">
        <v>43821</v>
      </c>
      <c r="G10" s="81" t="s">
        <v>3</v>
      </c>
      <c r="H10" s="200">
        <v>102.95</v>
      </c>
      <c r="I10" s="200"/>
      <c r="J10" s="63">
        <v>69</v>
      </c>
      <c r="K10" s="173">
        <f>IF(J10="","",C10*0.03)</f>
        <v>3176.0869565217386</v>
      </c>
      <c r="L10" s="173"/>
      <c r="M10" s="6">
        <f>IF(J10="","",(K10/J10)/LOOKUP(RIGHT($D$2,3),定数!$A$6:$A$13,定数!$B$6:$B$13))</f>
        <v>0.46030245746691861</v>
      </c>
      <c r="N10" s="63">
        <v>2000</v>
      </c>
      <c r="O10" s="88">
        <v>43821</v>
      </c>
      <c r="P10" s="192">
        <v>104.48</v>
      </c>
      <c r="Q10" s="192"/>
      <c r="R10" s="180">
        <f>IF(P10="","",T10*M10*LOOKUP(RIGHT($D$2,3),定数!$A$6:$A$13,定数!$B$6:$B$13))</f>
        <v>7042.6275992438605</v>
      </c>
      <c r="S10" s="180"/>
      <c r="T10" s="181">
        <f>IF(P10="","",IF(G10="買",(P10-H10),(H10-P10))*IF(RIGHT($D$2,3)="JPY",100,10000))</f>
        <v>153.00000000000011</v>
      </c>
      <c r="U10" s="18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105869.56521739128</v>
      </c>
    </row>
    <row r="11" spans="2:25" x14ac:dyDescent="0.2">
      <c r="B11" s="34">
        <v>3</v>
      </c>
      <c r="C11" s="173">
        <f t="shared" ref="C11:C16" si="3">IF(R10="","",C10+R10)</f>
        <v>112912.19281663514</v>
      </c>
      <c r="D11" s="173"/>
      <c r="E11" s="63">
        <v>2001</v>
      </c>
      <c r="F11" s="61">
        <v>43511</v>
      </c>
      <c r="G11" s="81" t="s">
        <v>2</v>
      </c>
      <c r="H11" s="200">
        <v>105.83</v>
      </c>
      <c r="I11" s="200"/>
      <c r="J11" s="63">
        <v>123</v>
      </c>
      <c r="K11" s="173">
        <f t="shared" ref="K11:K74" si="4">IF(J11="","",C11*0.03)</f>
        <v>3387.3657844990544</v>
      </c>
      <c r="L11" s="173"/>
      <c r="M11" s="6">
        <f>IF(J11="","",(K11/J11)/LOOKUP(RIGHT($D$2,3),定数!$A$6:$A$13,定数!$B$6:$B$13))</f>
        <v>0.27539559223569549</v>
      </c>
      <c r="N11" s="63">
        <v>2001</v>
      </c>
      <c r="O11" s="88">
        <v>43516</v>
      </c>
      <c r="P11" s="192">
        <v>107.06</v>
      </c>
      <c r="Q11" s="192"/>
      <c r="R11" s="180">
        <f>IF(P11="","",T11*M11*LOOKUP(RIGHT($D$2,3),定数!$A$6:$A$13,定数!$B$6:$B$13))</f>
        <v>-3387.3657844990653</v>
      </c>
      <c r="S11" s="180"/>
      <c r="T11" s="181">
        <f>IF(P11="","",IF(G11="買",(P11-H11),(H11-P11))*IF(RIGHT($D$2,3)="JPY",100,10000))</f>
        <v>-123.0000000000004</v>
      </c>
      <c r="U11" s="181"/>
      <c r="V11" s="22">
        <f t="shared" si="1"/>
        <v>0</v>
      </c>
      <c r="W11">
        <f t="shared" si="2"/>
        <v>1</v>
      </c>
      <c r="X11" s="40">
        <f>IF(C11&lt;&gt;"",MAX(X10,C11),"")</f>
        <v>112912.19281663514</v>
      </c>
      <c r="Y11" s="41">
        <f>IF(X11&lt;&gt;"",1-(C11/X11),"")</f>
        <v>0</v>
      </c>
    </row>
    <row r="12" spans="2:25" x14ac:dyDescent="0.2">
      <c r="B12" s="34">
        <v>4</v>
      </c>
      <c r="C12" s="173">
        <f t="shared" si="3"/>
        <v>109524.82703213608</v>
      </c>
      <c r="D12" s="173"/>
      <c r="E12" s="63">
        <v>2001</v>
      </c>
      <c r="F12" s="61">
        <v>43524</v>
      </c>
      <c r="G12" s="81" t="s">
        <v>3</v>
      </c>
      <c r="H12" s="200">
        <v>107.96</v>
      </c>
      <c r="I12" s="200"/>
      <c r="J12" s="63">
        <v>153</v>
      </c>
      <c r="K12" s="173">
        <f t="shared" si="4"/>
        <v>3285.7448109640823</v>
      </c>
      <c r="L12" s="173"/>
      <c r="M12" s="6">
        <f>IF(J12="","",(K12/J12)/LOOKUP(RIGHT($D$2,3),定数!$A$6:$A$13,定数!$B$6:$B$13))</f>
        <v>0.21475456280810995</v>
      </c>
      <c r="N12" s="63">
        <v>2001</v>
      </c>
      <c r="O12" s="61">
        <v>43526</v>
      </c>
      <c r="P12" s="192">
        <v>110.97</v>
      </c>
      <c r="Q12" s="192"/>
      <c r="R12" s="180">
        <f>IF(P12="","",T12*M12*LOOKUP(RIGHT($D$2,3),定数!$A$6:$A$13,定数!$B$6:$B$13))</f>
        <v>6464.1123405241206</v>
      </c>
      <c r="S12" s="180"/>
      <c r="T12" s="181">
        <f t="shared" ref="T12:T75" si="5">IF(P12="","",IF(G12="買",(P12-H12),(H12-P12))*IF(RIGHT($D$2,3)="JPY",100,10000))</f>
        <v>301.00000000000051</v>
      </c>
      <c r="U12" s="181"/>
      <c r="V12" s="22">
        <f t="shared" si="1"/>
        <v>1</v>
      </c>
      <c r="W12">
        <f t="shared" si="2"/>
        <v>0</v>
      </c>
      <c r="X12" s="40">
        <f t="shared" ref="X12:X75" si="6">IF(C12&lt;&gt;"",MAX(X11,C12),"")</f>
        <v>112912.19281663514</v>
      </c>
      <c r="Y12" s="41">
        <f t="shared" ref="Y12:Y75" si="7">IF(X12&lt;&gt;"",1-(C12/X12),"")</f>
        <v>3.0000000000000138E-2</v>
      </c>
    </row>
    <row r="13" spans="2:25" x14ac:dyDescent="0.2">
      <c r="B13" s="34">
        <v>5</v>
      </c>
      <c r="C13" s="173">
        <f t="shared" si="3"/>
        <v>115988.9393726602</v>
      </c>
      <c r="D13" s="173"/>
      <c r="E13" s="63">
        <v>2001</v>
      </c>
      <c r="F13" s="61">
        <v>43558</v>
      </c>
      <c r="G13" s="81" t="s">
        <v>3</v>
      </c>
      <c r="H13" s="200">
        <v>111.59</v>
      </c>
      <c r="I13" s="200"/>
      <c r="J13" s="63">
        <v>54</v>
      </c>
      <c r="K13" s="173">
        <f t="shared" si="4"/>
        <v>3479.6681811798057</v>
      </c>
      <c r="L13" s="173"/>
      <c r="M13" s="6">
        <f>IF(J13="","",(K13/J13)/LOOKUP(RIGHT($D$2,3),定数!$A$6:$A$13,定数!$B$6:$B$13))</f>
        <v>0.64438299651477893</v>
      </c>
      <c r="N13" s="63">
        <v>2001</v>
      </c>
      <c r="O13" s="88">
        <v>43558</v>
      </c>
      <c r="P13" s="192">
        <v>111.05</v>
      </c>
      <c r="Q13" s="192"/>
      <c r="R13" s="180">
        <f>IF(P13="","",T13*M13*LOOKUP(RIGHT($D$2,3),定数!$A$6:$A$13,定数!$B$6:$B$13))</f>
        <v>-3479.6681811798462</v>
      </c>
      <c r="S13" s="180"/>
      <c r="T13" s="181">
        <f t="shared" si="5"/>
        <v>-54.000000000000625</v>
      </c>
      <c r="U13" s="181"/>
      <c r="V13" s="22">
        <f t="shared" si="1"/>
        <v>0</v>
      </c>
      <c r="W13">
        <f t="shared" si="2"/>
        <v>1</v>
      </c>
      <c r="X13" s="40">
        <f t="shared" si="6"/>
        <v>115988.9393726602</v>
      </c>
      <c r="Y13" s="41">
        <f t="shared" si="7"/>
        <v>0</v>
      </c>
    </row>
    <row r="14" spans="2:25" x14ac:dyDescent="0.2">
      <c r="B14" s="34">
        <v>6</v>
      </c>
      <c r="C14" s="173">
        <f t="shared" si="3"/>
        <v>112509.27119148035</v>
      </c>
      <c r="D14" s="173"/>
      <c r="E14" s="63">
        <v>2001</v>
      </c>
      <c r="F14" s="61">
        <v>43559</v>
      </c>
      <c r="G14" s="81" t="s">
        <v>3</v>
      </c>
      <c r="H14" s="200">
        <v>111.95</v>
      </c>
      <c r="I14" s="200"/>
      <c r="J14" s="63">
        <v>98</v>
      </c>
      <c r="K14" s="173">
        <f t="shared" si="4"/>
        <v>3375.2781357444105</v>
      </c>
      <c r="L14" s="173"/>
      <c r="M14" s="6">
        <f>IF(J14="","",(K14/J14)/LOOKUP(RIGHT($D$2,3),定数!$A$6:$A$13,定数!$B$6:$B$13))</f>
        <v>0.34441613630045004</v>
      </c>
      <c r="N14" s="63">
        <v>2001</v>
      </c>
      <c r="O14" s="88">
        <v>43559</v>
      </c>
      <c r="P14" s="192">
        <v>113.86</v>
      </c>
      <c r="Q14" s="192"/>
      <c r="R14" s="180">
        <f>IF(P14="","",T14*M14*LOOKUP(RIGHT($D$2,3),定数!$A$6:$A$13,定数!$B$6:$B$13))</f>
        <v>6578.3482033385835</v>
      </c>
      <c r="S14" s="180"/>
      <c r="T14" s="181">
        <f t="shared" si="5"/>
        <v>190.99999999999966</v>
      </c>
      <c r="U14" s="181"/>
      <c r="V14" s="22">
        <f t="shared" si="1"/>
        <v>1</v>
      </c>
      <c r="W14">
        <f t="shared" si="2"/>
        <v>0</v>
      </c>
      <c r="X14" s="40">
        <f t="shared" si="6"/>
        <v>115988.9393726602</v>
      </c>
      <c r="Y14" s="41">
        <f t="shared" si="7"/>
        <v>3.000000000000036E-2</v>
      </c>
    </row>
    <row r="15" spans="2:25" x14ac:dyDescent="0.2">
      <c r="B15" s="34">
        <v>7</v>
      </c>
      <c r="C15" s="173">
        <f t="shared" si="3"/>
        <v>119087.61939481893</v>
      </c>
      <c r="D15" s="173"/>
      <c r="E15" s="63">
        <v>2001</v>
      </c>
      <c r="F15" s="61">
        <v>43588</v>
      </c>
      <c r="G15" s="81" t="s">
        <v>2</v>
      </c>
      <c r="H15" s="200">
        <v>108.51</v>
      </c>
      <c r="I15" s="200"/>
      <c r="J15" s="63">
        <v>80</v>
      </c>
      <c r="K15" s="173">
        <f t="shared" si="4"/>
        <v>3572.6285818445676</v>
      </c>
      <c r="L15" s="173"/>
      <c r="M15" s="6">
        <f>IF(J15="","",(K15/J15)/LOOKUP(RIGHT($D$2,3),定数!$A$6:$A$13,定数!$B$6:$B$13))</f>
        <v>0.44657857273057094</v>
      </c>
      <c r="N15" s="63">
        <v>2001</v>
      </c>
      <c r="O15" s="88">
        <v>43594</v>
      </c>
      <c r="P15" s="192">
        <v>106.96</v>
      </c>
      <c r="Q15" s="192"/>
      <c r="R15" s="180">
        <f>IF(P15="","",T15*M15*LOOKUP(RIGHT($D$2,3),定数!$A$6:$A$13,定数!$B$6:$B$13))</f>
        <v>6921.9678773239011</v>
      </c>
      <c r="S15" s="180"/>
      <c r="T15" s="181">
        <f t="shared" si="5"/>
        <v>155.00000000000114</v>
      </c>
      <c r="U15" s="181"/>
      <c r="V15" s="22">
        <f t="shared" si="1"/>
        <v>2</v>
      </c>
      <c r="W15">
        <f t="shared" si="2"/>
        <v>0</v>
      </c>
      <c r="X15" s="40">
        <f t="shared" si="6"/>
        <v>119087.61939481893</v>
      </c>
      <c r="Y15" s="41">
        <f t="shared" si="7"/>
        <v>0</v>
      </c>
    </row>
    <row r="16" spans="2:25" x14ac:dyDescent="0.2">
      <c r="B16" s="34">
        <v>8</v>
      </c>
      <c r="C16" s="173">
        <f t="shared" si="3"/>
        <v>126009.58727214283</v>
      </c>
      <c r="D16" s="173"/>
      <c r="E16" s="63">
        <v>2001</v>
      </c>
      <c r="F16" s="61">
        <v>43629</v>
      </c>
      <c r="G16" s="81" t="s">
        <v>3</v>
      </c>
      <c r="H16" s="200">
        <v>103.62</v>
      </c>
      <c r="I16" s="200"/>
      <c r="J16" s="63">
        <v>53</v>
      </c>
      <c r="K16" s="173">
        <f t="shared" si="4"/>
        <v>3780.2876181642846</v>
      </c>
      <c r="L16" s="173"/>
      <c r="M16" s="6">
        <f>IF(J16="","",(K16/J16)/LOOKUP(RIGHT($D$2,3),定数!$A$6:$A$13,定数!$B$6:$B$13))</f>
        <v>0.71326181474797823</v>
      </c>
      <c r="N16" s="63">
        <v>2001</v>
      </c>
      <c r="O16" s="88">
        <v>43629</v>
      </c>
      <c r="P16" s="192">
        <v>104.63</v>
      </c>
      <c r="Q16" s="192"/>
      <c r="R16" s="180">
        <f>IF(P16="","",T16*M16*LOOKUP(RIGHT($D$2,3),定数!$A$6:$A$13,定数!$B$6:$B$13))</f>
        <v>7203.9443289545143</v>
      </c>
      <c r="S16" s="180"/>
      <c r="T16" s="181">
        <f t="shared" si="5"/>
        <v>100.99999999999909</v>
      </c>
      <c r="U16" s="181"/>
      <c r="V16" s="22">
        <f t="shared" si="1"/>
        <v>3</v>
      </c>
      <c r="W16">
        <f t="shared" si="2"/>
        <v>0</v>
      </c>
      <c r="X16" s="40">
        <f t="shared" si="6"/>
        <v>126009.58727214283</v>
      </c>
      <c r="Y16" s="41">
        <f t="shared" si="7"/>
        <v>0</v>
      </c>
    </row>
    <row r="17" spans="2:25" x14ac:dyDescent="0.2">
      <c r="B17" s="34">
        <v>9</v>
      </c>
      <c r="C17" s="173">
        <f t="shared" si="0"/>
        <v>133213.53160109735</v>
      </c>
      <c r="D17" s="173"/>
      <c r="E17" s="63">
        <v>2001</v>
      </c>
      <c r="F17" s="61">
        <v>43631</v>
      </c>
      <c r="G17" s="81" t="s">
        <v>3</v>
      </c>
      <c r="H17" s="200">
        <v>104.99</v>
      </c>
      <c r="I17" s="200"/>
      <c r="J17" s="63">
        <v>51</v>
      </c>
      <c r="K17" s="173">
        <f t="shared" si="4"/>
        <v>3996.4059480329202</v>
      </c>
      <c r="L17" s="173"/>
      <c r="M17" s="6">
        <f>IF(J17="","",(K17/J17)/LOOKUP(RIGHT($D$2,3),定数!$A$6:$A$13,定数!$B$6:$B$13))</f>
        <v>0.78360900941821965</v>
      </c>
      <c r="N17" s="63">
        <v>2001</v>
      </c>
      <c r="O17" s="61">
        <v>43634</v>
      </c>
      <c r="P17" s="192">
        <v>105.98</v>
      </c>
      <c r="Q17" s="192"/>
      <c r="R17" s="180">
        <f>IF(P17="","",T17*M17*LOOKUP(RIGHT($D$2,3),定数!$A$6:$A$13,定数!$B$6:$B$13))</f>
        <v>7757.729193240446</v>
      </c>
      <c r="S17" s="180"/>
      <c r="T17" s="181">
        <f t="shared" si="5"/>
        <v>99.000000000000909</v>
      </c>
      <c r="U17" s="181"/>
      <c r="V17" s="22">
        <f t="shared" si="1"/>
        <v>4</v>
      </c>
      <c r="W17">
        <f t="shared" si="2"/>
        <v>0</v>
      </c>
      <c r="X17" s="40">
        <f t="shared" si="6"/>
        <v>133213.53160109735</v>
      </c>
      <c r="Y17" s="41">
        <f t="shared" si="7"/>
        <v>0</v>
      </c>
    </row>
    <row r="18" spans="2:25" x14ac:dyDescent="0.2">
      <c r="B18" s="34">
        <v>10</v>
      </c>
      <c r="C18" s="173">
        <f t="shared" si="0"/>
        <v>140971.26079433778</v>
      </c>
      <c r="D18" s="173"/>
      <c r="E18" s="63">
        <v>2001</v>
      </c>
      <c r="F18" s="61">
        <v>43687</v>
      </c>
      <c r="G18" s="81" t="s">
        <v>3</v>
      </c>
      <c r="H18" s="200">
        <v>108.92</v>
      </c>
      <c r="I18" s="200"/>
      <c r="J18" s="63">
        <v>46</v>
      </c>
      <c r="K18" s="173">
        <f t="shared" si="4"/>
        <v>4229.1378238301331</v>
      </c>
      <c r="L18" s="173"/>
      <c r="M18" s="6">
        <f>IF(J18="","",(K18/J18)/LOOKUP(RIGHT($D$2,3),定数!$A$6:$A$13,定数!$B$6:$B$13))</f>
        <v>0.91937778778915946</v>
      </c>
      <c r="N18" s="63">
        <v>2001</v>
      </c>
      <c r="O18" s="88">
        <v>43687</v>
      </c>
      <c r="P18" s="192">
        <v>108.46</v>
      </c>
      <c r="Q18" s="192"/>
      <c r="R18" s="180">
        <f>IF(P18="","",T18*M18*LOOKUP(RIGHT($D$2,3),定数!$A$6:$A$13,定数!$B$6:$B$13))</f>
        <v>-4229.1378238302068</v>
      </c>
      <c r="S18" s="180"/>
      <c r="T18" s="181">
        <f t="shared" si="5"/>
        <v>-46.000000000000796</v>
      </c>
      <c r="U18" s="181"/>
      <c r="V18" s="22">
        <f t="shared" si="1"/>
        <v>0</v>
      </c>
      <c r="W18">
        <f t="shared" si="2"/>
        <v>1</v>
      </c>
      <c r="X18" s="40">
        <f t="shared" si="6"/>
        <v>140971.26079433778</v>
      </c>
      <c r="Y18" s="41">
        <f t="shared" si="7"/>
        <v>0</v>
      </c>
    </row>
    <row r="19" spans="2:25" x14ac:dyDescent="0.2">
      <c r="B19" s="34">
        <v>11</v>
      </c>
      <c r="C19" s="173">
        <f t="shared" si="0"/>
        <v>136742.12297050757</v>
      </c>
      <c r="D19" s="173"/>
      <c r="E19" s="63">
        <v>2001</v>
      </c>
      <c r="F19" s="61">
        <v>43690</v>
      </c>
      <c r="G19" s="81" t="s">
        <v>3</v>
      </c>
      <c r="H19" s="200">
        <v>109.51</v>
      </c>
      <c r="I19" s="200"/>
      <c r="J19" s="63">
        <v>55</v>
      </c>
      <c r="K19" s="173">
        <f t="shared" si="4"/>
        <v>4102.263689115227</v>
      </c>
      <c r="L19" s="173"/>
      <c r="M19" s="6">
        <f>IF(J19="","",(K19/J19)/LOOKUP(RIGHT($D$2,3),定数!$A$6:$A$13,定数!$B$6:$B$13))</f>
        <v>0.74586612529367768</v>
      </c>
      <c r="N19" s="63">
        <v>2001</v>
      </c>
      <c r="O19" s="88">
        <v>43691</v>
      </c>
      <c r="P19" s="192">
        <v>108.96</v>
      </c>
      <c r="Q19" s="192"/>
      <c r="R19" s="180">
        <f>IF(P19="","",T19*M19*LOOKUP(RIGHT($D$2,3),定数!$A$6:$A$13,定数!$B$6:$B$13))</f>
        <v>-4102.2636891153115</v>
      </c>
      <c r="S19" s="180"/>
      <c r="T19" s="181">
        <f t="shared" si="5"/>
        <v>-55.000000000001137</v>
      </c>
      <c r="U19" s="181"/>
      <c r="V19" s="22">
        <f t="shared" si="1"/>
        <v>0</v>
      </c>
      <c r="W19">
        <f t="shared" si="2"/>
        <v>2</v>
      </c>
      <c r="X19" s="40">
        <f t="shared" si="6"/>
        <v>140971.26079433778</v>
      </c>
      <c r="Y19" s="41">
        <f t="shared" si="7"/>
        <v>3.0000000000000582E-2</v>
      </c>
    </row>
    <row r="20" spans="2:25" x14ac:dyDescent="0.2">
      <c r="B20" s="34">
        <v>12</v>
      </c>
      <c r="C20" s="173">
        <f t="shared" si="0"/>
        <v>132639.85928139224</v>
      </c>
      <c r="D20" s="173"/>
      <c r="E20" s="63">
        <v>2001</v>
      </c>
      <c r="F20" s="61">
        <v>43735</v>
      </c>
      <c r="G20" s="81" t="s">
        <v>3</v>
      </c>
      <c r="H20" s="200">
        <v>109.29</v>
      </c>
      <c r="I20" s="200"/>
      <c r="J20" s="63">
        <v>79</v>
      </c>
      <c r="K20" s="173">
        <f t="shared" si="4"/>
        <v>3979.1957784417673</v>
      </c>
      <c r="L20" s="173"/>
      <c r="M20" s="6">
        <f>IF(J20="","",(K20/J20)/LOOKUP(RIGHT($D$2,3),定数!$A$6:$A$13,定数!$B$6:$B$13))</f>
        <v>0.50369566815718569</v>
      </c>
      <c r="N20" s="63">
        <v>2001</v>
      </c>
      <c r="O20" s="61">
        <v>43736</v>
      </c>
      <c r="P20" s="192">
        <v>108.5</v>
      </c>
      <c r="Q20" s="192"/>
      <c r="R20" s="180">
        <f>IF(P20="","",T20*M20*LOOKUP(RIGHT($D$2,3),定数!$A$6:$A$13,定数!$B$6:$B$13))</f>
        <v>-3979.1957784417982</v>
      </c>
      <c r="S20" s="180"/>
      <c r="T20" s="181">
        <f t="shared" si="5"/>
        <v>-79.000000000000625</v>
      </c>
      <c r="U20" s="181"/>
      <c r="V20" s="22">
        <f t="shared" si="1"/>
        <v>0</v>
      </c>
      <c r="W20">
        <f t="shared" si="2"/>
        <v>3</v>
      </c>
      <c r="X20" s="40">
        <f t="shared" si="6"/>
        <v>140971.26079433778</v>
      </c>
      <c r="Y20" s="41">
        <f t="shared" si="7"/>
        <v>5.9100000000001263E-2</v>
      </c>
    </row>
    <row r="21" spans="2:25" x14ac:dyDescent="0.2">
      <c r="B21" s="34">
        <v>13</v>
      </c>
      <c r="C21" s="173">
        <f t="shared" si="0"/>
        <v>128660.66350295044</v>
      </c>
      <c r="D21" s="173"/>
      <c r="E21" s="63">
        <v>2001</v>
      </c>
      <c r="F21" s="61">
        <v>43769</v>
      </c>
      <c r="G21" s="81" t="s">
        <v>3</v>
      </c>
      <c r="H21" s="200">
        <v>110.52</v>
      </c>
      <c r="I21" s="200"/>
      <c r="J21" s="63">
        <v>26</v>
      </c>
      <c r="K21" s="173">
        <f t="shared" si="4"/>
        <v>3859.8199050885132</v>
      </c>
      <c r="L21" s="173"/>
      <c r="M21" s="6">
        <f>IF(J21="","",(K21/J21)/LOOKUP(RIGHT($D$2,3),定数!$A$6:$A$13,定数!$B$6:$B$13))</f>
        <v>1.484546117341736</v>
      </c>
      <c r="N21" s="63">
        <v>2001</v>
      </c>
      <c r="O21" s="88">
        <v>43769</v>
      </c>
      <c r="P21" s="192">
        <v>110.26</v>
      </c>
      <c r="Q21" s="192"/>
      <c r="R21" s="180">
        <f>IF(P21="","",T21*M21*LOOKUP(RIGHT($D$2,3),定数!$A$6:$A$13,定数!$B$6:$B$13))</f>
        <v>-3859.8199050883786</v>
      </c>
      <c r="S21" s="180"/>
      <c r="T21" s="181">
        <f t="shared" si="5"/>
        <v>-25.999999999999091</v>
      </c>
      <c r="U21" s="181"/>
      <c r="V21" s="22">
        <f t="shared" si="1"/>
        <v>0</v>
      </c>
      <c r="W21">
        <f t="shared" si="2"/>
        <v>4</v>
      </c>
      <c r="X21" s="40">
        <f t="shared" si="6"/>
        <v>140971.26079433778</v>
      </c>
      <c r="Y21" s="41">
        <f t="shared" si="7"/>
        <v>8.7327000000001487E-2</v>
      </c>
    </row>
    <row r="22" spans="2:25" x14ac:dyDescent="0.2">
      <c r="B22" s="34">
        <v>14</v>
      </c>
      <c r="C22" s="173">
        <f t="shared" si="0"/>
        <v>124800.84359786205</v>
      </c>
      <c r="D22" s="173"/>
      <c r="E22" s="63">
        <v>2001</v>
      </c>
      <c r="F22" s="61">
        <v>43778</v>
      </c>
      <c r="G22" s="81" t="s">
        <v>2</v>
      </c>
      <c r="H22" s="200">
        <v>107.99</v>
      </c>
      <c r="I22" s="200"/>
      <c r="J22" s="63">
        <v>68</v>
      </c>
      <c r="K22" s="173">
        <f t="shared" si="4"/>
        <v>3744.0253079358613</v>
      </c>
      <c r="L22" s="173"/>
      <c r="M22" s="6">
        <f>IF(J22="","",(K22/J22)/LOOKUP(RIGHT($D$2,3),定数!$A$6:$A$13,定数!$B$6:$B$13))</f>
        <v>0.55059195704939135</v>
      </c>
      <c r="N22" s="63">
        <v>2001</v>
      </c>
      <c r="O22" s="88">
        <v>43778</v>
      </c>
      <c r="P22" s="192">
        <v>108.62</v>
      </c>
      <c r="Q22" s="192"/>
      <c r="R22" s="180">
        <f>IF(P22="","",T22*M22*LOOKUP(RIGHT($D$2,3),定数!$A$6:$A$13,定数!$B$6:$B$13))</f>
        <v>-3468.7293294112187</v>
      </c>
      <c r="S22" s="180"/>
      <c r="T22" s="181">
        <f t="shared" si="5"/>
        <v>-63.000000000000966</v>
      </c>
      <c r="U22" s="181"/>
      <c r="V22" s="22">
        <f t="shared" si="1"/>
        <v>0</v>
      </c>
      <c r="W22">
        <f t="shared" si="2"/>
        <v>5</v>
      </c>
      <c r="X22" s="40">
        <f t="shared" si="6"/>
        <v>140971.26079433778</v>
      </c>
      <c r="Y22" s="41">
        <f t="shared" si="7"/>
        <v>0.11470719000000051</v>
      </c>
    </row>
    <row r="23" spans="2:25" x14ac:dyDescent="0.2">
      <c r="B23" s="34">
        <v>15</v>
      </c>
      <c r="C23" s="173">
        <f t="shared" si="0"/>
        <v>121332.11426845084</v>
      </c>
      <c r="D23" s="173"/>
      <c r="E23" s="63">
        <v>2001</v>
      </c>
      <c r="F23" s="61">
        <v>43795</v>
      </c>
      <c r="G23" s="81" t="s">
        <v>3</v>
      </c>
      <c r="H23" s="200">
        <v>109.34</v>
      </c>
      <c r="I23" s="200"/>
      <c r="J23" s="63">
        <v>45</v>
      </c>
      <c r="K23" s="173">
        <f t="shared" si="4"/>
        <v>3639.9634280535251</v>
      </c>
      <c r="L23" s="173"/>
      <c r="M23" s="6">
        <f>IF(J23="","",(K23/J23)/LOOKUP(RIGHT($D$2,3),定数!$A$6:$A$13,定数!$B$6:$B$13))</f>
        <v>0.80888076178967228</v>
      </c>
      <c r="N23" s="63">
        <v>2001</v>
      </c>
      <c r="O23" s="88">
        <v>43796</v>
      </c>
      <c r="P23" s="192">
        <v>108.89</v>
      </c>
      <c r="Q23" s="192"/>
      <c r="R23" s="180">
        <f>IF(P23="","",T23*M23*LOOKUP(RIGHT($D$2,3),定数!$A$6:$A$13,定数!$B$6:$B$13))</f>
        <v>-3639.9634280535479</v>
      </c>
      <c r="S23" s="180"/>
      <c r="T23" s="181">
        <f t="shared" si="5"/>
        <v>-45.000000000000284</v>
      </c>
      <c r="U23" s="181"/>
      <c r="V23" t="str">
        <f t="shared" ref="V23:W74" si="8">IF(S23&lt;&gt;"",IF(S23&lt;0,1+V22,0),"")</f>
        <v/>
      </c>
      <c r="W23">
        <f t="shared" si="2"/>
        <v>6</v>
      </c>
      <c r="X23" s="40">
        <f t="shared" si="6"/>
        <v>140971.26079433778</v>
      </c>
      <c r="Y23" s="41">
        <f t="shared" si="7"/>
        <v>0.13931312251323613</v>
      </c>
    </row>
    <row r="24" spans="2:25" x14ac:dyDescent="0.2">
      <c r="B24" s="34">
        <v>16</v>
      </c>
      <c r="C24" s="173">
        <f t="shared" si="0"/>
        <v>117692.15084039728</v>
      </c>
      <c r="D24" s="173"/>
      <c r="E24" s="63">
        <v>2001</v>
      </c>
      <c r="F24" s="61">
        <v>43810</v>
      </c>
      <c r="G24" s="81" t="s">
        <v>3</v>
      </c>
      <c r="H24" s="200">
        <v>112.27</v>
      </c>
      <c r="I24" s="200"/>
      <c r="J24" s="63">
        <v>72</v>
      </c>
      <c r="K24" s="173">
        <f t="shared" si="4"/>
        <v>3530.7645252119182</v>
      </c>
      <c r="L24" s="173"/>
      <c r="M24" s="6">
        <f>IF(J24="","",(K24/J24)/LOOKUP(RIGHT($D$2,3),定数!$A$6:$A$13,定数!$B$6:$B$13))</f>
        <v>0.49038396183498861</v>
      </c>
      <c r="N24" s="63">
        <v>2001</v>
      </c>
      <c r="O24" s="88">
        <v>43812</v>
      </c>
      <c r="P24" s="192">
        <v>113.66</v>
      </c>
      <c r="Q24" s="192"/>
      <c r="R24" s="180">
        <f>IF(P24="","",T24*M24*LOOKUP(RIGHT($D$2,3),定数!$A$6:$A$13,定数!$B$6:$B$13))</f>
        <v>6816.337069506345</v>
      </c>
      <c r="S24" s="180"/>
      <c r="T24" s="181">
        <f t="shared" si="5"/>
        <v>139.00000000000006</v>
      </c>
      <c r="U24" s="181"/>
      <c r="V24" t="str">
        <f t="shared" si="8"/>
        <v/>
      </c>
      <c r="W24">
        <f t="shared" si="2"/>
        <v>0</v>
      </c>
      <c r="X24" s="40">
        <f t="shared" si="6"/>
        <v>140971.26079433778</v>
      </c>
      <c r="Y24" s="41">
        <f t="shared" si="7"/>
        <v>0.16513372883783928</v>
      </c>
    </row>
    <row r="25" spans="2:25" x14ac:dyDescent="0.2">
      <c r="B25" s="34">
        <v>17</v>
      </c>
      <c r="C25" s="173">
        <f t="shared" si="0"/>
        <v>124508.48790990363</v>
      </c>
      <c r="D25" s="173"/>
      <c r="E25" s="63">
        <v>2001</v>
      </c>
      <c r="F25" s="61">
        <v>43830</v>
      </c>
      <c r="G25" s="81" t="s">
        <v>3</v>
      </c>
      <c r="H25" s="200">
        <v>116.34</v>
      </c>
      <c r="I25" s="200"/>
      <c r="J25" s="63">
        <v>46</v>
      </c>
      <c r="K25" s="173">
        <f t="shared" si="4"/>
        <v>3735.2546372971087</v>
      </c>
      <c r="L25" s="173"/>
      <c r="M25" s="6">
        <f>IF(J25="","",(K25/J25)/LOOKUP(RIGHT($D$2,3),定数!$A$6:$A$13,定数!$B$6:$B$13))</f>
        <v>0.81201187767328453</v>
      </c>
      <c r="N25" s="63">
        <v>2002</v>
      </c>
      <c r="O25" s="88">
        <v>43466</v>
      </c>
      <c r="P25" s="192">
        <v>117.21</v>
      </c>
      <c r="Q25" s="192"/>
      <c r="R25" s="180">
        <f>IF(P25="","",T25*M25*LOOKUP(RIGHT($D$2,3),定数!$A$6:$A$13,定数!$B$6:$B$13))</f>
        <v>7064.5033357574976</v>
      </c>
      <c r="S25" s="180"/>
      <c r="T25" s="181">
        <f t="shared" si="5"/>
        <v>86.999999999999034</v>
      </c>
      <c r="U25" s="181"/>
      <c r="V25" t="str">
        <f t="shared" si="8"/>
        <v/>
      </c>
      <c r="W25">
        <f t="shared" si="2"/>
        <v>0</v>
      </c>
      <c r="X25" s="40">
        <f t="shared" si="6"/>
        <v>140971.26079433778</v>
      </c>
      <c r="Y25" s="41">
        <f t="shared" si="7"/>
        <v>0.11678105729969745</v>
      </c>
    </row>
    <row r="26" spans="2:25" x14ac:dyDescent="0.2">
      <c r="B26" s="34">
        <v>18</v>
      </c>
      <c r="C26" s="173">
        <f t="shared" si="0"/>
        <v>131572.99124566113</v>
      </c>
      <c r="D26" s="173"/>
      <c r="E26" s="63">
        <v>2002</v>
      </c>
      <c r="F26" s="61">
        <v>43467</v>
      </c>
      <c r="G26" s="81" t="s">
        <v>3</v>
      </c>
      <c r="H26" s="200">
        <v>117.58</v>
      </c>
      <c r="I26" s="200"/>
      <c r="J26" s="63">
        <v>63</v>
      </c>
      <c r="K26" s="173">
        <f t="shared" si="4"/>
        <v>3947.1897373698339</v>
      </c>
      <c r="L26" s="173"/>
      <c r="M26" s="6">
        <f>IF(J26="","",(K26/J26)/LOOKUP(RIGHT($D$2,3),定数!$A$6:$A$13,定数!$B$6:$B$13))</f>
        <v>0.6265380535507673</v>
      </c>
      <c r="N26" s="63">
        <v>2002</v>
      </c>
      <c r="O26" s="88">
        <v>43467</v>
      </c>
      <c r="P26" s="192">
        <v>118.79</v>
      </c>
      <c r="Q26" s="192"/>
      <c r="R26" s="180">
        <f>IF(P26="","",T26*M26*LOOKUP(RIGHT($D$2,3),定数!$A$6:$A$13,定数!$B$6:$B$13))</f>
        <v>7581.1104479643345</v>
      </c>
      <c r="S26" s="180"/>
      <c r="T26" s="181">
        <f t="shared" si="5"/>
        <v>121.0000000000008</v>
      </c>
      <c r="U26" s="181"/>
      <c r="V26" t="str">
        <f t="shared" si="8"/>
        <v/>
      </c>
      <c r="W26">
        <f t="shared" si="2"/>
        <v>0</v>
      </c>
      <c r="X26" s="40">
        <f t="shared" si="6"/>
        <v>140971.26079433778</v>
      </c>
      <c r="Y26" s="41">
        <f t="shared" si="7"/>
        <v>6.6667982507354728E-2</v>
      </c>
    </row>
    <row r="27" spans="2:25" x14ac:dyDescent="0.2">
      <c r="B27" s="34">
        <v>19</v>
      </c>
      <c r="C27" s="173">
        <f t="shared" si="0"/>
        <v>139154.10169362547</v>
      </c>
      <c r="D27" s="173"/>
      <c r="E27" s="63">
        <v>2002</v>
      </c>
      <c r="F27" s="61">
        <v>43509</v>
      </c>
      <c r="G27" s="81" t="s">
        <v>2</v>
      </c>
      <c r="H27" s="200">
        <v>116.03</v>
      </c>
      <c r="I27" s="200"/>
      <c r="J27" s="63">
        <v>77</v>
      </c>
      <c r="K27" s="173">
        <f t="shared" si="4"/>
        <v>4174.6230508087638</v>
      </c>
      <c r="L27" s="173"/>
      <c r="M27" s="6">
        <f>IF(J27="","",(K27/J27)/LOOKUP(RIGHT($D$2,3),定数!$A$6:$A$13,定数!$B$6:$B$13))</f>
        <v>0.54215883776737195</v>
      </c>
      <c r="N27" s="63">
        <v>2002</v>
      </c>
      <c r="O27" s="88">
        <v>43510</v>
      </c>
      <c r="P27" s="192">
        <v>116.8</v>
      </c>
      <c r="Q27" s="192"/>
      <c r="R27" s="180">
        <f>IF(P27="","",T27*M27*LOOKUP(RIGHT($D$2,3),定数!$A$6:$A$13,定数!$B$6:$B$13))</f>
        <v>-4174.6230508087419</v>
      </c>
      <c r="S27" s="180"/>
      <c r="T27" s="181">
        <f t="shared" si="5"/>
        <v>-76.999999999999602</v>
      </c>
      <c r="U27" s="181"/>
      <c r="V27" t="str">
        <f t="shared" si="8"/>
        <v/>
      </c>
      <c r="W27">
        <f t="shared" si="2"/>
        <v>1</v>
      </c>
      <c r="X27" s="40">
        <f t="shared" si="6"/>
        <v>140971.26079433778</v>
      </c>
      <c r="Y27" s="41">
        <f t="shared" si="7"/>
        <v>1.2890280547063759E-2</v>
      </c>
    </row>
    <row r="28" spans="2:25" x14ac:dyDescent="0.2">
      <c r="B28" s="34">
        <v>20</v>
      </c>
      <c r="C28" s="173">
        <f t="shared" si="0"/>
        <v>134979.47864281674</v>
      </c>
      <c r="D28" s="173"/>
      <c r="E28" s="63">
        <v>2002</v>
      </c>
      <c r="F28" s="61">
        <v>43524</v>
      </c>
      <c r="G28" s="81" t="s">
        <v>2</v>
      </c>
      <c r="H28" s="200">
        <v>115.71</v>
      </c>
      <c r="I28" s="200"/>
      <c r="J28" s="63">
        <v>70</v>
      </c>
      <c r="K28" s="173">
        <f t="shared" si="4"/>
        <v>4049.3843592845024</v>
      </c>
      <c r="L28" s="173"/>
      <c r="M28" s="6">
        <f>IF(J28="","",(K28/J28)/LOOKUP(RIGHT($D$2,3),定数!$A$6:$A$13,定数!$B$6:$B$13))</f>
        <v>0.57848347989778603</v>
      </c>
      <c r="N28" s="63">
        <v>2002</v>
      </c>
      <c r="O28" s="88">
        <v>43528</v>
      </c>
      <c r="P28" s="192">
        <v>114.34</v>
      </c>
      <c r="Q28" s="192"/>
      <c r="R28" s="180">
        <f>IF(P28="","",T28*M28*LOOKUP(RIGHT($D$2,3),定数!$A$6:$A$13,定数!$B$6:$B$13))</f>
        <v>7925.2236745996124</v>
      </c>
      <c r="S28" s="180"/>
      <c r="T28" s="181">
        <f t="shared" si="5"/>
        <v>136.99999999999903</v>
      </c>
      <c r="U28" s="181"/>
      <c r="V28" t="str">
        <f t="shared" si="8"/>
        <v/>
      </c>
      <c r="W28">
        <f t="shared" si="2"/>
        <v>0</v>
      </c>
      <c r="X28" s="40">
        <f t="shared" si="6"/>
        <v>140971.26079433778</v>
      </c>
      <c r="Y28" s="41">
        <f t="shared" si="7"/>
        <v>4.250357213065159E-2</v>
      </c>
    </row>
    <row r="29" spans="2:25" x14ac:dyDescent="0.2">
      <c r="B29" s="34">
        <v>21</v>
      </c>
      <c r="C29" s="173">
        <f t="shared" si="0"/>
        <v>142904.70231741635</v>
      </c>
      <c r="D29" s="173"/>
      <c r="E29" s="63">
        <v>2002</v>
      </c>
      <c r="F29" s="61">
        <v>43542</v>
      </c>
      <c r="G29" s="81" t="s">
        <v>3</v>
      </c>
      <c r="H29" s="200">
        <v>114.41</v>
      </c>
      <c r="I29" s="200"/>
      <c r="J29" s="63">
        <v>54</v>
      </c>
      <c r="K29" s="173">
        <f t="shared" si="4"/>
        <v>4287.1410695224904</v>
      </c>
      <c r="L29" s="173"/>
      <c r="M29" s="6">
        <f>IF(J29="","",(K29/J29)/LOOKUP(RIGHT($D$2,3),定数!$A$6:$A$13,定数!$B$6:$B$13))</f>
        <v>0.79391501287453525</v>
      </c>
      <c r="N29" s="63">
        <v>2002</v>
      </c>
      <c r="O29" s="88">
        <v>43542</v>
      </c>
      <c r="P29" s="192">
        <v>115.44</v>
      </c>
      <c r="Q29" s="192"/>
      <c r="R29" s="180">
        <f>IF(P29="","",T29*M29*LOOKUP(RIGHT($D$2,3),定数!$A$6:$A$13,定数!$B$6:$B$13))</f>
        <v>8177.3246326077224</v>
      </c>
      <c r="S29" s="180"/>
      <c r="T29" s="181">
        <f t="shared" si="5"/>
        <v>103.00000000000011</v>
      </c>
      <c r="U29" s="181"/>
      <c r="V29" t="str">
        <f t="shared" si="8"/>
        <v/>
      </c>
      <c r="W29">
        <f t="shared" si="2"/>
        <v>0</v>
      </c>
      <c r="X29" s="40">
        <f t="shared" si="6"/>
        <v>142904.70231741635</v>
      </c>
      <c r="Y29" s="41">
        <f t="shared" si="7"/>
        <v>0</v>
      </c>
    </row>
    <row r="30" spans="2:25" x14ac:dyDescent="0.2">
      <c r="B30" s="34">
        <v>22</v>
      </c>
      <c r="C30" s="173">
        <f t="shared" si="0"/>
        <v>151082.02695002407</v>
      </c>
      <c r="D30" s="173"/>
      <c r="E30" s="63">
        <v>2002</v>
      </c>
      <c r="F30" s="61">
        <v>43606</v>
      </c>
      <c r="G30" s="81" t="s">
        <v>2</v>
      </c>
      <c r="H30" s="200">
        <v>115.36</v>
      </c>
      <c r="I30" s="200"/>
      <c r="J30" s="63">
        <v>48</v>
      </c>
      <c r="K30" s="173">
        <f t="shared" si="4"/>
        <v>4532.4608085007221</v>
      </c>
      <c r="L30" s="173"/>
      <c r="M30" s="6">
        <f>IF(J30="","",(K30/J30)/LOOKUP(RIGHT($D$2,3),定数!$A$6:$A$13,定数!$B$6:$B$13))</f>
        <v>0.9442626684376505</v>
      </c>
      <c r="N30" s="63">
        <v>2002</v>
      </c>
      <c r="O30" s="61">
        <v>43606</v>
      </c>
      <c r="P30" s="192">
        <v>114.45</v>
      </c>
      <c r="Q30" s="192"/>
      <c r="R30" s="180">
        <f>IF(P30="","",T30*M30*LOOKUP(RIGHT($D$2,3),定数!$A$6:$A$13,定数!$B$6:$B$13))</f>
        <v>8592.7902827825874</v>
      </c>
      <c r="S30" s="180"/>
      <c r="T30" s="181">
        <f t="shared" si="5"/>
        <v>90.999999999999659</v>
      </c>
      <c r="U30" s="181"/>
      <c r="V30" t="str">
        <f t="shared" si="8"/>
        <v/>
      </c>
      <c r="W30">
        <f t="shared" si="2"/>
        <v>0</v>
      </c>
      <c r="X30" s="40">
        <f t="shared" si="6"/>
        <v>151082.02695002407</v>
      </c>
      <c r="Y30" s="41">
        <f t="shared" si="7"/>
        <v>0</v>
      </c>
    </row>
    <row r="31" spans="2:25" x14ac:dyDescent="0.2">
      <c r="B31" s="96">
        <v>23</v>
      </c>
      <c r="C31" s="173">
        <f t="shared" si="0"/>
        <v>159674.81723280664</v>
      </c>
      <c r="D31" s="173"/>
      <c r="E31" s="63">
        <v>2002</v>
      </c>
      <c r="F31" s="86">
        <v>43621</v>
      </c>
      <c r="G31" s="81" t="s">
        <v>3</v>
      </c>
      <c r="H31" s="192">
        <v>116.86</v>
      </c>
      <c r="I31" s="192"/>
      <c r="J31" s="81">
        <v>40</v>
      </c>
      <c r="K31" s="173">
        <f t="shared" si="4"/>
        <v>4790.2445169841994</v>
      </c>
      <c r="L31" s="173"/>
      <c r="M31" s="6">
        <f>IF(J31="","",(K31/J31)/LOOKUP(RIGHT($D$2,3),定数!$A$6:$A$13,定数!$B$6:$B$13))</f>
        <v>1.19756112924605</v>
      </c>
      <c r="N31" s="63">
        <v>2002</v>
      </c>
      <c r="O31" s="88">
        <v>43623</v>
      </c>
      <c r="P31" s="192">
        <v>117.61</v>
      </c>
      <c r="Q31" s="192"/>
      <c r="R31" s="180">
        <f>IF(P31="","",T31*M31*LOOKUP(RIGHT($D$2,3),定数!$A$6:$A$13,定数!$B$6:$B$13))</f>
        <v>8981.7084693453744</v>
      </c>
      <c r="S31" s="180"/>
      <c r="T31" s="181">
        <f t="shared" si="5"/>
        <v>75</v>
      </c>
      <c r="U31" s="181"/>
      <c r="V31" t="str">
        <f t="shared" si="8"/>
        <v/>
      </c>
      <c r="W31">
        <f t="shared" si="2"/>
        <v>0</v>
      </c>
      <c r="X31" s="40">
        <f t="shared" si="6"/>
        <v>159674.81723280664</v>
      </c>
      <c r="Y31" s="41">
        <f t="shared" si="7"/>
        <v>0</v>
      </c>
    </row>
    <row r="32" spans="2:25" x14ac:dyDescent="0.2">
      <c r="B32" s="34">
        <v>24</v>
      </c>
      <c r="C32" s="173">
        <f t="shared" si="0"/>
        <v>168656.52570215202</v>
      </c>
      <c r="D32" s="173"/>
      <c r="E32" s="63">
        <v>2002</v>
      </c>
      <c r="F32" s="86">
        <v>43649</v>
      </c>
      <c r="G32" s="81" t="s">
        <v>2</v>
      </c>
      <c r="H32" s="192">
        <v>117.66</v>
      </c>
      <c r="I32" s="192"/>
      <c r="J32" s="81">
        <v>57</v>
      </c>
      <c r="K32" s="173">
        <f t="shared" si="4"/>
        <v>5059.6957710645602</v>
      </c>
      <c r="L32" s="173"/>
      <c r="M32" s="6">
        <f>IF(J32="","",(K32/J32)/LOOKUP(RIGHT($D$2,3),定数!$A$6:$A$13,定数!$B$6:$B$13))</f>
        <v>0.88766592474816841</v>
      </c>
      <c r="N32" s="63">
        <v>2002</v>
      </c>
      <c r="O32" s="61">
        <v>43656</v>
      </c>
      <c r="P32" s="192">
        <v>116.57</v>
      </c>
      <c r="Q32" s="192"/>
      <c r="R32" s="180">
        <f>IF(P32="","",T32*M32*LOOKUP(RIGHT($D$2,3),定数!$A$6:$A$13,定数!$B$6:$B$13))</f>
        <v>9675.5585797550666</v>
      </c>
      <c r="S32" s="180"/>
      <c r="T32" s="181">
        <f t="shared" si="5"/>
        <v>109.00000000000034</v>
      </c>
      <c r="U32" s="181"/>
      <c r="V32" t="str">
        <f t="shared" si="8"/>
        <v/>
      </c>
      <c r="W32">
        <f t="shared" si="2"/>
        <v>0</v>
      </c>
      <c r="X32" s="40">
        <f t="shared" si="6"/>
        <v>168656.52570215202</v>
      </c>
      <c r="Y32" s="41">
        <f t="shared" si="7"/>
        <v>0</v>
      </c>
    </row>
    <row r="33" spans="2:25" x14ac:dyDescent="0.2">
      <c r="B33" s="34">
        <v>25</v>
      </c>
      <c r="C33" s="173">
        <f t="shared" si="0"/>
        <v>178332.0842819071</v>
      </c>
      <c r="D33" s="173"/>
      <c r="E33" s="63">
        <v>2002</v>
      </c>
      <c r="F33" s="61">
        <v>43663</v>
      </c>
      <c r="G33" s="81" t="s">
        <v>3</v>
      </c>
      <c r="H33" s="192">
        <v>117.14</v>
      </c>
      <c r="I33" s="192"/>
      <c r="J33" s="81">
        <v>57</v>
      </c>
      <c r="K33" s="173">
        <f t="shared" si="4"/>
        <v>5349.962528457213</v>
      </c>
      <c r="L33" s="173"/>
      <c r="M33" s="6">
        <f>IF(J33="","",(K33/J33)/LOOKUP(RIGHT($D$2,3),定数!$A$6:$A$13,定数!$B$6:$B$13))</f>
        <v>0.93858991727319518</v>
      </c>
      <c r="N33" s="63">
        <v>2002</v>
      </c>
      <c r="O33" s="88">
        <v>43669</v>
      </c>
      <c r="P33" s="192">
        <v>116.57</v>
      </c>
      <c r="Q33" s="192"/>
      <c r="R33" s="180">
        <f>IF(P33="","",T33*M33*LOOKUP(RIGHT($D$2,3),定数!$A$6:$A$13,定数!$B$6:$B$13))</f>
        <v>-5349.9625284572821</v>
      </c>
      <c r="S33" s="180"/>
      <c r="T33" s="181">
        <f t="shared" si="5"/>
        <v>-57.000000000000739</v>
      </c>
      <c r="U33" s="181"/>
      <c r="V33" t="str">
        <f t="shared" si="8"/>
        <v/>
      </c>
      <c r="W33">
        <f t="shared" si="2"/>
        <v>1</v>
      </c>
      <c r="X33" s="40">
        <f t="shared" si="6"/>
        <v>178332.0842819071</v>
      </c>
      <c r="Y33" s="41">
        <f t="shared" si="7"/>
        <v>0</v>
      </c>
    </row>
    <row r="34" spans="2:25" x14ac:dyDescent="0.2">
      <c r="B34" s="34">
        <v>26</v>
      </c>
      <c r="C34" s="173">
        <f t="shared" si="0"/>
        <v>172982.12175344981</v>
      </c>
      <c r="D34" s="173"/>
      <c r="E34" s="63">
        <v>2002</v>
      </c>
      <c r="F34" s="61">
        <v>43670</v>
      </c>
      <c r="G34" s="81" t="s">
        <v>2</v>
      </c>
      <c r="H34" s="192">
        <v>116.6</v>
      </c>
      <c r="I34" s="192"/>
      <c r="J34" s="81">
        <v>43</v>
      </c>
      <c r="K34" s="173">
        <f t="shared" si="4"/>
        <v>5189.4636526034947</v>
      </c>
      <c r="L34" s="173"/>
      <c r="M34" s="6">
        <f>IF(J34="","",(K34/J34)/LOOKUP(RIGHT($D$2,3),定数!$A$6:$A$13,定数!$B$6:$B$13))</f>
        <v>1.2068520122333708</v>
      </c>
      <c r="N34" s="63">
        <v>2002</v>
      </c>
      <c r="O34" s="88">
        <v>43670</v>
      </c>
      <c r="P34" s="192">
        <v>115.51</v>
      </c>
      <c r="Q34" s="192"/>
      <c r="R34" s="180">
        <f>IF(P34="","",T34*M34*LOOKUP(RIGHT($D$2,3),定数!$A$6:$A$13,定数!$B$6:$B$13))</f>
        <v>13154.686933343612</v>
      </c>
      <c r="S34" s="180"/>
      <c r="T34" s="181">
        <f t="shared" si="5"/>
        <v>108.99999999999892</v>
      </c>
      <c r="U34" s="181"/>
      <c r="V34" t="str">
        <f t="shared" si="8"/>
        <v/>
      </c>
      <c r="W34">
        <f t="shared" si="2"/>
        <v>0</v>
      </c>
      <c r="X34" s="40">
        <f t="shared" si="6"/>
        <v>178332.0842819071</v>
      </c>
      <c r="Y34" s="41">
        <f t="shared" si="7"/>
        <v>3.000000000000036E-2</v>
      </c>
    </row>
    <row r="35" spans="2:25" x14ac:dyDescent="0.2">
      <c r="B35" s="34">
        <v>27</v>
      </c>
      <c r="C35" s="173">
        <f t="shared" si="0"/>
        <v>186136.80868679343</v>
      </c>
      <c r="D35" s="173"/>
      <c r="E35" s="63">
        <v>2002</v>
      </c>
      <c r="F35" s="61">
        <v>43675</v>
      </c>
      <c r="G35" s="81" t="s">
        <v>3</v>
      </c>
      <c r="H35" s="192">
        <v>117.6</v>
      </c>
      <c r="I35" s="192"/>
      <c r="J35" s="81">
        <v>63</v>
      </c>
      <c r="K35" s="173">
        <f t="shared" si="4"/>
        <v>5584.1042606038027</v>
      </c>
      <c r="L35" s="173"/>
      <c r="M35" s="6">
        <f>IF(J35="","",(K35/J35)/LOOKUP(RIGHT($D$2,3),定数!$A$6:$A$13,定数!$B$6:$B$13))</f>
        <v>0.88636575565139719</v>
      </c>
      <c r="N35" s="63">
        <v>2002</v>
      </c>
      <c r="O35" s="88">
        <v>43678</v>
      </c>
      <c r="P35" s="192">
        <v>116.97</v>
      </c>
      <c r="Q35" s="192"/>
      <c r="R35" s="180">
        <f>IF(P35="","",T35*M35*LOOKUP(RIGHT($D$2,3),定数!$A$6:$A$13,定数!$B$6:$B$13))</f>
        <v>-5584.1042606037618</v>
      </c>
      <c r="S35" s="180"/>
      <c r="T35" s="181">
        <f t="shared" si="5"/>
        <v>-62.999999999999545</v>
      </c>
      <c r="U35" s="181"/>
      <c r="V35" t="str">
        <f t="shared" si="8"/>
        <v/>
      </c>
      <c r="W35">
        <f t="shared" si="2"/>
        <v>1</v>
      </c>
      <c r="X35" s="40">
        <f t="shared" si="6"/>
        <v>186136.80868679343</v>
      </c>
      <c r="Y35" s="41">
        <f t="shared" si="7"/>
        <v>0</v>
      </c>
    </row>
    <row r="36" spans="2:25" x14ac:dyDescent="0.2">
      <c r="B36" s="96">
        <v>28</v>
      </c>
      <c r="C36" s="173">
        <f t="shared" si="0"/>
        <v>180552.70442618968</v>
      </c>
      <c r="D36" s="173"/>
      <c r="E36" s="63">
        <v>2002</v>
      </c>
      <c r="F36" s="61">
        <v>43676</v>
      </c>
      <c r="G36" s="81" t="s">
        <v>3</v>
      </c>
      <c r="H36" s="192">
        <v>117.76</v>
      </c>
      <c r="I36" s="192"/>
      <c r="J36" s="81">
        <v>55</v>
      </c>
      <c r="K36" s="173">
        <f t="shared" si="4"/>
        <v>5416.58113278569</v>
      </c>
      <c r="L36" s="173"/>
      <c r="M36" s="6">
        <f>IF(J36="","",(K36/J36)/LOOKUP(RIGHT($D$2,3),定数!$A$6:$A$13,定数!$B$6:$B$13))</f>
        <v>0.98483293323376186</v>
      </c>
      <c r="N36" s="63">
        <v>2002</v>
      </c>
      <c r="O36" s="88">
        <v>43677</v>
      </c>
      <c r="P36" s="192">
        <v>117.21</v>
      </c>
      <c r="Q36" s="192"/>
      <c r="R36" s="180">
        <f>IF(P36="","",T36*M36*LOOKUP(RIGHT($D$2,3),定数!$A$6:$A$13,定数!$B$6:$B$13))</f>
        <v>-5416.5811327858028</v>
      </c>
      <c r="S36" s="180"/>
      <c r="T36" s="181">
        <f t="shared" si="5"/>
        <v>-55.000000000001137</v>
      </c>
      <c r="U36" s="181"/>
      <c r="V36" t="str">
        <f t="shared" si="8"/>
        <v/>
      </c>
      <c r="W36">
        <f t="shared" si="2"/>
        <v>2</v>
      </c>
      <c r="X36" s="40">
        <f t="shared" si="6"/>
        <v>186136.80868679343</v>
      </c>
      <c r="Y36" s="41">
        <f t="shared" si="7"/>
        <v>2.9999999999999694E-2</v>
      </c>
    </row>
    <row r="37" spans="2:25" x14ac:dyDescent="0.2">
      <c r="B37" s="34">
        <v>29</v>
      </c>
      <c r="C37" s="173">
        <f t="shared" si="0"/>
        <v>175136.12329340389</v>
      </c>
      <c r="D37" s="173"/>
      <c r="E37" s="89">
        <v>2002</v>
      </c>
      <c r="F37" s="61">
        <v>43689</v>
      </c>
      <c r="G37" s="81" t="s">
        <v>2</v>
      </c>
      <c r="H37" s="192">
        <v>116.13</v>
      </c>
      <c r="I37" s="192"/>
      <c r="J37" s="81">
        <v>90</v>
      </c>
      <c r="K37" s="173">
        <f t="shared" si="4"/>
        <v>5254.0836988021165</v>
      </c>
      <c r="L37" s="173"/>
      <c r="M37" s="6">
        <f>IF(J37="","",(K37/J37)/LOOKUP(RIGHT($D$2,3),定数!$A$6:$A$13,定数!$B$6:$B$13))</f>
        <v>0.58378707764467963</v>
      </c>
      <c r="N37" s="63">
        <v>2002</v>
      </c>
      <c r="O37" s="88">
        <v>43692</v>
      </c>
      <c r="P37" s="192">
        <v>114.37</v>
      </c>
      <c r="Q37" s="192"/>
      <c r="R37" s="180">
        <f>IF(P37="","",T37*M37*LOOKUP(RIGHT($D$2,3),定数!$A$6:$A$13,定数!$B$6:$B$13))</f>
        <v>10274.652566546309</v>
      </c>
      <c r="S37" s="180"/>
      <c r="T37" s="181">
        <f t="shared" si="5"/>
        <v>175.99999999999909</v>
      </c>
      <c r="U37" s="181"/>
      <c r="V37" t="str">
        <f t="shared" si="8"/>
        <v/>
      </c>
      <c r="W37">
        <f t="shared" si="2"/>
        <v>0</v>
      </c>
      <c r="X37" s="40">
        <f t="shared" si="6"/>
        <v>186136.80868679343</v>
      </c>
      <c r="Y37" s="41">
        <f t="shared" si="7"/>
        <v>5.9100000000000263E-2</v>
      </c>
    </row>
    <row r="38" spans="2:25" x14ac:dyDescent="0.2">
      <c r="B38" s="34">
        <v>30</v>
      </c>
      <c r="C38" s="173">
        <f t="shared" si="0"/>
        <v>185410.7758599502</v>
      </c>
      <c r="D38" s="173"/>
      <c r="E38" s="63">
        <v>2002</v>
      </c>
      <c r="F38" s="61">
        <v>43721</v>
      </c>
      <c r="G38" s="81" t="s">
        <v>3</v>
      </c>
      <c r="H38" s="192">
        <v>117.58</v>
      </c>
      <c r="I38" s="192"/>
      <c r="J38" s="81">
        <v>53</v>
      </c>
      <c r="K38" s="173">
        <f t="shared" si="4"/>
        <v>5562.3232757985061</v>
      </c>
      <c r="L38" s="173"/>
      <c r="M38" s="6">
        <f>IF(J38="","",(K38/J38)/LOOKUP(RIGHT($D$2,3),定数!$A$6:$A$13,定数!$B$6:$B$13))</f>
        <v>1.0494949576978312</v>
      </c>
      <c r="N38" s="63">
        <v>2002</v>
      </c>
      <c r="O38" s="88">
        <v>43722</v>
      </c>
      <c r="P38" s="192">
        <v>118.59</v>
      </c>
      <c r="Q38" s="192"/>
      <c r="R38" s="180">
        <f>IF(P38="","",T38*M38*LOOKUP(RIGHT($D$2,3),定数!$A$6:$A$13,定数!$B$6:$B$13))</f>
        <v>10599.899072748149</v>
      </c>
      <c r="S38" s="180"/>
      <c r="T38" s="181">
        <f t="shared" si="5"/>
        <v>101.00000000000051</v>
      </c>
      <c r="U38" s="181"/>
      <c r="V38" t="str">
        <f t="shared" si="8"/>
        <v/>
      </c>
      <c r="W38">
        <f t="shared" si="2"/>
        <v>0</v>
      </c>
      <c r="X38" s="40">
        <f t="shared" si="6"/>
        <v>186136.80868679343</v>
      </c>
      <c r="Y38" s="41">
        <f t="shared" si="7"/>
        <v>3.9005333333339554E-3</v>
      </c>
    </row>
    <row r="39" spans="2:25" x14ac:dyDescent="0.2">
      <c r="B39" s="34">
        <v>31</v>
      </c>
      <c r="C39" s="173">
        <f t="shared" si="0"/>
        <v>196010.67493269834</v>
      </c>
      <c r="D39" s="173"/>
      <c r="E39" s="63">
        <v>2002</v>
      </c>
      <c r="F39" s="61">
        <v>43725</v>
      </c>
      <c r="G39" s="81" t="s">
        <v>3</v>
      </c>
      <c r="H39" s="192">
        <v>118.66</v>
      </c>
      <c r="I39" s="192"/>
      <c r="J39" s="81">
        <v>76</v>
      </c>
      <c r="K39" s="173">
        <f t="shared" si="4"/>
        <v>5880.3202479809497</v>
      </c>
      <c r="L39" s="173"/>
      <c r="M39" s="6">
        <f>IF(J39="","",(K39/J39)/LOOKUP(RIGHT($D$2,3),定数!$A$6:$A$13,定数!$B$6:$B$13))</f>
        <v>0.77372634841854604</v>
      </c>
      <c r="N39" s="63">
        <v>2002</v>
      </c>
      <c r="O39" s="88">
        <v>43728</v>
      </c>
      <c r="P39" s="192">
        <v>120.13</v>
      </c>
      <c r="Q39" s="192"/>
      <c r="R39" s="180">
        <f>IF(P39="","",T39*M39*LOOKUP(RIGHT($D$2,3),定数!$A$6:$A$13,定数!$B$6:$B$13))</f>
        <v>11373.777321752619</v>
      </c>
      <c r="S39" s="180"/>
      <c r="T39" s="181">
        <f t="shared" si="5"/>
        <v>146.99999999999989</v>
      </c>
      <c r="U39" s="181"/>
      <c r="V39" t="str">
        <f t="shared" si="8"/>
        <v/>
      </c>
      <c r="W39">
        <f t="shared" si="2"/>
        <v>0</v>
      </c>
      <c r="X39" s="40">
        <f t="shared" si="6"/>
        <v>196010.67493269834</v>
      </c>
      <c r="Y39" s="41">
        <f t="shared" si="7"/>
        <v>0</v>
      </c>
    </row>
    <row r="40" spans="2:25" x14ac:dyDescent="0.2">
      <c r="B40" s="34">
        <v>32</v>
      </c>
      <c r="C40" s="173">
        <f t="shared" si="0"/>
        <v>207384.45225445097</v>
      </c>
      <c r="D40" s="173"/>
      <c r="E40" s="63">
        <v>2002</v>
      </c>
      <c r="F40" s="61">
        <v>43728</v>
      </c>
      <c r="G40" s="81" t="s">
        <v>3</v>
      </c>
      <c r="H40" s="192">
        <v>119.64</v>
      </c>
      <c r="I40" s="192"/>
      <c r="J40" s="81">
        <v>90</v>
      </c>
      <c r="K40" s="173">
        <f t="shared" si="4"/>
        <v>6221.5335676335289</v>
      </c>
      <c r="L40" s="173"/>
      <c r="M40" s="6">
        <f>IF(J40="","",(K40/J40)/LOOKUP(RIGHT($D$2,3),定数!$A$6:$A$13,定数!$B$6:$B$13))</f>
        <v>0.69128150751483664</v>
      </c>
      <c r="N40" s="63">
        <v>2002</v>
      </c>
      <c r="O40" s="88">
        <v>43728</v>
      </c>
      <c r="P40" s="192">
        <v>121.39</v>
      </c>
      <c r="Q40" s="192"/>
      <c r="R40" s="180">
        <f>IF(P40="","",T40*M40*LOOKUP(RIGHT($D$2,3),定数!$A$6:$A$13,定数!$B$6:$B$13))</f>
        <v>12097.42638150964</v>
      </c>
      <c r="S40" s="180"/>
      <c r="T40" s="181">
        <f t="shared" si="5"/>
        <v>175</v>
      </c>
      <c r="U40" s="181"/>
      <c r="V40" t="str">
        <f t="shared" si="8"/>
        <v/>
      </c>
      <c r="W40">
        <f t="shared" si="2"/>
        <v>0</v>
      </c>
      <c r="X40" s="40">
        <f t="shared" si="6"/>
        <v>207384.45225445097</v>
      </c>
      <c r="Y40" s="41">
        <f t="shared" si="7"/>
        <v>0</v>
      </c>
    </row>
    <row r="41" spans="2:25" x14ac:dyDescent="0.2">
      <c r="B41" s="96">
        <v>33</v>
      </c>
      <c r="C41" s="173">
        <f t="shared" si="0"/>
        <v>219481.8786359606</v>
      </c>
      <c r="D41" s="173"/>
      <c r="E41" s="63">
        <v>2002</v>
      </c>
      <c r="F41" s="61">
        <v>43734</v>
      </c>
      <c r="G41" s="81" t="s">
        <v>2</v>
      </c>
      <c r="H41" s="192">
        <v>119.95</v>
      </c>
      <c r="I41" s="192"/>
      <c r="J41" s="81">
        <v>73</v>
      </c>
      <c r="K41" s="173">
        <f t="shared" si="4"/>
        <v>6584.4563590788175</v>
      </c>
      <c r="L41" s="173"/>
      <c r="M41" s="6">
        <f>IF(J41="","",(K41/J41)/LOOKUP(RIGHT($D$2,3),定数!$A$6:$A$13,定数!$B$6:$B$13))</f>
        <v>0.90198032316148191</v>
      </c>
      <c r="N41" s="63">
        <v>2002</v>
      </c>
      <c r="O41" s="88">
        <v>43739</v>
      </c>
      <c r="P41" s="192">
        <v>120.68</v>
      </c>
      <c r="Q41" s="192"/>
      <c r="R41" s="180">
        <f>IF(P41="","",T41*M41*LOOKUP(RIGHT($D$2,3),定数!$A$6:$A$13,定数!$B$6:$B$13))</f>
        <v>-6584.4563590788539</v>
      </c>
      <c r="S41" s="180"/>
      <c r="T41" s="181">
        <f t="shared" si="5"/>
        <v>-73.000000000000398</v>
      </c>
      <c r="U41" s="181"/>
      <c r="V41" t="str">
        <f t="shared" si="8"/>
        <v/>
      </c>
      <c r="W41">
        <f t="shared" si="2"/>
        <v>1</v>
      </c>
      <c r="X41" s="40">
        <f t="shared" si="6"/>
        <v>219481.8786359606</v>
      </c>
      <c r="Y41" s="41">
        <f t="shared" si="7"/>
        <v>0</v>
      </c>
    </row>
    <row r="42" spans="2:25" x14ac:dyDescent="0.2">
      <c r="B42" s="34">
        <v>34</v>
      </c>
      <c r="C42" s="173">
        <f t="shared" si="0"/>
        <v>212897.42227688176</v>
      </c>
      <c r="D42" s="173"/>
      <c r="E42" s="81">
        <v>2002</v>
      </c>
      <c r="F42" s="8">
        <v>43739</v>
      </c>
      <c r="G42" s="81" t="s">
        <v>3</v>
      </c>
      <c r="H42" s="192">
        <v>120.89</v>
      </c>
      <c r="I42" s="192"/>
      <c r="J42" s="81">
        <v>58</v>
      </c>
      <c r="K42" s="173">
        <f t="shared" si="4"/>
        <v>6386.9226683064526</v>
      </c>
      <c r="L42" s="173"/>
      <c r="M42" s="6">
        <f>IF(J42="","",(K42/J42)/LOOKUP(RIGHT($D$2,3),定数!$A$6:$A$13,定数!$B$6:$B$13))</f>
        <v>1.1011935635011125</v>
      </c>
      <c r="N42" s="63">
        <v>2002</v>
      </c>
      <c r="O42" s="88">
        <v>43745</v>
      </c>
      <c r="P42" s="192">
        <v>121.89</v>
      </c>
      <c r="Q42" s="192"/>
      <c r="R42" s="180">
        <f>IF(P42="","",T42*M42*LOOKUP(RIGHT($D$2,3),定数!$A$6:$A$13,定数!$B$6:$B$13))</f>
        <v>11011.935635011125</v>
      </c>
      <c r="S42" s="180"/>
      <c r="T42" s="181">
        <f t="shared" si="5"/>
        <v>100</v>
      </c>
      <c r="U42" s="181"/>
      <c r="V42" t="str">
        <f t="shared" si="8"/>
        <v/>
      </c>
      <c r="W42">
        <f t="shared" si="2"/>
        <v>0</v>
      </c>
      <c r="X42" s="40">
        <f t="shared" si="6"/>
        <v>219481.8786359606</v>
      </c>
      <c r="Y42" s="41">
        <f t="shared" si="7"/>
        <v>3.0000000000000138E-2</v>
      </c>
    </row>
    <row r="43" spans="2:25" ht="13.8" thickBot="1" x14ac:dyDescent="0.25">
      <c r="B43" s="34">
        <v>35</v>
      </c>
      <c r="C43" s="173">
        <f t="shared" si="0"/>
        <v>223909.35791189288</v>
      </c>
      <c r="D43" s="173"/>
      <c r="E43" s="81">
        <v>2002</v>
      </c>
      <c r="F43" s="8">
        <v>43740</v>
      </c>
      <c r="G43" s="81" t="s">
        <v>3</v>
      </c>
      <c r="H43" s="192">
        <v>120.95</v>
      </c>
      <c r="I43" s="192"/>
      <c r="J43" s="81">
        <v>63</v>
      </c>
      <c r="K43" s="173">
        <f t="shared" si="4"/>
        <v>6717.2807373567857</v>
      </c>
      <c r="L43" s="173"/>
      <c r="M43" s="6">
        <f>IF(J43="","",(K43/J43)/LOOKUP(RIGHT($D$2,3),定数!$A$6:$A$13,定数!$B$6:$B$13))</f>
        <v>1.0662350376756802</v>
      </c>
      <c r="N43" s="63">
        <v>2002</v>
      </c>
      <c r="O43" s="87">
        <v>43746</v>
      </c>
      <c r="P43" s="192">
        <v>122.18</v>
      </c>
      <c r="Q43" s="192"/>
      <c r="R43" s="180">
        <f>IF(P43="","",T43*M43*LOOKUP(RIGHT($D$2,3),定数!$A$6:$A$13,定数!$B$6:$B$13))</f>
        <v>13114.690963410907</v>
      </c>
      <c r="S43" s="180"/>
      <c r="T43" s="181">
        <f t="shared" si="5"/>
        <v>123.0000000000004</v>
      </c>
      <c r="U43" s="181"/>
      <c r="V43" t="str">
        <f t="shared" si="8"/>
        <v/>
      </c>
      <c r="W43">
        <f t="shared" si="2"/>
        <v>0</v>
      </c>
      <c r="X43" s="40">
        <f t="shared" si="6"/>
        <v>223909.35791189288</v>
      </c>
      <c r="Y43" s="41">
        <f t="shared" si="7"/>
        <v>0</v>
      </c>
    </row>
    <row r="44" spans="2:25" ht="13.8" thickTop="1" x14ac:dyDescent="0.2">
      <c r="B44" s="34">
        <v>36</v>
      </c>
      <c r="C44" s="173">
        <f t="shared" si="0"/>
        <v>237024.04887530379</v>
      </c>
      <c r="D44" s="173"/>
      <c r="E44" s="81">
        <v>2002</v>
      </c>
      <c r="F44" s="8">
        <v>43748</v>
      </c>
      <c r="G44" s="81" t="s">
        <v>3</v>
      </c>
      <c r="H44" s="192">
        <v>122.2</v>
      </c>
      <c r="I44" s="192"/>
      <c r="J44" s="81">
        <v>52</v>
      </c>
      <c r="K44" s="173">
        <f t="shared" si="4"/>
        <v>7110.7214662591132</v>
      </c>
      <c r="L44" s="173"/>
      <c r="M44" s="6">
        <f>IF(J44="","",(K44/J44)/LOOKUP(RIGHT($D$2,3),定数!$A$6:$A$13,定数!$B$6:$B$13))</f>
        <v>1.3674464358190601</v>
      </c>
      <c r="N44" s="63">
        <v>2002</v>
      </c>
      <c r="O44" s="88">
        <v>43749</v>
      </c>
      <c r="P44" s="192">
        <v>121.68</v>
      </c>
      <c r="Q44" s="192"/>
      <c r="R44" s="180">
        <f>IF(P44="","",T44*M44*LOOKUP(RIGHT($D$2,3),定数!$A$6:$A$13,定数!$B$6:$B$13))</f>
        <v>-7110.7214662590577</v>
      </c>
      <c r="S44" s="180"/>
      <c r="T44" s="181">
        <f t="shared" si="5"/>
        <v>-51.999999999999602</v>
      </c>
      <c r="U44" s="181"/>
      <c r="V44" t="str">
        <f t="shared" si="8"/>
        <v/>
      </c>
      <c r="W44">
        <f t="shared" si="2"/>
        <v>1</v>
      </c>
      <c r="X44" s="40">
        <f t="shared" si="6"/>
        <v>237024.04887530379</v>
      </c>
      <c r="Y44" s="41">
        <f t="shared" si="7"/>
        <v>0</v>
      </c>
    </row>
    <row r="45" spans="2:25" x14ac:dyDescent="0.2">
      <c r="B45" s="34">
        <v>37</v>
      </c>
      <c r="C45" s="173">
        <f t="shared" si="0"/>
        <v>229913.32740904472</v>
      </c>
      <c r="D45" s="173"/>
      <c r="E45" s="81">
        <v>2002</v>
      </c>
      <c r="F45" s="8">
        <v>43750</v>
      </c>
      <c r="G45" s="81" t="s">
        <v>3</v>
      </c>
      <c r="H45" s="192">
        <v>122.51</v>
      </c>
      <c r="I45" s="192"/>
      <c r="J45" s="81">
        <v>39</v>
      </c>
      <c r="K45" s="173">
        <f t="shared" si="4"/>
        <v>6897.3998222713417</v>
      </c>
      <c r="L45" s="173"/>
      <c r="M45" s="6">
        <f>IF(J45="","",(K45/J45)/LOOKUP(RIGHT($D$2,3),定数!$A$6:$A$13,定数!$B$6:$B$13))</f>
        <v>1.7685640569926517</v>
      </c>
      <c r="N45" s="81">
        <v>2002</v>
      </c>
      <c r="O45" s="8">
        <v>43754</v>
      </c>
      <c r="P45" s="192">
        <v>122.12</v>
      </c>
      <c r="Q45" s="192"/>
      <c r="R45" s="180">
        <f>IF(P45="","",T45*M45*LOOKUP(RIGHT($D$2,3),定数!$A$6:$A$13,定数!$B$6:$B$13))</f>
        <v>-6897.3998222713517</v>
      </c>
      <c r="S45" s="180"/>
      <c r="T45" s="181">
        <f t="shared" si="5"/>
        <v>-39.000000000000057</v>
      </c>
      <c r="U45" s="181"/>
      <c r="V45" t="str">
        <f t="shared" si="8"/>
        <v/>
      </c>
      <c r="W45">
        <f t="shared" si="2"/>
        <v>2</v>
      </c>
      <c r="X45" s="40">
        <f t="shared" si="6"/>
        <v>237024.04887530379</v>
      </c>
      <c r="Y45" s="41">
        <f t="shared" si="7"/>
        <v>2.9999999999999805E-2</v>
      </c>
    </row>
    <row r="46" spans="2:25" x14ac:dyDescent="0.2">
      <c r="B46" s="34">
        <v>38</v>
      </c>
      <c r="C46" s="173">
        <f t="shared" si="0"/>
        <v>223015.92758677338</v>
      </c>
      <c r="D46" s="173"/>
      <c r="E46" s="81">
        <v>2002</v>
      </c>
      <c r="F46" s="8">
        <v>43755</v>
      </c>
      <c r="G46" s="81" t="s">
        <v>2</v>
      </c>
      <c r="H46" s="192">
        <v>121.89</v>
      </c>
      <c r="I46" s="192"/>
      <c r="J46" s="81">
        <v>43</v>
      </c>
      <c r="K46" s="173">
        <f t="shared" si="4"/>
        <v>6690.4778276032011</v>
      </c>
      <c r="L46" s="173"/>
      <c r="M46" s="6">
        <f>IF(J46="","",(K46/J46)/LOOKUP(RIGHT($D$2,3),定数!$A$6:$A$13,定数!$B$6:$B$13))</f>
        <v>1.5559250761867909</v>
      </c>
      <c r="N46" s="81">
        <v>2002</v>
      </c>
      <c r="O46" s="8">
        <v>43755</v>
      </c>
      <c r="P46" s="192">
        <v>121.08</v>
      </c>
      <c r="Q46" s="192"/>
      <c r="R46" s="180">
        <f>IF(P46="","",T46*M46*LOOKUP(RIGHT($D$2,3),定数!$A$6:$A$13,定数!$B$6:$B$13))</f>
        <v>12602.993117113041</v>
      </c>
      <c r="S46" s="180"/>
      <c r="T46" s="181">
        <f t="shared" si="5"/>
        <v>81.000000000000227</v>
      </c>
      <c r="U46" s="181"/>
      <c r="V46" t="str">
        <f t="shared" si="8"/>
        <v/>
      </c>
      <c r="W46">
        <f t="shared" si="2"/>
        <v>0</v>
      </c>
      <c r="X46" s="40">
        <f t="shared" si="6"/>
        <v>237024.04887530379</v>
      </c>
      <c r="Y46" s="41">
        <f t="shared" si="7"/>
        <v>5.9099999999999819E-2</v>
      </c>
    </row>
    <row r="47" spans="2:25" x14ac:dyDescent="0.2">
      <c r="B47" s="34">
        <v>39</v>
      </c>
      <c r="C47" s="173">
        <f t="shared" si="0"/>
        <v>235618.92070388643</v>
      </c>
      <c r="D47" s="173"/>
      <c r="E47" s="81">
        <v>2002</v>
      </c>
      <c r="F47" s="8"/>
      <c r="G47" s="81"/>
      <c r="H47" s="192"/>
      <c r="I47" s="192"/>
      <c r="J47" s="81"/>
      <c r="K47" s="173" t="str">
        <f t="shared" si="4"/>
        <v/>
      </c>
      <c r="L47" s="173"/>
      <c r="M47" s="6" t="str">
        <f>IF(J47="","",(K47/J47)/LOOKUP(RIGHT($D$2,3),定数!$A$6:$A$13,定数!$B$6:$B$13))</f>
        <v/>
      </c>
      <c r="N47" s="81"/>
      <c r="O47" s="8"/>
      <c r="P47" s="192"/>
      <c r="Q47" s="192"/>
      <c r="R47" s="180" t="str">
        <f>IF(P47="","",T47*M47*LOOKUP(RIGHT($D$2,3),定数!$A$6:$A$13,定数!$B$6:$B$13))</f>
        <v/>
      </c>
      <c r="S47" s="180"/>
      <c r="T47" s="181" t="str">
        <f t="shared" si="5"/>
        <v/>
      </c>
      <c r="U47" s="181"/>
      <c r="V47" t="str">
        <f t="shared" si="8"/>
        <v/>
      </c>
      <c r="W47" t="str">
        <f t="shared" si="2"/>
        <v/>
      </c>
      <c r="X47" s="40">
        <f t="shared" si="6"/>
        <v>237024.04887530379</v>
      </c>
      <c r="Y47" s="41">
        <f t="shared" si="7"/>
        <v>5.9282093023251825E-3</v>
      </c>
    </row>
    <row r="48" spans="2:25" x14ac:dyDescent="0.2">
      <c r="B48" s="34">
        <v>40</v>
      </c>
      <c r="C48" s="173" t="str">
        <f t="shared" si="0"/>
        <v/>
      </c>
      <c r="D48" s="173"/>
      <c r="E48" s="81"/>
      <c r="F48" s="8"/>
      <c r="G48" s="81"/>
      <c r="H48" s="192"/>
      <c r="I48" s="192"/>
      <c r="J48" s="81"/>
      <c r="K48" s="173" t="str">
        <f t="shared" si="4"/>
        <v/>
      </c>
      <c r="L48" s="173"/>
      <c r="M48" s="6" t="str">
        <f>IF(J48="","",(K48/J48)/LOOKUP(RIGHT($D$2,3),定数!$A$6:$A$13,定数!$B$6:$B$13))</f>
        <v/>
      </c>
      <c r="N48" s="81"/>
      <c r="O48" s="8"/>
      <c r="P48" s="192"/>
      <c r="Q48" s="192"/>
      <c r="R48" s="180" t="str">
        <f>IF(P48="","",T48*M48*LOOKUP(RIGHT($D$2,3),定数!$A$6:$A$13,定数!$B$6:$B$13))</f>
        <v/>
      </c>
      <c r="S48" s="180"/>
      <c r="T48" s="181" t="str">
        <f t="shared" si="5"/>
        <v/>
      </c>
      <c r="U48" s="181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73" t="str">
        <f t="shared" si="0"/>
        <v/>
      </c>
      <c r="D49" s="173"/>
      <c r="E49" s="81"/>
      <c r="F49" s="8"/>
      <c r="G49" s="81"/>
      <c r="H49" s="192"/>
      <c r="I49" s="192"/>
      <c r="J49" s="81"/>
      <c r="K49" s="173" t="str">
        <f t="shared" si="4"/>
        <v/>
      </c>
      <c r="L49" s="173"/>
      <c r="M49" s="6" t="str">
        <f>IF(J49="","",(K49/J49)/LOOKUP(RIGHT($D$2,3),定数!$A$6:$A$13,定数!$B$6:$B$13))</f>
        <v/>
      </c>
      <c r="N49" s="81"/>
      <c r="O49" s="8"/>
      <c r="P49" s="192"/>
      <c r="Q49" s="192"/>
      <c r="R49" s="180" t="str">
        <f>IF(P49="","",T49*M49*LOOKUP(RIGHT($D$2,3),定数!$A$6:$A$13,定数!$B$6:$B$13))</f>
        <v/>
      </c>
      <c r="S49" s="180"/>
      <c r="T49" s="181" t="str">
        <f t="shared" si="5"/>
        <v/>
      </c>
      <c r="U49" s="181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73" t="str">
        <f t="shared" si="0"/>
        <v/>
      </c>
      <c r="D50" s="173"/>
      <c r="E50" s="81"/>
      <c r="F50" s="8"/>
      <c r="G50" s="81"/>
      <c r="H50" s="192"/>
      <c r="I50" s="192"/>
      <c r="J50" s="81"/>
      <c r="K50" s="173" t="str">
        <f t="shared" si="4"/>
        <v/>
      </c>
      <c r="L50" s="173"/>
      <c r="M50" s="6" t="str">
        <f>IF(J50="","",(K50/J50)/LOOKUP(RIGHT($D$2,3),定数!$A$6:$A$13,定数!$B$6:$B$13))</f>
        <v/>
      </c>
      <c r="N50" s="81"/>
      <c r="O50" s="8"/>
      <c r="P50" s="192"/>
      <c r="Q50" s="192"/>
      <c r="R50" s="180" t="str">
        <f>IF(P50="","",T50*M50*LOOKUP(RIGHT($D$2,3),定数!$A$6:$A$13,定数!$B$6:$B$13))</f>
        <v/>
      </c>
      <c r="S50" s="180"/>
      <c r="T50" s="181" t="str">
        <f t="shared" si="5"/>
        <v/>
      </c>
      <c r="U50" s="181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73" t="str">
        <f t="shared" si="0"/>
        <v/>
      </c>
      <c r="D51" s="173"/>
      <c r="E51" s="81"/>
      <c r="F51" s="8"/>
      <c r="G51" s="81"/>
      <c r="H51" s="192"/>
      <c r="I51" s="192"/>
      <c r="J51" s="81"/>
      <c r="K51" s="173" t="str">
        <f t="shared" si="4"/>
        <v/>
      </c>
      <c r="L51" s="173"/>
      <c r="M51" s="6" t="str">
        <f>IF(J51="","",(K51/J51)/LOOKUP(RIGHT($D$2,3),定数!$A$6:$A$13,定数!$B$6:$B$13))</f>
        <v/>
      </c>
      <c r="N51" s="81"/>
      <c r="O51" s="8"/>
      <c r="P51" s="192"/>
      <c r="Q51" s="192"/>
      <c r="R51" s="180" t="str">
        <f>IF(P51="","",T51*M51*LOOKUP(RIGHT($D$2,3),定数!$A$6:$A$13,定数!$B$6:$B$13))</f>
        <v/>
      </c>
      <c r="S51" s="180"/>
      <c r="T51" s="181" t="str">
        <f t="shared" si="5"/>
        <v/>
      </c>
      <c r="U51" s="181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73" t="str">
        <f t="shared" si="0"/>
        <v/>
      </c>
      <c r="D52" s="173"/>
      <c r="E52" s="81"/>
      <c r="F52" s="8"/>
      <c r="G52" s="81"/>
      <c r="H52" s="192"/>
      <c r="I52" s="192"/>
      <c r="J52" s="81"/>
      <c r="K52" s="173" t="str">
        <f t="shared" si="4"/>
        <v/>
      </c>
      <c r="L52" s="173"/>
      <c r="M52" s="6" t="str">
        <f>IF(J52="","",(K52/J52)/LOOKUP(RIGHT($D$2,3),定数!$A$6:$A$13,定数!$B$6:$B$13))</f>
        <v/>
      </c>
      <c r="N52" s="81"/>
      <c r="O52" s="8"/>
      <c r="P52" s="192"/>
      <c r="Q52" s="192"/>
      <c r="R52" s="180" t="str">
        <f>IF(P52="","",T52*M52*LOOKUP(RIGHT($D$2,3),定数!$A$6:$A$13,定数!$B$6:$B$13))</f>
        <v/>
      </c>
      <c r="S52" s="180"/>
      <c r="T52" s="181" t="str">
        <f t="shared" si="5"/>
        <v/>
      </c>
      <c r="U52" s="181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73" t="str">
        <f t="shared" si="0"/>
        <v/>
      </c>
      <c r="D53" s="173"/>
      <c r="E53" s="81"/>
      <c r="F53" s="8"/>
      <c r="G53" s="81"/>
      <c r="H53" s="192"/>
      <c r="I53" s="192"/>
      <c r="J53" s="81"/>
      <c r="K53" s="173" t="str">
        <f t="shared" si="4"/>
        <v/>
      </c>
      <c r="L53" s="173"/>
      <c r="M53" s="6" t="str">
        <f>IF(J53="","",(K53/J53)/LOOKUP(RIGHT($D$2,3),定数!$A$6:$A$13,定数!$B$6:$B$13))</f>
        <v/>
      </c>
      <c r="N53" s="81"/>
      <c r="O53" s="8"/>
      <c r="P53" s="192"/>
      <c r="Q53" s="192"/>
      <c r="R53" s="180" t="str">
        <f>IF(P53="","",T53*M53*LOOKUP(RIGHT($D$2,3),定数!$A$6:$A$13,定数!$B$6:$B$13))</f>
        <v/>
      </c>
      <c r="S53" s="180"/>
      <c r="T53" s="181" t="str">
        <f t="shared" si="5"/>
        <v/>
      </c>
      <c r="U53" s="181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73" t="str">
        <f t="shared" si="0"/>
        <v/>
      </c>
      <c r="D54" s="173"/>
      <c r="E54" s="81"/>
      <c r="F54" s="8"/>
      <c r="G54" s="81"/>
      <c r="H54" s="192"/>
      <c r="I54" s="192"/>
      <c r="J54" s="81"/>
      <c r="K54" s="173" t="str">
        <f t="shared" si="4"/>
        <v/>
      </c>
      <c r="L54" s="173"/>
      <c r="M54" s="6" t="str">
        <f>IF(J54="","",(K54/J54)/LOOKUP(RIGHT($D$2,3),定数!$A$6:$A$13,定数!$B$6:$B$13))</f>
        <v/>
      </c>
      <c r="N54" s="81"/>
      <c r="O54" s="8"/>
      <c r="P54" s="192"/>
      <c r="Q54" s="192"/>
      <c r="R54" s="180" t="str">
        <f>IF(P54="","",T54*M54*LOOKUP(RIGHT($D$2,3),定数!$A$6:$A$13,定数!$B$6:$B$13))</f>
        <v/>
      </c>
      <c r="S54" s="180"/>
      <c r="T54" s="181" t="str">
        <f t="shared" si="5"/>
        <v/>
      </c>
      <c r="U54" s="181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73" t="str">
        <f t="shared" si="0"/>
        <v/>
      </c>
      <c r="D55" s="173"/>
      <c r="E55" s="81"/>
      <c r="F55" s="8"/>
      <c r="G55" s="81"/>
      <c r="H55" s="192"/>
      <c r="I55" s="192"/>
      <c r="J55" s="81"/>
      <c r="K55" s="173" t="str">
        <f t="shared" si="4"/>
        <v/>
      </c>
      <c r="L55" s="173"/>
      <c r="M55" s="6" t="str">
        <f>IF(J55="","",(K55/J55)/LOOKUP(RIGHT($D$2,3),定数!$A$6:$A$13,定数!$B$6:$B$13))</f>
        <v/>
      </c>
      <c r="N55" s="81"/>
      <c r="O55" s="8"/>
      <c r="P55" s="192"/>
      <c r="Q55" s="192"/>
      <c r="R55" s="180" t="str">
        <f>IF(P55="","",T55*M55*LOOKUP(RIGHT($D$2,3),定数!$A$6:$A$13,定数!$B$6:$B$13))</f>
        <v/>
      </c>
      <c r="S55" s="180"/>
      <c r="T55" s="181" t="str">
        <f t="shared" si="5"/>
        <v/>
      </c>
      <c r="U55" s="181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73" t="str">
        <f t="shared" si="0"/>
        <v/>
      </c>
      <c r="D56" s="173"/>
      <c r="E56" s="81"/>
      <c r="F56" s="8"/>
      <c r="G56" s="81"/>
      <c r="H56" s="192"/>
      <c r="I56" s="192"/>
      <c r="J56" s="81"/>
      <c r="K56" s="173" t="str">
        <f t="shared" si="4"/>
        <v/>
      </c>
      <c r="L56" s="173"/>
      <c r="M56" s="6" t="str">
        <f>IF(J56="","",(K56/J56)/LOOKUP(RIGHT($D$2,3),定数!$A$6:$A$13,定数!$B$6:$B$13))</f>
        <v/>
      </c>
      <c r="N56" s="81"/>
      <c r="O56" s="8"/>
      <c r="P56" s="192"/>
      <c r="Q56" s="192"/>
      <c r="R56" s="180" t="str">
        <f>IF(P56="","",T56*M56*LOOKUP(RIGHT($D$2,3),定数!$A$6:$A$13,定数!$B$6:$B$13))</f>
        <v/>
      </c>
      <c r="S56" s="180"/>
      <c r="T56" s="181" t="str">
        <f t="shared" si="5"/>
        <v/>
      </c>
      <c r="U56" s="181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73" t="str">
        <f t="shared" si="0"/>
        <v/>
      </c>
      <c r="D57" s="173"/>
      <c r="E57" s="81"/>
      <c r="F57" s="8"/>
      <c r="G57" s="81"/>
      <c r="H57" s="192"/>
      <c r="I57" s="192"/>
      <c r="J57" s="81"/>
      <c r="K57" s="173" t="str">
        <f t="shared" si="4"/>
        <v/>
      </c>
      <c r="L57" s="173"/>
      <c r="M57" s="6" t="str">
        <f>IF(J57="","",(K57/J57)/LOOKUP(RIGHT($D$2,3),定数!$A$6:$A$13,定数!$B$6:$B$13))</f>
        <v/>
      </c>
      <c r="N57" s="81"/>
      <c r="O57" s="8"/>
      <c r="P57" s="192"/>
      <c r="Q57" s="192"/>
      <c r="R57" s="180" t="str">
        <f>IF(P57="","",T57*M57*LOOKUP(RIGHT($D$2,3),定数!$A$6:$A$13,定数!$B$6:$B$13))</f>
        <v/>
      </c>
      <c r="S57" s="180"/>
      <c r="T57" s="181" t="str">
        <f t="shared" si="5"/>
        <v/>
      </c>
      <c r="U57" s="181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73" t="str">
        <f t="shared" si="0"/>
        <v/>
      </c>
      <c r="D58" s="173"/>
      <c r="E58" s="81"/>
      <c r="F58" s="8"/>
      <c r="G58" s="81"/>
      <c r="H58" s="192"/>
      <c r="I58" s="192"/>
      <c r="J58" s="81"/>
      <c r="K58" s="173" t="str">
        <f t="shared" si="4"/>
        <v/>
      </c>
      <c r="L58" s="173"/>
      <c r="M58" s="6" t="str">
        <f>IF(J58="","",(K58/J58)/LOOKUP(RIGHT($D$2,3),定数!$A$6:$A$13,定数!$B$6:$B$13))</f>
        <v/>
      </c>
      <c r="N58" s="81"/>
      <c r="O58" s="8"/>
      <c r="P58" s="192"/>
      <c r="Q58" s="192"/>
      <c r="R58" s="180" t="str">
        <f>IF(P58="","",T58*M58*LOOKUP(RIGHT($D$2,3),定数!$A$6:$A$13,定数!$B$6:$B$13))</f>
        <v/>
      </c>
      <c r="S58" s="180"/>
      <c r="T58" s="181" t="str">
        <f t="shared" si="5"/>
        <v/>
      </c>
      <c r="U58" s="181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73" t="str">
        <f t="shared" si="0"/>
        <v/>
      </c>
      <c r="D59" s="173"/>
      <c r="E59" s="81"/>
      <c r="F59" s="8"/>
      <c r="G59" s="81"/>
      <c r="H59" s="192"/>
      <c r="I59" s="192"/>
      <c r="J59" s="81"/>
      <c r="K59" s="173" t="str">
        <f t="shared" si="4"/>
        <v/>
      </c>
      <c r="L59" s="173"/>
      <c r="M59" s="6" t="str">
        <f>IF(J59="","",(K59/J59)/LOOKUP(RIGHT($D$2,3),定数!$A$6:$A$13,定数!$B$6:$B$13))</f>
        <v/>
      </c>
      <c r="N59" s="81"/>
      <c r="O59" s="8"/>
      <c r="P59" s="192"/>
      <c r="Q59" s="192"/>
      <c r="R59" s="180" t="str">
        <f>IF(P59="","",T59*M59*LOOKUP(RIGHT($D$2,3),定数!$A$6:$A$13,定数!$B$6:$B$13))</f>
        <v/>
      </c>
      <c r="S59" s="180"/>
      <c r="T59" s="181" t="str">
        <f t="shared" si="5"/>
        <v/>
      </c>
      <c r="U59" s="181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73" t="str">
        <f t="shared" si="0"/>
        <v/>
      </c>
      <c r="D60" s="173"/>
      <c r="E60" s="81"/>
      <c r="F60" s="8"/>
      <c r="G60" s="81"/>
      <c r="H60" s="192"/>
      <c r="I60" s="192"/>
      <c r="J60" s="81"/>
      <c r="K60" s="173" t="str">
        <f t="shared" si="4"/>
        <v/>
      </c>
      <c r="L60" s="173"/>
      <c r="M60" s="6" t="str">
        <f>IF(J60="","",(K60/J60)/LOOKUP(RIGHT($D$2,3),定数!$A$6:$A$13,定数!$B$6:$B$13))</f>
        <v/>
      </c>
      <c r="N60" s="81"/>
      <c r="O60" s="8"/>
      <c r="P60" s="192"/>
      <c r="Q60" s="192"/>
      <c r="R60" s="180" t="str">
        <f>IF(P60="","",T60*M60*LOOKUP(RIGHT($D$2,3),定数!$A$6:$A$13,定数!$B$6:$B$13))</f>
        <v/>
      </c>
      <c r="S60" s="180"/>
      <c r="T60" s="181" t="str">
        <f t="shared" si="5"/>
        <v/>
      </c>
      <c r="U60" s="181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73" t="str">
        <f t="shared" si="0"/>
        <v/>
      </c>
      <c r="D61" s="173"/>
      <c r="E61" s="81"/>
      <c r="F61" s="8"/>
      <c r="G61" s="81"/>
      <c r="H61" s="192"/>
      <c r="I61" s="192"/>
      <c r="J61" s="81"/>
      <c r="K61" s="173" t="str">
        <f t="shared" si="4"/>
        <v/>
      </c>
      <c r="L61" s="173"/>
      <c r="M61" s="6" t="str">
        <f>IF(J61="","",(K61/J61)/LOOKUP(RIGHT($D$2,3),定数!$A$6:$A$13,定数!$B$6:$B$13))</f>
        <v/>
      </c>
      <c r="N61" s="81"/>
      <c r="O61" s="8"/>
      <c r="P61" s="192"/>
      <c r="Q61" s="192"/>
      <c r="R61" s="180" t="str">
        <f>IF(P61="","",T61*M61*LOOKUP(RIGHT($D$2,3),定数!$A$6:$A$13,定数!$B$6:$B$13))</f>
        <v/>
      </c>
      <c r="S61" s="180"/>
      <c r="T61" s="181" t="str">
        <f t="shared" si="5"/>
        <v/>
      </c>
      <c r="U61" s="181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73" t="str">
        <f t="shared" si="0"/>
        <v/>
      </c>
      <c r="D62" s="173"/>
      <c r="E62" s="81"/>
      <c r="F62" s="8"/>
      <c r="G62" s="81"/>
      <c r="H62" s="192"/>
      <c r="I62" s="192"/>
      <c r="J62" s="81"/>
      <c r="K62" s="173" t="str">
        <f t="shared" si="4"/>
        <v/>
      </c>
      <c r="L62" s="173"/>
      <c r="M62" s="6" t="str">
        <f>IF(J62="","",(K62/J62)/LOOKUP(RIGHT($D$2,3),定数!$A$6:$A$13,定数!$B$6:$B$13))</f>
        <v/>
      </c>
      <c r="N62" s="81"/>
      <c r="O62" s="8"/>
      <c r="P62" s="192"/>
      <c r="Q62" s="192"/>
      <c r="R62" s="180" t="str">
        <f>IF(P62="","",T62*M62*LOOKUP(RIGHT($D$2,3),定数!$A$6:$A$13,定数!$B$6:$B$13))</f>
        <v/>
      </c>
      <c r="S62" s="180"/>
      <c r="T62" s="181" t="str">
        <f t="shared" si="5"/>
        <v/>
      </c>
      <c r="U62" s="181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73" t="str">
        <f t="shared" si="0"/>
        <v/>
      </c>
      <c r="D63" s="173"/>
      <c r="E63" s="81"/>
      <c r="F63" s="8"/>
      <c r="G63" s="81"/>
      <c r="H63" s="192"/>
      <c r="I63" s="192"/>
      <c r="J63" s="81"/>
      <c r="K63" s="173" t="str">
        <f t="shared" si="4"/>
        <v/>
      </c>
      <c r="L63" s="173"/>
      <c r="M63" s="6" t="str">
        <f>IF(J63="","",(K63/J63)/LOOKUP(RIGHT($D$2,3),定数!$A$6:$A$13,定数!$B$6:$B$13))</f>
        <v/>
      </c>
      <c r="N63" s="81"/>
      <c r="O63" s="8"/>
      <c r="P63" s="192"/>
      <c r="Q63" s="192"/>
      <c r="R63" s="180" t="str">
        <f>IF(P63="","",T63*M63*LOOKUP(RIGHT($D$2,3),定数!$A$6:$A$13,定数!$B$6:$B$13))</f>
        <v/>
      </c>
      <c r="S63" s="180"/>
      <c r="T63" s="181" t="str">
        <f t="shared" si="5"/>
        <v/>
      </c>
      <c r="U63" s="181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73" t="str">
        <f t="shared" si="0"/>
        <v/>
      </c>
      <c r="D64" s="173"/>
      <c r="E64" s="81"/>
      <c r="F64" s="8"/>
      <c r="G64" s="81"/>
      <c r="H64" s="192"/>
      <c r="I64" s="192"/>
      <c r="J64" s="81"/>
      <c r="K64" s="173" t="str">
        <f t="shared" si="4"/>
        <v/>
      </c>
      <c r="L64" s="173"/>
      <c r="M64" s="6" t="str">
        <f>IF(J64="","",(K64/J64)/LOOKUP(RIGHT($D$2,3),定数!$A$6:$A$13,定数!$B$6:$B$13))</f>
        <v/>
      </c>
      <c r="N64" s="81"/>
      <c r="O64" s="8"/>
      <c r="P64" s="192"/>
      <c r="Q64" s="192"/>
      <c r="R64" s="180" t="str">
        <f>IF(P64="","",T64*M64*LOOKUP(RIGHT($D$2,3),定数!$A$6:$A$13,定数!$B$6:$B$13))</f>
        <v/>
      </c>
      <c r="S64" s="180"/>
      <c r="T64" s="181" t="str">
        <f t="shared" si="5"/>
        <v/>
      </c>
      <c r="U64" s="181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73" t="str">
        <f t="shared" si="0"/>
        <v/>
      </c>
      <c r="D65" s="173"/>
      <c r="E65" s="81"/>
      <c r="F65" s="8"/>
      <c r="G65" s="81"/>
      <c r="H65" s="192"/>
      <c r="I65" s="192"/>
      <c r="J65" s="81"/>
      <c r="K65" s="173" t="str">
        <f t="shared" si="4"/>
        <v/>
      </c>
      <c r="L65" s="173"/>
      <c r="M65" s="6" t="str">
        <f>IF(J65="","",(K65/J65)/LOOKUP(RIGHT($D$2,3),定数!$A$6:$A$13,定数!$B$6:$B$13))</f>
        <v/>
      </c>
      <c r="N65" s="81"/>
      <c r="O65" s="8"/>
      <c r="P65" s="192"/>
      <c r="Q65" s="192"/>
      <c r="R65" s="180" t="str">
        <f>IF(P65="","",T65*M65*LOOKUP(RIGHT($D$2,3),定数!$A$6:$A$13,定数!$B$6:$B$13))</f>
        <v/>
      </c>
      <c r="S65" s="180"/>
      <c r="T65" s="181" t="str">
        <f t="shared" si="5"/>
        <v/>
      </c>
      <c r="U65" s="181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73" t="str">
        <f t="shared" si="0"/>
        <v/>
      </c>
      <c r="D66" s="173"/>
      <c r="E66" s="81"/>
      <c r="F66" s="8"/>
      <c r="G66" s="81"/>
      <c r="H66" s="192"/>
      <c r="I66" s="192"/>
      <c r="J66" s="81"/>
      <c r="K66" s="173" t="str">
        <f t="shared" si="4"/>
        <v/>
      </c>
      <c r="L66" s="173"/>
      <c r="M66" s="6" t="str">
        <f>IF(J66="","",(K66/J66)/LOOKUP(RIGHT($D$2,3),定数!$A$6:$A$13,定数!$B$6:$B$13))</f>
        <v/>
      </c>
      <c r="N66" s="81"/>
      <c r="O66" s="8"/>
      <c r="P66" s="192"/>
      <c r="Q66" s="192"/>
      <c r="R66" s="180" t="str">
        <f>IF(P66="","",T66*M66*LOOKUP(RIGHT($D$2,3),定数!$A$6:$A$13,定数!$B$6:$B$13))</f>
        <v/>
      </c>
      <c r="S66" s="180"/>
      <c r="T66" s="181" t="str">
        <f t="shared" si="5"/>
        <v/>
      </c>
      <c r="U66" s="181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73" t="str">
        <f t="shared" si="0"/>
        <v/>
      </c>
      <c r="D67" s="173"/>
      <c r="E67" s="81"/>
      <c r="F67" s="8"/>
      <c r="G67" s="81"/>
      <c r="H67" s="192"/>
      <c r="I67" s="192"/>
      <c r="J67" s="81"/>
      <c r="K67" s="173" t="str">
        <f t="shared" si="4"/>
        <v/>
      </c>
      <c r="L67" s="173"/>
      <c r="M67" s="6" t="str">
        <f>IF(J67="","",(K67/J67)/LOOKUP(RIGHT($D$2,3),定数!$A$6:$A$13,定数!$B$6:$B$13))</f>
        <v/>
      </c>
      <c r="N67" s="81"/>
      <c r="O67" s="8"/>
      <c r="P67" s="192"/>
      <c r="Q67" s="192"/>
      <c r="R67" s="180" t="str">
        <f>IF(P67="","",T67*M67*LOOKUP(RIGHT($D$2,3),定数!$A$6:$A$13,定数!$B$6:$B$13))</f>
        <v/>
      </c>
      <c r="S67" s="180"/>
      <c r="T67" s="181" t="str">
        <f t="shared" si="5"/>
        <v/>
      </c>
      <c r="U67" s="181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73" t="str">
        <f t="shared" si="0"/>
        <v/>
      </c>
      <c r="D68" s="173"/>
      <c r="E68" s="81"/>
      <c r="F68" s="8"/>
      <c r="G68" s="81"/>
      <c r="H68" s="192"/>
      <c r="I68" s="192"/>
      <c r="J68" s="81"/>
      <c r="K68" s="173" t="str">
        <f t="shared" si="4"/>
        <v/>
      </c>
      <c r="L68" s="173"/>
      <c r="M68" s="6" t="str">
        <f>IF(J68="","",(K68/J68)/LOOKUP(RIGHT($D$2,3),定数!$A$6:$A$13,定数!$B$6:$B$13))</f>
        <v/>
      </c>
      <c r="N68" s="81"/>
      <c r="O68" s="8"/>
      <c r="P68" s="192"/>
      <c r="Q68" s="192"/>
      <c r="R68" s="180" t="str">
        <f>IF(P68="","",T68*M68*LOOKUP(RIGHT($D$2,3),定数!$A$6:$A$13,定数!$B$6:$B$13))</f>
        <v/>
      </c>
      <c r="S68" s="180"/>
      <c r="T68" s="181" t="str">
        <f t="shared" si="5"/>
        <v/>
      </c>
      <c r="U68" s="181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73" t="str">
        <f t="shared" si="0"/>
        <v/>
      </c>
      <c r="D69" s="173"/>
      <c r="E69" s="81"/>
      <c r="F69" s="8"/>
      <c r="G69" s="81"/>
      <c r="H69" s="192"/>
      <c r="I69" s="192"/>
      <c r="J69" s="81"/>
      <c r="K69" s="173" t="str">
        <f t="shared" si="4"/>
        <v/>
      </c>
      <c r="L69" s="173"/>
      <c r="M69" s="6" t="str">
        <f>IF(J69="","",(K69/J69)/LOOKUP(RIGHT($D$2,3),定数!$A$6:$A$13,定数!$B$6:$B$13))</f>
        <v/>
      </c>
      <c r="N69" s="81"/>
      <c r="O69" s="8"/>
      <c r="P69" s="192"/>
      <c r="Q69" s="192"/>
      <c r="R69" s="180" t="str">
        <f>IF(P69="","",T69*M69*LOOKUP(RIGHT($D$2,3),定数!$A$6:$A$13,定数!$B$6:$B$13))</f>
        <v/>
      </c>
      <c r="S69" s="180"/>
      <c r="T69" s="181" t="str">
        <f t="shared" si="5"/>
        <v/>
      </c>
      <c r="U69" s="181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73" t="str">
        <f t="shared" si="0"/>
        <v/>
      </c>
      <c r="D70" s="173"/>
      <c r="E70" s="81"/>
      <c r="F70" s="8"/>
      <c r="G70" s="81"/>
      <c r="H70" s="192"/>
      <c r="I70" s="192"/>
      <c r="J70" s="81"/>
      <c r="K70" s="173" t="str">
        <f t="shared" si="4"/>
        <v/>
      </c>
      <c r="L70" s="173"/>
      <c r="M70" s="6" t="str">
        <f>IF(J70="","",(K70/J70)/LOOKUP(RIGHT($D$2,3),定数!$A$6:$A$13,定数!$B$6:$B$13))</f>
        <v/>
      </c>
      <c r="N70" s="81"/>
      <c r="O70" s="8"/>
      <c r="P70" s="192"/>
      <c r="Q70" s="192"/>
      <c r="R70" s="180" t="str">
        <f>IF(P70="","",T70*M70*LOOKUP(RIGHT($D$2,3),定数!$A$6:$A$13,定数!$B$6:$B$13))</f>
        <v/>
      </c>
      <c r="S70" s="180"/>
      <c r="T70" s="181" t="str">
        <f t="shared" si="5"/>
        <v/>
      </c>
      <c r="U70" s="181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73" t="str">
        <f t="shared" si="0"/>
        <v/>
      </c>
      <c r="D71" s="173"/>
      <c r="E71" s="81"/>
      <c r="F71" s="8"/>
      <c r="G71" s="81"/>
      <c r="H71" s="192"/>
      <c r="I71" s="192"/>
      <c r="J71" s="81"/>
      <c r="K71" s="173" t="str">
        <f t="shared" si="4"/>
        <v/>
      </c>
      <c r="L71" s="173"/>
      <c r="M71" s="6" t="str">
        <f>IF(J71="","",(K71/J71)/LOOKUP(RIGHT($D$2,3),定数!$A$6:$A$13,定数!$B$6:$B$13))</f>
        <v/>
      </c>
      <c r="N71" s="81"/>
      <c r="O71" s="8"/>
      <c r="P71" s="192"/>
      <c r="Q71" s="192"/>
      <c r="R71" s="180" t="str">
        <f>IF(P71="","",T71*M71*LOOKUP(RIGHT($D$2,3),定数!$A$6:$A$13,定数!$B$6:$B$13))</f>
        <v/>
      </c>
      <c r="S71" s="180"/>
      <c r="T71" s="181" t="str">
        <f t="shared" si="5"/>
        <v/>
      </c>
      <c r="U71" s="181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73" t="str">
        <f t="shared" si="0"/>
        <v/>
      </c>
      <c r="D72" s="173"/>
      <c r="E72" s="81"/>
      <c r="F72" s="8"/>
      <c r="G72" s="81"/>
      <c r="H72" s="192"/>
      <c r="I72" s="192"/>
      <c r="J72" s="81"/>
      <c r="K72" s="173" t="str">
        <f t="shared" si="4"/>
        <v/>
      </c>
      <c r="L72" s="173"/>
      <c r="M72" s="6" t="str">
        <f>IF(J72="","",(K72/J72)/LOOKUP(RIGHT($D$2,3),定数!$A$6:$A$13,定数!$B$6:$B$13))</f>
        <v/>
      </c>
      <c r="N72" s="81"/>
      <c r="O72" s="8"/>
      <c r="P72" s="192"/>
      <c r="Q72" s="192"/>
      <c r="R72" s="180" t="str">
        <f>IF(P72="","",T72*M72*LOOKUP(RIGHT($D$2,3),定数!$A$6:$A$13,定数!$B$6:$B$13))</f>
        <v/>
      </c>
      <c r="S72" s="180"/>
      <c r="T72" s="181" t="str">
        <f t="shared" si="5"/>
        <v/>
      </c>
      <c r="U72" s="181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73" t="str">
        <f t="shared" si="0"/>
        <v/>
      </c>
      <c r="D73" s="173"/>
      <c r="E73" s="81"/>
      <c r="F73" s="8"/>
      <c r="G73" s="81"/>
      <c r="H73" s="192"/>
      <c r="I73" s="192"/>
      <c r="J73" s="81"/>
      <c r="K73" s="173" t="str">
        <f t="shared" si="4"/>
        <v/>
      </c>
      <c r="L73" s="173"/>
      <c r="M73" s="6" t="str">
        <f>IF(J73="","",(K73/J73)/LOOKUP(RIGHT($D$2,3),定数!$A$6:$A$13,定数!$B$6:$B$13))</f>
        <v/>
      </c>
      <c r="N73" s="81"/>
      <c r="O73" s="8"/>
      <c r="P73" s="192"/>
      <c r="Q73" s="192"/>
      <c r="R73" s="180" t="str">
        <f>IF(P73="","",T73*M73*LOOKUP(RIGHT($D$2,3),定数!$A$6:$A$13,定数!$B$6:$B$13))</f>
        <v/>
      </c>
      <c r="S73" s="180"/>
      <c r="T73" s="181" t="str">
        <f t="shared" si="5"/>
        <v/>
      </c>
      <c r="U73" s="181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73" t="str">
        <f t="shared" ref="C74:C108" si="9">IF(R73="","",C73+R73)</f>
        <v/>
      </c>
      <c r="D74" s="173"/>
      <c r="E74" s="81"/>
      <c r="F74" s="8"/>
      <c r="G74" s="81"/>
      <c r="H74" s="192"/>
      <c r="I74" s="192"/>
      <c r="J74" s="81"/>
      <c r="K74" s="173" t="str">
        <f t="shared" si="4"/>
        <v/>
      </c>
      <c r="L74" s="173"/>
      <c r="M74" s="6" t="str">
        <f>IF(J74="","",(K74/J74)/LOOKUP(RIGHT($D$2,3),定数!$A$6:$A$13,定数!$B$6:$B$13))</f>
        <v/>
      </c>
      <c r="N74" s="81"/>
      <c r="O74" s="8"/>
      <c r="P74" s="192"/>
      <c r="Q74" s="192"/>
      <c r="R74" s="180" t="str">
        <f>IF(P74="","",T74*M74*LOOKUP(RIGHT($D$2,3),定数!$A$6:$A$13,定数!$B$6:$B$13))</f>
        <v/>
      </c>
      <c r="S74" s="180"/>
      <c r="T74" s="181" t="str">
        <f t="shared" si="5"/>
        <v/>
      </c>
      <c r="U74" s="181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73" t="str">
        <f t="shared" si="9"/>
        <v/>
      </c>
      <c r="D75" s="173"/>
      <c r="E75" s="81"/>
      <c r="F75" s="8"/>
      <c r="G75" s="81"/>
      <c r="H75" s="192"/>
      <c r="I75" s="192"/>
      <c r="J75" s="81"/>
      <c r="K75" s="173" t="str">
        <f t="shared" ref="K75:K108" si="10">IF(J75="","",C75*0.03)</f>
        <v/>
      </c>
      <c r="L75" s="173"/>
      <c r="M75" s="6" t="str">
        <f>IF(J75="","",(K75/J75)/LOOKUP(RIGHT($D$2,3),定数!$A$6:$A$13,定数!$B$6:$B$13))</f>
        <v/>
      </c>
      <c r="N75" s="81"/>
      <c r="O75" s="8"/>
      <c r="P75" s="192"/>
      <c r="Q75" s="192"/>
      <c r="R75" s="180" t="str">
        <f>IF(P75="","",T75*M75*LOOKUP(RIGHT($D$2,3),定数!$A$6:$A$13,定数!$B$6:$B$13))</f>
        <v/>
      </c>
      <c r="S75" s="180"/>
      <c r="T75" s="181" t="str">
        <f t="shared" si="5"/>
        <v/>
      </c>
      <c r="U75" s="181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73" t="str">
        <f t="shared" si="9"/>
        <v/>
      </c>
      <c r="D76" s="173"/>
      <c r="E76" s="81"/>
      <c r="F76" s="8"/>
      <c r="G76" s="81"/>
      <c r="H76" s="192"/>
      <c r="I76" s="192"/>
      <c r="J76" s="81"/>
      <c r="K76" s="173" t="str">
        <f t="shared" si="10"/>
        <v/>
      </c>
      <c r="L76" s="173"/>
      <c r="M76" s="6" t="str">
        <f>IF(J76="","",(K76/J76)/LOOKUP(RIGHT($D$2,3),定数!$A$6:$A$13,定数!$B$6:$B$13))</f>
        <v/>
      </c>
      <c r="N76" s="81"/>
      <c r="O76" s="8"/>
      <c r="P76" s="192"/>
      <c r="Q76" s="192"/>
      <c r="R76" s="180" t="str">
        <f>IF(P76="","",T76*M76*LOOKUP(RIGHT($D$2,3),定数!$A$6:$A$13,定数!$B$6:$B$13))</f>
        <v/>
      </c>
      <c r="S76" s="180"/>
      <c r="T76" s="181" t="str">
        <f t="shared" ref="T76:T108" si="12">IF(P76="","",IF(G76="買",(P76-H76),(H76-P76))*IF(RIGHT($D$2,3)="JPY",100,10000))</f>
        <v/>
      </c>
      <c r="U76" s="181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73" t="str">
        <f t="shared" si="9"/>
        <v/>
      </c>
      <c r="D77" s="173"/>
      <c r="E77" s="81"/>
      <c r="F77" s="8"/>
      <c r="G77" s="81"/>
      <c r="H77" s="192"/>
      <c r="I77" s="192"/>
      <c r="J77" s="81"/>
      <c r="K77" s="173" t="str">
        <f t="shared" si="10"/>
        <v/>
      </c>
      <c r="L77" s="173"/>
      <c r="M77" s="6" t="str">
        <f>IF(J77="","",(K77/J77)/LOOKUP(RIGHT($D$2,3),定数!$A$6:$A$13,定数!$B$6:$B$13))</f>
        <v/>
      </c>
      <c r="N77" s="81"/>
      <c r="O77" s="8"/>
      <c r="P77" s="192"/>
      <c r="Q77" s="192"/>
      <c r="R77" s="180" t="str">
        <f>IF(P77="","",T77*M77*LOOKUP(RIGHT($D$2,3),定数!$A$6:$A$13,定数!$B$6:$B$13))</f>
        <v/>
      </c>
      <c r="S77" s="180"/>
      <c r="T77" s="181" t="str">
        <f t="shared" si="12"/>
        <v/>
      </c>
      <c r="U77" s="181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73" t="str">
        <f t="shared" si="9"/>
        <v/>
      </c>
      <c r="D78" s="173"/>
      <c r="E78" s="81"/>
      <c r="F78" s="8"/>
      <c r="G78" s="81"/>
      <c r="H78" s="192"/>
      <c r="I78" s="192"/>
      <c r="J78" s="81"/>
      <c r="K78" s="173" t="str">
        <f t="shared" si="10"/>
        <v/>
      </c>
      <c r="L78" s="173"/>
      <c r="M78" s="6" t="str">
        <f>IF(J78="","",(K78/J78)/LOOKUP(RIGHT($D$2,3),定数!$A$6:$A$13,定数!$B$6:$B$13))</f>
        <v/>
      </c>
      <c r="N78" s="81"/>
      <c r="O78" s="8"/>
      <c r="P78" s="192"/>
      <c r="Q78" s="192"/>
      <c r="R78" s="180" t="str">
        <f>IF(P78="","",T78*M78*LOOKUP(RIGHT($D$2,3),定数!$A$6:$A$13,定数!$B$6:$B$13))</f>
        <v/>
      </c>
      <c r="S78" s="180"/>
      <c r="T78" s="181" t="str">
        <f t="shared" si="12"/>
        <v/>
      </c>
      <c r="U78" s="181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73" t="str">
        <f t="shared" si="9"/>
        <v/>
      </c>
      <c r="D79" s="173"/>
      <c r="E79" s="81"/>
      <c r="F79" s="8"/>
      <c r="G79" s="81"/>
      <c r="H79" s="192"/>
      <c r="I79" s="192"/>
      <c r="J79" s="81"/>
      <c r="K79" s="173" t="str">
        <f t="shared" si="10"/>
        <v/>
      </c>
      <c r="L79" s="173"/>
      <c r="M79" s="6" t="str">
        <f>IF(J79="","",(K79/J79)/LOOKUP(RIGHT($D$2,3),定数!$A$6:$A$13,定数!$B$6:$B$13))</f>
        <v/>
      </c>
      <c r="N79" s="81"/>
      <c r="O79" s="8"/>
      <c r="P79" s="192"/>
      <c r="Q79" s="192"/>
      <c r="R79" s="180" t="str">
        <f>IF(P79="","",T79*M79*LOOKUP(RIGHT($D$2,3),定数!$A$6:$A$13,定数!$B$6:$B$13))</f>
        <v/>
      </c>
      <c r="S79" s="180"/>
      <c r="T79" s="181" t="str">
        <f t="shared" si="12"/>
        <v/>
      </c>
      <c r="U79" s="181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73" t="str">
        <f t="shared" si="9"/>
        <v/>
      </c>
      <c r="D80" s="173"/>
      <c r="E80" s="81"/>
      <c r="F80" s="8"/>
      <c r="G80" s="81"/>
      <c r="H80" s="192"/>
      <c r="I80" s="192"/>
      <c r="J80" s="81"/>
      <c r="K80" s="173" t="str">
        <f t="shared" si="10"/>
        <v/>
      </c>
      <c r="L80" s="173"/>
      <c r="M80" s="6" t="str">
        <f>IF(J80="","",(K80/J80)/LOOKUP(RIGHT($D$2,3),定数!$A$6:$A$13,定数!$B$6:$B$13))</f>
        <v/>
      </c>
      <c r="N80" s="81"/>
      <c r="O80" s="8"/>
      <c r="P80" s="192"/>
      <c r="Q80" s="192"/>
      <c r="R80" s="180" t="str">
        <f>IF(P80="","",T80*M80*LOOKUP(RIGHT($D$2,3),定数!$A$6:$A$13,定数!$B$6:$B$13))</f>
        <v/>
      </c>
      <c r="S80" s="180"/>
      <c r="T80" s="181" t="str">
        <f t="shared" si="12"/>
        <v/>
      </c>
      <c r="U80" s="181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73" t="str">
        <f t="shared" si="9"/>
        <v/>
      </c>
      <c r="D81" s="173"/>
      <c r="E81" s="81"/>
      <c r="F81" s="8"/>
      <c r="G81" s="81"/>
      <c r="H81" s="192"/>
      <c r="I81" s="192"/>
      <c r="J81" s="81"/>
      <c r="K81" s="173" t="str">
        <f t="shared" si="10"/>
        <v/>
      </c>
      <c r="L81" s="173"/>
      <c r="M81" s="6" t="str">
        <f>IF(J81="","",(K81/J81)/LOOKUP(RIGHT($D$2,3),定数!$A$6:$A$13,定数!$B$6:$B$13))</f>
        <v/>
      </c>
      <c r="N81" s="81"/>
      <c r="O81" s="8"/>
      <c r="P81" s="192"/>
      <c r="Q81" s="192"/>
      <c r="R81" s="180" t="str">
        <f>IF(P81="","",T81*M81*LOOKUP(RIGHT($D$2,3),定数!$A$6:$A$13,定数!$B$6:$B$13))</f>
        <v/>
      </c>
      <c r="S81" s="180"/>
      <c r="T81" s="181" t="str">
        <f t="shared" si="12"/>
        <v/>
      </c>
      <c r="U81" s="181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73" t="str">
        <f t="shared" si="9"/>
        <v/>
      </c>
      <c r="D82" s="173"/>
      <c r="E82" s="81"/>
      <c r="F82" s="8"/>
      <c r="G82" s="81"/>
      <c r="H82" s="192"/>
      <c r="I82" s="192"/>
      <c r="J82" s="81"/>
      <c r="K82" s="173" t="str">
        <f t="shared" si="10"/>
        <v/>
      </c>
      <c r="L82" s="173"/>
      <c r="M82" s="6" t="str">
        <f>IF(J82="","",(K82/J82)/LOOKUP(RIGHT($D$2,3),定数!$A$6:$A$13,定数!$B$6:$B$13))</f>
        <v/>
      </c>
      <c r="N82" s="81"/>
      <c r="O82" s="8"/>
      <c r="P82" s="192"/>
      <c r="Q82" s="192"/>
      <c r="R82" s="180" t="str">
        <f>IF(P82="","",T82*M82*LOOKUP(RIGHT($D$2,3),定数!$A$6:$A$13,定数!$B$6:$B$13))</f>
        <v/>
      </c>
      <c r="S82" s="180"/>
      <c r="T82" s="181" t="str">
        <f t="shared" si="12"/>
        <v/>
      </c>
      <c r="U82" s="181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73" t="str">
        <f t="shared" si="9"/>
        <v/>
      </c>
      <c r="D83" s="173"/>
      <c r="E83" s="81"/>
      <c r="F83" s="8"/>
      <c r="G83" s="81"/>
      <c r="H83" s="192"/>
      <c r="I83" s="192"/>
      <c r="J83" s="81"/>
      <c r="K83" s="173" t="str">
        <f t="shared" si="10"/>
        <v/>
      </c>
      <c r="L83" s="173"/>
      <c r="M83" s="6" t="str">
        <f>IF(J83="","",(K83/J83)/LOOKUP(RIGHT($D$2,3),定数!$A$6:$A$13,定数!$B$6:$B$13))</f>
        <v/>
      </c>
      <c r="N83" s="81"/>
      <c r="O83" s="8"/>
      <c r="P83" s="192"/>
      <c r="Q83" s="192"/>
      <c r="R83" s="180" t="str">
        <f>IF(P83="","",T83*M83*LOOKUP(RIGHT($D$2,3),定数!$A$6:$A$13,定数!$B$6:$B$13))</f>
        <v/>
      </c>
      <c r="S83" s="180"/>
      <c r="T83" s="181" t="str">
        <f t="shared" si="12"/>
        <v/>
      </c>
      <c r="U83" s="181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73" t="str">
        <f t="shared" si="9"/>
        <v/>
      </c>
      <c r="D84" s="173"/>
      <c r="E84" s="81"/>
      <c r="F84" s="8"/>
      <c r="G84" s="81"/>
      <c r="H84" s="192"/>
      <c r="I84" s="192"/>
      <c r="J84" s="81"/>
      <c r="K84" s="173" t="str">
        <f t="shared" si="10"/>
        <v/>
      </c>
      <c r="L84" s="173"/>
      <c r="M84" s="6" t="str">
        <f>IF(J84="","",(K84/J84)/LOOKUP(RIGHT($D$2,3),定数!$A$6:$A$13,定数!$B$6:$B$13))</f>
        <v/>
      </c>
      <c r="N84" s="81"/>
      <c r="O84" s="8"/>
      <c r="P84" s="192"/>
      <c r="Q84" s="192"/>
      <c r="R84" s="180" t="str">
        <f>IF(P84="","",T84*M84*LOOKUP(RIGHT($D$2,3),定数!$A$6:$A$13,定数!$B$6:$B$13))</f>
        <v/>
      </c>
      <c r="S84" s="180"/>
      <c r="T84" s="181" t="str">
        <f t="shared" si="12"/>
        <v/>
      </c>
      <c r="U84" s="181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73" t="str">
        <f t="shared" si="9"/>
        <v/>
      </c>
      <c r="D85" s="173"/>
      <c r="E85" s="81"/>
      <c r="F85" s="8"/>
      <c r="G85" s="81"/>
      <c r="H85" s="192"/>
      <c r="I85" s="192"/>
      <c r="J85" s="81"/>
      <c r="K85" s="173" t="str">
        <f t="shared" si="10"/>
        <v/>
      </c>
      <c r="L85" s="173"/>
      <c r="M85" s="6" t="str">
        <f>IF(J85="","",(K85/J85)/LOOKUP(RIGHT($D$2,3),定数!$A$6:$A$13,定数!$B$6:$B$13))</f>
        <v/>
      </c>
      <c r="N85" s="81"/>
      <c r="O85" s="8"/>
      <c r="P85" s="192"/>
      <c r="Q85" s="192"/>
      <c r="R85" s="180" t="str">
        <f>IF(P85="","",T85*M85*LOOKUP(RIGHT($D$2,3),定数!$A$6:$A$13,定数!$B$6:$B$13))</f>
        <v/>
      </c>
      <c r="S85" s="180"/>
      <c r="T85" s="181" t="str">
        <f t="shared" si="12"/>
        <v/>
      </c>
      <c r="U85" s="181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73" t="str">
        <f t="shared" si="9"/>
        <v/>
      </c>
      <c r="D86" s="173"/>
      <c r="E86" s="81"/>
      <c r="F86" s="8"/>
      <c r="G86" s="81"/>
      <c r="H86" s="192"/>
      <c r="I86" s="192"/>
      <c r="J86" s="81"/>
      <c r="K86" s="173" t="str">
        <f t="shared" si="10"/>
        <v/>
      </c>
      <c r="L86" s="173"/>
      <c r="M86" s="6" t="str">
        <f>IF(J86="","",(K86/J86)/LOOKUP(RIGHT($D$2,3),定数!$A$6:$A$13,定数!$B$6:$B$13))</f>
        <v/>
      </c>
      <c r="N86" s="81"/>
      <c r="O86" s="8"/>
      <c r="P86" s="192"/>
      <c r="Q86" s="192"/>
      <c r="R86" s="180" t="str">
        <f>IF(P86="","",T86*M86*LOOKUP(RIGHT($D$2,3),定数!$A$6:$A$13,定数!$B$6:$B$13))</f>
        <v/>
      </c>
      <c r="S86" s="180"/>
      <c r="T86" s="181" t="str">
        <f t="shared" si="12"/>
        <v/>
      </c>
      <c r="U86" s="181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73" t="str">
        <f t="shared" si="9"/>
        <v/>
      </c>
      <c r="D87" s="173"/>
      <c r="E87" s="81"/>
      <c r="F87" s="8"/>
      <c r="G87" s="81"/>
      <c r="H87" s="192"/>
      <c r="I87" s="192"/>
      <c r="J87" s="81"/>
      <c r="K87" s="173" t="str">
        <f t="shared" si="10"/>
        <v/>
      </c>
      <c r="L87" s="173"/>
      <c r="M87" s="6" t="str">
        <f>IF(J87="","",(K87/J87)/LOOKUP(RIGHT($D$2,3),定数!$A$6:$A$13,定数!$B$6:$B$13))</f>
        <v/>
      </c>
      <c r="N87" s="81"/>
      <c r="O87" s="8"/>
      <c r="P87" s="192"/>
      <c r="Q87" s="192"/>
      <c r="R87" s="180" t="str">
        <f>IF(P87="","",T87*M87*LOOKUP(RIGHT($D$2,3),定数!$A$6:$A$13,定数!$B$6:$B$13))</f>
        <v/>
      </c>
      <c r="S87" s="180"/>
      <c r="T87" s="181" t="str">
        <f t="shared" si="12"/>
        <v/>
      </c>
      <c r="U87" s="181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73" t="str">
        <f t="shared" si="9"/>
        <v/>
      </c>
      <c r="D88" s="173"/>
      <c r="E88" s="81"/>
      <c r="F88" s="8"/>
      <c r="G88" s="81"/>
      <c r="H88" s="192"/>
      <c r="I88" s="192"/>
      <c r="J88" s="81"/>
      <c r="K88" s="173" t="str">
        <f t="shared" si="10"/>
        <v/>
      </c>
      <c r="L88" s="173"/>
      <c r="M88" s="6" t="str">
        <f>IF(J88="","",(K88/J88)/LOOKUP(RIGHT($D$2,3),定数!$A$6:$A$13,定数!$B$6:$B$13))</f>
        <v/>
      </c>
      <c r="N88" s="81"/>
      <c r="O88" s="8"/>
      <c r="P88" s="192"/>
      <c r="Q88" s="192"/>
      <c r="R88" s="180" t="str">
        <f>IF(P88="","",T88*M88*LOOKUP(RIGHT($D$2,3),定数!$A$6:$A$13,定数!$B$6:$B$13))</f>
        <v/>
      </c>
      <c r="S88" s="180"/>
      <c r="T88" s="181" t="str">
        <f t="shared" si="12"/>
        <v/>
      </c>
      <c r="U88" s="181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73" t="str">
        <f t="shared" si="9"/>
        <v/>
      </c>
      <c r="D89" s="173"/>
      <c r="E89" s="81"/>
      <c r="F89" s="8"/>
      <c r="G89" s="81"/>
      <c r="H89" s="192"/>
      <c r="I89" s="192"/>
      <c r="J89" s="81"/>
      <c r="K89" s="173" t="str">
        <f t="shared" si="10"/>
        <v/>
      </c>
      <c r="L89" s="173"/>
      <c r="M89" s="6" t="str">
        <f>IF(J89="","",(K89/J89)/LOOKUP(RIGHT($D$2,3),定数!$A$6:$A$13,定数!$B$6:$B$13))</f>
        <v/>
      </c>
      <c r="N89" s="81"/>
      <c r="O89" s="8"/>
      <c r="P89" s="192"/>
      <c r="Q89" s="192"/>
      <c r="R89" s="180" t="str">
        <f>IF(P89="","",T89*M89*LOOKUP(RIGHT($D$2,3),定数!$A$6:$A$13,定数!$B$6:$B$13))</f>
        <v/>
      </c>
      <c r="S89" s="180"/>
      <c r="T89" s="181" t="str">
        <f t="shared" si="12"/>
        <v/>
      </c>
      <c r="U89" s="181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73" t="str">
        <f t="shared" si="9"/>
        <v/>
      </c>
      <c r="D90" s="173"/>
      <c r="E90" s="81"/>
      <c r="F90" s="8"/>
      <c r="G90" s="81"/>
      <c r="H90" s="192"/>
      <c r="I90" s="192"/>
      <c r="J90" s="81"/>
      <c r="K90" s="173" t="str">
        <f t="shared" si="10"/>
        <v/>
      </c>
      <c r="L90" s="173"/>
      <c r="M90" s="6" t="str">
        <f>IF(J90="","",(K90/J90)/LOOKUP(RIGHT($D$2,3),定数!$A$6:$A$13,定数!$B$6:$B$13))</f>
        <v/>
      </c>
      <c r="N90" s="81"/>
      <c r="O90" s="8"/>
      <c r="P90" s="192"/>
      <c r="Q90" s="192"/>
      <c r="R90" s="180" t="str">
        <f>IF(P90="","",T90*M90*LOOKUP(RIGHT($D$2,3),定数!$A$6:$A$13,定数!$B$6:$B$13))</f>
        <v/>
      </c>
      <c r="S90" s="180"/>
      <c r="T90" s="181" t="str">
        <f t="shared" si="12"/>
        <v/>
      </c>
      <c r="U90" s="181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73" t="str">
        <f t="shared" si="9"/>
        <v/>
      </c>
      <c r="D91" s="173"/>
      <c r="E91" s="81"/>
      <c r="F91" s="8"/>
      <c r="G91" s="81"/>
      <c r="H91" s="192"/>
      <c r="I91" s="192"/>
      <c r="J91" s="81"/>
      <c r="K91" s="173" t="str">
        <f t="shared" si="10"/>
        <v/>
      </c>
      <c r="L91" s="173"/>
      <c r="M91" s="6" t="str">
        <f>IF(J91="","",(K91/J91)/LOOKUP(RIGHT($D$2,3),定数!$A$6:$A$13,定数!$B$6:$B$13))</f>
        <v/>
      </c>
      <c r="N91" s="81"/>
      <c r="O91" s="8"/>
      <c r="P91" s="192"/>
      <c r="Q91" s="192"/>
      <c r="R91" s="180" t="str">
        <f>IF(P91="","",T91*M91*LOOKUP(RIGHT($D$2,3),定数!$A$6:$A$13,定数!$B$6:$B$13))</f>
        <v/>
      </c>
      <c r="S91" s="180"/>
      <c r="T91" s="181" t="str">
        <f t="shared" si="12"/>
        <v/>
      </c>
      <c r="U91" s="181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73" t="str">
        <f t="shared" si="9"/>
        <v/>
      </c>
      <c r="D92" s="173"/>
      <c r="E92" s="81"/>
      <c r="F92" s="8"/>
      <c r="G92" s="81"/>
      <c r="H92" s="192"/>
      <c r="I92" s="192"/>
      <c r="J92" s="81"/>
      <c r="K92" s="173" t="str">
        <f t="shared" si="10"/>
        <v/>
      </c>
      <c r="L92" s="173"/>
      <c r="M92" s="6" t="str">
        <f>IF(J92="","",(K92/J92)/LOOKUP(RIGHT($D$2,3),定数!$A$6:$A$13,定数!$B$6:$B$13))</f>
        <v/>
      </c>
      <c r="N92" s="81"/>
      <c r="O92" s="8"/>
      <c r="P92" s="192"/>
      <c r="Q92" s="192"/>
      <c r="R92" s="180" t="str">
        <f>IF(P92="","",T92*M92*LOOKUP(RIGHT($D$2,3),定数!$A$6:$A$13,定数!$B$6:$B$13))</f>
        <v/>
      </c>
      <c r="S92" s="180"/>
      <c r="T92" s="181" t="str">
        <f t="shared" si="12"/>
        <v/>
      </c>
      <c r="U92" s="181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73" t="str">
        <f t="shared" si="9"/>
        <v/>
      </c>
      <c r="D93" s="173"/>
      <c r="E93" s="81"/>
      <c r="F93" s="8"/>
      <c r="G93" s="81"/>
      <c r="H93" s="192"/>
      <c r="I93" s="192"/>
      <c r="J93" s="81"/>
      <c r="K93" s="173" t="str">
        <f t="shared" si="10"/>
        <v/>
      </c>
      <c r="L93" s="173"/>
      <c r="M93" s="6" t="str">
        <f>IF(J93="","",(K93/J93)/LOOKUP(RIGHT($D$2,3),定数!$A$6:$A$13,定数!$B$6:$B$13))</f>
        <v/>
      </c>
      <c r="N93" s="81"/>
      <c r="O93" s="8"/>
      <c r="P93" s="192"/>
      <c r="Q93" s="192"/>
      <c r="R93" s="180" t="str">
        <f>IF(P93="","",T93*M93*LOOKUP(RIGHT($D$2,3),定数!$A$6:$A$13,定数!$B$6:$B$13))</f>
        <v/>
      </c>
      <c r="S93" s="180"/>
      <c r="T93" s="181" t="str">
        <f t="shared" si="12"/>
        <v/>
      </c>
      <c r="U93" s="181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73" t="str">
        <f t="shared" si="9"/>
        <v/>
      </c>
      <c r="D94" s="173"/>
      <c r="E94" s="81"/>
      <c r="F94" s="8"/>
      <c r="G94" s="81"/>
      <c r="H94" s="192"/>
      <c r="I94" s="192"/>
      <c r="J94" s="81"/>
      <c r="K94" s="173" t="str">
        <f t="shared" si="10"/>
        <v/>
      </c>
      <c r="L94" s="173"/>
      <c r="M94" s="6" t="str">
        <f>IF(J94="","",(K94/J94)/LOOKUP(RIGHT($D$2,3),定数!$A$6:$A$13,定数!$B$6:$B$13))</f>
        <v/>
      </c>
      <c r="N94" s="81"/>
      <c r="O94" s="8"/>
      <c r="P94" s="192"/>
      <c r="Q94" s="192"/>
      <c r="R94" s="180" t="str">
        <f>IF(P94="","",T94*M94*LOOKUP(RIGHT($D$2,3),定数!$A$6:$A$13,定数!$B$6:$B$13))</f>
        <v/>
      </c>
      <c r="S94" s="180"/>
      <c r="T94" s="181" t="str">
        <f t="shared" si="12"/>
        <v/>
      </c>
      <c r="U94" s="181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73" t="str">
        <f t="shared" si="9"/>
        <v/>
      </c>
      <c r="D95" s="173"/>
      <c r="E95" s="81"/>
      <c r="F95" s="8"/>
      <c r="G95" s="81"/>
      <c r="H95" s="192"/>
      <c r="I95" s="192"/>
      <c r="J95" s="81"/>
      <c r="K95" s="173" t="str">
        <f t="shared" si="10"/>
        <v/>
      </c>
      <c r="L95" s="173"/>
      <c r="M95" s="6" t="str">
        <f>IF(J95="","",(K95/J95)/LOOKUP(RIGHT($D$2,3),定数!$A$6:$A$13,定数!$B$6:$B$13))</f>
        <v/>
      </c>
      <c r="N95" s="81"/>
      <c r="O95" s="8"/>
      <c r="P95" s="192"/>
      <c r="Q95" s="192"/>
      <c r="R95" s="180" t="str">
        <f>IF(P95="","",T95*M95*LOOKUP(RIGHT($D$2,3),定数!$A$6:$A$13,定数!$B$6:$B$13))</f>
        <v/>
      </c>
      <c r="S95" s="180"/>
      <c r="T95" s="181" t="str">
        <f t="shared" si="12"/>
        <v/>
      </c>
      <c r="U95" s="181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73" t="str">
        <f t="shared" si="9"/>
        <v/>
      </c>
      <c r="D96" s="173"/>
      <c r="E96" s="81"/>
      <c r="F96" s="8"/>
      <c r="G96" s="81"/>
      <c r="H96" s="192"/>
      <c r="I96" s="192"/>
      <c r="J96" s="81"/>
      <c r="K96" s="173" t="str">
        <f t="shared" si="10"/>
        <v/>
      </c>
      <c r="L96" s="173"/>
      <c r="M96" s="6" t="str">
        <f>IF(J96="","",(K96/J96)/LOOKUP(RIGHT($D$2,3),定数!$A$6:$A$13,定数!$B$6:$B$13))</f>
        <v/>
      </c>
      <c r="N96" s="81"/>
      <c r="O96" s="8"/>
      <c r="P96" s="192"/>
      <c r="Q96" s="192"/>
      <c r="R96" s="180" t="str">
        <f>IF(P96="","",T96*M96*LOOKUP(RIGHT($D$2,3),定数!$A$6:$A$13,定数!$B$6:$B$13))</f>
        <v/>
      </c>
      <c r="S96" s="180"/>
      <c r="T96" s="181" t="str">
        <f t="shared" si="12"/>
        <v/>
      </c>
      <c r="U96" s="181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73" t="str">
        <f t="shared" si="9"/>
        <v/>
      </c>
      <c r="D97" s="173"/>
      <c r="E97" s="81"/>
      <c r="F97" s="8"/>
      <c r="G97" s="81"/>
      <c r="H97" s="192"/>
      <c r="I97" s="192"/>
      <c r="J97" s="81"/>
      <c r="K97" s="173" t="str">
        <f t="shared" si="10"/>
        <v/>
      </c>
      <c r="L97" s="173"/>
      <c r="M97" s="6" t="str">
        <f>IF(J97="","",(K97/J97)/LOOKUP(RIGHT($D$2,3),定数!$A$6:$A$13,定数!$B$6:$B$13))</f>
        <v/>
      </c>
      <c r="N97" s="81"/>
      <c r="O97" s="8"/>
      <c r="P97" s="192"/>
      <c r="Q97" s="192"/>
      <c r="R97" s="180" t="str">
        <f>IF(P97="","",T97*M97*LOOKUP(RIGHT($D$2,3),定数!$A$6:$A$13,定数!$B$6:$B$13))</f>
        <v/>
      </c>
      <c r="S97" s="180"/>
      <c r="T97" s="181" t="str">
        <f t="shared" si="12"/>
        <v/>
      </c>
      <c r="U97" s="181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73" t="str">
        <f t="shared" si="9"/>
        <v/>
      </c>
      <c r="D98" s="173"/>
      <c r="E98" s="81"/>
      <c r="F98" s="8"/>
      <c r="G98" s="81"/>
      <c r="H98" s="192"/>
      <c r="I98" s="192"/>
      <c r="J98" s="81"/>
      <c r="K98" s="173" t="str">
        <f t="shared" si="10"/>
        <v/>
      </c>
      <c r="L98" s="173"/>
      <c r="M98" s="6" t="str">
        <f>IF(J98="","",(K98/J98)/LOOKUP(RIGHT($D$2,3),定数!$A$6:$A$13,定数!$B$6:$B$13))</f>
        <v/>
      </c>
      <c r="N98" s="81"/>
      <c r="O98" s="8"/>
      <c r="P98" s="192"/>
      <c r="Q98" s="192"/>
      <c r="R98" s="180" t="str">
        <f>IF(P98="","",T98*M98*LOOKUP(RIGHT($D$2,3),定数!$A$6:$A$13,定数!$B$6:$B$13))</f>
        <v/>
      </c>
      <c r="S98" s="180"/>
      <c r="T98" s="181" t="str">
        <f t="shared" si="12"/>
        <v/>
      </c>
      <c r="U98" s="181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73" t="str">
        <f t="shared" si="9"/>
        <v/>
      </c>
      <c r="D99" s="173"/>
      <c r="E99" s="81"/>
      <c r="F99" s="8"/>
      <c r="G99" s="81"/>
      <c r="H99" s="192"/>
      <c r="I99" s="192"/>
      <c r="J99" s="81"/>
      <c r="K99" s="173" t="str">
        <f t="shared" si="10"/>
        <v/>
      </c>
      <c r="L99" s="173"/>
      <c r="M99" s="6" t="str">
        <f>IF(J99="","",(K99/J99)/LOOKUP(RIGHT($D$2,3),定数!$A$6:$A$13,定数!$B$6:$B$13))</f>
        <v/>
      </c>
      <c r="N99" s="81"/>
      <c r="O99" s="8"/>
      <c r="P99" s="192"/>
      <c r="Q99" s="192"/>
      <c r="R99" s="180" t="str">
        <f>IF(P99="","",T99*M99*LOOKUP(RIGHT($D$2,3),定数!$A$6:$A$13,定数!$B$6:$B$13))</f>
        <v/>
      </c>
      <c r="S99" s="180"/>
      <c r="T99" s="181" t="str">
        <f t="shared" si="12"/>
        <v/>
      </c>
      <c r="U99" s="181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73" t="str">
        <f t="shared" si="9"/>
        <v/>
      </c>
      <c r="D100" s="173"/>
      <c r="E100" s="81"/>
      <c r="F100" s="8"/>
      <c r="G100" s="81"/>
      <c r="H100" s="192"/>
      <c r="I100" s="192"/>
      <c r="J100" s="81"/>
      <c r="K100" s="173" t="str">
        <f t="shared" si="10"/>
        <v/>
      </c>
      <c r="L100" s="173"/>
      <c r="M100" s="6" t="str">
        <f>IF(J100="","",(K100/J100)/LOOKUP(RIGHT($D$2,3),定数!$A$6:$A$13,定数!$B$6:$B$13))</f>
        <v/>
      </c>
      <c r="N100" s="81"/>
      <c r="O100" s="8"/>
      <c r="P100" s="192"/>
      <c r="Q100" s="192"/>
      <c r="R100" s="180" t="str">
        <f>IF(P100="","",T100*M100*LOOKUP(RIGHT($D$2,3),定数!$A$6:$A$13,定数!$B$6:$B$13))</f>
        <v/>
      </c>
      <c r="S100" s="180"/>
      <c r="T100" s="181" t="str">
        <f t="shared" si="12"/>
        <v/>
      </c>
      <c r="U100" s="181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73" t="str">
        <f t="shared" si="9"/>
        <v/>
      </c>
      <c r="D101" s="173"/>
      <c r="E101" s="81"/>
      <c r="F101" s="8"/>
      <c r="G101" s="81"/>
      <c r="H101" s="192"/>
      <c r="I101" s="192"/>
      <c r="J101" s="81"/>
      <c r="K101" s="173" t="str">
        <f t="shared" si="10"/>
        <v/>
      </c>
      <c r="L101" s="173"/>
      <c r="M101" s="6" t="str">
        <f>IF(J101="","",(K101/J101)/LOOKUP(RIGHT($D$2,3),定数!$A$6:$A$13,定数!$B$6:$B$13))</f>
        <v/>
      </c>
      <c r="N101" s="81"/>
      <c r="O101" s="8"/>
      <c r="P101" s="192"/>
      <c r="Q101" s="192"/>
      <c r="R101" s="180" t="str">
        <f>IF(P101="","",T101*M101*LOOKUP(RIGHT($D$2,3),定数!$A$6:$A$13,定数!$B$6:$B$13))</f>
        <v/>
      </c>
      <c r="S101" s="180"/>
      <c r="T101" s="181" t="str">
        <f t="shared" si="12"/>
        <v/>
      </c>
      <c r="U101" s="181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73" t="str">
        <f t="shared" si="9"/>
        <v/>
      </c>
      <c r="D102" s="173"/>
      <c r="E102" s="34"/>
      <c r="F102" s="8"/>
      <c r="G102" s="34"/>
      <c r="H102" s="192"/>
      <c r="I102" s="192"/>
      <c r="J102" s="34"/>
      <c r="K102" s="182" t="str">
        <f t="shared" si="10"/>
        <v/>
      </c>
      <c r="L102" s="183"/>
      <c r="M102" s="6" t="str">
        <f>IF(J102="","",(K102/J102)/LOOKUP(RIGHT($D$2,3),定数!$A$6:$A$13,定数!$B$6:$B$13))</f>
        <v/>
      </c>
      <c r="N102" s="34"/>
      <c r="O102" s="8"/>
      <c r="P102" s="192"/>
      <c r="Q102" s="192"/>
      <c r="R102" s="180" t="str">
        <f>IF(P102="","",T102*M102*LOOKUP(RIGHT($D$2,3),定数!$A$6:$A$13,定数!$B$6:$B$13))</f>
        <v/>
      </c>
      <c r="S102" s="180"/>
      <c r="T102" s="181" t="str">
        <f t="shared" si="12"/>
        <v/>
      </c>
      <c r="U102" s="181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73" t="str">
        <f t="shared" si="9"/>
        <v/>
      </c>
      <c r="D103" s="173"/>
      <c r="E103" s="34"/>
      <c r="F103" s="8"/>
      <c r="G103" s="34"/>
      <c r="H103" s="192"/>
      <c r="I103" s="192"/>
      <c r="J103" s="34"/>
      <c r="K103" s="182" t="str">
        <f t="shared" si="10"/>
        <v/>
      </c>
      <c r="L103" s="183"/>
      <c r="M103" s="6" t="str">
        <f>IF(J103="","",(K103/J103)/LOOKUP(RIGHT($D$2,3),定数!$A$6:$A$13,定数!$B$6:$B$13))</f>
        <v/>
      </c>
      <c r="N103" s="34"/>
      <c r="O103" s="8"/>
      <c r="P103" s="192"/>
      <c r="Q103" s="192"/>
      <c r="R103" s="180" t="str">
        <f>IF(P103="","",T103*M103*LOOKUP(RIGHT($D$2,3),定数!$A$6:$A$13,定数!$B$6:$B$13))</f>
        <v/>
      </c>
      <c r="S103" s="180"/>
      <c r="T103" s="181" t="str">
        <f t="shared" si="12"/>
        <v/>
      </c>
      <c r="U103" s="181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73" t="str">
        <f t="shared" si="9"/>
        <v/>
      </c>
      <c r="D104" s="173"/>
      <c r="E104" s="34"/>
      <c r="F104" s="8"/>
      <c r="G104" s="34"/>
      <c r="H104" s="192"/>
      <c r="I104" s="192"/>
      <c r="J104" s="34"/>
      <c r="K104" s="182" t="str">
        <f t="shared" si="10"/>
        <v/>
      </c>
      <c r="L104" s="183"/>
      <c r="M104" s="6" t="str">
        <f>IF(J104="","",(K104/J104)/LOOKUP(RIGHT($D$2,3),定数!$A$6:$A$13,定数!$B$6:$B$13))</f>
        <v/>
      </c>
      <c r="N104" s="34"/>
      <c r="O104" s="8"/>
      <c r="P104" s="192"/>
      <c r="Q104" s="192"/>
      <c r="R104" s="180" t="str">
        <f>IF(P104="","",T104*M104*LOOKUP(RIGHT($D$2,3),定数!$A$6:$A$13,定数!$B$6:$B$13))</f>
        <v/>
      </c>
      <c r="S104" s="180"/>
      <c r="T104" s="181" t="str">
        <f t="shared" si="12"/>
        <v/>
      </c>
      <c r="U104" s="181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73" t="str">
        <f t="shared" si="9"/>
        <v/>
      </c>
      <c r="D105" s="173"/>
      <c r="E105" s="34"/>
      <c r="F105" s="8"/>
      <c r="G105" s="34"/>
      <c r="H105" s="192"/>
      <c r="I105" s="192"/>
      <c r="J105" s="34"/>
      <c r="K105" s="182" t="str">
        <f t="shared" si="10"/>
        <v/>
      </c>
      <c r="L105" s="183"/>
      <c r="M105" s="6" t="str">
        <f>IF(J105="","",(K105/J105)/LOOKUP(RIGHT($D$2,3),定数!$A$6:$A$13,定数!$B$6:$B$13))</f>
        <v/>
      </c>
      <c r="N105" s="34"/>
      <c r="O105" s="8"/>
      <c r="P105" s="192"/>
      <c r="Q105" s="192"/>
      <c r="R105" s="180" t="str">
        <f>IF(P105="","",T105*M105*LOOKUP(RIGHT($D$2,3),定数!$A$6:$A$13,定数!$B$6:$B$13))</f>
        <v/>
      </c>
      <c r="S105" s="180"/>
      <c r="T105" s="181" t="str">
        <f t="shared" si="12"/>
        <v/>
      </c>
      <c r="U105" s="181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73" t="str">
        <f t="shared" si="9"/>
        <v/>
      </c>
      <c r="D106" s="173"/>
      <c r="E106" s="34"/>
      <c r="F106" s="8"/>
      <c r="G106" s="34"/>
      <c r="H106" s="192"/>
      <c r="I106" s="192"/>
      <c r="J106" s="34"/>
      <c r="K106" s="182" t="str">
        <f t="shared" si="10"/>
        <v/>
      </c>
      <c r="L106" s="183"/>
      <c r="M106" s="6" t="str">
        <f>IF(J106="","",(K106/J106)/LOOKUP(RIGHT($D$2,3),定数!$A$6:$A$13,定数!$B$6:$B$13))</f>
        <v/>
      </c>
      <c r="N106" s="34"/>
      <c r="O106" s="8"/>
      <c r="P106" s="192"/>
      <c r="Q106" s="192"/>
      <c r="R106" s="180" t="str">
        <f>IF(P106="","",T106*M106*LOOKUP(RIGHT($D$2,3),定数!$A$6:$A$13,定数!$B$6:$B$13))</f>
        <v/>
      </c>
      <c r="S106" s="180"/>
      <c r="T106" s="181" t="str">
        <f t="shared" si="12"/>
        <v/>
      </c>
      <c r="U106" s="181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73" t="str">
        <f t="shared" si="9"/>
        <v/>
      </c>
      <c r="D107" s="173"/>
      <c r="E107" s="34"/>
      <c r="F107" s="8"/>
      <c r="G107" s="34"/>
      <c r="H107" s="192"/>
      <c r="I107" s="192"/>
      <c r="J107" s="34"/>
      <c r="K107" s="182" t="str">
        <f t="shared" si="10"/>
        <v/>
      </c>
      <c r="L107" s="183"/>
      <c r="M107" s="6" t="str">
        <f>IF(J107="","",(K107/J107)/LOOKUP(RIGHT($D$2,3),定数!$A$6:$A$13,定数!$B$6:$B$13))</f>
        <v/>
      </c>
      <c r="N107" s="34"/>
      <c r="O107" s="8"/>
      <c r="P107" s="192"/>
      <c r="Q107" s="192"/>
      <c r="R107" s="180" t="str">
        <f>IF(P107="","",T107*M107*LOOKUP(RIGHT($D$2,3),定数!$A$6:$A$13,定数!$B$6:$B$13))</f>
        <v/>
      </c>
      <c r="S107" s="180"/>
      <c r="T107" s="181" t="str">
        <f t="shared" si="12"/>
        <v/>
      </c>
      <c r="U107" s="18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73" t="str">
        <f t="shared" si="9"/>
        <v/>
      </c>
      <c r="D108" s="173"/>
      <c r="E108" s="34"/>
      <c r="F108" s="8"/>
      <c r="G108" s="34"/>
      <c r="H108" s="192"/>
      <c r="I108" s="192"/>
      <c r="J108" s="34"/>
      <c r="K108" s="182" t="str">
        <f t="shared" si="10"/>
        <v/>
      </c>
      <c r="L108" s="183"/>
      <c r="M108" s="6" t="str">
        <f>IF(J108="","",(K108/J108)/LOOKUP(RIGHT($D$2,3),定数!$A$6:$A$13,定数!$B$6:$B$13))</f>
        <v/>
      </c>
      <c r="N108" s="34"/>
      <c r="O108" s="8"/>
      <c r="P108" s="192"/>
      <c r="Q108" s="192"/>
      <c r="R108" s="180" t="str">
        <f>IF(P108="","",T108*M108*LOOKUP(RIGHT($D$2,3),定数!$A$6:$A$13,定数!$B$6:$B$13))</f>
        <v/>
      </c>
      <c r="S108" s="180"/>
      <c r="T108" s="181" t="str">
        <f t="shared" si="12"/>
        <v/>
      </c>
      <c r="U108" s="18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37" t="s">
        <v>4</v>
      </c>
      <c r="C2" s="137"/>
      <c r="D2" s="139"/>
      <c r="E2" s="139"/>
      <c r="F2" s="137" t="s">
        <v>5</v>
      </c>
      <c r="G2" s="137"/>
      <c r="H2" s="139" t="s">
        <v>35</v>
      </c>
      <c r="I2" s="139"/>
      <c r="J2" s="137" t="s">
        <v>6</v>
      </c>
      <c r="K2" s="137"/>
      <c r="L2" s="138">
        <f>C9</f>
        <v>1000000</v>
      </c>
      <c r="M2" s="139"/>
      <c r="N2" s="137" t="s">
        <v>7</v>
      </c>
      <c r="O2" s="137"/>
      <c r="P2" s="138" t="e">
        <f>C108+R108</f>
        <v>#VALUE!</v>
      </c>
      <c r="Q2" s="139"/>
      <c r="R2" s="1"/>
      <c r="S2" s="1"/>
      <c r="T2" s="1"/>
    </row>
    <row r="3" spans="2:21" ht="57" customHeight="1" x14ac:dyDescent="0.2">
      <c r="B3" s="137" t="s">
        <v>8</v>
      </c>
      <c r="C3" s="137"/>
      <c r="D3" s="141" t="s">
        <v>37</v>
      </c>
      <c r="E3" s="141"/>
      <c r="F3" s="141"/>
      <c r="G3" s="141"/>
      <c r="H3" s="141"/>
      <c r="I3" s="141"/>
      <c r="J3" s="137" t="s">
        <v>9</v>
      </c>
      <c r="K3" s="137"/>
      <c r="L3" s="141" t="s">
        <v>34</v>
      </c>
      <c r="M3" s="142"/>
      <c r="N3" s="142"/>
      <c r="O3" s="142"/>
      <c r="P3" s="142"/>
      <c r="Q3" s="142"/>
      <c r="R3" s="1"/>
      <c r="S3" s="1"/>
    </row>
    <row r="4" spans="2:21" x14ac:dyDescent="0.2">
      <c r="B4" s="137" t="s">
        <v>10</v>
      </c>
      <c r="C4" s="137"/>
      <c r="D4" s="159">
        <f>SUM($R$9:$S$993)</f>
        <v>153684.21052631587</v>
      </c>
      <c r="E4" s="159"/>
      <c r="F4" s="137" t="s">
        <v>11</v>
      </c>
      <c r="G4" s="137"/>
      <c r="H4" s="160">
        <f>SUM($T$9:$U$108)</f>
        <v>292.00000000000017</v>
      </c>
      <c r="I4" s="139"/>
      <c r="J4" s="161" t="s">
        <v>12</v>
      </c>
      <c r="K4" s="161"/>
      <c r="L4" s="138">
        <f>MAX($C$9:$D$990)-C9</f>
        <v>153684.21052631596</v>
      </c>
      <c r="M4" s="138"/>
      <c r="N4" s="161" t="s">
        <v>13</v>
      </c>
      <c r="O4" s="161"/>
      <c r="P4" s="159">
        <f>MIN($C$9:$D$990)-C9</f>
        <v>0</v>
      </c>
      <c r="Q4" s="159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170" t="s">
        <v>18</v>
      </c>
      <c r="K5" s="137"/>
      <c r="L5" s="171"/>
      <c r="M5" s="172"/>
      <c r="N5" s="17" t="s">
        <v>19</v>
      </c>
      <c r="O5" s="9"/>
      <c r="P5" s="171"/>
      <c r="Q5" s="172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23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1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</row>
    <row r="9" spans="2:21" x14ac:dyDescent="0.2">
      <c r="B9" s="19">
        <v>1</v>
      </c>
      <c r="C9" s="173">
        <v>1000000</v>
      </c>
      <c r="D9" s="173"/>
      <c r="E9" s="19">
        <v>2001</v>
      </c>
      <c r="F9" s="8">
        <v>42111</v>
      </c>
      <c r="G9" s="19" t="s">
        <v>3</v>
      </c>
      <c r="H9" s="192">
        <v>105.33</v>
      </c>
      <c r="I9" s="192"/>
      <c r="J9" s="19">
        <v>57</v>
      </c>
      <c r="K9" s="173">
        <f t="shared" ref="K9:K72" si="0">IF(F9="","",C9*0.03)</f>
        <v>30000</v>
      </c>
      <c r="L9" s="173"/>
      <c r="M9" s="6">
        <f>IF(J9="","",(K9/J9)/1000)</f>
        <v>0.52631578947368418</v>
      </c>
      <c r="N9" s="19">
        <v>2001</v>
      </c>
      <c r="O9" s="8">
        <v>42111</v>
      </c>
      <c r="P9" s="192">
        <v>108.25</v>
      </c>
      <c r="Q9" s="192"/>
      <c r="R9" s="180">
        <f>IF(O9="","",(IF(G9="売",H9-P9,P9-H9))*M9*100000)</f>
        <v>153684.21052631587</v>
      </c>
      <c r="S9" s="180"/>
      <c r="T9" s="181">
        <f>IF(O9="","",IF(R9&lt;0,J9*(-1),IF(G9="買",(P9-H9)*100,(H9-P9)*100)))</f>
        <v>292.00000000000017</v>
      </c>
      <c r="U9" s="181"/>
    </row>
    <row r="10" spans="2:21" x14ac:dyDescent="0.2">
      <c r="B10" s="19">
        <v>2</v>
      </c>
      <c r="C10" s="173">
        <f t="shared" ref="C10:C73" si="1">IF(R9="","",C9+R9)</f>
        <v>1153684.210526316</v>
      </c>
      <c r="D10" s="173"/>
      <c r="E10" s="19"/>
      <c r="F10" s="8"/>
      <c r="G10" s="19" t="s">
        <v>3</v>
      </c>
      <c r="H10" s="192"/>
      <c r="I10" s="192"/>
      <c r="J10" s="19"/>
      <c r="K10" s="173" t="str">
        <f t="shared" si="0"/>
        <v/>
      </c>
      <c r="L10" s="173"/>
      <c r="M10" s="6" t="str">
        <f t="shared" ref="M10:M73" si="2">IF(J10="","",(K10/J10)/1000)</f>
        <v/>
      </c>
      <c r="N10" s="19"/>
      <c r="O10" s="8"/>
      <c r="P10" s="192"/>
      <c r="Q10" s="192"/>
      <c r="R10" s="180" t="str">
        <f t="shared" ref="R10:R73" si="3">IF(O10="","",(IF(G10="売",H10-P10,P10-H10))*M10*100000)</f>
        <v/>
      </c>
      <c r="S10" s="180"/>
      <c r="T10" s="181" t="str">
        <f t="shared" ref="T10:T73" si="4">IF(O10="","",IF(R10&lt;0,J10*(-1),IF(G10="買",(P10-H10)*100,(H10-P10)*100)))</f>
        <v/>
      </c>
      <c r="U10" s="181"/>
    </row>
    <row r="11" spans="2:21" x14ac:dyDescent="0.2">
      <c r="B11" s="19">
        <v>3</v>
      </c>
      <c r="C11" s="173" t="str">
        <f t="shared" si="1"/>
        <v/>
      </c>
      <c r="D11" s="173"/>
      <c r="E11" s="19"/>
      <c r="F11" s="8"/>
      <c r="G11" s="19" t="s">
        <v>3</v>
      </c>
      <c r="H11" s="192"/>
      <c r="I11" s="192"/>
      <c r="J11" s="19"/>
      <c r="K11" s="173" t="str">
        <f t="shared" si="0"/>
        <v/>
      </c>
      <c r="L11" s="173"/>
      <c r="M11" s="6" t="str">
        <f t="shared" si="2"/>
        <v/>
      </c>
      <c r="N11" s="19"/>
      <c r="O11" s="8"/>
      <c r="P11" s="192"/>
      <c r="Q11" s="192"/>
      <c r="R11" s="180" t="str">
        <f t="shared" si="3"/>
        <v/>
      </c>
      <c r="S11" s="180"/>
      <c r="T11" s="181" t="str">
        <f t="shared" si="4"/>
        <v/>
      </c>
      <c r="U11" s="181"/>
    </row>
    <row r="12" spans="2:21" x14ac:dyDescent="0.2">
      <c r="B12" s="19">
        <v>4</v>
      </c>
      <c r="C12" s="173" t="str">
        <f t="shared" si="1"/>
        <v/>
      </c>
      <c r="D12" s="173"/>
      <c r="E12" s="19"/>
      <c r="F12" s="8"/>
      <c r="G12" s="19" t="s">
        <v>2</v>
      </c>
      <c r="H12" s="192"/>
      <c r="I12" s="192"/>
      <c r="J12" s="19"/>
      <c r="K12" s="173" t="str">
        <f t="shared" si="0"/>
        <v/>
      </c>
      <c r="L12" s="173"/>
      <c r="M12" s="6" t="str">
        <f t="shared" si="2"/>
        <v/>
      </c>
      <c r="N12" s="19"/>
      <c r="O12" s="8"/>
      <c r="P12" s="192"/>
      <c r="Q12" s="192"/>
      <c r="R12" s="180" t="str">
        <f t="shared" si="3"/>
        <v/>
      </c>
      <c r="S12" s="180"/>
      <c r="T12" s="181" t="str">
        <f t="shared" si="4"/>
        <v/>
      </c>
      <c r="U12" s="181"/>
    </row>
    <row r="13" spans="2:21" x14ac:dyDescent="0.2">
      <c r="B13" s="19">
        <v>5</v>
      </c>
      <c r="C13" s="173" t="str">
        <f t="shared" si="1"/>
        <v/>
      </c>
      <c r="D13" s="173"/>
      <c r="E13" s="19"/>
      <c r="F13" s="8"/>
      <c r="G13" s="19" t="s">
        <v>2</v>
      </c>
      <c r="H13" s="192"/>
      <c r="I13" s="192"/>
      <c r="J13" s="19"/>
      <c r="K13" s="173" t="str">
        <f t="shared" si="0"/>
        <v/>
      </c>
      <c r="L13" s="173"/>
      <c r="M13" s="6" t="str">
        <f t="shared" si="2"/>
        <v/>
      </c>
      <c r="N13" s="19"/>
      <c r="O13" s="8"/>
      <c r="P13" s="192"/>
      <c r="Q13" s="192"/>
      <c r="R13" s="180" t="str">
        <f t="shared" si="3"/>
        <v/>
      </c>
      <c r="S13" s="180"/>
      <c r="T13" s="181" t="str">
        <f t="shared" si="4"/>
        <v/>
      </c>
      <c r="U13" s="181"/>
    </row>
    <row r="14" spans="2:21" x14ac:dyDescent="0.2">
      <c r="B14" s="19">
        <v>6</v>
      </c>
      <c r="C14" s="173" t="str">
        <f t="shared" si="1"/>
        <v/>
      </c>
      <c r="D14" s="173"/>
      <c r="E14" s="19"/>
      <c r="F14" s="8"/>
      <c r="G14" s="19" t="s">
        <v>3</v>
      </c>
      <c r="H14" s="192"/>
      <c r="I14" s="192"/>
      <c r="J14" s="19"/>
      <c r="K14" s="173" t="str">
        <f t="shared" si="0"/>
        <v/>
      </c>
      <c r="L14" s="173"/>
      <c r="M14" s="6" t="str">
        <f t="shared" si="2"/>
        <v/>
      </c>
      <c r="N14" s="19"/>
      <c r="O14" s="8"/>
      <c r="P14" s="192"/>
      <c r="Q14" s="192"/>
      <c r="R14" s="180" t="str">
        <f t="shared" si="3"/>
        <v/>
      </c>
      <c r="S14" s="180"/>
      <c r="T14" s="181" t="str">
        <f t="shared" si="4"/>
        <v/>
      </c>
      <c r="U14" s="181"/>
    </row>
    <row r="15" spans="2:21" x14ac:dyDescent="0.2">
      <c r="B15" s="19">
        <v>7</v>
      </c>
      <c r="C15" s="173" t="str">
        <f t="shared" si="1"/>
        <v/>
      </c>
      <c r="D15" s="173"/>
      <c r="E15" s="19"/>
      <c r="F15" s="8"/>
      <c r="G15" s="19" t="s">
        <v>3</v>
      </c>
      <c r="H15" s="192"/>
      <c r="I15" s="192"/>
      <c r="J15" s="19"/>
      <c r="K15" s="173" t="str">
        <f t="shared" si="0"/>
        <v/>
      </c>
      <c r="L15" s="173"/>
      <c r="M15" s="6" t="str">
        <f t="shared" si="2"/>
        <v/>
      </c>
      <c r="N15" s="19"/>
      <c r="O15" s="8"/>
      <c r="P15" s="192"/>
      <c r="Q15" s="192"/>
      <c r="R15" s="180" t="str">
        <f t="shared" si="3"/>
        <v/>
      </c>
      <c r="S15" s="180"/>
      <c r="T15" s="181" t="str">
        <f t="shared" si="4"/>
        <v/>
      </c>
      <c r="U15" s="181"/>
    </row>
    <row r="16" spans="2:21" x14ac:dyDescent="0.2">
      <c r="B16" s="19">
        <v>8</v>
      </c>
      <c r="C16" s="173" t="str">
        <f t="shared" si="1"/>
        <v/>
      </c>
      <c r="D16" s="173"/>
      <c r="E16" s="19"/>
      <c r="F16" s="8"/>
      <c r="G16" s="19" t="s">
        <v>3</v>
      </c>
      <c r="H16" s="192"/>
      <c r="I16" s="192"/>
      <c r="J16" s="19"/>
      <c r="K16" s="173" t="str">
        <f t="shared" si="0"/>
        <v/>
      </c>
      <c r="L16" s="173"/>
      <c r="M16" s="6" t="str">
        <f t="shared" si="2"/>
        <v/>
      </c>
      <c r="N16" s="19"/>
      <c r="O16" s="8"/>
      <c r="P16" s="192"/>
      <c r="Q16" s="192"/>
      <c r="R16" s="180" t="str">
        <f t="shared" si="3"/>
        <v/>
      </c>
      <c r="S16" s="180"/>
      <c r="T16" s="181" t="str">
        <f t="shared" si="4"/>
        <v/>
      </c>
      <c r="U16" s="181"/>
    </row>
    <row r="17" spans="2:21" x14ac:dyDescent="0.2">
      <c r="B17" s="19">
        <v>9</v>
      </c>
      <c r="C17" s="173" t="str">
        <f t="shared" si="1"/>
        <v/>
      </c>
      <c r="D17" s="173"/>
      <c r="E17" s="19"/>
      <c r="F17" s="8"/>
      <c r="G17" s="19" t="s">
        <v>3</v>
      </c>
      <c r="H17" s="192"/>
      <c r="I17" s="192"/>
      <c r="J17" s="19"/>
      <c r="K17" s="173" t="str">
        <f t="shared" si="0"/>
        <v/>
      </c>
      <c r="L17" s="173"/>
      <c r="M17" s="6" t="str">
        <f t="shared" si="2"/>
        <v/>
      </c>
      <c r="N17" s="19"/>
      <c r="O17" s="8"/>
      <c r="P17" s="192"/>
      <c r="Q17" s="192"/>
      <c r="R17" s="180" t="str">
        <f t="shared" si="3"/>
        <v/>
      </c>
      <c r="S17" s="180"/>
      <c r="T17" s="181" t="str">
        <f t="shared" si="4"/>
        <v/>
      </c>
      <c r="U17" s="181"/>
    </row>
    <row r="18" spans="2:21" x14ac:dyDescent="0.2">
      <c r="B18" s="19">
        <v>10</v>
      </c>
      <c r="C18" s="173" t="str">
        <f t="shared" si="1"/>
        <v/>
      </c>
      <c r="D18" s="173"/>
      <c r="E18" s="19"/>
      <c r="F18" s="8"/>
      <c r="G18" s="19" t="s">
        <v>3</v>
      </c>
      <c r="H18" s="192"/>
      <c r="I18" s="192"/>
      <c r="J18" s="19"/>
      <c r="K18" s="173" t="str">
        <f t="shared" si="0"/>
        <v/>
      </c>
      <c r="L18" s="173"/>
      <c r="M18" s="6" t="str">
        <f t="shared" si="2"/>
        <v/>
      </c>
      <c r="N18" s="19"/>
      <c r="O18" s="8"/>
      <c r="P18" s="192"/>
      <c r="Q18" s="192"/>
      <c r="R18" s="180" t="str">
        <f t="shared" si="3"/>
        <v/>
      </c>
      <c r="S18" s="180"/>
      <c r="T18" s="181" t="str">
        <f t="shared" si="4"/>
        <v/>
      </c>
      <c r="U18" s="181"/>
    </row>
    <row r="19" spans="2:21" x14ac:dyDescent="0.2">
      <c r="B19" s="19">
        <v>11</v>
      </c>
      <c r="C19" s="173" t="str">
        <f t="shared" si="1"/>
        <v/>
      </c>
      <c r="D19" s="173"/>
      <c r="E19" s="19"/>
      <c r="F19" s="8"/>
      <c r="G19" s="19" t="s">
        <v>3</v>
      </c>
      <c r="H19" s="192"/>
      <c r="I19" s="192"/>
      <c r="J19" s="19"/>
      <c r="K19" s="173" t="str">
        <f t="shared" si="0"/>
        <v/>
      </c>
      <c r="L19" s="173"/>
      <c r="M19" s="6" t="str">
        <f t="shared" si="2"/>
        <v/>
      </c>
      <c r="N19" s="19"/>
      <c r="O19" s="8"/>
      <c r="P19" s="192"/>
      <c r="Q19" s="192"/>
      <c r="R19" s="180" t="str">
        <f t="shared" si="3"/>
        <v/>
      </c>
      <c r="S19" s="180"/>
      <c r="T19" s="181" t="str">
        <f t="shared" si="4"/>
        <v/>
      </c>
      <c r="U19" s="181"/>
    </row>
    <row r="20" spans="2:21" x14ac:dyDescent="0.2">
      <c r="B20" s="19">
        <v>12</v>
      </c>
      <c r="C20" s="173" t="str">
        <f t="shared" si="1"/>
        <v/>
      </c>
      <c r="D20" s="173"/>
      <c r="E20" s="19"/>
      <c r="F20" s="8"/>
      <c r="G20" s="19" t="s">
        <v>3</v>
      </c>
      <c r="H20" s="192"/>
      <c r="I20" s="192"/>
      <c r="J20" s="19"/>
      <c r="K20" s="173" t="str">
        <f t="shared" si="0"/>
        <v/>
      </c>
      <c r="L20" s="173"/>
      <c r="M20" s="6" t="str">
        <f t="shared" si="2"/>
        <v/>
      </c>
      <c r="N20" s="19"/>
      <c r="O20" s="8"/>
      <c r="P20" s="192"/>
      <c r="Q20" s="192"/>
      <c r="R20" s="180" t="str">
        <f t="shared" si="3"/>
        <v/>
      </c>
      <c r="S20" s="180"/>
      <c r="T20" s="181" t="str">
        <f t="shared" si="4"/>
        <v/>
      </c>
      <c r="U20" s="181"/>
    </row>
    <row r="21" spans="2:21" x14ac:dyDescent="0.2">
      <c r="B21" s="19">
        <v>13</v>
      </c>
      <c r="C21" s="173" t="str">
        <f t="shared" si="1"/>
        <v/>
      </c>
      <c r="D21" s="173"/>
      <c r="E21" s="19"/>
      <c r="F21" s="8"/>
      <c r="G21" s="19" t="s">
        <v>3</v>
      </c>
      <c r="H21" s="192"/>
      <c r="I21" s="192"/>
      <c r="J21" s="19"/>
      <c r="K21" s="173" t="str">
        <f t="shared" si="0"/>
        <v/>
      </c>
      <c r="L21" s="173"/>
      <c r="M21" s="6" t="str">
        <f t="shared" si="2"/>
        <v/>
      </c>
      <c r="N21" s="19"/>
      <c r="O21" s="8"/>
      <c r="P21" s="192"/>
      <c r="Q21" s="192"/>
      <c r="R21" s="180" t="str">
        <f t="shared" si="3"/>
        <v/>
      </c>
      <c r="S21" s="180"/>
      <c r="T21" s="181" t="str">
        <f t="shared" si="4"/>
        <v/>
      </c>
      <c r="U21" s="181"/>
    </row>
    <row r="22" spans="2:21" x14ac:dyDescent="0.2">
      <c r="B22" s="19">
        <v>14</v>
      </c>
      <c r="C22" s="173" t="str">
        <f t="shared" si="1"/>
        <v/>
      </c>
      <c r="D22" s="173"/>
      <c r="E22" s="19"/>
      <c r="F22" s="8"/>
      <c r="G22" s="19" t="s">
        <v>2</v>
      </c>
      <c r="H22" s="192"/>
      <c r="I22" s="192"/>
      <c r="J22" s="19"/>
      <c r="K22" s="173" t="str">
        <f t="shared" si="0"/>
        <v/>
      </c>
      <c r="L22" s="173"/>
      <c r="M22" s="6" t="str">
        <f t="shared" si="2"/>
        <v/>
      </c>
      <c r="N22" s="19"/>
      <c r="O22" s="8"/>
      <c r="P22" s="192"/>
      <c r="Q22" s="192"/>
      <c r="R22" s="180" t="str">
        <f t="shared" si="3"/>
        <v/>
      </c>
      <c r="S22" s="180"/>
      <c r="T22" s="181" t="str">
        <f t="shared" si="4"/>
        <v/>
      </c>
      <c r="U22" s="181"/>
    </row>
    <row r="23" spans="2:21" x14ac:dyDescent="0.2">
      <c r="B23" s="19">
        <v>15</v>
      </c>
      <c r="C23" s="173" t="str">
        <f t="shared" si="1"/>
        <v/>
      </c>
      <c r="D23" s="173"/>
      <c r="E23" s="19"/>
      <c r="F23" s="8"/>
      <c r="G23" s="19" t="s">
        <v>3</v>
      </c>
      <c r="H23" s="192"/>
      <c r="I23" s="192"/>
      <c r="J23" s="19"/>
      <c r="K23" s="173" t="str">
        <f t="shared" si="0"/>
        <v/>
      </c>
      <c r="L23" s="173"/>
      <c r="M23" s="6" t="str">
        <f t="shared" si="2"/>
        <v/>
      </c>
      <c r="N23" s="19"/>
      <c r="O23" s="8"/>
      <c r="P23" s="192"/>
      <c r="Q23" s="192"/>
      <c r="R23" s="180" t="str">
        <f t="shared" si="3"/>
        <v/>
      </c>
      <c r="S23" s="180"/>
      <c r="T23" s="181" t="str">
        <f t="shared" si="4"/>
        <v/>
      </c>
      <c r="U23" s="181"/>
    </row>
    <row r="24" spans="2:21" x14ac:dyDescent="0.2">
      <c r="B24" s="19">
        <v>16</v>
      </c>
      <c r="C24" s="173" t="str">
        <f t="shared" si="1"/>
        <v/>
      </c>
      <c r="D24" s="173"/>
      <c r="E24" s="19"/>
      <c r="F24" s="8"/>
      <c r="G24" s="19" t="s">
        <v>3</v>
      </c>
      <c r="H24" s="192"/>
      <c r="I24" s="192"/>
      <c r="J24" s="19"/>
      <c r="K24" s="173" t="str">
        <f t="shared" si="0"/>
        <v/>
      </c>
      <c r="L24" s="173"/>
      <c r="M24" s="6" t="str">
        <f t="shared" si="2"/>
        <v/>
      </c>
      <c r="N24" s="19"/>
      <c r="O24" s="8"/>
      <c r="P24" s="192"/>
      <c r="Q24" s="192"/>
      <c r="R24" s="180" t="str">
        <f t="shared" si="3"/>
        <v/>
      </c>
      <c r="S24" s="180"/>
      <c r="T24" s="181" t="str">
        <f t="shared" si="4"/>
        <v/>
      </c>
      <c r="U24" s="181"/>
    </row>
    <row r="25" spans="2:21" x14ac:dyDescent="0.2">
      <c r="B25" s="19">
        <v>17</v>
      </c>
      <c r="C25" s="173" t="str">
        <f t="shared" si="1"/>
        <v/>
      </c>
      <c r="D25" s="173"/>
      <c r="E25" s="19"/>
      <c r="F25" s="8"/>
      <c r="G25" s="19" t="s">
        <v>3</v>
      </c>
      <c r="H25" s="192"/>
      <c r="I25" s="192"/>
      <c r="J25" s="19"/>
      <c r="K25" s="173" t="str">
        <f t="shared" si="0"/>
        <v/>
      </c>
      <c r="L25" s="173"/>
      <c r="M25" s="6" t="str">
        <f t="shared" si="2"/>
        <v/>
      </c>
      <c r="N25" s="19"/>
      <c r="O25" s="8"/>
      <c r="P25" s="192"/>
      <c r="Q25" s="192"/>
      <c r="R25" s="180" t="str">
        <f t="shared" si="3"/>
        <v/>
      </c>
      <c r="S25" s="180"/>
      <c r="T25" s="181" t="str">
        <f t="shared" si="4"/>
        <v/>
      </c>
      <c r="U25" s="181"/>
    </row>
    <row r="26" spans="2:21" x14ac:dyDescent="0.2">
      <c r="B26" s="19">
        <v>18</v>
      </c>
      <c r="C26" s="173" t="str">
        <f t="shared" si="1"/>
        <v/>
      </c>
      <c r="D26" s="173"/>
      <c r="E26" s="19"/>
      <c r="F26" s="8"/>
      <c r="G26" s="19" t="s">
        <v>3</v>
      </c>
      <c r="H26" s="192"/>
      <c r="I26" s="192"/>
      <c r="J26" s="19"/>
      <c r="K26" s="173" t="str">
        <f t="shared" si="0"/>
        <v/>
      </c>
      <c r="L26" s="173"/>
      <c r="M26" s="6" t="str">
        <f t="shared" si="2"/>
        <v/>
      </c>
      <c r="N26" s="19"/>
      <c r="O26" s="8"/>
      <c r="P26" s="192"/>
      <c r="Q26" s="192"/>
      <c r="R26" s="180" t="str">
        <f t="shared" si="3"/>
        <v/>
      </c>
      <c r="S26" s="180"/>
      <c r="T26" s="181" t="str">
        <f t="shared" si="4"/>
        <v/>
      </c>
      <c r="U26" s="181"/>
    </row>
    <row r="27" spans="2:21" x14ac:dyDescent="0.2">
      <c r="B27" s="19">
        <v>19</v>
      </c>
      <c r="C27" s="173" t="str">
        <f t="shared" si="1"/>
        <v/>
      </c>
      <c r="D27" s="173"/>
      <c r="E27" s="19"/>
      <c r="F27" s="8"/>
      <c r="G27" s="19" t="s">
        <v>2</v>
      </c>
      <c r="H27" s="192"/>
      <c r="I27" s="192"/>
      <c r="J27" s="19"/>
      <c r="K27" s="173" t="str">
        <f t="shared" si="0"/>
        <v/>
      </c>
      <c r="L27" s="173"/>
      <c r="M27" s="6" t="str">
        <f t="shared" si="2"/>
        <v/>
      </c>
      <c r="N27" s="19"/>
      <c r="O27" s="8"/>
      <c r="P27" s="192"/>
      <c r="Q27" s="192"/>
      <c r="R27" s="180" t="str">
        <f t="shared" si="3"/>
        <v/>
      </c>
      <c r="S27" s="180"/>
      <c r="T27" s="181" t="str">
        <f t="shared" si="4"/>
        <v/>
      </c>
      <c r="U27" s="181"/>
    </row>
    <row r="28" spans="2:21" x14ac:dyDescent="0.2">
      <c r="B28" s="19">
        <v>20</v>
      </c>
      <c r="C28" s="173" t="str">
        <f t="shared" si="1"/>
        <v/>
      </c>
      <c r="D28" s="173"/>
      <c r="E28" s="19"/>
      <c r="F28" s="8"/>
      <c r="G28" s="19" t="s">
        <v>3</v>
      </c>
      <c r="H28" s="192"/>
      <c r="I28" s="192"/>
      <c r="J28" s="19"/>
      <c r="K28" s="173" t="str">
        <f t="shared" si="0"/>
        <v/>
      </c>
      <c r="L28" s="173"/>
      <c r="M28" s="6" t="str">
        <f t="shared" si="2"/>
        <v/>
      </c>
      <c r="N28" s="19"/>
      <c r="O28" s="8"/>
      <c r="P28" s="192"/>
      <c r="Q28" s="192"/>
      <c r="R28" s="180" t="str">
        <f t="shared" si="3"/>
        <v/>
      </c>
      <c r="S28" s="180"/>
      <c r="T28" s="181" t="str">
        <f t="shared" si="4"/>
        <v/>
      </c>
      <c r="U28" s="181"/>
    </row>
    <row r="29" spans="2:21" x14ac:dyDescent="0.2">
      <c r="B29" s="19">
        <v>21</v>
      </c>
      <c r="C29" s="173" t="str">
        <f t="shared" si="1"/>
        <v/>
      </c>
      <c r="D29" s="173"/>
      <c r="E29" s="19"/>
      <c r="F29" s="8"/>
      <c r="G29" s="19" t="s">
        <v>2</v>
      </c>
      <c r="H29" s="192"/>
      <c r="I29" s="192"/>
      <c r="J29" s="19"/>
      <c r="K29" s="173" t="str">
        <f t="shared" si="0"/>
        <v/>
      </c>
      <c r="L29" s="173"/>
      <c r="M29" s="6" t="str">
        <f t="shared" si="2"/>
        <v/>
      </c>
      <c r="N29" s="19"/>
      <c r="O29" s="8"/>
      <c r="P29" s="192"/>
      <c r="Q29" s="192"/>
      <c r="R29" s="180" t="str">
        <f t="shared" si="3"/>
        <v/>
      </c>
      <c r="S29" s="180"/>
      <c r="T29" s="181" t="str">
        <f t="shared" si="4"/>
        <v/>
      </c>
      <c r="U29" s="181"/>
    </row>
    <row r="30" spans="2:21" x14ac:dyDescent="0.2">
      <c r="B30" s="19">
        <v>22</v>
      </c>
      <c r="C30" s="173" t="str">
        <f t="shared" si="1"/>
        <v/>
      </c>
      <c r="D30" s="173"/>
      <c r="E30" s="19"/>
      <c r="F30" s="8"/>
      <c r="G30" s="19" t="s">
        <v>2</v>
      </c>
      <c r="H30" s="192"/>
      <c r="I30" s="192"/>
      <c r="J30" s="19"/>
      <c r="K30" s="173" t="str">
        <f t="shared" si="0"/>
        <v/>
      </c>
      <c r="L30" s="173"/>
      <c r="M30" s="6" t="str">
        <f t="shared" si="2"/>
        <v/>
      </c>
      <c r="N30" s="19"/>
      <c r="O30" s="8"/>
      <c r="P30" s="192"/>
      <c r="Q30" s="192"/>
      <c r="R30" s="180" t="str">
        <f t="shared" si="3"/>
        <v/>
      </c>
      <c r="S30" s="180"/>
      <c r="T30" s="181" t="str">
        <f t="shared" si="4"/>
        <v/>
      </c>
      <c r="U30" s="181"/>
    </row>
    <row r="31" spans="2:21" x14ac:dyDescent="0.2">
      <c r="B31" s="19">
        <v>23</v>
      </c>
      <c r="C31" s="173" t="str">
        <f t="shared" si="1"/>
        <v/>
      </c>
      <c r="D31" s="173"/>
      <c r="E31" s="19"/>
      <c r="F31" s="8"/>
      <c r="G31" s="19" t="s">
        <v>2</v>
      </c>
      <c r="H31" s="192"/>
      <c r="I31" s="192"/>
      <c r="J31" s="19"/>
      <c r="K31" s="173" t="str">
        <f t="shared" si="0"/>
        <v/>
      </c>
      <c r="L31" s="173"/>
      <c r="M31" s="6" t="str">
        <f t="shared" si="2"/>
        <v/>
      </c>
      <c r="N31" s="19"/>
      <c r="O31" s="8"/>
      <c r="P31" s="192"/>
      <c r="Q31" s="192"/>
      <c r="R31" s="180" t="str">
        <f t="shared" si="3"/>
        <v/>
      </c>
      <c r="S31" s="180"/>
      <c r="T31" s="181" t="str">
        <f t="shared" si="4"/>
        <v/>
      </c>
      <c r="U31" s="181"/>
    </row>
    <row r="32" spans="2:21" x14ac:dyDescent="0.2">
      <c r="B32" s="19">
        <v>24</v>
      </c>
      <c r="C32" s="173" t="str">
        <f t="shared" si="1"/>
        <v/>
      </c>
      <c r="D32" s="173"/>
      <c r="E32" s="19"/>
      <c r="F32" s="8"/>
      <c r="G32" s="19" t="s">
        <v>2</v>
      </c>
      <c r="H32" s="192"/>
      <c r="I32" s="192"/>
      <c r="J32" s="19"/>
      <c r="K32" s="173" t="str">
        <f t="shared" si="0"/>
        <v/>
      </c>
      <c r="L32" s="173"/>
      <c r="M32" s="6" t="str">
        <f t="shared" si="2"/>
        <v/>
      </c>
      <c r="N32" s="19"/>
      <c r="O32" s="8"/>
      <c r="P32" s="192"/>
      <c r="Q32" s="192"/>
      <c r="R32" s="180" t="str">
        <f t="shared" si="3"/>
        <v/>
      </c>
      <c r="S32" s="180"/>
      <c r="T32" s="181" t="str">
        <f t="shared" si="4"/>
        <v/>
      </c>
      <c r="U32" s="181"/>
    </row>
    <row r="33" spans="2:21" x14ac:dyDescent="0.2">
      <c r="B33" s="19">
        <v>25</v>
      </c>
      <c r="C33" s="173" t="str">
        <f t="shared" si="1"/>
        <v/>
      </c>
      <c r="D33" s="173"/>
      <c r="E33" s="19"/>
      <c r="F33" s="8"/>
      <c r="G33" s="19" t="s">
        <v>3</v>
      </c>
      <c r="H33" s="192"/>
      <c r="I33" s="192"/>
      <c r="J33" s="19"/>
      <c r="K33" s="173" t="str">
        <f t="shared" si="0"/>
        <v/>
      </c>
      <c r="L33" s="173"/>
      <c r="M33" s="6" t="str">
        <f t="shared" si="2"/>
        <v/>
      </c>
      <c r="N33" s="19"/>
      <c r="O33" s="8"/>
      <c r="P33" s="192"/>
      <c r="Q33" s="192"/>
      <c r="R33" s="180" t="str">
        <f t="shared" si="3"/>
        <v/>
      </c>
      <c r="S33" s="180"/>
      <c r="T33" s="181" t="str">
        <f t="shared" si="4"/>
        <v/>
      </c>
      <c r="U33" s="181"/>
    </row>
    <row r="34" spans="2:21" x14ac:dyDescent="0.2">
      <c r="B34" s="19">
        <v>26</v>
      </c>
      <c r="C34" s="173" t="str">
        <f t="shared" si="1"/>
        <v/>
      </c>
      <c r="D34" s="173"/>
      <c r="E34" s="19"/>
      <c r="F34" s="8"/>
      <c r="G34" s="19" t="s">
        <v>2</v>
      </c>
      <c r="H34" s="192"/>
      <c r="I34" s="192"/>
      <c r="J34" s="19"/>
      <c r="K34" s="173" t="str">
        <f t="shared" si="0"/>
        <v/>
      </c>
      <c r="L34" s="173"/>
      <c r="M34" s="6" t="str">
        <f t="shared" si="2"/>
        <v/>
      </c>
      <c r="N34" s="19"/>
      <c r="O34" s="8"/>
      <c r="P34" s="192"/>
      <c r="Q34" s="192"/>
      <c r="R34" s="180" t="str">
        <f t="shared" si="3"/>
        <v/>
      </c>
      <c r="S34" s="180"/>
      <c r="T34" s="181" t="str">
        <f t="shared" si="4"/>
        <v/>
      </c>
      <c r="U34" s="181"/>
    </row>
    <row r="35" spans="2:21" x14ac:dyDescent="0.2">
      <c r="B35" s="19">
        <v>27</v>
      </c>
      <c r="C35" s="173" t="str">
        <f t="shared" si="1"/>
        <v/>
      </c>
      <c r="D35" s="173"/>
      <c r="E35" s="19"/>
      <c r="F35" s="8"/>
      <c r="G35" s="19" t="s">
        <v>2</v>
      </c>
      <c r="H35" s="192"/>
      <c r="I35" s="192"/>
      <c r="J35" s="19"/>
      <c r="K35" s="173" t="str">
        <f t="shared" si="0"/>
        <v/>
      </c>
      <c r="L35" s="173"/>
      <c r="M35" s="6" t="str">
        <f t="shared" si="2"/>
        <v/>
      </c>
      <c r="N35" s="19"/>
      <c r="O35" s="8"/>
      <c r="P35" s="192"/>
      <c r="Q35" s="192"/>
      <c r="R35" s="180" t="str">
        <f t="shared" si="3"/>
        <v/>
      </c>
      <c r="S35" s="180"/>
      <c r="T35" s="181" t="str">
        <f t="shared" si="4"/>
        <v/>
      </c>
      <c r="U35" s="181"/>
    </row>
    <row r="36" spans="2:21" x14ac:dyDescent="0.2">
      <c r="B36" s="19">
        <v>28</v>
      </c>
      <c r="C36" s="173" t="str">
        <f t="shared" si="1"/>
        <v/>
      </c>
      <c r="D36" s="173"/>
      <c r="E36" s="19"/>
      <c r="F36" s="8"/>
      <c r="G36" s="19" t="s">
        <v>2</v>
      </c>
      <c r="H36" s="192"/>
      <c r="I36" s="192"/>
      <c r="J36" s="19"/>
      <c r="K36" s="173" t="str">
        <f t="shared" si="0"/>
        <v/>
      </c>
      <c r="L36" s="173"/>
      <c r="M36" s="6" t="str">
        <f t="shared" si="2"/>
        <v/>
      </c>
      <c r="N36" s="19"/>
      <c r="O36" s="8"/>
      <c r="P36" s="192"/>
      <c r="Q36" s="192"/>
      <c r="R36" s="180" t="str">
        <f t="shared" si="3"/>
        <v/>
      </c>
      <c r="S36" s="180"/>
      <c r="T36" s="181" t="str">
        <f t="shared" si="4"/>
        <v/>
      </c>
      <c r="U36" s="181"/>
    </row>
    <row r="37" spans="2:21" x14ac:dyDescent="0.2">
      <c r="B37" s="19">
        <v>29</v>
      </c>
      <c r="C37" s="173" t="str">
        <f t="shared" si="1"/>
        <v/>
      </c>
      <c r="D37" s="173"/>
      <c r="E37" s="19"/>
      <c r="F37" s="8"/>
      <c r="G37" s="19" t="s">
        <v>2</v>
      </c>
      <c r="H37" s="192"/>
      <c r="I37" s="192"/>
      <c r="J37" s="19"/>
      <c r="K37" s="173" t="str">
        <f t="shared" si="0"/>
        <v/>
      </c>
      <c r="L37" s="173"/>
      <c r="M37" s="6" t="str">
        <f t="shared" si="2"/>
        <v/>
      </c>
      <c r="N37" s="19"/>
      <c r="O37" s="8"/>
      <c r="P37" s="192"/>
      <c r="Q37" s="192"/>
      <c r="R37" s="180" t="str">
        <f t="shared" si="3"/>
        <v/>
      </c>
      <c r="S37" s="180"/>
      <c r="T37" s="181" t="str">
        <f t="shared" si="4"/>
        <v/>
      </c>
      <c r="U37" s="181"/>
    </row>
    <row r="38" spans="2:21" x14ac:dyDescent="0.2">
      <c r="B38" s="19">
        <v>30</v>
      </c>
      <c r="C38" s="173" t="str">
        <f t="shared" si="1"/>
        <v/>
      </c>
      <c r="D38" s="173"/>
      <c r="E38" s="19"/>
      <c r="F38" s="8"/>
      <c r="G38" s="19" t="s">
        <v>3</v>
      </c>
      <c r="H38" s="192"/>
      <c r="I38" s="192"/>
      <c r="J38" s="19"/>
      <c r="K38" s="173" t="str">
        <f t="shared" si="0"/>
        <v/>
      </c>
      <c r="L38" s="173"/>
      <c r="M38" s="6" t="str">
        <f t="shared" si="2"/>
        <v/>
      </c>
      <c r="N38" s="19"/>
      <c r="O38" s="8"/>
      <c r="P38" s="192"/>
      <c r="Q38" s="192"/>
      <c r="R38" s="180" t="str">
        <f t="shared" si="3"/>
        <v/>
      </c>
      <c r="S38" s="180"/>
      <c r="T38" s="181" t="str">
        <f t="shared" si="4"/>
        <v/>
      </c>
      <c r="U38" s="181"/>
    </row>
    <row r="39" spans="2:21" x14ac:dyDescent="0.2">
      <c r="B39" s="19">
        <v>31</v>
      </c>
      <c r="C39" s="173" t="str">
        <f t="shared" si="1"/>
        <v/>
      </c>
      <c r="D39" s="173"/>
      <c r="E39" s="19"/>
      <c r="F39" s="8"/>
      <c r="G39" s="19" t="s">
        <v>3</v>
      </c>
      <c r="H39" s="192"/>
      <c r="I39" s="192"/>
      <c r="J39" s="19"/>
      <c r="K39" s="173" t="str">
        <f t="shared" si="0"/>
        <v/>
      </c>
      <c r="L39" s="173"/>
      <c r="M39" s="6" t="str">
        <f t="shared" si="2"/>
        <v/>
      </c>
      <c r="N39" s="19"/>
      <c r="O39" s="8"/>
      <c r="P39" s="192"/>
      <c r="Q39" s="192"/>
      <c r="R39" s="180" t="str">
        <f t="shared" si="3"/>
        <v/>
      </c>
      <c r="S39" s="180"/>
      <c r="T39" s="181" t="str">
        <f t="shared" si="4"/>
        <v/>
      </c>
      <c r="U39" s="181"/>
    </row>
    <row r="40" spans="2:21" x14ac:dyDescent="0.2">
      <c r="B40" s="19">
        <v>32</v>
      </c>
      <c r="C40" s="173" t="str">
        <f t="shared" si="1"/>
        <v/>
      </c>
      <c r="D40" s="173"/>
      <c r="E40" s="19"/>
      <c r="F40" s="8"/>
      <c r="G40" s="19" t="s">
        <v>3</v>
      </c>
      <c r="H40" s="192"/>
      <c r="I40" s="192"/>
      <c r="J40" s="19"/>
      <c r="K40" s="173" t="str">
        <f t="shared" si="0"/>
        <v/>
      </c>
      <c r="L40" s="173"/>
      <c r="M40" s="6" t="str">
        <f t="shared" si="2"/>
        <v/>
      </c>
      <c r="N40" s="19"/>
      <c r="O40" s="8"/>
      <c r="P40" s="192"/>
      <c r="Q40" s="192"/>
      <c r="R40" s="180" t="str">
        <f t="shared" si="3"/>
        <v/>
      </c>
      <c r="S40" s="180"/>
      <c r="T40" s="181" t="str">
        <f t="shared" si="4"/>
        <v/>
      </c>
      <c r="U40" s="181"/>
    </row>
    <row r="41" spans="2:21" x14ac:dyDescent="0.2">
      <c r="B41" s="19">
        <v>33</v>
      </c>
      <c r="C41" s="173" t="str">
        <f t="shared" si="1"/>
        <v/>
      </c>
      <c r="D41" s="173"/>
      <c r="E41" s="19"/>
      <c r="F41" s="8"/>
      <c r="G41" s="19" t="s">
        <v>2</v>
      </c>
      <c r="H41" s="192"/>
      <c r="I41" s="192"/>
      <c r="J41" s="19"/>
      <c r="K41" s="173" t="str">
        <f t="shared" si="0"/>
        <v/>
      </c>
      <c r="L41" s="173"/>
      <c r="M41" s="6" t="str">
        <f t="shared" si="2"/>
        <v/>
      </c>
      <c r="N41" s="19"/>
      <c r="O41" s="8"/>
      <c r="P41" s="192"/>
      <c r="Q41" s="192"/>
      <c r="R41" s="180" t="str">
        <f t="shared" si="3"/>
        <v/>
      </c>
      <c r="S41" s="180"/>
      <c r="T41" s="181" t="str">
        <f t="shared" si="4"/>
        <v/>
      </c>
      <c r="U41" s="181"/>
    </row>
    <row r="42" spans="2:21" x14ac:dyDescent="0.2">
      <c r="B42" s="19">
        <v>34</v>
      </c>
      <c r="C42" s="173" t="str">
        <f t="shared" si="1"/>
        <v/>
      </c>
      <c r="D42" s="173"/>
      <c r="E42" s="19"/>
      <c r="F42" s="8"/>
      <c r="G42" s="19" t="s">
        <v>3</v>
      </c>
      <c r="H42" s="192"/>
      <c r="I42" s="192"/>
      <c r="J42" s="19"/>
      <c r="K42" s="173" t="str">
        <f t="shared" si="0"/>
        <v/>
      </c>
      <c r="L42" s="173"/>
      <c r="M42" s="6" t="str">
        <f t="shared" si="2"/>
        <v/>
      </c>
      <c r="N42" s="19"/>
      <c r="O42" s="8"/>
      <c r="P42" s="192"/>
      <c r="Q42" s="192"/>
      <c r="R42" s="180" t="str">
        <f t="shared" si="3"/>
        <v/>
      </c>
      <c r="S42" s="180"/>
      <c r="T42" s="181" t="str">
        <f t="shared" si="4"/>
        <v/>
      </c>
      <c r="U42" s="181"/>
    </row>
    <row r="43" spans="2:21" x14ac:dyDescent="0.2">
      <c r="B43" s="19">
        <v>35</v>
      </c>
      <c r="C43" s="173" t="str">
        <f t="shared" si="1"/>
        <v/>
      </c>
      <c r="D43" s="173"/>
      <c r="E43" s="19"/>
      <c r="F43" s="8"/>
      <c r="G43" s="19" t="s">
        <v>2</v>
      </c>
      <c r="H43" s="192"/>
      <c r="I43" s="192"/>
      <c r="J43" s="19"/>
      <c r="K43" s="173" t="str">
        <f t="shared" si="0"/>
        <v/>
      </c>
      <c r="L43" s="173"/>
      <c r="M43" s="6" t="str">
        <f t="shared" si="2"/>
        <v/>
      </c>
      <c r="N43" s="19"/>
      <c r="O43" s="8"/>
      <c r="P43" s="192"/>
      <c r="Q43" s="192"/>
      <c r="R43" s="180" t="str">
        <f t="shared" si="3"/>
        <v/>
      </c>
      <c r="S43" s="180"/>
      <c r="T43" s="181" t="str">
        <f t="shared" si="4"/>
        <v/>
      </c>
      <c r="U43" s="181"/>
    </row>
    <row r="44" spans="2:21" x14ac:dyDescent="0.2">
      <c r="B44" s="19">
        <v>36</v>
      </c>
      <c r="C44" s="173" t="str">
        <f t="shared" si="1"/>
        <v/>
      </c>
      <c r="D44" s="173"/>
      <c r="E44" s="19"/>
      <c r="F44" s="8"/>
      <c r="G44" s="19" t="s">
        <v>3</v>
      </c>
      <c r="H44" s="192"/>
      <c r="I44" s="192"/>
      <c r="J44" s="19"/>
      <c r="K44" s="173" t="str">
        <f t="shared" si="0"/>
        <v/>
      </c>
      <c r="L44" s="173"/>
      <c r="M44" s="6" t="str">
        <f t="shared" si="2"/>
        <v/>
      </c>
      <c r="N44" s="19"/>
      <c r="O44" s="8"/>
      <c r="P44" s="192"/>
      <c r="Q44" s="192"/>
      <c r="R44" s="180" t="str">
        <f t="shared" si="3"/>
        <v/>
      </c>
      <c r="S44" s="180"/>
      <c r="T44" s="181" t="str">
        <f t="shared" si="4"/>
        <v/>
      </c>
      <c r="U44" s="181"/>
    </row>
    <row r="45" spans="2:21" x14ac:dyDescent="0.2">
      <c r="B45" s="19">
        <v>37</v>
      </c>
      <c r="C45" s="173" t="str">
        <f t="shared" si="1"/>
        <v/>
      </c>
      <c r="D45" s="173"/>
      <c r="E45" s="19"/>
      <c r="F45" s="8"/>
      <c r="G45" s="19" t="s">
        <v>2</v>
      </c>
      <c r="H45" s="192"/>
      <c r="I45" s="192"/>
      <c r="J45" s="19"/>
      <c r="K45" s="173" t="str">
        <f t="shared" si="0"/>
        <v/>
      </c>
      <c r="L45" s="173"/>
      <c r="M45" s="6" t="str">
        <f t="shared" si="2"/>
        <v/>
      </c>
      <c r="N45" s="19"/>
      <c r="O45" s="8"/>
      <c r="P45" s="192"/>
      <c r="Q45" s="192"/>
      <c r="R45" s="180" t="str">
        <f t="shared" si="3"/>
        <v/>
      </c>
      <c r="S45" s="180"/>
      <c r="T45" s="181" t="str">
        <f t="shared" si="4"/>
        <v/>
      </c>
      <c r="U45" s="181"/>
    </row>
    <row r="46" spans="2:21" x14ac:dyDescent="0.2">
      <c r="B46" s="19">
        <v>38</v>
      </c>
      <c r="C46" s="173" t="str">
        <f t="shared" si="1"/>
        <v/>
      </c>
      <c r="D46" s="173"/>
      <c r="E46" s="19"/>
      <c r="F46" s="8"/>
      <c r="G46" s="19" t="s">
        <v>3</v>
      </c>
      <c r="H46" s="192"/>
      <c r="I46" s="192"/>
      <c r="J46" s="19"/>
      <c r="K46" s="173" t="str">
        <f t="shared" si="0"/>
        <v/>
      </c>
      <c r="L46" s="173"/>
      <c r="M46" s="6" t="str">
        <f t="shared" si="2"/>
        <v/>
      </c>
      <c r="N46" s="19"/>
      <c r="O46" s="8"/>
      <c r="P46" s="192"/>
      <c r="Q46" s="192"/>
      <c r="R46" s="180" t="str">
        <f t="shared" si="3"/>
        <v/>
      </c>
      <c r="S46" s="180"/>
      <c r="T46" s="181" t="str">
        <f t="shared" si="4"/>
        <v/>
      </c>
      <c r="U46" s="181"/>
    </row>
    <row r="47" spans="2:21" x14ac:dyDescent="0.2">
      <c r="B47" s="19">
        <v>39</v>
      </c>
      <c r="C47" s="173" t="str">
        <f t="shared" si="1"/>
        <v/>
      </c>
      <c r="D47" s="173"/>
      <c r="E47" s="19"/>
      <c r="F47" s="8"/>
      <c r="G47" s="19" t="s">
        <v>3</v>
      </c>
      <c r="H47" s="192"/>
      <c r="I47" s="192"/>
      <c r="J47" s="19"/>
      <c r="K47" s="173" t="str">
        <f t="shared" si="0"/>
        <v/>
      </c>
      <c r="L47" s="173"/>
      <c r="M47" s="6" t="str">
        <f t="shared" si="2"/>
        <v/>
      </c>
      <c r="N47" s="19"/>
      <c r="O47" s="8"/>
      <c r="P47" s="192"/>
      <c r="Q47" s="192"/>
      <c r="R47" s="180" t="str">
        <f t="shared" si="3"/>
        <v/>
      </c>
      <c r="S47" s="180"/>
      <c r="T47" s="181" t="str">
        <f t="shared" si="4"/>
        <v/>
      </c>
      <c r="U47" s="181"/>
    </row>
    <row r="48" spans="2:21" x14ac:dyDescent="0.2">
      <c r="B48" s="19">
        <v>40</v>
      </c>
      <c r="C48" s="173" t="str">
        <f t="shared" si="1"/>
        <v/>
      </c>
      <c r="D48" s="173"/>
      <c r="E48" s="19"/>
      <c r="F48" s="8"/>
      <c r="G48" s="19" t="s">
        <v>36</v>
      </c>
      <c r="H48" s="192"/>
      <c r="I48" s="192"/>
      <c r="J48" s="19"/>
      <c r="K48" s="173" t="str">
        <f t="shared" si="0"/>
        <v/>
      </c>
      <c r="L48" s="173"/>
      <c r="M48" s="6" t="str">
        <f t="shared" si="2"/>
        <v/>
      </c>
      <c r="N48" s="19"/>
      <c r="O48" s="8"/>
      <c r="P48" s="192"/>
      <c r="Q48" s="192"/>
      <c r="R48" s="180" t="str">
        <f t="shared" si="3"/>
        <v/>
      </c>
      <c r="S48" s="180"/>
      <c r="T48" s="181" t="str">
        <f t="shared" si="4"/>
        <v/>
      </c>
      <c r="U48" s="181"/>
    </row>
    <row r="49" spans="2:21" x14ac:dyDescent="0.2">
      <c r="B49" s="19">
        <v>41</v>
      </c>
      <c r="C49" s="173" t="str">
        <f t="shared" si="1"/>
        <v/>
      </c>
      <c r="D49" s="173"/>
      <c r="E49" s="19"/>
      <c r="F49" s="8"/>
      <c r="G49" s="19" t="s">
        <v>3</v>
      </c>
      <c r="H49" s="192"/>
      <c r="I49" s="192"/>
      <c r="J49" s="19"/>
      <c r="K49" s="173" t="str">
        <f t="shared" si="0"/>
        <v/>
      </c>
      <c r="L49" s="173"/>
      <c r="M49" s="6" t="str">
        <f t="shared" si="2"/>
        <v/>
      </c>
      <c r="N49" s="19"/>
      <c r="O49" s="8"/>
      <c r="P49" s="192"/>
      <c r="Q49" s="192"/>
      <c r="R49" s="180" t="str">
        <f t="shared" si="3"/>
        <v/>
      </c>
      <c r="S49" s="180"/>
      <c r="T49" s="181" t="str">
        <f t="shared" si="4"/>
        <v/>
      </c>
      <c r="U49" s="181"/>
    </row>
    <row r="50" spans="2:21" x14ac:dyDescent="0.2">
      <c r="B50" s="19">
        <v>42</v>
      </c>
      <c r="C50" s="173" t="str">
        <f t="shared" si="1"/>
        <v/>
      </c>
      <c r="D50" s="173"/>
      <c r="E50" s="19"/>
      <c r="F50" s="8"/>
      <c r="G50" s="19" t="s">
        <v>3</v>
      </c>
      <c r="H50" s="192"/>
      <c r="I50" s="192"/>
      <c r="J50" s="19"/>
      <c r="K50" s="173" t="str">
        <f t="shared" si="0"/>
        <v/>
      </c>
      <c r="L50" s="173"/>
      <c r="M50" s="6" t="str">
        <f t="shared" si="2"/>
        <v/>
      </c>
      <c r="N50" s="19"/>
      <c r="O50" s="8"/>
      <c r="P50" s="192"/>
      <c r="Q50" s="192"/>
      <c r="R50" s="180" t="str">
        <f t="shared" si="3"/>
        <v/>
      </c>
      <c r="S50" s="180"/>
      <c r="T50" s="181" t="str">
        <f t="shared" si="4"/>
        <v/>
      </c>
      <c r="U50" s="181"/>
    </row>
    <row r="51" spans="2:21" x14ac:dyDescent="0.2">
      <c r="B51" s="19">
        <v>43</v>
      </c>
      <c r="C51" s="173" t="str">
        <f t="shared" si="1"/>
        <v/>
      </c>
      <c r="D51" s="173"/>
      <c r="E51" s="19"/>
      <c r="F51" s="8"/>
      <c r="G51" s="19" t="s">
        <v>2</v>
      </c>
      <c r="H51" s="192"/>
      <c r="I51" s="192"/>
      <c r="J51" s="19"/>
      <c r="K51" s="173" t="str">
        <f t="shared" si="0"/>
        <v/>
      </c>
      <c r="L51" s="173"/>
      <c r="M51" s="6" t="str">
        <f t="shared" si="2"/>
        <v/>
      </c>
      <c r="N51" s="19"/>
      <c r="O51" s="8"/>
      <c r="P51" s="192"/>
      <c r="Q51" s="192"/>
      <c r="R51" s="180" t="str">
        <f t="shared" si="3"/>
        <v/>
      </c>
      <c r="S51" s="180"/>
      <c r="T51" s="181" t="str">
        <f t="shared" si="4"/>
        <v/>
      </c>
      <c r="U51" s="181"/>
    </row>
    <row r="52" spans="2:21" x14ac:dyDescent="0.2">
      <c r="B52" s="19">
        <v>44</v>
      </c>
      <c r="C52" s="173" t="str">
        <f t="shared" si="1"/>
        <v/>
      </c>
      <c r="D52" s="173"/>
      <c r="E52" s="19"/>
      <c r="F52" s="8"/>
      <c r="G52" s="19" t="s">
        <v>2</v>
      </c>
      <c r="H52" s="192"/>
      <c r="I52" s="192"/>
      <c r="J52" s="19"/>
      <c r="K52" s="173" t="str">
        <f t="shared" si="0"/>
        <v/>
      </c>
      <c r="L52" s="173"/>
      <c r="M52" s="6" t="str">
        <f t="shared" si="2"/>
        <v/>
      </c>
      <c r="N52" s="19"/>
      <c r="O52" s="8"/>
      <c r="P52" s="192"/>
      <c r="Q52" s="192"/>
      <c r="R52" s="180" t="str">
        <f t="shared" si="3"/>
        <v/>
      </c>
      <c r="S52" s="180"/>
      <c r="T52" s="181" t="str">
        <f t="shared" si="4"/>
        <v/>
      </c>
      <c r="U52" s="181"/>
    </row>
    <row r="53" spans="2:21" x14ac:dyDescent="0.2">
      <c r="B53" s="19">
        <v>45</v>
      </c>
      <c r="C53" s="173" t="str">
        <f t="shared" si="1"/>
        <v/>
      </c>
      <c r="D53" s="173"/>
      <c r="E53" s="19"/>
      <c r="F53" s="8"/>
      <c r="G53" s="19" t="s">
        <v>3</v>
      </c>
      <c r="H53" s="192"/>
      <c r="I53" s="192"/>
      <c r="J53" s="19"/>
      <c r="K53" s="173" t="str">
        <f t="shared" si="0"/>
        <v/>
      </c>
      <c r="L53" s="173"/>
      <c r="M53" s="6" t="str">
        <f t="shared" si="2"/>
        <v/>
      </c>
      <c r="N53" s="19"/>
      <c r="O53" s="8"/>
      <c r="P53" s="192"/>
      <c r="Q53" s="192"/>
      <c r="R53" s="180" t="str">
        <f t="shared" si="3"/>
        <v/>
      </c>
      <c r="S53" s="180"/>
      <c r="T53" s="181" t="str">
        <f t="shared" si="4"/>
        <v/>
      </c>
      <c r="U53" s="181"/>
    </row>
    <row r="54" spans="2:21" x14ac:dyDescent="0.2">
      <c r="B54" s="19">
        <v>46</v>
      </c>
      <c r="C54" s="173" t="str">
        <f t="shared" si="1"/>
        <v/>
      </c>
      <c r="D54" s="173"/>
      <c r="E54" s="19"/>
      <c r="F54" s="8"/>
      <c r="G54" s="19" t="s">
        <v>3</v>
      </c>
      <c r="H54" s="192"/>
      <c r="I54" s="192"/>
      <c r="J54" s="19"/>
      <c r="K54" s="173" t="str">
        <f t="shared" si="0"/>
        <v/>
      </c>
      <c r="L54" s="173"/>
      <c r="M54" s="6" t="str">
        <f t="shared" si="2"/>
        <v/>
      </c>
      <c r="N54" s="19"/>
      <c r="O54" s="8"/>
      <c r="P54" s="192"/>
      <c r="Q54" s="192"/>
      <c r="R54" s="180" t="str">
        <f t="shared" si="3"/>
        <v/>
      </c>
      <c r="S54" s="180"/>
      <c r="T54" s="181" t="str">
        <f t="shared" si="4"/>
        <v/>
      </c>
      <c r="U54" s="181"/>
    </row>
    <row r="55" spans="2:21" x14ac:dyDescent="0.2">
      <c r="B55" s="19">
        <v>47</v>
      </c>
      <c r="C55" s="173" t="str">
        <f t="shared" si="1"/>
        <v/>
      </c>
      <c r="D55" s="173"/>
      <c r="E55" s="19"/>
      <c r="F55" s="8"/>
      <c r="G55" s="19" t="s">
        <v>2</v>
      </c>
      <c r="H55" s="192"/>
      <c r="I55" s="192"/>
      <c r="J55" s="19"/>
      <c r="K55" s="173" t="str">
        <f t="shared" si="0"/>
        <v/>
      </c>
      <c r="L55" s="173"/>
      <c r="M55" s="6" t="str">
        <f t="shared" si="2"/>
        <v/>
      </c>
      <c r="N55" s="19"/>
      <c r="O55" s="8"/>
      <c r="P55" s="192"/>
      <c r="Q55" s="192"/>
      <c r="R55" s="180" t="str">
        <f t="shared" si="3"/>
        <v/>
      </c>
      <c r="S55" s="180"/>
      <c r="T55" s="181" t="str">
        <f t="shared" si="4"/>
        <v/>
      </c>
      <c r="U55" s="181"/>
    </row>
    <row r="56" spans="2:21" x14ac:dyDescent="0.2">
      <c r="B56" s="19">
        <v>48</v>
      </c>
      <c r="C56" s="173" t="str">
        <f t="shared" si="1"/>
        <v/>
      </c>
      <c r="D56" s="173"/>
      <c r="E56" s="19"/>
      <c r="F56" s="8"/>
      <c r="G56" s="19" t="s">
        <v>2</v>
      </c>
      <c r="H56" s="192"/>
      <c r="I56" s="192"/>
      <c r="J56" s="19"/>
      <c r="K56" s="173" t="str">
        <f t="shared" si="0"/>
        <v/>
      </c>
      <c r="L56" s="173"/>
      <c r="M56" s="6" t="str">
        <f t="shared" si="2"/>
        <v/>
      </c>
      <c r="N56" s="19"/>
      <c r="O56" s="8"/>
      <c r="P56" s="192"/>
      <c r="Q56" s="192"/>
      <c r="R56" s="180" t="str">
        <f t="shared" si="3"/>
        <v/>
      </c>
      <c r="S56" s="180"/>
      <c r="T56" s="181" t="str">
        <f t="shared" si="4"/>
        <v/>
      </c>
      <c r="U56" s="181"/>
    </row>
    <row r="57" spans="2:21" x14ac:dyDescent="0.2">
      <c r="B57" s="19">
        <v>49</v>
      </c>
      <c r="C57" s="173" t="str">
        <f t="shared" si="1"/>
        <v/>
      </c>
      <c r="D57" s="173"/>
      <c r="E57" s="19"/>
      <c r="F57" s="8"/>
      <c r="G57" s="19" t="s">
        <v>2</v>
      </c>
      <c r="H57" s="192"/>
      <c r="I57" s="192"/>
      <c r="J57" s="19"/>
      <c r="K57" s="173" t="str">
        <f t="shared" si="0"/>
        <v/>
      </c>
      <c r="L57" s="173"/>
      <c r="M57" s="6" t="str">
        <f t="shared" si="2"/>
        <v/>
      </c>
      <c r="N57" s="19"/>
      <c r="O57" s="8"/>
      <c r="P57" s="192"/>
      <c r="Q57" s="192"/>
      <c r="R57" s="180" t="str">
        <f t="shared" si="3"/>
        <v/>
      </c>
      <c r="S57" s="180"/>
      <c r="T57" s="181" t="str">
        <f t="shared" si="4"/>
        <v/>
      </c>
      <c r="U57" s="181"/>
    </row>
    <row r="58" spans="2:21" x14ac:dyDescent="0.2">
      <c r="B58" s="19">
        <v>50</v>
      </c>
      <c r="C58" s="173" t="str">
        <f t="shared" si="1"/>
        <v/>
      </c>
      <c r="D58" s="173"/>
      <c r="E58" s="19"/>
      <c r="F58" s="8"/>
      <c r="G58" s="19" t="s">
        <v>2</v>
      </c>
      <c r="H58" s="192"/>
      <c r="I58" s="192"/>
      <c r="J58" s="19"/>
      <c r="K58" s="173" t="str">
        <f t="shared" si="0"/>
        <v/>
      </c>
      <c r="L58" s="173"/>
      <c r="M58" s="6" t="str">
        <f t="shared" si="2"/>
        <v/>
      </c>
      <c r="N58" s="19"/>
      <c r="O58" s="8"/>
      <c r="P58" s="192"/>
      <c r="Q58" s="192"/>
      <c r="R58" s="180" t="str">
        <f t="shared" si="3"/>
        <v/>
      </c>
      <c r="S58" s="180"/>
      <c r="T58" s="181" t="str">
        <f t="shared" si="4"/>
        <v/>
      </c>
      <c r="U58" s="181"/>
    </row>
    <row r="59" spans="2:21" x14ac:dyDescent="0.2">
      <c r="B59" s="19">
        <v>51</v>
      </c>
      <c r="C59" s="173" t="str">
        <f t="shared" si="1"/>
        <v/>
      </c>
      <c r="D59" s="173"/>
      <c r="E59" s="19"/>
      <c r="F59" s="8"/>
      <c r="G59" s="19" t="s">
        <v>2</v>
      </c>
      <c r="H59" s="192"/>
      <c r="I59" s="192"/>
      <c r="J59" s="19"/>
      <c r="K59" s="173" t="str">
        <f t="shared" si="0"/>
        <v/>
      </c>
      <c r="L59" s="173"/>
      <c r="M59" s="6" t="str">
        <f t="shared" si="2"/>
        <v/>
      </c>
      <c r="N59" s="19"/>
      <c r="O59" s="8"/>
      <c r="P59" s="192"/>
      <c r="Q59" s="192"/>
      <c r="R59" s="180" t="str">
        <f t="shared" si="3"/>
        <v/>
      </c>
      <c r="S59" s="180"/>
      <c r="T59" s="181" t="str">
        <f t="shared" si="4"/>
        <v/>
      </c>
      <c r="U59" s="181"/>
    </row>
    <row r="60" spans="2:21" x14ac:dyDescent="0.2">
      <c r="B60" s="19">
        <v>52</v>
      </c>
      <c r="C60" s="173" t="str">
        <f t="shared" si="1"/>
        <v/>
      </c>
      <c r="D60" s="173"/>
      <c r="E60" s="19"/>
      <c r="F60" s="8"/>
      <c r="G60" s="19" t="s">
        <v>2</v>
      </c>
      <c r="H60" s="192"/>
      <c r="I60" s="192"/>
      <c r="J60" s="19"/>
      <c r="K60" s="173" t="str">
        <f t="shared" si="0"/>
        <v/>
      </c>
      <c r="L60" s="173"/>
      <c r="M60" s="6" t="str">
        <f t="shared" si="2"/>
        <v/>
      </c>
      <c r="N60" s="19"/>
      <c r="O60" s="8"/>
      <c r="P60" s="192"/>
      <c r="Q60" s="192"/>
      <c r="R60" s="180" t="str">
        <f t="shared" si="3"/>
        <v/>
      </c>
      <c r="S60" s="180"/>
      <c r="T60" s="181" t="str">
        <f t="shared" si="4"/>
        <v/>
      </c>
      <c r="U60" s="181"/>
    </row>
    <row r="61" spans="2:21" x14ac:dyDescent="0.2">
      <c r="B61" s="19">
        <v>53</v>
      </c>
      <c r="C61" s="173" t="str">
        <f t="shared" si="1"/>
        <v/>
      </c>
      <c r="D61" s="173"/>
      <c r="E61" s="19"/>
      <c r="F61" s="8"/>
      <c r="G61" s="19" t="s">
        <v>2</v>
      </c>
      <c r="H61" s="192"/>
      <c r="I61" s="192"/>
      <c r="J61" s="19"/>
      <c r="K61" s="173" t="str">
        <f t="shared" si="0"/>
        <v/>
      </c>
      <c r="L61" s="173"/>
      <c r="M61" s="6" t="str">
        <f t="shared" si="2"/>
        <v/>
      </c>
      <c r="N61" s="19"/>
      <c r="O61" s="8"/>
      <c r="P61" s="192"/>
      <c r="Q61" s="192"/>
      <c r="R61" s="180" t="str">
        <f t="shared" si="3"/>
        <v/>
      </c>
      <c r="S61" s="180"/>
      <c r="T61" s="181" t="str">
        <f t="shared" si="4"/>
        <v/>
      </c>
      <c r="U61" s="181"/>
    </row>
    <row r="62" spans="2:21" x14ac:dyDescent="0.2">
      <c r="B62" s="19">
        <v>54</v>
      </c>
      <c r="C62" s="173" t="str">
        <f t="shared" si="1"/>
        <v/>
      </c>
      <c r="D62" s="173"/>
      <c r="E62" s="19"/>
      <c r="F62" s="8"/>
      <c r="G62" s="19" t="s">
        <v>2</v>
      </c>
      <c r="H62" s="192"/>
      <c r="I62" s="192"/>
      <c r="J62" s="19"/>
      <c r="K62" s="173" t="str">
        <f t="shared" si="0"/>
        <v/>
      </c>
      <c r="L62" s="173"/>
      <c r="M62" s="6" t="str">
        <f t="shared" si="2"/>
        <v/>
      </c>
      <c r="N62" s="19"/>
      <c r="O62" s="8"/>
      <c r="P62" s="192"/>
      <c r="Q62" s="192"/>
      <c r="R62" s="180" t="str">
        <f t="shared" si="3"/>
        <v/>
      </c>
      <c r="S62" s="180"/>
      <c r="T62" s="181" t="str">
        <f t="shared" si="4"/>
        <v/>
      </c>
      <c r="U62" s="181"/>
    </row>
    <row r="63" spans="2:21" x14ac:dyDescent="0.2">
      <c r="B63" s="19">
        <v>55</v>
      </c>
      <c r="C63" s="173" t="str">
        <f t="shared" si="1"/>
        <v/>
      </c>
      <c r="D63" s="173"/>
      <c r="E63" s="19"/>
      <c r="F63" s="8"/>
      <c r="G63" s="19" t="s">
        <v>3</v>
      </c>
      <c r="H63" s="192"/>
      <c r="I63" s="192"/>
      <c r="J63" s="19"/>
      <c r="K63" s="173" t="str">
        <f t="shared" si="0"/>
        <v/>
      </c>
      <c r="L63" s="173"/>
      <c r="M63" s="6" t="str">
        <f t="shared" si="2"/>
        <v/>
      </c>
      <c r="N63" s="19"/>
      <c r="O63" s="8"/>
      <c r="P63" s="192"/>
      <c r="Q63" s="192"/>
      <c r="R63" s="180" t="str">
        <f t="shared" si="3"/>
        <v/>
      </c>
      <c r="S63" s="180"/>
      <c r="T63" s="181" t="str">
        <f t="shared" si="4"/>
        <v/>
      </c>
      <c r="U63" s="181"/>
    </row>
    <row r="64" spans="2:21" x14ac:dyDescent="0.2">
      <c r="B64" s="19">
        <v>56</v>
      </c>
      <c r="C64" s="173" t="str">
        <f t="shared" si="1"/>
        <v/>
      </c>
      <c r="D64" s="173"/>
      <c r="E64" s="19"/>
      <c r="F64" s="8"/>
      <c r="G64" s="19" t="s">
        <v>2</v>
      </c>
      <c r="H64" s="192"/>
      <c r="I64" s="192"/>
      <c r="J64" s="19"/>
      <c r="K64" s="173" t="str">
        <f t="shared" si="0"/>
        <v/>
      </c>
      <c r="L64" s="173"/>
      <c r="M64" s="6" t="str">
        <f t="shared" si="2"/>
        <v/>
      </c>
      <c r="N64" s="19"/>
      <c r="O64" s="8"/>
      <c r="P64" s="192"/>
      <c r="Q64" s="192"/>
      <c r="R64" s="180" t="str">
        <f t="shared" si="3"/>
        <v/>
      </c>
      <c r="S64" s="180"/>
      <c r="T64" s="181" t="str">
        <f t="shared" si="4"/>
        <v/>
      </c>
      <c r="U64" s="181"/>
    </row>
    <row r="65" spans="2:21" x14ac:dyDescent="0.2">
      <c r="B65" s="19">
        <v>57</v>
      </c>
      <c r="C65" s="173" t="str">
        <f t="shared" si="1"/>
        <v/>
      </c>
      <c r="D65" s="173"/>
      <c r="E65" s="19"/>
      <c r="F65" s="8"/>
      <c r="G65" s="19" t="s">
        <v>2</v>
      </c>
      <c r="H65" s="192"/>
      <c r="I65" s="192"/>
      <c r="J65" s="19"/>
      <c r="K65" s="173" t="str">
        <f t="shared" si="0"/>
        <v/>
      </c>
      <c r="L65" s="173"/>
      <c r="M65" s="6" t="str">
        <f t="shared" si="2"/>
        <v/>
      </c>
      <c r="N65" s="19"/>
      <c r="O65" s="8"/>
      <c r="P65" s="192"/>
      <c r="Q65" s="192"/>
      <c r="R65" s="180" t="str">
        <f t="shared" si="3"/>
        <v/>
      </c>
      <c r="S65" s="180"/>
      <c r="T65" s="181" t="str">
        <f t="shared" si="4"/>
        <v/>
      </c>
      <c r="U65" s="181"/>
    </row>
    <row r="66" spans="2:21" x14ac:dyDescent="0.2">
      <c r="B66" s="19">
        <v>58</v>
      </c>
      <c r="C66" s="173" t="str">
        <f t="shared" si="1"/>
        <v/>
      </c>
      <c r="D66" s="173"/>
      <c r="E66" s="19"/>
      <c r="F66" s="8"/>
      <c r="G66" s="19" t="s">
        <v>2</v>
      </c>
      <c r="H66" s="192"/>
      <c r="I66" s="192"/>
      <c r="J66" s="19"/>
      <c r="K66" s="173" t="str">
        <f t="shared" si="0"/>
        <v/>
      </c>
      <c r="L66" s="173"/>
      <c r="M66" s="6" t="str">
        <f t="shared" si="2"/>
        <v/>
      </c>
      <c r="N66" s="19"/>
      <c r="O66" s="8"/>
      <c r="P66" s="192"/>
      <c r="Q66" s="192"/>
      <c r="R66" s="180" t="str">
        <f t="shared" si="3"/>
        <v/>
      </c>
      <c r="S66" s="180"/>
      <c r="T66" s="181" t="str">
        <f t="shared" si="4"/>
        <v/>
      </c>
      <c r="U66" s="181"/>
    </row>
    <row r="67" spans="2:21" x14ac:dyDescent="0.2">
      <c r="B67" s="19">
        <v>59</v>
      </c>
      <c r="C67" s="173" t="str">
        <f t="shared" si="1"/>
        <v/>
      </c>
      <c r="D67" s="173"/>
      <c r="E67" s="19"/>
      <c r="F67" s="8"/>
      <c r="G67" s="19" t="s">
        <v>2</v>
      </c>
      <c r="H67" s="192"/>
      <c r="I67" s="192"/>
      <c r="J67" s="19"/>
      <c r="K67" s="173" t="str">
        <f t="shared" si="0"/>
        <v/>
      </c>
      <c r="L67" s="173"/>
      <c r="M67" s="6" t="str">
        <f t="shared" si="2"/>
        <v/>
      </c>
      <c r="N67" s="19"/>
      <c r="O67" s="8"/>
      <c r="P67" s="192"/>
      <c r="Q67" s="192"/>
      <c r="R67" s="180" t="str">
        <f t="shared" si="3"/>
        <v/>
      </c>
      <c r="S67" s="180"/>
      <c r="T67" s="181" t="str">
        <f t="shared" si="4"/>
        <v/>
      </c>
      <c r="U67" s="181"/>
    </row>
    <row r="68" spans="2:21" x14ac:dyDescent="0.2">
      <c r="B68" s="19">
        <v>60</v>
      </c>
      <c r="C68" s="173" t="str">
        <f t="shared" si="1"/>
        <v/>
      </c>
      <c r="D68" s="173"/>
      <c r="E68" s="19"/>
      <c r="F68" s="8"/>
      <c r="G68" s="19" t="s">
        <v>3</v>
      </c>
      <c r="H68" s="192"/>
      <c r="I68" s="192"/>
      <c r="J68" s="19"/>
      <c r="K68" s="173" t="str">
        <f t="shared" si="0"/>
        <v/>
      </c>
      <c r="L68" s="173"/>
      <c r="M68" s="6" t="str">
        <f t="shared" si="2"/>
        <v/>
      </c>
      <c r="N68" s="19"/>
      <c r="O68" s="8"/>
      <c r="P68" s="192"/>
      <c r="Q68" s="192"/>
      <c r="R68" s="180" t="str">
        <f t="shared" si="3"/>
        <v/>
      </c>
      <c r="S68" s="180"/>
      <c r="T68" s="181" t="str">
        <f t="shared" si="4"/>
        <v/>
      </c>
      <c r="U68" s="181"/>
    </row>
    <row r="69" spans="2:21" x14ac:dyDescent="0.2">
      <c r="B69" s="19">
        <v>61</v>
      </c>
      <c r="C69" s="173" t="str">
        <f t="shared" si="1"/>
        <v/>
      </c>
      <c r="D69" s="173"/>
      <c r="E69" s="19"/>
      <c r="F69" s="8"/>
      <c r="G69" s="19" t="s">
        <v>3</v>
      </c>
      <c r="H69" s="192"/>
      <c r="I69" s="192"/>
      <c r="J69" s="19"/>
      <c r="K69" s="173" t="str">
        <f t="shared" si="0"/>
        <v/>
      </c>
      <c r="L69" s="173"/>
      <c r="M69" s="6" t="str">
        <f t="shared" si="2"/>
        <v/>
      </c>
      <c r="N69" s="19"/>
      <c r="O69" s="8"/>
      <c r="P69" s="192"/>
      <c r="Q69" s="192"/>
      <c r="R69" s="180" t="str">
        <f t="shared" si="3"/>
        <v/>
      </c>
      <c r="S69" s="180"/>
      <c r="T69" s="181" t="str">
        <f t="shared" si="4"/>
        <v/>
      </c>
      <c r="U69" s="181"/>
    </row>
    <row r="70" spans="2:21" x14ac:dyDescent="0.2">
      <c r="B70" s="19">
        <v>62</v>
      </c>
      <c r="C70" s="173" t="str">
        <f t="shared" si="1"/>
        <v/>
      </c>
      <c r="D70" s="173"/>
      <c r="E70" s="19"/>
      <c r="F70" s="8"/>
      <c r="G70" s="19" t="s">
        <v>2</v>
      </c>
      <c r="H70" s="192"/>
      <c r="I70" s="192"/>
      <c r="J70" s="19"/>
      <c r="K70" s="173" t="str">
        <f t="shared" si="0"/>
        <v/>
      </c>
      <c r="L70" s="173"/>
      <c r="M70" s="6" t="str">
        <f t="shared" si="2"/>
        <v/>
      </c>
      <c r="N70" s="19"/>
      <c r="O70" s="8"/>
      <c r="P70" s="192"/>
      <c r="Q70" s="192"/>
      <c r="R70" s="180" t="str">
        <f t="shared" si="3"/>
        <v/>
      </c>
      <c r="S70" s="180"/>
      <c r="T70" s="181" t="str">
        <f t="shared" si="4"/>
        <v/>
      </c>
      <c r="U70" s="181"/>
    </row>
    <row r="71" spans="2:21" x14ac:dyDescent="0.2">
      <c r="B71" s="19">
        <v>63</v>
      </c>
      <c r="C71" s="173" t="str">
        <f t="shared" si="1"/>
        <v/>
      </c>
      <c r="D71" s="173"/>
      <c r="E71" s="19"/>
      <c r="F71" s="8"/>
      <c r="G71" s="19" t="s">
        <v>3</v>
      </c>
      <c r="H71" s="192"/>
      <c r="I71" s="192"/>
      <c r="J71" s="19"/>
      <c r="K71" s="173" t="str">
        <f t="shared" si="0"/>
        <v/>
      </c>
      <c r="L71" s="173"/>
      <c r="M71" s="6" t="str">
        <f t="shared" si="2"/>
        <v/>
      </c>
      <c r="N71" s="19"/>
      <c r="O71" s="8"/>
      <c r="P71" s="192"/>
      <c r="Q71" s="192"/>
      <c r="R71" s="180" t="str">
        <f t="shared" si="3"/>
        <v/>
      </c>
      <c r="S71" s="180"/>
      <c r="T71" s="181" t="str">
        <f t="shared" si="4"/>
        <v/>
      </c>
      <c r="U71" s="181"/>
    </row>
    <row r="72" spans="2:21" x14ac:dyDescent="0.2">
      <c r="B72" s="19">
        <v>64</v>
      </c>
      <c r="C72" s="173" t="str">
        <f t="shared" si="1"/>
        <v/>
      </c>
      <c r="D72" s="173"/>
      <c r="E72" s="19"/>
      <c r="F72" s="8"/>
      <c r="G72" s="19" t="s">
        <v>2</v>
      </c>
      <c r="H72" s="192"/>
      <c r="I72" s="192"/>
      <c r="J72" s="19"/>
      <c r="K72" s="173" t="str">
        <f t="shared" si="0"/>
        <v/>
      </c>
      <c r="L72" s="173"/>
      <c r="M72" s="6" t="str">
        <f t="shared" si="2"/>
        <v/>
      </c>
      <c r="N72" s="19"/>
      <c r="O72" s="8"/>
      <c r="P72" s="192"/>
      <c r="Q72" s="192"/>
      <c r="R72" s="180" t="str">
        <f t="shared" si="3"/>
        <v/>
      </c>
      <c r="S72" s="180"/>
      <c r="T72" s="181" t="str">
        <f t="shared" si="4"/>
        <v/>
      </c>
      <c r="U72" s="181"/>
    </row>
    <row r="73" spans="2:21" x14ac:dyDescent="0.2">
      <c r="B73" s="19">
        <v>65</v>
      </c>
      <c r="C73" s="173" t="str">
        <f t="shared" si="1"/>
        <v/>
      </c>
      <c r="D73" s="173"/>
      <c r="E73" s="19"/>
      <c r="F73" s="8"/>
      <c r="G73" s="19" t="s">
        <v>3</v>
      </c>
      <c r="H73" s="192"/>
      <c r="I73" s="192"/>
      <c r="J73" s="19"/>
      <c r="K73" s="173" t="str">
        <f t="shared" ref="K73:K108" si="5">IF(F73="","",C73*0.03)</f>
        <v/>
      </c>
      <c r="L73" s="173"/>
      <c r="M73" s="6" t="str">
        <f t="shared" si="2"/>
        <v/>
      </c>
      <c r="N73" s="19"/>
      <c r="O73" s="8"/>
      <c r="P73" s="192"/>
      <c r="Q73" s="192"/>
      <c r="R73" s="180" t="str">
        <f t="shared" si="3"/>
        <v/>
      </c>
      <c r="S73" s="180"/>
      <c r="T73" s="181" t="str">
        <f t="shared" si="4"/>
        <v/>
      </c>
      <c r="U73" s="181"/>
    </row>
    <row r="74" spans="2:21" x14ac:dyDescent="0.2">
      <c r="B74" s="19">
        <v>66</v>
      </c>
      <c r="C74" s="173" t="str">
        <f t="shared" ref="C74:C108" si="6">IF(R73="","",C73+R73)</f>
        <v/>
      </c>
      <c r="D74" s="173"/>
      <c r="E74" s="19"/>
      <c r="F74" s="8"/>
      <c r="G74" s="19" t="s">
        <v>3</v>
      </c>
      <c r="H74" s="192"/>
      <c r="I74" s="192"/>
      <c r="J74" s="19"/>
      <c r="K74" s="173" t="str">
        <f t="shared" si="5"/>
        <v/>
      </c>
      <c r="L74" s="173"/>
      <c r="M74" s="6" t="str">
        <f t="shared" ref="M74:M108" si="7">IF(J74="","",(K74/J74)/1000)</f>
        <v/>
      </c>
      <c r="N74" s="19"/>
      <c r="O74" s="8"/>
      <c r="P74" s="192"/>
      <c r="Q74" s="192"/>
      <c r="R74" s="180" t="str">
        <f t="shared" ref="R74:R108" si="8">IF(O74="","",(IF(G74="売",H74-P74,P74-H74))*M74*100000)</f>
        <v/>
      </c>
      <c r="S74" s="180"/>
      <c r="T74" s="181" t="str">
        <f t="shared" ref="T74:T108" si="9">IF(O74="","",IF(R74&lt;0,J74*(-1),IF(G74="買",(P74-H74)*100,(H74-P74)*100)))</f>
        <v/>
      </c>
      <c r="U74" s="181"/>
    </row>
    <row r="75" spans="2:21" x14ac:dyDescent="0.2">
      <c r="B75" s="19">
        <v>67</v>
      </c>
      <c r="C75" s="173" t="str">
        <f t="shared" si="6"/>
        <v/>
      </c>
      <c r="D75" s="173"/>
      <c r="E75" s="19"/>
      <c r="F75" s="8"/>
      <c r="G75" s="19" t="s">
        <v>2</v>
      </c>
      <c r="H75" s="192"/>
      <c r="I75" s="192"/>
      <c r="J75" s="19"/>
      <c r="K75" s="173" t="str">
        <f t="shared" si="5"/>
        <v/>
      </c>
      <c r="L75" s="173"/>
      <c r="M75" s="6" t="str">
        <f t="shared" si="7"/>
        <v/>
      </c>
      <c r="N75" s="19"/>
      <c r="O75" s="8"/>
      <c r="P75" s="192"/>
      <c r="Q75" s="192"/>
      <c r="R75" s="180" t="str">
        <f t="shared" si="8"/>
        <v/>
      </c>
      <c r="S75" s="180"/>
      <c r="T75" s="181" t="str">
        <f t="shared" si="9"/>
        <v/>
      </c>
      <c r="U75" s="181"/>
    </row>
    <row r="76" spans="2:21" x14ac:dyDescent="0.2">
      <c r="B76" s="19">
        <v>68</v>
      </c>
      <c r="C76" s="173" t="str">
        <f t="shared" si="6"/>
        <v/>
      </c>
      <c r="D76" s="173"/>
      <c r="E76" s="19"/>
      <c r="F76" s="8"/>
      <c r="G76" s="19" t="s">
        <v>2</v>
      </c>
      <c r="H76" s="192"/>
      <c r="I76" s="192"/>
      <c r="J76" s="19"/>
      <c r="K76" s="173" t="str">
        <f t="shared" si="5"/>
        <v/>
      </c>
      <c r="L76" s="173"/>
      <c r="M76" s="6" t="str">
        <f t="shared" si="7"/>
        <v/>
      </c>
      <c r="N76" s="19"/>
      <c r="O76" s="8"/>
      <c r="P76" s="192"/>
      <c r="Q76" s="192"/>
      <c r="R76" s="180" t="str">
        <f t="shared" si="8"/>
        <v/>
      </c>
      <c r="S76" s="180"/>
      <c r="T76" s="181" t="str">
        <f t="shared" si="9"/>
        <v/>
      </c>
      <c r="U76" s="181"/>
    </row>
    <row r="77" spans="2:21" x14ac:dyDescent="0.2">
      <c r="B77" s="19">
        <v>69</v>
      </c>
      <c r="C77" s="173" t="str">
        <f t="shared" si="6"/>
        <v/>
      </c>
      <c r="D77" s="173"/>
      <c r="E77" s="19"/>
      <c r="F77" s="8"/>
      <c r="G77" s="19" t="s">
        <v>2</v>
      </c>
      <c r="H77" s="192"/>
      <c r="I77" s="192"/>
      <c r="J77" s="19"/>
      <c r="K77" s="173" t="str">
        <f t="shared" si="5"/>
        <v/>
      </c>
      <c r="L77" s="173"/>
      <c r="M77" s="6" t="str">
        <f t="shared" si="7"/>
        <v/>
      </c>
      <c r="N77" s="19"/>
      <c r="O77" s="8"/>
      <c r="P77" s="192"/>
      <c r="Q77" s="192"/>
      <c r="R77" s="180" t="str">
        <f t="shared" si="8"/>
        <v/>
      </c>
      <c r="S77" s="180"/>
      <c r="T77" s="181" t="str">
        <f t="shared" si="9"/>
        <v/>
      </c>
      <c r="U77" s="181"/>
    </row>
    <row r="78" spans="2:21" x14ac:dyDescent="0.2">
      <c r="B78" s="19">
        <v>70</v>
      </c>
      <c r="C78" s="173" t="str">
        <f t="shared" si="6"/>
        <v/>
      </c>
      <c r="D78" s="173"/>
      <c r="E78" s="19"/>
      <c r="F78" s="8"/>
      <c r="G78" s="19" t="s">
        <v>3</v>
      </c>
      <c r="H78" s="192"/>
      <c r="I78" s="192"/>
      <c r="J78" s="19"/>
      <c r="K78" s="173" t="str">
        <f t="shared" si="5"/>
        <v/>
      </c>
      <c r="L78" s="173"/>
      <c r="M78" s="6" t="str">
        <f t="shared" si="7"/>
        <v/>
      </c>
      <c r="N78" s="19"/>
      <c r="O78" s="8"/>
      <c r="P78" s="192"/>
      <c r="Q78" s="192"/>
      <c r="R78" s="180" t="str">
        <f t="shared" si="8"/>
        <v/>
      </c>
      <c r="S78" s="180"/>
      <c r="T78" s="181" t="str">
        <f t="shared" si="9"/>
        <v/>
      </c>
      <c r="U78" s="181"/>
    </row>
    <row r="79" spans="2:21" x14ac:dyDescent="0.2">
      <c r="B79" s="19">
        <v>71</v>
      </c>
      <c r="C79" s="173" t="str">
        <f t="shared" si="6"/>
        <v/>
      </c>
      <c r="D79" s="173"/>
      <c r="E79" s="19"/>
      <c r="F79" s="8"/>
      <c r="G79" s="19" t="s">
        <v>2</v>
      </c>
      <c r="H79" s="192"/>
      <c r="I79" s="192"/>
      <c r="J79" s="19"/>
      <c r="K79" s="173" t="str">
        <f t="shared" si="5"/>
        <v/>
      </c>
      <c r="L79" s="173"/>
      <c r="M79" s="6" t="str">
        <f t="shared" si="7"/>
        <v/>
      </c>
      <c r="N79" s="19"/>
      <c r="O79" s="8"/>
      <c r="P79" s="192"/>
      <c r="Q79" s="192"/>
      <c r="R79" s="180" t="str">
        <f t="shared" si="8"/>
        <v/>
      </c>
      <c r="S79" s="180"/>
      <c r="T79" s="181" t="str">
        <f t="shared" si="9"/>
        <v/>
      </c>
      <c r="U79" s="181"/>
    </row>
    <row r="80" spans="2:21" x14ac:dyDescent="0.2">
      <c r="B80" s="19">
        <v>72</v>
      </c>
      <c r="C80" s="173" t="str">
        <f t="shared" si="6"/>
        <v/>
      </c>
      <c r="D80" s="173"/>
      <c r="E80" s="19"/>
      <c r="F80" s="8"/>
      <c r="G80" s="19" t="s">
        <v>3</v>
      </c>
      <c r="H80" s="192"/>
      <c r="I80" s="192"/>
      <c r="J80" s="19"/>
      <c r="K80" s="173" t="str">
        <f t="shared" si="5"/>
        <v/>
      </c>
      <c r="L80" s="173"/>
      <c r="M80" s="6" t="str">
        <f t="shared" si="7"/>
        <v/>
      </c>
      <c r="N80" s="19"/>
      <c r="O80" s="8"/>
      <c r="P80" s="192"/>
      <c r="Q80" s="192"/>
      <c r="R80" s="180" t="str">
        <f t="shared" si="8"/>
        <v/>
      </c>
      <c r="S80" s="180"/>
      <c r="T80" s="181" t="str">
        <f t="shared" si="9"/>
        <v/>
      </c>
      <c r="U80" s="181"/>
    </row>
    <row r="81" spans="2:21" x14ac:dyDescent="0.2">
      <c r="B81" s="19">
        <v>73</v>
      </c>
      <c r="C81" s="173" t="str">
        <f t="shared" si="6"/>
        <v/>
      </c>
      <c r="D81" s="173"/>
      <c r="E81" s="19"/>
      <c r="F81" s="8"/>
      <c r="G81" s="19" t="s">
        <v>2</v>
      </c>
      <c r="H81" s="192"/>
      <c r="I81" s="192"/>
      <c r="J81" s="19"/>
      <c r="K81" s="173" t="str">
        <f t="shared" si="5"/>
        <v/>
      </c>
      <c r="L81" s="173"/>
      <c r="M81" s="6" t="str">
        <f t="shared" si="7"/>
        <v/>
      </c>
      <c r="N81" s="19"/>
      <c r="O81" s="8"/>
      <c r="P81" s="192"/>
      <c r="Q81" s="192"/>
      <c r="R81" s="180" t="str">
        <f t="shared" si="8"/>
        <v/>
      </c>
      <c r="S81" s="180"/>
      <c r="T81" s="181" t="str">
        <f t="shared" si="9"/>
        <v/>
      </c>
      <c r="U81" s="181"/>
    </row>
    <row r="82" spans="2:21" x14ac:dyDescent="0.2">
      <c r="B82" s="19">
        <v>74</v>
      </c>
      <c r="C82" s="173" t="str">
        <f t="shared" si="6"/>
        <v/>
      </c>
      <c r="D82" s="173"/>
      <c r="E82" s="19"/>
      <c r="F82" s="8"/>
      <c r="G82" s="19" t="s">
        <v>2</v>
      </c>
      <c r="H82" s="192"/>
      <c r="I82" s="192"/>
      <c r="J82" s="19"/>
      <c r="K82" s="173" t="str">
        <f t="shared" si="5"/>
        <v/>
      </c>
      <c r="L82" s="173"/>
      <c r="M82" s="6" t="str">
        <f t="shared" si="7"/>
        <v/>
      </c>
      <c r="N82" s="19"/>
      <c r="O82" s="8"/>
      <c r="P82" s="192"/>
      <c r="Q82" s="192"/>
      <c r="R82" s="180" t="str">
        <f t="shared" si="8"/>
        <v/>
      </c>
      <c r="S82" s="180"/>
      <c r="T82" s="181" t="str">
        <f t="shared" si="9"/>
        <v/>
      </c>
      <c r="U82" s="181"/>
    </row>
    <row r="83" spans="2:21" x14ac:dyDescent="0.2">
      <c r="B83" s="19">
        <v>75</v>
      </c>
      <c r="C83" s="173" t="str">
        <f t="shared" si="6"/>
        <v/>
      </c>
      <c r="D83" s="173"/>
      <c r="E83" s="19"/>
      <c r="F83" s="8"/>
      <c r="G83" s="19" t="s">
        <v>2</v>
      </c>
      <c r="H83" s="192"/>
      <c r="I83" s="192"/>
      <c r="J83" s="19"/>
      <c r="K83" s="173" t="str">
        <f t="shared" si="5"/>
        <v/>
      </c>
      <c r="L83" s="173"/>
      <c r="M83" s="6" t="str">
        <f t="shared" si="7"/>
        <v/>
      </c>
      <c r="N83" s="19"/>
      <c r="O83" s="8"/>
      <c r="P83" s="192"/>
      <c r="Q83" s="192"/>
      <c r="R83" s="180" t="str">
        <f t="shared" si="8"/>
        <v/>
      </c>
      <c r="S83" s="180"/>
      <c r="T83" s="181" t="str">
        <f t="shared" si="9"/>
        <v/>
      </c>
      <c r="U83" s="181"/>
    </row>
    <row r="84" spans="2:21" x14ac:dyDescent="0.2">
      <c r="B84" s="19">
        <v>76</v>
      </c>
      <c r="C84" s="173" t="str">
        <f t="shared" si="6"/>
        <v/>
      </c>
      <c r="D84" s="173"/>
      <c r="E84" s="19"/>
      <c r="F84" s="8"/>
      <c r="G84" s="19" t="s">
        <v>2</v>
      </c>
      <c r="H84" s="192"/>
      <c r="I84" s="192"/>
      <c r="J84" s="19"/>
      <c r="K84" s="173" t="str">
        <f t="shared" si="5"/>
        <v/>
      </c>
      <c r="L84" s="173"/>
      <c r="M84" s="6" t="str">
        <f t="shared" si="7"/>
        <v/>
      </c>
      <c r="N84" s="19"/>
      <c r="O84" s="8"/>
      <c r="P84" s="192"/>
      <c r="Q84" s="192"/>
      <c r="R84" s="180" t="str">
        <f t="shared" si="8"/>
        <v/>
      </c>
      <c r="S84" s="180"/>
      <c r="T84" s="181" t="str">
        <f t="shared" si="9"/>
        <v/>
      </c>
      <c r="U84" s="181"/>
    </row>
    <row r="85" spans="2:21" x14ac:dyDescent="0.2">
      <c r="B85" s="19">
        <v>77</v>
      </c>
      <c r="C85" s="173" t="str">
        <f t="shared" si="6"/>
        <v/>
      </c>
      <c r="D85" s="173"/>
      <c r="E85" s="19"/>
      <c r="F85" s="8"/>
      <c r="G85" s="19" t="s">
        <v>3</v>
      </c>
      <c r="H85" s="192"/>
      <c r="I85" s="192"/>
      <c r="J85" s="19"/>
      <c r="K85" s="173" t="str">
        <f t="shared" si="5"/>
        <v/>
      </c>
      <c r="L85" s="173"/>
      <c r="M85" s="6" t="str">
        <f t="shared" si="7"/>
        <v/>
      </c>
      <c r="N85" s="19"/>
      <c r="O85" s="8"/>
      <c r="P85" s="192"/>
      <c r="Q85" s="192"/>
      <c r="R85" s="180" t="str">
        <f t="shared" si="8"/>
        <v/>
      </c>
      <c r="S85" s="180"/>
      <c r="T85" s="181" t="str">
        <f t="shared" si="9"/>
        <v/>
      </c>
      <c r="U85" s="181"/>
    </row>
    <row r="86" spans="2:21" x14ac:dyDescent="0.2">
      <c r="B86" s="19">
        <v>78</v>
      </c>
      <c r="C86" s="173" t="str">
        <f t="shared" si="6"/>
        <v/>
      </c>
      <c r="D86" s="173"/>
      <c r="E86" s="19"/>
      <c r="F86" s="8"/>
      <c r="G86" s="19" t="s">
        <v>2</v>
      </c>
      <c r="H86" s="192"/>
      <c r="I86" s="192"/>
      <c r="J86" s="19"/>
      <c r="K86" s="173" t="str">
        <f t="shared" si="5"/>
        <v/>
      </c>
      <c r="L86" s="173"/>
      <c r="M86" s="6" t="str">
        <f t="shared" si="7"/>
        <v/>
      </c>
      <c r="N86" s="19"/>
      <c r="O86" s="8"/>
      <c r="P86" s="192"/>
      <c r="Q86" s="192"/>
      <c r="R86" s="180" t="str">
        <f t="shared" si="8"/>
        <v/>
      </c>
      <c r="S86" s="180"/>
      <c r="T86" s="181" t="str">
        <f t="shared" si="9"/>
        <v/>
      </c>
      <c r="U86" s="181"/>
    </row>
    <row r="87" spans="2:21" x14ac:dyDescent="0.2">
      <c r="B87" s="19">
        <v>79</v>
      </c>
      <c r="C87" s="173" t="str">
        <f t="shared" si="6"/>
        <v/>
      </c>
      <c r="D87" s="173"/>
      <c r="E87" s="19"/>
      <c r="F87" s="8"/>
      <c r="G87" s="19" t="s">
        <v>3</v>
      </c>
      <c r="H87" s="192"/>
      <c r="I87" s="192"/>
      <c r="J87" s="19"/>
      <c r="K87" s="173" t="str">
        <f t="shared" si="5"/>
        <v/>
      </c>
      <c r="L87" s="173"/>
      <c r="M87" s="6" t="str">
        <f t="shared" si="7"/>
        <v/>
      </c>
      <c r="N87" s="19"/>
      <c r="O87" s="8"/>
      <c r="P87" s="192"/>
      <c r="Q87" s="192"/>
      <c r="R87" s="180" t="str">
        <f t="shared" si="8"/>
        <v/>
      </c>
      <c r="S87" s="180"/>
      <c r="T87" s="181" t="str">
        <f t="shared" si="9"/>
        <v/>
      </c>
      <c r="U87" s="181"/>
    </row>
    <row r="88" spans="2:21" x14ac:dyDescent="0.2">
      <c r="B88" s="19">
        <v>80</v>
      </c>
      <c r="C88" s="173" t="str">
        <f t="shared" si="6"/>
        <v/>
      </c>
      <c r="D88" s="173"/>
      <c r="E88" s="19"/>
      <c r="F88" s="8"/>
      <c r="G88" s="19" t="s">
        <v>3</v>
      </c>
      <c r="H88" s="192"/>
      <c r="I88" s="192"/>
      <c r="J88" s="19"/>
      <c r="K88" s="173" t="str">
        <f t="shared" si="5"/>
        <v/>
      </c>
      <c r="L88" s="173"/>
      <c r="M88" s="6" t="str">
        <f t="shared" si="7"/>
        <v/>
      </c>
      <c r="N88" s="19"/>
      <c r="O88" s="8"/>
      <c r="P88" s="192"/>
      <c r="Q88" s="192"/>
      <c r="R88" s="180" t="str">
        <f t="shared" si="8"/>
        <v/>
      </c>
      <c r="S88" s="180"/>
      <c r="T88" s="181" t="str">
        <f t="shared" si="9"/>
        <v/>
      </c>
      <c r="U88" s="181"/>
    </row>
    <row r="89" spans="2:21" x14ac:dyDescent="0.2">
      <c r="B89" s="19">
        <v>81</v>
      </c>
      <c r="C89" s="173" t="str">
        <f t="shared" si="6"/>
        <v/>
      </c>
      <c r="D89" s="173"/>
      <c r="E89" s="19"/>
      <c r="F89" s="8"/>
      <c r="G89" s="19" t="s">
        <v>3</v>
      </c>
      <c r="H89" s="192"/>
      <c r="I89" s="192"/>
      <c r="J89" s="19"/>
      <c r="K89" s="173" t="str">
        <f t="shared" si="5"/>
        <v/>
      </c>
      <c r="L89" s="173"/>
      <c r="M89" s="6" t="str">
        <f t="shared" si="7"/>
        <v/>
      </c>
      <c r="N89" s="19"/>
      <c r="O89" s="8"/>
      <c r="P89" s="192"/>
      <c r="Q89" s="192"/>
      <c r="R89" s="180" t="str">
        <f t="shared" si="8"/>
        <v/>
      </c>
      <c r="S89" s="180"/>
      <c r="T89" s="181" t="str">
        <f t="shared" si="9"/>
        <v/>
      </c>
      <c r="U89" s="181"/>
    </row>
    <row r="90" spans="2:21" x14ac:dyDescent="0.2">
      <c r="B90" s="19">
        <v>82</v>
      </c>
      <c r="C90" s="173" t="str">
        <f t="shared" si="6"/>
        <v/>
      </c>
      <c r="D90" s="173"/>
      <c r="E90" s="19"/>
      <c r="F90" s="8"/>
      <c r="G90" s="19" t="s">
        <v>3</v>
      </c>
      <c r="H90" s="192"/>
      <c r="I90" s="192"/>
      <c r="J90" s="19"/>
      <c r="K90" s="173" t="str">
        <f t="shared" si="5"/>
        <v/>
      </c>
      <c r="L90" s="173"/>
      <c r="M90" s="6" t="str">
        <f t="shared" si="7"/>
        <v/>
      </c>
      <c r="N90" s="19"/>
      <c r="O90" s="8"/>
      <c r="P90" s="192"/>
      <c r="Q90" s="192"/>
      <c r="R90" s="180" t="str">
        <f t="shared" si="8"/>
        <v/>
      </c>
      <c r="S90" s="180"/>
      <c r="T90" s="181" t="str">
        <f t="shared" si="9"/>
        <v/>
      </c>
      <c r="U90" s="181"/>
    </row>
    <row r="91" spans="2:21" x14ac:dyDescent="0.2">
      <c r="B91" s="19">
        <v>83</v>
      </c>
      <c r="C91" s="173" t="str">
        <f t="shared" si="6"/>
        <v/>
      </c>
      <c r="D91" s="173"/>
      <c r="E91" s="19"/>
      <c r="F91" s="8"/>
      <c r="G91" s="19" t="s">
        <v>3</v>
      </c>
      <c r="H91" s="192"/>
      <c r="I91" s="192"/>
      <c r="J91" s="19"/>
      <c r="K91" s="173" t="str">
        <f t="shared" si="5"/>
        <v/>
      </c>
      <c r="L91" s="173"/>
      <c r="M91" s="6" t="str">
        <f t="shared" si="7"/>
        <v/>
      </c>
      <c r="N91" s="19"/>
      <c r="O91" s="8"/>
      <c r="P91" s="192"/>
      <c r="Q91" s="192"/>
      <c r="R91" s="180" t="str">
        <f t="shared" si="8"/>
        <v/>
      </c>
      <c r="S91" s="180"/>
      <c r="T91" s="181" t="str">
        <f t="shared" si="9"/>
        <v/>
      </c>
      <c r="U91" s="181"/>
    </row>
    <row r="92" spans="2:21" x14ac:dyDescent="0.2">
      <c r="B92" s="19">
        <v>84</v>
      </c>
      <c r="C92" s="173" t="str">
        <f t="shared" si="6"/>
        <v/>
      </c>
      <c r="D92" s="173"/>
      <c r="E92" s="19"/>
      <c r="F92" s="8"/>
      <c r="G92" s="19" t="s">
        <v>2</v>
      </c>
      <c r="H92" s="192"/>
      <c r="I92" s="192"/>
      <c r="J92" s="19"/>
      <c r="K92" s="173" t="str">
        <f t="shared" si="5"/>
        <v/>
      </c>
      <c r="L92" s="173"/>
      <c r="M92" s="6" t="str">
        <f t="shared" si="7"/>
        <v/>
      </c>
      <c r="N92" s="19"/>
      <c r="O92" s="8"/>
      <c r="P92" s="192"/>
      <c r="Q92" s="192"/>
      <c r="R92" s="180" t="str">
        <f t="shared" si="8"/>
        <v/>
      </c>
      <c r="S92" s="180"/>
      <c r="T92" s="181" t="str">
        <f t="shared" si="9"/>
        <v/>
      </c>
      <c r="U92" s="181"/>
    </row>
    <row r="93" spans="2:21" x14ac:dyDescent="0.2">
      <c r="B93" s="19">
        <v>85</v>
      </c>
      <c r="C93" s="173" t="str">
        <f t="shared" si="6"/>
        <v/>
      </c>
      <c r="D93" s="173"/>
      <c r="E93" s="19"/>
      <c r="F93" s="8"/>
      <c r="G93" s="19" t="s">
        <v>3</v>
      </c>
      <c r="H93" s="192"/>
      <c r="I93" s="192"/>
      <c r="J93" s="19"/>
      <c r="K93" s="173" t="str">
        <f t="shared" si="5"/>
        <v/>
      </c>
      <c r="L93" s="173"/>
      <c r="M93" s="6" t="str">
        <f t="shared" si="7"/>
        <v/>
      </c>
      <c r="N93" s="19"/>
      <c r="O93" s="8"/>
      <c r="P93" s="192"/>
      <c r="Q93" s="192"/>
      <c r="R93" s="180" t="str">
        <f t="shared" si="8"/>
        <v/>
      </c>
      <c r="S93" s="180"/>
      <c r="T93" s="181" t="str">
        <f t="shared" si="9"/>
        <v/>
      </c>
      <c r="U93" s="181"/>
    </row>
    <row r="94" spans="2:21" x14ac:dyDescent="0.2">
      <c r="B94" s="19">
        <v>86</v>
      </c>
      <c r="C94" s="173" t="str">
        <f t="shared" si="6"/>
        <v/>
      </c>
      <c r="D94" s="173"/>
      <c r="E94" s="19"/>
      <c r="F94" s="8"/>
      <c r="G94" s="19" t="s">
        <v>2</v>
      </c>
      <c r="H94" s="192"/>
      <c r="I94" s="192"/>
      <c r="J94" s="19"/>
      <c r="K94" s="173" t="str">
        <f t="shared" si="5"/>
        <v/>
      </c>
      <c r="L94" s="173"/>
      <c r="M94" s="6" t="str">
        <f t="shared" si="7"/>
        <v/>
      </c>
      <c r="N94" s="19"/>
      <c r="O94" s="8"/>
      <c r="P94" s="192"/>
      <c r="Q94" s="192"/>
      <c r="R94" s="180" t="str">
        <f t="shared" si="8"/>
        <v/>
      </c>
      <c r="S94" s="180"/>
      <c r="T94" s="181" t="str">
        <f t="shared" si="9"/>
        <v/>
      </c>
      <c r="U94" s="181"/>
    </row>
    <row r="95" spans="2:21" x14ac:dyDescent="0.2">
      <c r="B95" s="19">
        <v>87</v>
      </c>
      <c r="C95" s="173" t="str">
        <f t="shared" si="6"/>
        <v/>
      </c>
      <c r="D95" s="173"/>
      <c r="E95" s="19"/>
      <c r="F95" s="8"/>
      <c r="G95" s="19" t="s">
        <v>3</v>
      </c>
      <c r="H95" s="192"/>
      <c r="I95" s="192"/>
      <c r="J95" s="19"/>
      <c r="K95" s="173" t="str">
        <f t="shared" si="5"/>
        <v/>
      </c>
      <c r="L95" s="173"/>
      <c r="M95" s="6" t="str">
        <f t="shared" si="7"/>
        <v/>
      </c>
      <c r="N95" s="19"/>
      <c r="O95" s="8"/>
      <c r="P95" s="192"/>
      <c r="Q95" s="192"/>
      <c r="R95" s="180" t="str">
        <f t="shared" si="8"/>
        <v/>
      </c>
      <c r="S95" s="180"/>
      <c r="T95" s="181" t="str">
        <f t="shared" si="9"/>
        <v/>
      </c>
      <c r="U95" s="181"/>
    </row>
    <row r="96" spans="2:21" x14ac:dyDescent="0.2">
      <c r="B96" s="19">
        <v>88</v>
      </c>
      <c r="C96" s="173" t="str">
        <f t="shared" si="6"/>
        <v/>
      </c>
      <c r="D96" s="173"/>
      <c r="E96" s="19"/>
      <c r="F96" s="8"/>
      <c r="G96" s="19" t="s">
        <v>2</v>
      </c>
      <c r="H96" s="192"/>
      <c r="I96" s="192"/>
      <c r="J96" s="19"/>
      <c r="K96" s="173" t="str">
        <f t="shared" si="5"/>
        <v/>
      </c>
      <c r="L96" s="173"/>
      <c r="M96" s="6" t="str">
        <f t="shared" si="7"/>
        <v/>
      </c>
      <c r="N96" s="19"/>
      <c r="O96" s="8"/>
      <c r="P96" s="192"/>
      <c r="Q96" s="192"/>
      <c r="R96" s="180" t="str">
        <f t="shared" si="8"/>
        <v/>
      </c>
      <c r="S96" s="180"/>
      <c r="T96" s="181" t="str">
        <f t="shared" si="9"/>
        <v/>
      </c>
      <c r="U96" s="181"/>
    </row>
    <row r="97" spans="2:21" x14ac:dyDescent="0.2">
      <c r="B97" s="19">
        <v>89</v>
      </c>
      <c r="C97" s="173" t="str">
        <f t="shared" si="6"/>
        <v/>
      </c>
      <c r="D97" s="173"/>
      <c r="E97" s="19"/>
      <c r="F97" s="8"/>
      <c r="G97" s="19" t="s">
        <v>3</v>
      </c>
      <c r="H97" s="192"/>
      <c r="I97" s="192"/>
      <c r="J97" s="19"/>
      <c r="K97" s="173" t="str">
        <f t="shared" si="5"/>
        <v/>
      </c>
      <c r="L97" s="173"/>
      <c r="M97" s="6" t="str">
        <f t="shared" si="7"/>
        <v/>
      </c>
      <c r="N97" s="19"/>
      <c r="O97" s="8"/>
      <c r="P97" s="192"/>
      <c r="Q97" s="192"/>
      <c r="R97" s="180" t="str">
        <f t="shared" si="8"/>
        <v/>
      </c>
      <c r="S97" s="180"/>
      <c r="T97" s="181" t="str">
        <f t="shared" si="9"/>
        <v/>
      </c>
      <c r="U97" s="181"/>
    </row>
    <row r="98" spans="2:21" x14ac:dyDescent="0.2">
      <c r="B98" s="19">
        <v>90</v>
      </c>
      <c r="C98" s="173" t="str">
        <f t="shared" si="6"/>
        <v/>
      </c>
      <c r="D98" s="173"/>
      <c r="E98" s="19"/>
      <c r="F98" s="8"/>
      <c r="G98" s="19" t="s">
        <v>2</v>
      </c>
      <c r="H98" s="192"/>
      <c r="I98" s="192"/>
      <c r="J98" s="19"/>
      <c r="K98" s="173" t="str">
        <f t="shared" si="5"/>
        <v/>
      </c>
      <c r="L98" s="173"/>
      <c r="M98" s="6" t="str">
        <f t="shared" si="7"/>
        <v/>
      </c>
      <c r="N98" s="19"/>
      <c r="O98" s="8"/>
      <c r="P98" s="192"/>
      <c r="Q98" s="192"/>
      <c r="R98" s="180" t="str">
        <f t="shared" si="8"/>
        <v/>
      </c>
      <c r="S98" s="180"/>
      <c r="T98" s="181" t="str">
        <f t="shared" si="9"/>
        <v/>
      </c>
      <c r="U98" s="181"/>
    </row>
    <row r="99" spans="2:21" x14ac:dyDescent="0.2">
      <c r="B99" s="19">
        <v>91</v>
      </c>
      <c r="C99" s="173" t="str">
        <f t="shared" si="6"/>
        <v/>
      </c>
      <c r="D99" s="173"/>
      <c r="E99" s="19"/>
      <c r="F99" s="8"/>
      <c r="G99" s="19" t="s">
        <v>3</v>
      </c>
      <c r="H99" s="192"/>
      <c r="I99" s="192"/>
      <c r="J99" s="19"/>
      <c r="K99" s="173" t="str">
        <f t="shared" si="5"/>
        <v/>
      </c>
      <c r="L99" s="173"/>
      <c r="M99" s="6" t="str">
        <f t="shared" si="7"/>
        <v/>
      </c>
      <c r="N99" s="19"/>
      <c r="O99" s="8"/>
      <c r="P99" s="192"/>
      <c r="Q99" s="192"/>
      <c r="R99" s="180" t="str">
        <f t="shared" si="8"/>
        <v/>
      </c>
      <c r="S99" s="180"/>
      <c r="T99" s="181" t="str">
        <f t="shared" si="9"/>
        <v/>
      </c>
      <c r="U99" s="181"/>
    </row>
    <row r="100" spans="2:21" x14ac:dyDescent="0.2">
      <c r="B100" s="19">
        <v>92</v>
      </c>
      <c r="C100" s="173" t="str">
        <f t="shared" si="6"/>
        <v/>
      </c>
      <c r="D100" s="173"/>
      <c r="E100" s="19"/>
      <c r="F100" s="8"/>
      <c r="G100" s="19" t="s">
        <v>3</v>
      </c>
      <c r="H100" s="192"/>
      <c r="I100" s="192"/>
      <c r="J100" s="19"/>
      <c r="K100" s="173" t="str">
        <f t="shared" si="5"/>
        <v/>
      </c>
      <c r="L100" s="173"/>
      <c r="M100" s="6" t="str">
        <f t="shared" si="7"/>
        <v/>
      </c>
      <c r="N100" s="19"/>
      <c r="O100" s="8"/>
      <c r="P100" s="192"/>
      <c r="Q100" s="192"/>
      <c r="R100" s="180" t="str">
        <f t="shared" si="8"/>
        <v/>
      </c>
      <c r="S100" s="180"/>
      <c r="T100" s="181" t="str">
        <f t="shared" si="9"/>
        <v/>
      </c>
      <c r="U100" s="181"/>
    </row>
    <row r="101" spans="2:21" x14ac:dyDescent="0.2">
      <c r="B101" s="19">
        <v>93</v>
      </c>
      <c r="C101" s="173" t="str">
        <f t="shared" si="6"/>
        <v/>
      </c>
      <c r="D101" s="173"/>
      <c r="E101" s="19"/>
      <c r="F101" s="8"/>
      <c r="G101" s="19" t="s">
        <v>2</v>
      </c>
      <c r="H101" s="192"/>
      <c r="I101" s="192"/>
      <c r="J101" s="19"/>
      <c r="K101" s="173" t="str">
        <f t="shared" si="5"/>
        <v/>
      </c>
      <c r="L101" s="173"/>
      <c r="M101" s="6" t="str">
        <f t="shared" si="7"/>
        <v/>
      </c>
      <c r="N101" s="19"/>
      <c r="O101" s="8"/>
      <c r="P101" s="192"/>
      <c r="Q101" s="192"/>
      <c r="R101" s="180" t="str">
        <f t="shared" si="8"/>
        <v/>
      </c>
      <c r="S101" s="180"/>
      <c r="T101" s="181" t="str">
        <f t="shared" si="9"/>
        <v/>
      </c>
      <c r="U101" s="181"/>
    </row>
    <row r="102" spans="2:21" x14ac:dyDescent="0.2">
      <c r="B102" s="19">
        <v>94</v>
      </c>
      <c r="C102" s="173" t="str">
        <f t="shared" si="6"/>
        <v/>
      </c>
      <c r="D102" s="173"/>
      <c r="E102" s="19"/>
      <c r="F102" s="8"/>
      <c r="G102" s="19" t="s">
        <v>2</v>
      </c>
      <c r="H102" s="192"/>
      <c r="I102" s="192"/>
      <c r="J102" s="19"/>
      <c r="K102" s="173" t="str">
        <f t="shared" si="5"/>
        <v/>
      </c>
      <c r="L102" s="173"/>
      <c r="M102" s="6" t="str">
        <f t="shared" si="7"/>
        <v/>
      </c>
      <c r="N102" s="19"/>
      <c r="O102" s="8"/>
      <c r="P102" s="192"/>
      <c r="Q102" s="192"/>
      <c r="R102" s="180" t="str">
        <f t="shared" si="8"/>
        <v/>
      </c>
      <c r="S102" s="180"/>
      <c r="T102" s="181" t="str">
        <f t="shared" si="9"/>
        <v/>
      </c>
      <c r="U102" s="181"/>
    </row>
    <row r="103" spans="2:21" x14ac:dyDescent="0.2">
      <c r="B103" s="19">
        <v>95</v>
      </c>
      <c r="C103" s="173" t="str">
        <f t="shared" si="6"/>
        <v/>
      </c>
      <c r="D103" s="173"/>
      <c r="E103" s="19"/>
      <c r="F103" s="8"/>
      <c r="G103" s="19" t="s">
        <v>2</v>
      </c>
      <c r="H103" s="192"/>
      <c r="I103" s="192"/>
      <c r="J103" s="19"/>
      <c r="K103" s="173" t="str">
        <f t="shared" si="5"/>
        <v/>
      </c>
      <c r="L103" s="173"/>
      <c r="M103" s="6" t="str">
        <f t="shared" si="7"/>
        <v/>
      </c>
      <c r="N103" s="19"/>
      <c r="O103" s="8"/>
      <c r="P103" s="192"/>
      <c r="Q103" s="192"/>
      <c r="R103" s="180" t="str">
        <f t="shared" si="8"/>
        <v/>
      </c>
      <c r="S103" s="180"/>
      <c r="T103" s="181" t="str">
        <f t="shared" si="9"/>
        <v/>
      </c>
      <c r="U103" s="181"/>
    </row>
    <row r="104" spans="2:21" x14ac:dyDescent="0.2">
      <c r="B104" s="19">
        <v>96</v>
      </c>
      <c r="C104" s="173" t="str">
        <f t="shared" si="6"/>
        <v/>
      </c>
      <c r="D104" s="173"/>
      <c r="E104" s="19"/>
      <c r="F104" s="8"/>
      <c r="G104" s="19" t="s">
        <v>3</v>
      </c>
      <c r="H104" s="192"/>
      <c r="I104" s="192"/>
      <c r="J104" s="19"/>
      <c r="K104" s="173" t="str">
        <f t="shared" si="5"/>
        <v/>
      </c>
      <c r="L104" s="173"/>
      <c r="M104" s="6" t="str">
        <f t="shared" si="7"/>
        <v/>
      </c>
      <c r="N104" s="19"/>
      <c r="O104" s="8"/>
      <c r="P104" s="192"/>
      <c r="Q104" s="192"/>
      <c r="R104" s="180" t="str">
        <f t="shared" si="8"/>
        <v/>
      </c>
      <c r="S104" s="180"/>
      <c r="T104" s="181" t="str">
        <f t="shared" si="9"/>
        <v/>
      </c>
      <c r="U104" s="181"/>
    </row>
    <row r="105" spans="2:21" x14ac:dyDescent="0.2">
      <c r="B105" s="19">
        <v>97</v>
      </c>
      <c r="C105" s="173" t="str">
        <f t="shared" si="6"/>
        <v/>
      </c>
      <c r="D105" s="173"/>
      <c r="E105" s="19"/>
      <c r="F105" s="8"/>
      <c r="G105" s="19" t="s">
        <v>2</v>
      </c>
      <c r="H105" s="192"/>
      <c r="I105" s="192"/>
      <c r="J105" s="19"/>
      <c r="K105" s="173" t="str">
        <f t="shared" si="5"/>
        <v/>
      </c>
      <c r="L105" s="173"/>
      <c r="M105" s="6" t="str">
        <f t="shared" si="7"/>
        <v/>
      </c>
      <c r="N105" s="19"/>
      <c r="O105" s="8"/>
      <c r="P105" s="192"/>
      <c r="Q105" s="192"/>
      <c r="R105" s="180" t="str">
        <f t="shared" si="8"/>
        <v/>
      </c>
      <c r="S105" s="180"/>
      <c r="T105" s="181" t="str">
        <f t="shared" si="9"/>
        <v/>
      </c>
      <c r="U105" s="181"/>
    </row>
    <row r="106" spans="2:21" x14ac:dyDescent="0.2">
      <c r="B106" s="19">
        <v>98</v>
      </c>
      <c r="C106" s="173" t="str">
        <f t="shared" si="6"/>
        <v/>
      </c>
      <c r="D106" s="173"/>
      <c r="E106" s="19"/>
      <c r="F106" s="8"/>
      <c r="G106" s="19" t="s">
        <v>3</v>
      </c>
      <c r="H106" s="192"/>
      <c r="I106" s="192"/>
      <c r="J106" s="19"/>
      <c r="K106" s="173" t="str">
        <f t="shared" si="5"/>
        <v/>
      </c>
      <c r="L106" s="173"/>
      <c r="M106" s="6" t="str">
        <f t="shared" si="7"/>
        <v/>
      </c>
      <c r="N106" s="19"/>
      <c r="O106" s="8"/>
      <c r="P106" s="192"/>
      <c r="Q106" s="192"/>
      <c r="R106" s="180" t="str">
        <f t="shared" si="8"/>
        <v/>
      </c>
      <c r="S106" s="180"/>
      <c r="T106" s="181" t="str">
        <f t="shared" si="9"/>
        <v/>
      </c>
      <c r="U106" s="181"/>
    </row>
    <row r="107" spans="2:21" x14ac:dyDescent="0.2">
      <c r="B107" s="19">
        <v>99</v>
      </c>
      <c r="C107" s="173" t="str">
        <f t="shared" si="6"/>
        <v/>
      </c>
      <c r="D107" s="173"/>
      <c r="E107" s="19"/>
      <c r="F107" s="8"/>
      <c r="G107" s="19" t="s">
        <v>3</v>
      </c>
      <c r="H107" s="192"/>
      <c r="I107" s="192"/>
      <c r="J107" s="19"/>
      <c r="K107" s="173" t="str">
        <f t="shared" si="5"/>
        <v/>
      </c>
      <c r="L107" s="173"/>
      <c r="M107" s="6" t="str">
        <f t="shared" si="7"/>
        <v/>
      </c>
      <c r="N107" s="19"/>
      <c r="O107" s="8"/>
      <c r="P107" s="192"/>
      <c r="Q107" s="192"/>
      <c r="R107" s="180" t="str">
        <f t="shared" si="8"/>
        <v/>
      </c>
      <c r="S107" s="180"/>
      <c r="T107" s="181" t="str">
        <f t="shared" si="9"/>
        <v/>
      </c>
      <c r="U107" s="181"/>
    </row>
    <row r="108" spans="2:21" x14ac:dyDescent="0.2">
      <c r="B108" s="19">
        <v>100</v>
      </c>
      <c r="C108" s="173" t="str">
        <f t="shared" si="6"/>
        <v/>
      </c>
      <c r="D108" s="173"/>
      <c r="E108" s="19"/>
      <c r="F108" s="8"/>
      <c r="G108" s="19" t="s">
        <v>2</v>
      </c>
      <c r="H108" s="192"/>
      <c r="I108" s="192"/>
      <c r="J108" s="19"/>
      <c r="K108" s="173" t="str">
        <f t="shared" si="5"/>
        <v/>
      </c>
      <c r="L108" s="173"/>
      <c r="M108" s="6" t="str">
        <f t="shared" si="7"/>
        <v/>
      </c>
      <c r="N108" s="19"/>
      <c r="O108" s="8"/>
      <c r="P108" s="192"/>
      <c r="Q108" s="192"/>
      <c r="R108" s="180" t="str">
        <f t="shared" si="8"/>
        <v/>
      </c>
      <c r="S108" s="180"/>
      <c r="T108" s="181" t="str">
        <f t="shared" si="9"/>
        <v/>
      </c>
      <c r="U108" s="181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OBシステム　EURJPY 4時間 </vt:lpstr>
      <vt:lpstr>OBシステム検証画像</vt:lpstr>
      <vt:lpstr>気づき</vt:lpstr>
      <vt:lpstr>検証終了通貨</vt:lpstr>
      <vt:lpstr>EURJPY 検証シート　FIB1.5 </vt:lpstr>
      <vt:lpstr>検証シート　FIB1.27</vt:lpstr>
      <vt:lpstr>検証シート　FIB2.0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清本 裕子</dc:creator>
  <cp:lastModifiedBy>清本 裕子</cp:lastModifiedBy>
  <cp:revision/>
  <cp:lastPrinted>2015-07-15T10:17:15Z</cp:lastPrinted>
  <dcterms:created xsi:type="dcterms:W3CDTF">2013-10-09T23:04:08Z</dcterms:created>
  <dcterms:modified xsi:type="dcterms:W3CDTF">2019-08-21T15:02:10Z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