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to-Pa-10\Documents\FX\CMA\PB検証\"/>
    </mc:Choice>
  </mc:AlternateContent>
  <xr:revisionPtr revIDLastSave="0" documentId="13_ncr:1_{044F02B3-791B-462A-9D7A-8AD696E4D2CD}" xr6:coauthVersionLast="43" xr6:coauthVersionMax="43" xr10:uidLastSave="{00000000-0000-0000-0000-000000000000}"/>
  <bookViews>
    <workbookView xWindow="11220" yWindow="204" windowWidth="11772" windowHeight="11640" firstSheet="1" activeTab="1" xr2:uid="{00000000-000D-0000-FFFF-FFFF00000000}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画像" sheetId="34" r:id="rId5"/>
    <sheet name="気づき" sheetId="9" r:id="rId6"/>
    <sheet name="検証終了通貨" sheetId="10" r:id="rId7"/>
    <sheet name="テンプレ" sheetId="17" state="hidden" r:id="rId8"/>
  </sheets>
  <externalReferences>
    <externalReference r:id="rId9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8" i="32" l="1"/>
  <c r="M48" i="32" s="1"/>
  <c r="K48" i="31"/>
  <c r="M48" i="31" s="1"/>
  <c r="K47" i="31"/>
  <c r="M47" i="31" s="1"/>
  <c r="K47" i="32"/>
  <c r="M47" i="32" s="1"/>
  <c r="K46" i="31"/>
  <c r="M46" i="31" s="1"/>
  <c r="K46" i="32"/>
  <c r="M46" i="32" s="1"/>
  <c r="K45" i="31"/>
  <c r="M45" i="31" s="1"/>
  <c r="K45" i="32"/>
  <c r="M45" i="32" s="1"/>
  <c r="K44" i="31"/>
  <c r="M44" i="31" s="1"/>
  <c r="K44" i="32"/>
  <c r="M44" i="32" s="1"/>
  <c r="K43" i="31"/>
  <c r="M43" i="31" s="1"/>
  <c r="K43" i="32"/>
  <c r="M43" i="32" s="1"/>
  <c r="K42" i="31"/>
  <c r="M42" i="31" s="1"/>
  <c r="K42" i="32"/>
  <c r="M42" i="32" s="1"/>
  <c r="K41" i="33"/>
  <c r="M41" i="33" s="1"/>
  <c r="K41" i="31"/>
  <c r="M41" i="31" s="1"/>
  <c r="K41" i="32"/>
  <c r="M41" i="32" s="1"/>
  <c r="K40" i="31"/>
  <c r="M40" i="31" s="1"/>
  <c r="K40" i="32"/>
  <c r="M40" i="32" s="1"/>
  <c r="K39" i="31"/>
  <c r="M39" i="31" s="1"/>
  <c r="K39" i="32"/>
  <c r="M39" i="32" s="1"/>
  <c r="K38" i="33"/>
  <c r="M38" i="33" s="1"/>
  <c r="K38" i="32"/>
  <c r="M38" i="32" s="1"/>
  <c r="M99" i="31"/>
  <c r="M98" i="31"/>
  <c r="M97" i="31"/>
  <c r="M96" i="31"/>
  <c r="M95" i="31"/>
  <c r="M94" i="31"/>
  <c r="M93" i="31"/>
  <c r="M92" i="31"/>
  <c r="M91" i="31"/>
  <c r="M90" i="31"/>
  <c r="M89" i="31"/>
  <c r="M88" i="31"/>
  <c r="M87" i="31"/>
  <c r="M86" i="31"/>
  <c r="M85" i="31"/>
  <c r="M84" i="31"/>
  <c r="M83" i="31"/>
  <c r="M82" i="31"/>
  <c r="M81" i="31"/>
  <c r="M80" i="31"/>
  <c r="M79" i="31"/>
  <c r="M78" i="31"/>
  <c r="M77" i="31"/>
  <c r="M76" i="31"/>
  <c r="M75" i="31"/>
  <c r="M74" i="31"/>
  <c r="M73" i="31"/>
  <c r="M72" i="31"/>
  <c r="M71" i="31"/>
  <c r="M70" i="31"/>
  <c r="M69" i="31"/>
  <c r="M68" i="31"/>
  <c r="M67" i="31"/>
  <c r="M66" i="31"/>
  <c r="M65" i="31"/>
  <c r="M64" i="31"/>
  <c r="M63" i="31"/>
  <c r="M62" i="31"/>
  <c r="M61" i="31"/>
  <c r="M60" i="31"/>
  <c r="M59" i="31"/>
  <c r="M58" i="31"/>
  <c r="M57" i="31"/>
  <c r="M56" i="31"/>
  <c r="M55" i="31"/>
  <c r="M54" i="31"/>
  <c r="M53" i="31"/>
  <c r="M52" i="31"/>
  <c r="M51" i="31"/>
  <c r="M50" i="31"/>
  <c r="M49" i="31"/>
  <c r="M38" i="31"/>
  <c r="K38" i="31"/>
  <c r="K37" i="31"/>
  <c r="M37" i="31" s="1"/>
  <c r="K37" i="32"/>
  <c r="M37" i="32" s="1"/>
  <c r="K36" i="33"/>
  <c r="M36" i="33" s="1"/>
  <c r="K36" i="32"/>
  <c r="M36" i="32" s="1"/>
  <c r="K36" i="31"/>
  <c r="M36" i="31" s="1"/>
  <c r="K35" i="31"/>
  <c r="M35" i="31" s="1"/>
  <c r="K35" i="32"/>
  <c r="M35" i="32" s="1"/>
  <c r="K34" i="31"/>
  <c r="M34" i="31" s="1"/>
  <c r="K34" i="32"/>
  <c r="M34" i="32" s="1"/>
  <c r="M33" i="31"/>
  <c r="K33" i="31"/>
  <c r="K33" i="32"/>
  <c r="M33" i="32" s="1"/>
  <c r="K32" i="31"/>
  <c r="M32" i="31" s="1"/>
  <c r="K32" i="32"/>
  <c r="M32" i="32" s="1"/>
  <c r="K31" i="31"/>
  <c r="M31" i="31" s="1"/>
  <c r="K31" i="32"/>
  <c r="M31" i="32" s="1"/>
  <c r="K30" i="31"/>
  <c r="M30" i="31" s="1"/>
  <c r="K30" i="32"/>
  <c r="M30" i="32" s="1"/>
  <c r="K29" i="31"/>
  <c r="M29" i="31" s="1"/>
  <c r="K29" i="32"/>
  <c r="M29" i="32" s="1"/>
  <c r="K28" i="31"/>
  <c r="M28" i="31" s="1"/>
  <c r="K28" i="32"/>
  <c r="M28" i="32" s="1"/>
  <c r="K27" i="31"/>
  <c r="M27" i="31" s="1"/>
  <c r="K27" i="32"/>
  <c r="M27" i="32" s="1"/>
  <c r="K26" i="31"/>
  <c r="M26" i="31" s="1"/>
  <c r="K26" i="32"/>
  <c r="M26" i="32" s="1"/>
  <c r="K25" i="31"/>
  <c r="M25" i="31" s="1"/>
  <c r="K25" i="32"/>
  <c r="M25" i="32" s="1"/>
  <c r="K24" i="31"/>
  <c r="M24" i="31" s="1"/>
  <c r="K24" i="32"/>
  <c r="M24" i="32" s="1"/>
  <c r="K23" i="33"/>
  <c r="M23" i="33" s="1"/>
  <c r="K23" i="32"/>
  <c r="M23" i="32" s="1"/>
  <c r="M23" i="31"/>
  <c r="K23" i="31"/>
  <c r="K22" i="31"/>
  <c r="M22" i="31" s="1"/>
  <c r="K22" i="32"/>
  <c r="M22" i="32" s="1"/>
  <c r="K21" i="31"/>
  <c r="M21" i="31" s="1"/>
  <c r="K21" i="32"/>
  <c r="M21" i="32" s="1"/>
  <c r="K20" i="31"/>
  <c r="M20" i="31" s="1"/>
  <c r="K20" i="32"/>
  <c r="M20" i="32" s="1"/>
  <c r="K19" i="31"/>
  <c r="M19" i="31" s="1"/>
  <c r="K19" i="32"/>
  <c r="M19" i="32" s="1"/>
  <c r="K18" i="31"/>
  <c r="M18" i="31" s="1"/>
  <c r="K18" i="32"/>
  <c r="M18" i="32" s="1"/>
  <c r="K17" i="31"/>
  <c r="M17" i="31" s="1"/>
  <c r="K17" i="32"/>
  <c r="M17" i="32" s="1"/>
  <c r="K16" i="31"/>
  <c r="M16" i="31" s="1"/>
  <c r="K16" i="32"/>
  <c r="M16" i="32" s="1"/>
  <c r="K15" i="31"/>
  <c r="M15" i="31" s="1"/>
  <c r="K15" i="32"/>
  <c r="M15" i="32" s="1"/>
  <c r="K14" i="31"/>
  <c r="M14" i="31" s="1"/>
  <c r="K14" i="32"/>
  <c r="M14" i="32" s="1"/>
  <c r="K13" i="31"/>
  <c r="M13" i="31" s="1"/>
  <c r="K13" i="32"/>
  <c r="M13" i="32" s="1"/>
  <c r="K12" i="31"/>
  <c r="M12" i="31" s="1"/>
  <c r="K12" i="32"/>
  <c r="M12" i="32" s="1"/>
  <c r="K11" i="31"/>
  <c r="M11" i="31" s="1"/>
  <c r="K11" i="32"/>
  <c r="M11" i="32" s="1"/>
  <c r="K10" i="31"/>
  <c r="M10" i="31" s="1"/>
  <c r="K10" i="32"/>
  <c r="M10" i="32" s="1"/>
  <c r="M74" i="33"/>
  <c r="M73" i="33"/>
  <c r="M72" i="33"/>
  <c r="M71" i="33"/>
  <c r="M70" i="33"/>
  <c r="M69" i="33"/>
  <c r="M68" i="33"/>
  <c r="M67" i="33"/>
  <c r="M66" i="33"/>
  <c r="M65" i="33"/>
  <c r="M64" i="33"/>
  <c r="M63" i="33"/>
  <c r="M62" i="33"/>
  <c r="M61" i="33"/>
  <c r="M60" i="33"/>
  <c r="M59" i="33"/>
  <c r="M58" i="33"/>
  <c r="M57" i="33"/>
  <c r="M56" i="33"/>
  <c r="M55" i="33"/>
  <c r="M54" i="33"/>
  <c r="M53" i="33"/>
  <c r="M52" i="33"/>
  <c r="M51" i="33"/>
  <c r="M50" i="33"/>
  <c r="M49" i="33"/>
  <c r="M45" i="33"/>
  <c r="M44" i="33"/>
  <c r="M40" i="33"/>
  <c r="M26" i="33"/>
  <c r="M22" i="33"/>
  <c r="M15" i="33"/>
  <c r="M10" i="33"/>
  <c r="K56" i="33"/>
  <c r="K55" i="33"/>
  <c r="K54" i="33"/>
  <c r="K53" i="33"/>
  <c r="K52" i="33"/>
  <c r="K51" i="33"/>
  <c r="K50" i="33"/>
  <c r="K49" i="33"/>
  <c r="K48" i="33"/>
  <c r="M48" i="33" s="1"/>
  <c r="K47" i="33"/>
  <c r="M47" i="33" s="1"/>
  <c r="K46" i="33"/>
  <c r="M46" i="33" s="1"/>
  <c r="K45" i="33"/>
  <c r="K44" i="33"/>
  <c r="K43" i="33"/>
  <c r="M43" i="33" s="1"/>
  <c r="K42" i="33"/>
  <c r="M42" i="33" s="1"/>
  <c r="K40" i="33"/>
  <c r="K39" i="33"/>
  <c r="M39" i="33" s="1"/>
  <c r="K37" i="33"/>
  <c r="M37" i="33" s="1"/>
  <c r="K35" i="33"/>
  <c r="M35" i="33" s="1"/>
  <c r="K34" i="33"/>
  <c r="M34" i="33" s="1"/>
  <c r="K33" i="33"/>
  <c r="M33" i="33" s="1"/>
  <c r="K32" i="33"/>
  <c r="M32" i="33" s="1"/>
  <c r="K31" i="33"/>
  <c r="M31" i="33" s="1"/>
  <c r="K30" i="33"/>
  <c r="M30" i="33" s="1"/>
  <c r="K29" i="33"/>
  <c r="M29" i="33" s="1"/>
  <c r="K28" i="33"/>
  <c r="M28" i="33" s="1"/>
  <c r="K27" i="33"/>
  <c r="M27" i="33" s="1"/>
  <c r="K26" i="33"/>
  <c r="K25" i="33"/>
  <c r="M25" i="33" s="1"/>
  <c r="K24" i="33"/>
  <c r="M24" i="33" s="1"/>
  <c r="K22" i="33"/>
  <c r="K21" i="33"/>
  <c r="M21" i="33" s="1"/>
  <c r="K20" i="33"/>
  <c r="M20" i="33" s="1"/>
  <c r="K19" i="33"/>
  <c r="M19" i="33" s="1"/>
  <c r="K18" i="33"/>
  <c r="M18" i="33" s="1"/>
  <c r="K17" i="33"/>
  <c r="M17" i="33" s="1"/>
  <c r="K16" i="33"/>
  <c r="M16" i="33" s="1"/>
  <c r="K15" i="33"/>
  <c r="K14" i="33"/>
  <c r="M14" i="33" s="1"/>
  <c r="K13" i="33"/>
  <c r="M13" i="33" s="1"/>
  <c r="K12" i="33"/>
  <c r="M12" i="33" s="1"/>
  <c r="K11" i="33"/>
  <c r="M11" i="33" s="1"/>
  <c r="K10" i="33"/>
  <c r="K9" i="31"/>
  <c r="M9" i="31" s="1"/>
  <c r="K9" i="32"/>
  <c r="M9" i="32" s="1"/>
  <c r="M86" i="33"/>
  <c r="M85" i="33"/>
  <c r="M84" i="33"/>
  <c r="M83" i="33"/>
  <c r="M82" i="33"/>
  <c r="M81" i="33"/>
  <c r="M80" i="33"/>
  <c r="M79" i="33"/>
  <c r="M78" i="33"/>
  <c r="M77" i="33"/>
  <c r="M76" i="33"/>
  <c r="M75" i="33"/>
  <c r="K75" i="33"/>
  <c r="K74" i="33"/>
  <c r="K73" i="33"/>
  <c r="K72" i="33"/>
  <c r="K71" i="33"/>
  <c r="K70" i="33"/>
  <c r="K69" i="33"/>
  <c r="K68" i="33"/>
  <c r="K67" i="33"/>
  <c r="K66" i="33"/>
  <c r="K65" i="33"/>
  <c r="K64" i="33"/>
  <c r="K63" i="33"/>
  <c r="K62" i="33"/>
  <c r="K61" i="33"/>
  <c r="K60" i="33"/>
  <c r="K59" i="33"/>
  <c r="K58" i="33"/>
  <c r="K57" i="33"/>
  <c r="R56" i="32" l="1"/>
  <c r="R55" i="32"/>
  <c r="R54" i="32"/>
  <c r="R53" i="32"/>
  <c r="C54" i="32" s="1"/>
  <c r="R52" i="32"/>
  <c r="R51" i="32"/>
  <c r="R50" i="32"/>
  <c r="R49" i="32"/>
  <c r="C50" i="32" s="1"/>
  <c r="C66" i="32"/>
  <c r="C65" i="32"/>
  <c r="C64" i="32"/>
  <c r="C63" i="32"/>
  <c r="C62" i="32"/>
  <c r="C61" i="32"/>
  <c r="C60" i="32"/>
  <c r="C59" i="32"/>
  <c r="C58" i="32"/>
  <c r="C57" i="32"/>
  <c r="C56" i="32"/>
  <c r="C55" i="32"/>
  <c r="C53" i="32"/>
  <c r="C52" i="32"/>
  <c r="C51" i="32"/>
  <c r="T28" i="31" l="1"/>
  <c r="R28" i="31" s="1"/>
  <c r="T71" i="32"/>
  <c r="T70" i="32"/>
  <c r="T69" i="32"/>
  <c r="T68" i="32"/>
  <c r="T67" i="32"/>
  <c r="T66" i="32"/>
  <c r="T65" i="32"/>
  <c r="T64" i="32"/>
  <c r="T63" i="32"/>
  <c r="T62" i="32"/>
  <c r="T61" i="32"/>
  <c r="T60" i="32"/>
  <c r="T59" i="32"/>
  <c r="T58" i="32"/>
  <c r="T57" i="32"/>
  <c r="T56" i="32"/>
  <c r="T55" i="32"/>
  <c r="T54" i="32"/>
  <c r="T53" i="32"/>
  <c r="T52" i="32"/>
  <c r="T51" i="32"/>
  <c r="T50" i="32"/>
  <c r="T49" i="32"/>
  <c r="T48" i="32"/>
  <c r="R48" i="32" s="1"/>
  <c r="C49" i="32" s="1"/>
  <c r="T47" i="32"/>
  <c r="R47" i="32" s="1"/>
  <c r="C48" i="32" s="1"/>
  <c r="T46" i="32"/>
  <c r="R46" i="32" s="1"/>
  <c r="C47" i="32" s="1"/>
  <c r="T45" i="32"/>
  <c r="R45" i="32" s="1"/>
  <c r="C46" i="32" s="1"/>
  <c r="T44" i="32"/>
  <c r="R44" i="32" s="1"/>
  <c r="C45" i="32" s="1"/>
  <c r="T43" i="32"/>
  <c r="R43" i="32" s="1"/>
  <c r="C44" i="32" s="1"/>
  <c r="T42" i="32"/>
  <c r="R42" i="32" s="1"/>
  <c r="C43" i="32" s="1"/>
  <c r="T41" i="32"/>
  <c r="R41" i="32" s="1"/>
  <c r="C42" i="32" s="1"/>
  <c r="T40" i="32"/>
  <c r="R40" i="32" s="1"/>
  <c r="C41" i="32" s="1"/>
  <c r="T39" i="33"/>
  <c r="R39" i="33" s="1"/>
  <c r="C40" i="33" s="1"/>
  <c r="T38" i="33"/>
  <c r="R38" i="33" s="1"/>
  <c r="C39" i="33" s="1"/>
  <c r="T37" i="33"/>
  <c r="R37" i="33" s="1"/>
  <c r="C38" i="33" s="1"/>
  <c r="T36" i="33"/>
  <c r="T35" i="33"/>
  <c r="T34" i="33"/>
  <c r="R34" i="33" s="1"/>
  <c r="C35" i="33" s="1"/>
  <c r="T33" i="33"/>
  <c r="R33" i="33" s="1"/>
  <c r="C34" i="33" s="1"/>
  <c r="T32" i="33"/>
  <c r="R32" i="33" s="1"/>
  <c r="C33" i="33" s="1"/>
  <c r="T31" i="33"/>
  <c r="R31" i="33" s="1"/>
  <c r="C32" i="33" s="1"/>
  <c r="T30" i="33"/>
  <c r="R30" i="33" s="1"/>
  <c r="C31" i="33" s="1"/>
  <c r="T29" i="33"/>
  <c r="R29" i="33" s="1"/>
  <c r="C30" i="33" s="1"/>
  <c r="T28" i="33"/>
  <c r="R28" i="33" s="1"/>
  <c r="C29" i="33" s="1"/>
  <c r="T27" i="33"/>
  <c r="T26" i="33"/>
  <c r="R26" i="33" s="1"/>
  <c r="C27" i="33" s="1"/>
  <c r="T25" i="33"/>
  <c r="R25" i="33" s="1"/>
  <c r="C26" i="33" s="1"/>
  <c r="T24" i="33"/>
  <c r="R24" i="33" s="1"/>
  <c r="C25" i="33" s="1"/>
  <c r="T23" i="33"/>
  <c r="R23" i="33" s="1"/>
  <c r="C24" i="33" s="1"/>
  <c r="T22" i="33"/>
  <c r="R22" i="33" s="1"/>
  <c r="C23" i="33" s="1"/>
  <c r="T21" i="33"/>
  <c r="R21" i="33" s="1"/>
  <c r="C22" i="33" s="1"/>
  <c r="T20" i="33"/>
  <c r="T19" i="33"/>
  <c r="R19" i="33" s="1"/>
  <c r="C20" i="33" s="1"/>
  <c r="T18" i="33"/>
  <c r="R18" i="33" s="1"/>
  <c r="C19" i="33" s="1"/>
  <c r="T17" i="33"/>
  <c r="T16" i="33"/>
  <c r="R16" i="33" s="1"/>
  <c r="C17" i="33" s="1"/>
  <c r="T15" i="33"/>
  <c r="R15" i="33" s="1"/>
  <c r="C16" i="33" s="1"/>
  <c r="T14" i="33"/>
  <c r="R14" i="33" s="1"/>
  <c r="C15" i="33" s="1"/>
  <c r="T13" i="33"/>
  <c r="T12" i="33"/>
  <c r="R12" i="33" s="1"/>
  <c r="C13" i="33" s="1"/>
  <c r="T11" i="33"/>
  <c r="R11" i="33" s="1"/>
  <c r="C12" i="33" s="1"/>
  <c r="T10" i="33"/>
  <c r="R10" i="33" s="1"/>
  <c r="C11" i="33" s="1"/>
  <c r="R81" i="33"/>
  <c r="R80" i="33"/>
  <c r="R79" i="33"/>
  <c r="R78" i="33"/>
  <c r="R77" i="33"/>
  <c r="R76" i="33"/>
  <c r="R75" i="33"/>
  <c r="R74" i="33"/>
  <c r="R73" i="33"/>
  <c r="R72" i="33"/>
  <c r="R71" i="33"/>
  <c r="R70" i="33"/>
  <c r="R69" i="33"/>
  <c r="R68" i="33"/>
  <c r="R67" i="33"/>
  <c r="R66" i="33"/>
  <c r="R65" i="33"/>
  <c r="R64" i="33"/>
  <c r="R63" i="33"/>
  <c r="R62" i="33"/>
  <c r="R61" i="33"/>
  <c r="R60" i="33"/>
  <c r="R59" i="33"/>
  <c r="R58" i="33"/>
  <c r="R57" i="33"/>
  <c r="R56" i="33"/>
  <c r="R55" i="33"/>
  <c r="R54" i="33"/>
  <c r="R53" i="33"/>
  <c r="R52" i="33"/>
  <c r="R51" i="33"/>
  <c r="R50" i="33"/>
  <c r="C51" i="33" s="1"/>
  <c r="R49" i="33"/>
  <c r="C50" i="33" s="1"/>
  <c r="R36" i="33"/>
  <c r="C37" i="33" s="1"/>
  <c r="R35" i="33"/>
  <c r="C36" i="33" s="1"/>
  <c r="R20" i="33"/>
  <c r="C21" i="33" s="1"/>
  <c r="R17" i="33"/>
  <c r="C18" i="33" s="1"/>
  <c r="R13" i="33"/>
  <c r="C14" i="33" s="1"/>
  <c r="M98" i="33"/>
  <c r="M97" i="33"/>
  <c r="M96" i="33"/>
  <c r="M95" i="33"/>
  <c r="M94" i="33"/>
  <c r="M93" i="33"/>
  <c r="M92" i="33"/>
  <c r="M91" i="33"/>
  <c r="M90" i="33"/>
  <c r="M89" i="33"/>
  <c r="M88" i="33"/>
  <c r="M87" i="33"/>
  <c r="R27" i="33" l="1"/>
  <c r="C28" i="33" s="1"/>
  <c r="K9" i="33" l="1"/>
  <c r="M9" i="33" s="1"/>
  <c r="R60" i="32" l="1"/>
  <c r="R61" i="32"/>
  <c r="R62" i="32"/>
  <c r="W41" i="32"/>
  <c r="W42" i="32" s="1"/>
  <c r="V41" i="32"/>
  <c r="V42" i="32"/>
  <c r="K107" i="33" l="1"/>
  <c r="K106" i="33"/>
  <c r="K105" i="33"/>
  <c r="K104" i="33"/>
  <c r="K103" i="33"/>
  <c r="K102" i="33"/>
  <c r="K101" i="33"/>
  <c r="K100" i="33"/>
  <c r="K99" i="33"/>
  <c r="K98" i="33"/>
  <c r="K97" i="33"/>
  <c r="K96" i="33"/>
  <c r="K95" i="33"/>
  <c r="K94" i="33"/>
  <c r="K93" i="33"/>
  <c r="K92" i="33"/>
  <c r="K91" i="33"/>
  <c r="K90" i="33"/>
  <c r="K89" i="33"/>
  <c r="K88" i="33"/>
  <c r="K87" i="33"/>
  <c r="K86" i="33"/>
  <c r="K85" i="33"/>
  <c r="K84" i="33"/>
  <c r="K83" i="33"/>
  <c r="K82" i="33"/>
  <c r="K81" i="33"/>
  <c r="K80" i="33"/>
  <c r="K79" i="33"/>
  <c r="K78" i="33"/>
  <c r="K77" i="33"/>
  <c r="K76" i="33"/>
  <c r="T77" i="33" l="1"/>
  <c r="T76" i="33"/>
  <c r="T75" i="33"/>
  <c r="T74" i="33"/>
  <c r="T73" i="33"/>
  <c r="T72" i="33"/>
  <c r="T71" i="33"/>
  <c r="T70" i="33"/>
  <c r="T69" i="33"/>
  <c r="T68" i="33"/>
  <c r="T67" i="33"/>
  <c r="T66" i="33"/>
  <c r="T65" i="33"/>
  <c r="T64" i="33"/>
  <c r="T63" i="33"/>
  <c r="T62" i="33"/>
  <c r="T61" i="33"/>
  <c r="T60" i="33"/>
  <c r="T59" i="33"/>
  <c r="T58" i="33"/>
  <c r="T57" i="33"/>
  <c r="T56" i="33"/>
  <c r="T55" i="33"/>
  <c r="T54" i="33"/>
  <c r="T53" i="33"/>
  <c r="T52" i="33"/>
  <c r="T51" i="33"/>
  <c r="T50" i="33"/>
  <c r="T49" i="33"/>
  <c r="T48" i="33"/>
  <c r="R48" i="33" s="1"/>
  <c r="C49" i="33" s="1"/>
  <c r="T47" i="33"/>
  <c r="R47" i="33" s="1"/>
  <c r="C48" i="33" s="1"/>
  <c r="T46" i="33"/>
  <c r="R46" i="33" s="1"/>
  <c r="C47" i="33" s="1"/>
  <c r="T45" i="33"/>
  <c r="R45" i="33" s="1"/>
  <c r="C46" i="33" s="1"/>
  <c r="T44" i="33"/>
  <c r="R44" i="33" s="1"/>
  <c r="C45" i="33" s="1"/>
  <c r="T43" i="33"/>
  <c r="R43" i="33" s="1"/>
  <c r="C44" i="33" s="1"/>
  <c r="T42" i="33"/>
  <c r="R42" i="33" s="1"/>
  <c r="C43" i="33" s="1"/>
  <c r="T41" i="33"/>
  <c r="R41" i="33" s="1"/>
  <c r="C42" i="33" s="1"/>
  <c r="T40" i="33"/>
  <c r="R40" i="33" s="1"/>
  <c r="C41" i="33" s="1"/>
  <c r="T80" i="32"/>
  <c r="T79" i="32"/>
  <c r="T78" i="32"/>
  <c r="T77" i="32"/>
  <c r="T76" i="32"/>
  <c r="T75" i="32"/>
  <c r="T74" i="32"/>
  <c r="T73" i="32"/>
  <c r="T72" i="32"/>
  <c r="T39" i="32"/>
  <c r="R39" i="32" s="1"/>
  <c r="C40" i="32" s="1"/>
  <c r="T59" i="31"/>
  <c r="T58" i="31"/>
  <c r="T57" i="31"/>
  <c r="T56" i="31"/>
  <c r="T55" i="31"/>
  <c r="T54" i="31"/>
  <c r="T53" i="31"/>
  <c r="T52" i="31"/>
  <c r="T51" i="31"/>
  <c r="T50" i="31"/>
  <c r="T49" i="31"/>
  <c r="T48" i="31"/>
  <c r="T47" i="31"/>
  <c r="T46" i="31"/>
  <c r="T45" i="31"/>
  <c r="T44" i="31"/>
  <c r="T43" i="31"/>
  <c r="T42" i="31"/>
  <c r="T41" i="31"/>
  <c r="T40" i="31"/>
  <c r="V108" i="33" l="1"/>
  <c r="T108" i="33"/>
  <c r="W108" i="33" s="1"/>
  <c r="R108" i="33"/>
  <c r="M108" i="33"/>
  <c r="K108" i="33"/>
  <c r="V107" i="33"/>
  <c r="T107" i="33"/>
  <c r="W107" i="33" s="1"/>
  <c r="R107" i="33"/>
  <c r="C108" i="33" s="1"/>
  <c r="X108" i="33" s="1"/>
  <c r="Y108" i="33" s="1"/>
  <c r="M107" i="33"/>
  <c r="V106" i="33"/>
  <c r="T106" i="33"/>
  <c r="W106" i="33" s="1"/>
  <c r="R106" i="33"/>
  <c r="C107" i="33" s="1"/>
  <c r="X107" i="33" s="1"/>
  <c r="Y107" i="33" s="1"/>
  <c r="M106" i="33"/>
  <c r="V105" i="33"/>
  <c r="T105" i="33"/>
  <c r="W105" i="33" s="1"/>
  <c r="R105" i="33"/>
  <c r="C106" i="33" s="1"/>
  <c r="X106" i="33" s="1"/>
  <c r="Y106" i="33" s="1"/>
  <c r="M105" i="33"/>
  <c r="V104" i="33"/>
  <c r="T104" i="33"/>
  <c r="W104" i="33" s="1"/>
  <c r="R104" i="33"/>
  <c r="C105" i="33" s="1"/>
  <c r="X105" i="33" s="1"/>
  <c r="Y105" i="33" s="1"/>
  <c r="M104" i="33"/>
  <c r="V103" i="33"/>
  <c r="T103" i="33"/>
  <c r="W103" i="33"/>
  <c r="R103" i="33"/>
  <c r="C104" i="33" s="1"/>
  <c r="X104" i="33" s="1"/>
  <c r="Y104" i="33" s="1"/>
  <c r="M103" i="33"/>
  <c r="V102" i="33"/>
  <c r="T102" i="33"/>
  <c r="W102" i="33" s="1"/>
  <c r="R102" i="33"/>
  <c r="C103" i="33" s="1"/>
  <c r="X103" i="33" s="1"/>
  <c r="Y103" i="33" s="1"/>
  <c r="M102" i="33"/>
  <c r="V101" i="33"/>
  <c r="T101" i="33"/>
  <c r="W101" i="33" s="1"/>
  <c r="R101" i="33"/>
  <c r="C102" i="33" s="1"/>
  <c r="X102" i="33" s="1"/>
  <c r="Y102" i="33" s="1"/>
  <c r="M101" i="33"/>
  <c r="V100" i="33"/>
  <c r="T100" i="33"/>
  <c r="W100" i="33" s="1"/>
  <c r="R100" i="33"/>
  <c r="C101" i="33" s="1"/>
  <c r="X101" i="33" s="1"/>
  <c r="Y101" i="33" s="1"/>
  <c r="M100" i="33"/>
  <c r="V99" i="33"/>
  <c r="T99" i="33"/>
  <c r="W99" i="33" s="1"/>
  <c r="R99" i="33"/>
  <c r="C100" i="33" s="1"/>
  <c r="X100" i="33" s="1"/>
  <c r="Y100" i="33" s="1"/>
  <c r="M99" i="33"/>
  <c r="V98" i="33"/>
  <c r="T98" i="33"/>
  <c r="W98" i="33" s="1"/>
  <c r="R98" i="33"/>
  <c r="C99" i="33" s="1"/>
  <c r="X99" i="33" s="1"/>
  <c r="Y99" i="33" s="1"/>
  <c r="V97" i="33"/>
  <c r="T97" i="33"/>
  <c r="W97" i="33" s="1"/>
  <c r="R97" i="33"/>
  <c r="C98" i="33" s="1"/>
  <c r="X98" i="33" s="1"/>
  <c r="Y98" i="33" s="1"/>
  <c r="V96" i="33"/>
  <c r="T96" i="33"/>
  <c r="W96" i="33" s="1"/>
  <c r="R96" i="33"/>
  <c r="C97" i="33" s="1"/>
  <c r="X97" i="33" s="1"/>
  <c r="Y97" i="33" s="1"/>
  <c r="V95" i="33"/>
  <c r="T95" i="33"/>
  <c r="W95" i="33" s="1"/>
  <c r="R95" i="33"/>
  <c r="C96" i="33" s="1"/>
  <c r="X96" i="33" s="1"/>
  <c r="Y96" i="33" s="1"/>
  <c r="V94" i="33"/>
  <c r="T94" i="33"/>
  <c r="W94" i="33" s="1"/>
  <c r="R94" i="33"/>
  <c r="C95" i="33" s="1"/>
  <c r="X95" i="33" s="1"/>
  <c r="Y95" i="33" s="1"/>
  <c r="V93" i="33"/>
  <c r="T93" i="33"/>
  <c r="W93" i="33" s="1"/>
  <c r="R93" i="33"/>
  <c r="C94" i="33" s="1"/>
  <c r="X94" i="33" s="1"/>
  <c r="Y94" i="33" s="1"/>
  <c r="V92" i="33"/>
  <c r="T92" i="33"/>
  <c r="W92" i="33" s="1"/>
  <c r="R92" i="33"/>
  <c r="C93" i="33" s="1"/>
  <c r="X93" i="33" s="1"/>
  <c r="Y93" i="33" s="1"/>
  <c r="V91" i="33"/>
  <c r="T91" i="33"/>
  <c r="W91" i="33" s="1"/>
  <c r="R91" i="33"/>
  <c r="C92" i="33" s="1"/>
  <c r="X92" i="33" s="1"/>
  <c r="Y92" i="33" s="1"/>
  <c r="V90" i="33"/>
  <c r="T90" i="33"/>
  <c r="W90" i="33" s="1"/>
  <c r="R90" i="33"/>
  <c r="C91" i="33" s="1"/>
  <c r="X91" i="33" s="1"/>
  <c r="Y91" i="33" s="1"/>
  <c r="V89" i="33"/>
  <c r="T89" i="33"/>
  <c r="W89" i="33" s="1"/>
  <c r="R89" i="33"/>
  <c r="C90" i="33" s="1"/>
  <c r="X90" i="33" s="1"/>
  <c r="Y90" i="33" s="1"/>
  <c r="V88" i="33"/>
  <c r="T88" i="33"/>
  <c r="W88" i="33" s="1"/>
  <c r="R88" i="33"/>
  <c r="C89" i="33" s="1"/>
  <c r="X89" i="33" s="1"/>
  <c r="Y89" i="33" s="1"/>
  <c r="V87" i="33"/>
  <c r="T87" i="33"/>
  <c r="W87" i="33" s="1"/>
  <c r="R87" i="33"/>
  <c r="C88" i="33" s="1"/>
  <c r="X88" i="33" s="1"/>
  <c r="Y88" i="33" s="1"/>
  <c r="V86" i="33"/>
  <c r="T86" i="33"/>
  <c r="W86" i="33" s="1"/>
  <c r="R86" i="33"/>
  <c r="C87" i="33" s="1"/>
  <c r="X87" i="33" s="1"/>
  <c r="Y87" i="33" s="1"/>
  <c r="V85" i="33"/>
  <c r="T85" i="33"/>
  <c r="W85" i="33" s="1"/>
  <c r="R85" i="33"/>
  <c r="C86" i="33" s="1"/>
  <c r="X86" i="33" s="1"/>
  <c r="Y86" i="33" s="1"/>
  <c r="V84" i="33"/>
  <c r="T84" i="33"/>
  <c r="W84" i="33" s="1"/>
  <c r="R84" i="33"/>
  <c r="C85" i="33" s="1"/>
  <c r="X85" i="33" s="1"/>
  <c r="Y85" i="33" s="1"/>
  <c r="V83" i="33"/>
  <c r="T83" i="33"/>
  <c r="W83" i="33" s="1"/>
  <c r="R83" i="33"/>
  <c r="C84" i="33" s="1"/>
  <c r="X84" i="33" s="1"/>
  <c r="Y84" i="33" s="1"/>
  <c r="V82" i="33"/>
  <c r="T82" i="33"/>
  <c r="W82" i="33" s="1"/>
  <c r="R82" i="33"/>
  <c r="C83" i="33" s="1"/>
  <c r="X83" i="33" s="1"/>
  <c r="Y83" i="33" s="1"/>
  <c r="V81" i="33"/>
  <c r="T81" i="33"/>
  <c r="W81" i="33" s="1"/>
  <c r="C82" i="33"/>
  <c r="X82" i="33" s="1"/>
  <c r="Y82" i="33" s="1"/>
  <c r="V80" i="33"/>
  <c r="T80" i="33"/>
  <c r="W80" i="33"/>
  <c r="C81" i="33"/>
  <c r="X81" i="33" s="1"/>
  <c r="Y81" i="33" s="1"/>
  <c r="V79" i="33"/>
  <c r="T79" i="33"/>
  <c r="W79" i="33" s="1"/>
  <c r="C80" i="33"/>
  <c r="X80" i="33" s="1"/>
  <c r="Y80" i="33" s="1"/>
  <c r="V78" i="33"/>
  <c r="T78" i="33"/>
  <c r="W78" i="33" s="1"/>
  <c r="C79" i="33"/>
  <c r="X79" i="33" s="1"/>
  <c r="Y79" i="33" s="1"/>
  <c r="W77" i="33"/>
  <c r="V77" i="33"/>
  <c r="C78" i="33"/>
  <c r="X78" i="33" s="1"/>
  <c r="Y78" i="33" s="1"/>
  <c r="W76" i="33"/>
  <c r="V76" i="33"/>
  <c r="C77" i="33"/>
  <c r="X77" i="33" s="1"/>
  <c r="Y77" i="33" s="1"/>
  <c r="V75" i="33"/>
  <c r="W75" i="33"/>
  <c r="C76" i="33"/>
  <c r="X76" i="33" s="1"/>
  <c r="Y76" i="33" s="1"/>
  <c r="V74" i="33"/>
  <c r="W74" i="33"/>
  <c r="C75" i="33"/>
  <c r="X75" i="33" s="1"/>
  <c r="Y75" i="33" s="1"/>
  <c r="V73" i="33"/>
  <c r="W73" i="33"/>
  <c r="C74" i="33"/>
  <c r="X74" i="33" s="1"/>
  <c r="Y74" i="33" s="1"/>
  <c r="V72" i="33"/>
  <c r="W72" i="33"/>
  <c r="C73" i="33"/>
  <c r="X73" i="33" s="1"/>
  <c r="Y73" i="33" s="1"/>
  <c r="V71" i="33"/>
  <c r="W71" i="33"/>
  <c r="C72" i="33"/>
  <c r="X72" i="33" s="1"/>
  <c r="Y72" i="33" s="1"/>
  <c r="V70" i="33"/>
  <c r="W70" i="33"/>
  <c r="C71" i="33"/>
  <c r="X71" i="33" s="1"/>
  <c r="Y71" i="33" s="1"/>
  <c r="V69" i="33"/>
  <c r="W69" i="33"/>
  <c r="C70" i="33"/>
  <c r="X70" i="33" s="1"/>
  <c r="Y70" i="33" s="1"/>
  <c r="V68" i="33"/>
  <c r="W68" i="33"/>
  <c r="C69" i="33"/>
  <c r="X69" i="33" s="1"/>
  <c r="Y69" i="33" s="1"/>
  <c r="V67" i="33"/>
  <c r="W67" i="33"/>
  <c r="C68" i="33"/>
  <c r="X68" i="33" s="1"/>
  <c r="Y68" i="33" s="1"/>
  <c r="V66" i="33"/>
  <c r="W66" i="33"/>
  <c r="X67" i="33"/>
  <c r="Y67" i="33" s="1"/>
  <c r="V65" i="33"/>
  <c r="W65" i="33"/>
  <c r="X66" i="33"/>
  <c r="Y66" i="33" s="1"/>
  <c r="V64" i="33"/>
  <c r="W64" i="33"/>
  <c r="X65" i="33"/>
  <c r="Y65" i="33" s="1"/>
  <c r="V63" i="33"/>
  <c r="W63" i="33"/>
  <c r="X64" i="33"/>
  <c r="Y64" i="33" s="1"/>
  <c r="V62" i="33"/>
  <c r="W62" i="33"/>
  <c r="X63" i="33"/>
  <c r="Y63" i="33" s="1"/>
  <c r="V61" i="33"/>
  <c r="W61" i="33"/>
  <c r="X62" i="33"/>
  <c r="Y62" i="33" s="1"/>
  <c r="V60" i="33"/>
  <c r="W60" i="33"/>
  <c r="X61" i="33"/>
  <c r="Y61" i="33" s="1"/>
  <c r="V59" i="33"/>
  <c r="W59" i="33"/>
  <c r="X60" i="33"/>
  <c r="Y60" i="33" s="1"/>
  <c r="V58" i="33"/>
  <c r="W58" i="33"/>
  <c r="X59" i="33"/>
  <c r="Y59" i="33" s="1"/>
  <c r="V57" i="33"/>
  <c r="W57" i="33"/>
  <c r="X58" i="33"/>
  <c r="Y58" i="33" s="1"/>
  <c r="V56" i="33"/>
  <c r="W56" i="33"/>
  <c r="X57" i="33"/>
  <c r="Y57" i="33" s="1"/>
  <c r="V55" i="33"/>
  <c r="W55" i="33"/>
  <c r="X56" i="33"/>
  <c r="Y56" i="33" s="1"/>
  <c r="V54" i="33"/>
  <c r="W54" i="33"/>
  <c r="X55" i="33"/>
  <c r="Y55" i="33" s="1"/>
  <c r="V53" i="33"/>
  <c r="W53" i="33"/>
  <c r="X54" i="33"/>
  <c r="Y54" i="33" s="1"/>
  <c r="V52" i="33"/>
  <c r="W52" i="33"/>
  <c r="X53" i="33"/>
  <c r="Y53" i="33" s="1"/>
  <c r="V51" i="33"/>
  <c r="W51" i="33"/>
  <c r="X52" i="33"/>
  <c r="Y52" i="33" s="1"/>
  <c r="V50" i="33"/>
  <c r="W50" i="33"/>
  <c r="X51" i="33"/>
  <c r="Y51" i="33" s="1"/>
  <c r="V49" i="33"/>
  <c r="W49" i="33"/>
  <c r="X50" i="33"/>
  <c r="Y50" i="33" s="1"/>
  <c r="V48" i="33"/>
  <c r="W48" i="33"/>
  <c r="X49" i="33"/>
  <c r="Y49" i="33" s="1"/>
  <c r="V47" i="33"/>
  <c r="W47" i="33"/>
  <c r="X48" i="33"/>
  <c r="Y48" i="33" s="1"/>
  <c r="V46" i="33"/>
  <c r="W46" i="33"/>
  <c r="W45" i="33"/>
  <c r="V45" i="33"/>
  <c r="X46" i="33"/>
  <c r="Y46" i="33" s="1"/>
  <c r="W44" i="33"/>
  <c r="V44" i="33"/>
  <c r="X45" i="33"/>
  <c r="Y45" i="33" s="1"/>
  <c r="V43" i="33"/>
  <c r="W43" i="33"/>
  <c r="V42" i="33"/>
  <c r="W42" i="33"/>
  <c r="X43" i="33"/>
  <c r="Y43" i="33" s="1"/>
  <c r="V41" i="33"/>
  <c r="W41" i="33"/>
  <c r="X42" i="33"/>
  <c r="Y42" i="33" s="1"/>
  <c r="V40" i="33"/>
  <c r="W40" i="33"/>
  <c r="V39" i="33"/>
  <c r="W39" i="33"/>
  <c r="V38" i="33"/>
  <c r="V37" i="33"/>
  <c r="V36" i="33"/>
  <c r="V35" i="33"/>
  <c r="V34" i="33"/>
  <c r="V33" i="33"/>
  <c r="V32" i="33"/>
  <c r="V31" i="33"/>
  <c r="V30" i="33"/>
  <c r="V29" i="33"/>
  <c r="V28" i="33"/>
  <c r="V27" i="33"/>
  <c r="W27" i="33"/>
  <c r="V26" i="33"/>
  <c r="V25" i="33"/>
  <c r="V24" i="33"/>
  <c r="V23" i="33"/>
  <c r="W12" i="33"/>
  <c r="W11" i="33"/>
  <c r="T9" i="33"/>
  <c r="W9" i="33" s="1"/>
  <c r="C9" i="33"/>
  <c r="V108" i="32"/>
  <c r="T108" i="32"/>
  <c r="W108" i="32" s="1"/>
  <c r="R108" i="32"/>
  <c r="M108" i="32"/>
  <c r="K108" i="32"/>
  <c r="V107" i="32"/>
  <c r="T107" i="32"/>
  <c r="W107" i="32" s="1"/>
  <c r="R107" i="32"/>
  <c r="C108" i="32" s="1"/>
  <c r="X108" i="32" s="1"/>
  <c r="Y108" i="32" s="1"/>
  <c r="M107" i="32"/>
  <c r="K107" i="32"/>
  <c r="V106" i="32"/>
  <c r="T106" i="32"/>
  <c r="W106" i="32" s="1"/>
  <c r="R106" i="32"/>
  <c r="C107" i="32" s="1"/>
  <c r="X107" i="32" s="1"/>
  <c r="Y107" i="32" s="1"/>
  <c r="M106" i="32"/>
  <c r="K106" i="32"/>
  <c r="V105" i="32"/>
  <c r="T105" i="32"/>
  <c r="W105" i="32" s="1"/>
  <c r="R105" i="32"/>
  <c r="C106" i="32" s="1"/>
  <c r="X106" i="32" s="1"/>
  <c r="Y106" i="32" s="1"/>
  <c r="M105" i="32"/>
  <c r="K105" i="32"/>
  <c r="V104" i="32"/>
  <c r="T104" i="32"/>
  <c r="W104" i="32" s="1"/>
  <c r="R104" i="32"/>
  <c r="C105" i="32" s="1"/>
  <c r="X105" i="32" s="1"/>
  <c r="Y105" i="32" s="1"/>
  <c r="M104" i="32"/>
  <c r="K104" i="32"/>
  <c r="V103" i="32"/>
  <c r="T103" i="32"/>
  <c r="W103" i="32" s="1"/>
  <c r="R103" i="32"/>
  <c r="C104" i="32" s="1"/>
  <c r="X104" i="32" s="1"/>
  <c r="Y104" i="32" s="1"/>
  <c r="M103" i="32"/>
  <c r="K103" i="32"/>
  <c r="V102" i="32"/>
  <c r="T102" i="32"/>
  <c r="W102" i="32" s="1"/>
  <c r="R102" i="32"/>
  <c r="C103" i="32" s="1"/>
  <c r="X103" i="32" s="1"/>
  <c r="Y103" i="32" s="1"/>
  <c r="M102" i="32"/>
  <c r="K102" i="32"/>
  <c r="V101" i="32"/>
  <c r="T101" i="32"/>
  <c r="W101" i="32" s="1"/>
  <c r="R101" i="32"/>
  <c r="C102" i="32" s="1"/>
  <c r="X102" i="32" s="1"/>
  <c r="Y102" i="32" s="1"/>
  <c r="M101" i="32"/>
  <c r="K101" i="32"/>
  <c r="V100" i="32"/>
  <c r="T100" i="32"/>
  <c r="W100" i="32" s="1"/>
  <c r="R100" i="32"/>
  <c r="C101" i="32" s="1"/>
  <c r="X101" i="32" s="1"/>
  <c r="Y101" i="32" s="1"/>
  <c r="M100" i="32"/>
  <c r="K100" i="32"/>
  <c r="V99" i="32"/>
  <c r="T99" i="32"/>
  <c r="W99" i="32" s="1"/>
  <c r="R99" i="32"/>
  <c r="C100" i="32" s="1"/>
  <c r="X100" i="32" s="1"/>
  <c r="Y100" i="32" s="1"/>
  <c r="M99" i="32"/>
  <c r="K99" i="32"/>
  <c r="V98" i="32"/>
  <c r="T98" i="32"/>
  <c r="W98" i="32" s="1"/>
  <c r="R98" i="32"/>
  <c r="C99" i="32" s="1"/>
  <c r="X99" i="32" s="1"/>
  <c r="Y99" i="32" s="1"/>
  <c r="M98" i="32"/>
  <c r="K98" i="32"/>
  <c r="V97" i="32"/>
  <c r="T97" i="32"/>
  <c r="W97" i="32" s="1"/>
  <c r="R97" i="32"/>
  <c r="C98" i="32" s="1"/>
  <c r="X98" i="32" s="1"/>
  <c r="Y98" i="32" s="1"/>
  <c r="M97" i="32"/>
  <c r="K97" i="32"/>
  <c r="V96" i="32"/>
  <c r="T96" i="32"/>
  <c r="W96" i="32" s="1"/>
  <c r="R96" i="32"/>
  <c r="C97" i="32" s="1"/>
  <c r="X97" i="32" s="1"/>
  <c r="Y97" i="32" s="1"/>
  <c r="M96" i="32"/>
  <c r="K96" i="32"/>
  <c r="V95" i="32"/>
  <c r="T95" i="32"/>
  <c r="W95" i="32" s="1"/>
  <c r="R95" i="32"/>
  <c r="C96" i="32" s="1"/>
  <c r="X96" i="32" s="1"/>
  <c r="Y96" i="32" s="1"/>
  <c r="M95" i="32"/>
  <c r="K95" i="32"/>
  <c r="V94" i="32"/>
  <c r="T94" i="32"/>
  <c r="W94" i="32" s="1"/>
  <c r="R94" i="32"/>
  <c r="C95" i="32" s="1"/>
  <c r="X95" i="32" s="1"/>
  <c r="Y95" i="32" s="1"/>
  <c r="M94" i="32"/>
  <c r="K94" i="32"/>
  <c r="V93" i="32"/>
  <c r="T93" i="32"/>
  <c r="W93" i="32" s="1"/>
  <c r="R93" i="32"/>
  <c r="C94" i="32" s="1"/>
  <c r="X94" i="32" s="1"/>
  <c r="Y94" i="32" s="1"/>
  <c r="M93" i="32"/>
  <c r="K93" i="32"/>
  <c r="V92" i="32"/>
  <c r="T92" i="32"/>
  <c r="W92" i="32" s="1"/>
  <c r="R92" i="32"/>
  <c r="C93" i="32" s="1"/>
  <c r="X93" i="32" s="1"/>
  <c r="Y93" i="32" s="1"/>
  <c r="M92" i="32"/>
  <c r="K92" i="32"/>
  <c r="V91" i="32"/>
  <c r="T91" i="32"/>
  <c r="W91" i="32" s="1"/>
  <c r="R91" i="32"/>
  <c r="C92" i="32" s="1"/>
  <c r="X92" i="32" s="1"/>
  <c r="Y92" i="32" s="1"/>
  <c r="M91" i="32"/>
  <c r="K91" i="32"/>
  <c r="V90" i="32"/>
  <c r="T90" i="32"/>
  <c r="W90" i="32" s="1"/>
  <c r="R90" i="32"/>
  <c r="C91" i="32" s="1"/>
  <c r="X91" i="32" s="1"/>
  <c r="Y91" i="32" s="1"/>
  <c r="M90" i="32"/>
  <c r="K90" i="32"/>
  <c r="V89" i="32"/>
  <c r="T89" i="32"/>
  <c r="W89" i="32" s="1"/>
  <c r="R89" i="32"/>
  <c r="C90" i="32" s="1"/>
  <c r="X90" i="32" s="1"/>
  <c r="Y90" i="32" s="1"/>
  <c r="M89" i="32"/>
  <c r="K89" i="32"/>
  <c r="V88" i="32"/>
  <c r="T88" i="32"/>
  <c r="W88" i="32" s="1"/>
  <c r="R88" i="32"/>
  <c r="C89" i="32" s="1"/>
  <c r="X89" i="32" s="1"/>
  <c r="Y89" i="32" s="1"/>
  <c r="M88" i="32"/>
  <c r="K88" i="32"/>
  <c r="V87" i="32"/>
  <c r="T87" i="32"/>
  <c r="W87" i="32" s="1"/>
  <c r="R87" i="32"/>
  <c r="C88" i="32" s="1"/>
  <c r="X88" i="32" s="1"/>
  <c r="Y88" i="32" s="1"/>
  <c r="M87" i="32"/>
  <c r="K87" i="32"/>
  <c r="V86" i="32"/>
  <c r="T86" i="32"/>
  <c r="W86" i="32" s="1"/>
  <c r="R86" i="32"/>
  <c r="C87" i="32" s="1"/>
  <c r="X87" i="32" s="1"/>
  <c r="Y87" i="32" s="1"/>
  <c r="M86" i="32"/>
  <c r="K86" i="32"/>
  <c r="V85" i="32"/>
  <c r="T85" i="32"/>
  <c r="W85" i="32" s="1"/>
  <c r="R85" i="32"/>
  <c r="C86" i="32" s="1"/>
  <c r="X86" i="32" s="1"/>
  <c r="Y86" i="32" s="1"/>
  <c r="M85" i="32"/>
  <c r="K85" i="32"/>
  <c r="V84" i="32"/>
  <c r="T84" i="32"/>
  <c r="W84" i="32" s="1"/>
  <c r="R84" i="32"/>
  <c r="C85" i="32" s="1"/>
  <c r="X85" i="32" s="1"/>
  <c r="Y85" i="32" s="1"/>
  <c r="M84" i="32"/>
  <c r="K84" i="32"/>
  <c r="V83" i="32"/>
  <c r="T83" i="32"/>
  <c r="W83" i="32" s="1"/>
  <c r="R83" i="32"/>
  <c r="C84" i="32" s="1"/>
  <c r="X84" i="32" s="1"/>
  <c r="Y84" i="32" s="1"/>
  <c r="M83" i="32"/>
  <c r="K83" i="32"/>
  <c r="V82" i="32"/>
  <c r="T82" i="32"/>
  <c r="W82" i="32" s="1"/>
  <c r="R82" i="32"/>
  <c r="C83" i="32" s="1"/>
  <c r="X83" i="32" s="1"/>
  <c r="Y83" i="32" s="1"/>
  <c r="M82" i="32"/>
  <c r="K82" i="32"/>
  <c r="V81" i="32"/>
  <c r="T81" i="32"/>
  <c r="W81" i="32" s="1"/>
  <c r="R81" i="32"/>
  <c r="C82" i="32" s="1"/>
  <c r="X82" i="32" s="1"/>
  <c r="Y82" i="32" s="1"/>
  <c r="M81" i="32"/>
  <c r="K81" i="32"/>
  <c r="W80" i="32"/>
  <c r="V80" i="32"/>
  <c r="R80" i="32"/>
  <c r="C81" i="32" s="1"/>
  <c r="X81" i="32" s="1"/>
  <c r="Y81" i="32" s="1"/>
  <c r="M80" i="32"/>
  <c r="K80" i="32"/>
  <c r="V79" i="32"/>
  <c r="W79" i="32"/>
  <c r="R79" i="32"/>
  <c r="C80" i="32" s="1"/>
  <c r="X80" i="32" s="1"/>
  <c r="Y80" i="32" s="1"/>
  <c r="M79" i="32"/>
  <c r="K79" i="32"/>
  <c r="V78" i="32"/>
  <c r="W78" i="32"/>
  <c r="R78" i="32"/>
  <c r="C79" i="32" s="1"/>
  <c r="X79" i="32" s="1"/>
  <c r="Y79" i="32" s="1"/>
  <c r="M78" i="32"/>
  <c r="K78" i="32"/>
  <c r="V77" i="32"/>
  <c r="W77" i="32"/>
  <c r="R77" i="32"/>
  <c r="C78" i="32" s="1"/>
  <c r="X78" i="32" s="1"/>
  <c r="Y78" i="32" s="1"/>
  <c r="M77" i="32"/>
  <c r="K77" i="32"/>
  <c r="V76" i="32"/>
  <c r="W76" i="32"/>
  <c r="R76" i="32"/>
  <c r="C77" i="32" s="1"/>
  <c r="X77" i="32" s="1"/>
  <c r="Y77" i="32" s="1"/>
  <c r="M76" i="32"/>
  <c r="K76" i="32"/>
  <c r="V75" i="32"/>
  <c r="W75" i="32"/>
  <c r="R75" i="32"/>
  <c r="C76" i="32" s="1"/>
  <c r="X76" i="32" s="1"/>
  <c r="Y76" i="32" s="1"/>
  <c r="M75" i="32"/>
  <c r="K75" i="32"/>
  <c r="V74" i="32"/>
  <c r="W74" i="32"/>
  <c r="R74" i="32"/>
  <c r="C75" i="32" s="1"/>
  <c r="X75" i="32" s="1"/>
  <c r="Y75" i="32" s="1"/>
  <c r="M74" i="32"/>
  <c r="K74" i="32"/>
  <c r="W73" i="32"/>
  <c r="V73" i="32"/>
  <c r="R73" i="32"/>
  <c r="C74" i="32" s="1"/>
  <c r="X74" i="32" s="1"/>
  <c r="Y74" i="32" s="1"/>
  <c r="M73" i="32"/>
  <c r="K73" i="32"/>
  <c r="W72" i="32"/>
  <c r="V72" i="32"/>
  <c r="R72" i="32"/>
  <c r="C73" i="32" s="1"/>
  <c r="X73" i="32" s="1"/>
  <c r="Y73" i="32" s="1"/>
  <c r="M72" i="32"/>
  <c r="K72" i="32"/>
  <c r="V71" i="32"/>
  <c r="W71" i="32"/>
  <c r="R71" i="32"/>
  <c r="C72" i="32" s="1"/>
  <c r="X72" i="32" s="1"/>
  <c r="Y72" i="32" s="1"/>
  <c r="M71" i="32"/>
  <c r="K71" i="32"/>
  <c r="V70" i="32"/>
  <c r="W70" i="32"/>
  <c r="R70" i="32"/>
  <c r="C71" i="32" s="1"/>
  <c r="X71" i="32" s="1"/>
  <c r="Y71" i="32" s="1"/>
  <c r="M70" i="32"/>
  <c r="K70" i="32"/>
  <c r="V69" i="32"/>
  <c r="W69" i="32"/>
  <c r="R69" i="32"/>
  <c r="C70" i="32" s="1"/>
  <c r="X70" i="32" s="1"/>
  <c r="Y70" i="32" s="1"/>
  <c r="M69" i="32"/>
  <c r="K69" i="32"/>
  <c r="V68" i="32"/>
  <c r="W68" i="32"/>
  <c r="R68" i="32"/>
  <c r="C69" i="32" s="1"/>
  <c r="X69" i="32" s="1"/>
  <c r="Y69" i="32" s="1"/>
  <c r="M68" i="32"/>
  <c r="K68" i="32"/>
  <c r="V67" i="32"/>
  <c r="W67" i="32"/>
  <c r="R67" i="32"/>
  <c r="M67" i="32"/>
  <c r="K67" i="32"/>
  <c r="V66" i="32"/>
  <c r="W66" i="32"/>
  <c r="R66" i="32"/>
  <c r="M66" i="32"/>
  <c r="K66" i="32"/>
  <c r="W65" i="32"/>
  <c r="V65" i="32"/>
  <c r="R65" i="32"/>
  <c r="V64" i="32"/>
  <c r="W64" i="32"/>
  <c r="R64" i="32"/>
  <c r="V63" i="32"/>
  <c r="W63" i="32"/>
  <c r="R63" i="32"/>
  <c r="V62" i="32"/>
  <c r="W62" i="32"/>
  <c r="X63" i="32"/>
  <c r="Y63" i="32" s="1"/>
  <c r="V61" i="32"/>
  <c r="W61" i="32"/>
  <c r="X62" i="32"/>
  <c r="Y62" i="32" s="1"/>
  <c r="V60" i="32"/>
  <c r="W60" i="32"/>
  <c r="X61" i="32"/>
  <c r="Y61" i="32" s="1"/>
  <c r="V59" i="32"/>
  <c r="W59" i="32"/>
  <c r="X60" i="32"/>
  <c r="Y60" i="32" s="1"/>
  <c r="V58" i="32"/>
  <c r="W57" i="32"/>
  <c r="W58" i="32" s="1"/>
  <c r="V57" i="32"/>
  <c r="V56" i="32"/>
  <c r="V55" i="32"/>
  <c r="V54" i="32"/>
  <c r="W54" i="32"/>
  <c r="W55" i="32" s="1"/>
  <c r="W56" i="32" s="1"/>
  <c r="V53" i="32"/>
  <c r="V52" i="32"/>
  <c r="V51" i="32"/>
  <c r="W51" i="32"/>
  <c r="W52" i="32" s="1"/>
  <c r="W53" i="32" s="1"/>
  <c r="V50" i="32"/>
  <c r="W50" i="32"/>
  <c r="W49" i="32"/>
  <c r="V49" i="32"/>
  <c r="V48" i="32"/>
  <c r="V47" i="32"/>
  <c r="W47" i="32"/>
  <c r="W48" i="32" s="1"/>
  <c r="V46" i="32"/>
  <c r="W46" i="32"/>
  <c r="V45" i="32"/>
  <c r="W45" i="32"/>
  <c r="V44" i="32"/>
  <c r="V43" i="32"/>
  <c r="W43" i="32"/>
  <c r="W44" i="32" s="1"/>
  <c r="W40" i="32"/>
  <c r="V40" i="32"/>
  <c r="V39" i="32"/>
  <c r="V38" i="32"/>
  <c r="T38" i="32"/>
  <c r="V37" i="32"/>
  <c r="T37" i="32"/>
  <c r="V36" i="32"/>
  <c r="T36" i="32"/>
  <c r="V35" i="32"/>
  <c r="T35" i="32"/>
  <c r="V34" i="32"/>
  <c r="T34" i="32"/>
  <c r="V33" i="32"/>
  <c r="T33" i="32"/>
  <c r="V32" i="32"/>
  <c r="T32" i="32"/>
  <c r="V31" i="32"/>
  <c r="T31" i="32"/>
  <c r="V30" i="32"/>
  <c r="T30" i="32"/>
  <c r="V29" i="32"/>
  <c r="T29" i="32"/>
  <c r="V28" i="32"/>
  <c r="T28" i="32"/>
  <c r="V27" i="32"/>
  <c r="T27" i="32"/>
  <c r="V26" i="32"/>
  <c r="T26" i="32"/>
  <c r="V25" i="32"/>
  <c r="T25" i="32"/>
  <c r="V24" i="32"/>
  <c r="T24" i="32"/>
  <c r="V23" i="32"/>
  <c r="T23" i="32"/>
  <c r="T22" i="32"/>
  <c r="T21" i="32"/>
  <c r="T20" i="32"/>
  <c r="T19" i="32"/>
  <c r="T18" i="32"/>
  <c r="T17" i="32"/>
  <c r="T16" i="32"/>
  <c r="T15" i="32"/>
  <c r="T14" i="32"/>
  <c r="T13" i="32"/>
  <c r="T12" i="32"/>
  <c r="T11" i="32"/>
  <c r="T10" i="32"/>
  <c r="T9" i="32"/>
  <c r="C9" i="32"/>
  <c r="V109" i="31"/>
  <c r="T109" i="31"/>
  <c r="W109" i="31" s="1"/>
  <c r="R109" i="31"/>
  <c r="V108" i="31"/>
  <c r="T108" i="31"/>
  <c r="W108" i="31" s="1"/>
  <c r="R108" i="31"/>
  <c r="C109" i="31" s="1"/>
  <c r="X109" i="31" s="1"/>
  <c r="Y109" i="31" s="1"/>
  <c r="V107" i="31"/>
  <c r="T107" i="31"/>
  <c r="W107" i="31" s="1"/>
  <c r="R107" i="31"/>
  <c r="C108" i="31" s="1"/>
  <c r="X108" i="31" s="1"/>
  <c r="Y108" i="31" s="1"/>
  <c r="V106" i="31"/>
  <c r="T106" i="31"/>
  <c r="W106" i="31" s="1"/>
  <c r="R106" i="31"/>
  <c r="C107" i="31" s="1"/>
  <c r="X107" i="31" s="1"/>
  <c r="Y107" i="31" s="1"/>
  <c r="V105" i="31"/>
  <c r="T105" i="31"/>
  <c r="W105" i="31" s="1"/>
  <c r="R105" i="31"/>
  <c r="C106" i="31" s="1"/>
  <c r="X106" i="31" s="1"/>
  <c r="Y106" i="31" s="1"/>
  <c r="V104" i="31"/>
  <c r="T104" i="31"/>
  <c r="W104" i="31" s="1"/>
  <c r="R104" i="31"/>
  <c r="C105" i="31" s="1"/>
  <c r="X105" i="31" s="1"/>
  <c r="Y105" i="31" s="1"/>
  <c r="V103" i="31"/>
  <c r="T103" i="31"/>
  <c r="W103" i="31" s="1"/>
  <c r="R103" i="31"/>
  <c r="C104" i="31" s="1"/>
  <c r="X104" i="31" s="1"/>
  <c r="Y104" i="31" s="1"/>
  <c r="V102" i="31"/>
  <c r="T102" i="31"/>
  <c r="W102" i="31" s="1"/>
  <c r="R102" i="31"/>
  <c r="C103" i="31" s="1"/>
  <c r="X103" i="31" s="1"/>
  <c r="Y103" i="31" s="1"/>
  <c r="V101" i="31"/>
  <c r="T101" i="31"/>
  <c r="W101" i="31" s="1"/>
  <c r="R101" i="31"/>
  <c r="C102" i="31" s="1"/>
  <c r="X102" i="31" s="1"/>
  <c r="Y102" i="31" s="1"/>
  <c r="V100" i="31"/>
  <c r="T100" i="31"/>
  <c r="W100" i="31" s="1"/>
  <c r="R100" i="31"/>
  <c r="C101" i="31" s="1"/>
  <c r="X101" i="31" s="1"/>
  <c r="Y101" i="31" s="1"/>
  <c r="V99" i="31"/>
  <c r="T99" i="31"/>
  <c r="W99" i="31" s="1"/>
  <c r="R99" i="31"/>
  <c r="C100" i="31" s="1"/>
  <c r="X100" i="31" s="1"/>
  <c r="Y100" i="31" s="1"/>
  <c r="V98" i="31"/>
  <c r="T98" i="31"/>
  <c r="W98" i="31" s="1"/>
  <c r="R98" i="31"/>
  <c r="C99" i="31" s="1"/>
  <c r="X99" i="31" s="1"/>
  <c r="Y99" i="31" s="1"/>
  <c r="V97" i="31"/>
  <c r="T97" i="31"/>
  <c r="W97" i="31" s="1"/>
  <c r="R97" i="31"/>
  <c r="C98" i="31" s="1"/>
  <c r="X98" i="31" s="1"/>
  <c r="Y98" i="31" s="1"/>
  <c r="V96" i="31"/>
  <c r="T96" i="31"/>
  <c r="W96" i="31" s="1"/>
  <c r="R96" i="31"/>
  <c r="C97" i="31" s="1"/>
  <c r="X97" i="31" s="1"/>
  <c r="Y97" i="31" s="1"/>
  <c r="V95" i="31"/>
  <c r="T95" i="31"/>
  <c r="W95" i="31" s="1"/>
  <c r="R95" i="31"/>
  <c r="C96" i="31" s="1"/>
  <c r="X96" i="31" s="1"/>
  <c r="Y96" i="31" s="1"/>
  <c r="V94" i="31"/>
  <c r="T94" i="31"/>
  <c r="W94" i="31" s="1"/>
  <c r="R94" i="31"/>
  <c r="C95" i="31" s="1"/>
  <c r="X95" i="31" s="1"/>
  <c r="Y95" i="31" s="1"/>
  <c r="V93" i="31"/>
  <c r="T93" i="31"/>
  <c r="W93" i="31" s="1"/>
  <c r="R93" i="31"/>
  <c r="C94" i="31" s="1"/>
  <c r="X94" i="31" s="1"/>
  <c r="Y94" i="31" s="1"/>
  <c r="V92" i="31"/>
  <c r="T92" i="31"/>
  <c r="W92" i="31" s="1"/>
  <c r="R92" i="31"/>
  <c r="C93" i="31" s="1"/>
  <c r="X93" i="31" s="1"/>
  <c r="Y93" i="31" s="1"/>
  <c r="V91" i="31"/>
  <c r="T91" i="31"/>
  <c r="W91" i="31" s="1"/>
  <c r="R91" i="31"/>
  <c r="C92" i="31" s="1"/>
  <c r="X92" i="31" s="1"/>
  <c r="Y92" i="31" s="1"/>
  <c r="V90" i="31"/>
  <c r="T90" i="31"/>
  <c r="W90" i="31" s="1"/>
  <c r="R90" i="31"/>
  <c r="C91" i="31" s="1"/>
  <c r="X91" i="31" s="1"/>
  <c r="Y91" i="31" s="1"/>
  <c r="V89" i="31"/>
  <c r="T89" i="31"/>
  <c r="W89" i="31" s="1"/>
  <c r="R89" i="31"/>
  <c r="C90" i="31" s="1"/>
  <c r="X90" i="31" s="1"/>
  <c r="Y90" i="31" s="1"/>
  <c r="V88" i="31"/>
  <c r="T88" i="31"/>
  <c r="W88" i="31" s="1"/>
  <c r="R88" i="31"/>
  <c r="C89" i="31" s="1"/>
  <c r="X89" i="31" s="1"/>
  <c r="Y89" i="31" s="1"/>
  <c r="V87" i="31"/>
  <c r="T87" i="31"/>
  <c r="W87" i="31" s="1"/>
  <c r="R87" i="31"/>
  <c r="C88" i="31" s="1"/>
  <c r="X88" i="31" s="1"/>
  <c r="Y88" i="31" s="1"/>
  <c r="V86" i="31"/>
  <c r="T86" i="31"/>
  <c r="W86" i="31" s="1"/>
  <c r="R86" i="31"/>
  <c r="C87" i="31" s="1"/>
  <c r="X87" i="31" s="1"/>
  <c r="Y87" i="31" s="1"/>
  <c r="W85" i="31"/>
  <c r="V85" i="31"/>
  <c r="T85" i="31"/>
  <c r="R85" i="31"/>
  <c r="C86" i="31" s="1"/>
  <c r="X86" i="31" s="1"/>
  <c r="Y86" i="31" s="1"/>
  <c r="V84" i="31"/>
  <c r="T84" i="31"/>
  <c r="W84" i="31" s="1"/>
  <c r="R84" i="31"/>
  <c r="C85" i="31" s="1"/>
  <c r="X85" i="31" s="1"/>
  <c r="Y85" i="31" s="1"/>
  <c r="V83" i="31"/>
  <c r="T83" i="31"/>
  <c r="W83" i="31" s="1"/>
  <c r="R83" i="31"/>
  <c r="C84" i="31" s="1"/>
  <c r="X84" i="31" s="1"/>
  <c r="Y84" i="31" s="1"/>
  <c r="V82" i="31"/>
  <c r="T82" i="31"/>
  <c r="W82" i="31" s="1"/>
  <c r="R82" i="31"/>
  <c r="C83" i="31" s="1"/>
  <c r="X83" i="31" s="1"/>
  <c r="Y83" i="31" s="1"/>
  <c r="V81" i="31"/>
  <c r="T81" i="31"/>
  <c r="W81" i="31" s="1"/>
  <c r="R81" i="31"/>
  <c r="C82" i="31" s="1"/>
  <c r="X82" i="31" s="1"/>
  <c r="Y82" i="31" s="1"/>
  <c r="V80" i="31"/>
  <c r="T80" i="31"/>
  <c r="W80" i="31" s="1"/>
  <c r="R80" i="31"/>
  <c r="C81" i="31" s="1"/>
  <c r="X81" i="31" s="1"/>
  <c r="Y81" i="31" s="1"/>
  <c r="V79" i="31"/>
  <c r="T79" i="31"/>
  <c r="W79" i="31" s="1"/>
  <c r="R79" i="31"/>
  <c r="C80" i="31" s="1"/>
  <c r="X80" i="31" s="1"/>
  <c r="Y80" i="31" s="1"/>
  <c r="V78" i="31"/>
  <c r="T78" i="31"/>
  <c r="W78" i="31" s="1"/>
  <c r="R78" i="31"/>
  <c r="C79" i="31" s="1"/>
  <c r="X79" i="31" s="1"/>
  <c r="Y79" i="31" s="1"/>
  <c r="V77" i="31"/>
  <c r="T77" i="31"/>
  <c r="W77" i="31" s="1"/>
  <c r="R77" i="31"/>
  <c r="C78" i="31" s="1"/>
  <c r="X78" i="31" s="1"/>
  <c r="Y78" i="31" s="1"/>
  <c r="V76" i="31"/>
  <c r="T76" i="31"/>
  <c r="W76" i="31" s="1"/>
  <c r="R76" i="31"/>
  <c r="C77" i="31" s="1"/>
  <c r="X77" i="31" s="1"/>
  <c r="Y77" i="31" s="1"/>
  <c r="V75" i="31"/>
  <c r="T75" i="31"/>
  <c r="W75" i="31" s="1"/>
  <c r="R75" i="31"/>
  <c r="C76" i="31" s="1"/>
  <c r="X76" i="31" s="1"/>
  <c r="Y76" i="31" s="1"/>
  <c r="V74" i="31"/>
  <c r="T74" i="31"/>
  <c r="W74" i="31" s="1"/>
  <c r="R74" i="31"/>
  <c r="C75" i="31" s="1"/>
  <c r="X75" i="31" s="1"/>
  <c r="Y75" i="31" s="1"/>
  <c r="V73" i="31"/>
  <c r="T73" i="31"/>
  <c r="W73" i="31" s="1"/>
  <c r="R73" i="31"/>
  <c r="C74" i="31" s="1"/>
  <c r="X74" i="31" s="1"/>
  <c r="Y74" i="31" s="1"/>
  <c r="V72" i="31"/>
  <c r="T72" i="31"/>
  <c r="W72" i="31" s="1"/>
  <c r="R72" i="31"/>
  <c r="C73" i="31" s="1"/>
  <c r="X73" i="31" s="1"/>
  <c r="Y73" i="31" s="1"/>
  <c r="V71" i="31"/>
  <c r="T71" i="31"/>
  <c r="W71" i="31" s="1"/>
  <c r="R71" i="31"/>
  <c r="C72" i="31" s="1"/>
  <c r="X72" i="31" s="1"/>
  <c r="Y72" i="31" s="1"/>
  <c r="V70" i="31"/>
  <c r="T70" i="31"/>
  <c r="W70" i="31" s="1"/>
  <c r="R70" i="31"/>
  <c r="C71" i="31" s="1"/>
  <c r="X71" i="31" s="1"/>
  <c r="Y71" i="31" s="1"/>
  <c r="V69" i="31"/>
  <c r="T69" i="31"/>
  <c r="W69" i="31" s="1"/>
  <c r="R69" i="31"/>
  <c r="C70" i="31" s="1"/>
  <c r="X70" i="31" s="1"/>
  <c r="Y70" i="31" s="1"/>
  <c r="V68" i="31"/>
  <c r="T68" i="31"/>
  <c r="W68" i="31" s="1"/>
  <c r="R68" i="31"/>
  <c r="C69" i="31" s="1"/>
  <c r="X69" i="31" s="1"/>
  <c r="Y69" i="31" s="1"/>
  <c r="V67" i="31"/>
  <c r="T67" i="31"/>
  <c r="W67" i="31" s="1"/>
  <c r="R67" i="31"/>
  <c r="C68" i="31" s="1"/>
  <c r="X68" i="31" s="1"/>
  <c r="Y68" i="31" s="1"/>
  <c r="V66" i="31"/>
  <c r="T66" i="31"/>
  <c r="W66" i="31" s="1"/>
  <c r="R66" i="31"/>
  <c r="C67" i="31" s="1"/>
  <c r="X67" i="31" s="1"/>
  <c r="Y67" i="31" s="1"/>
  <c r="V65" i="31"/>
  <c r="T65" i="31"/>
  <c r="W65" i="31" s="1"/>
  <c r="R65" i="31"/>
  <c r="C66" i="31" s="1"/>
  <c r="X66" i="31" s="1"/>
  <c r="Y66" i="31" s="1"/>
  <c r="V64" i="31"/>
  <c r="T64" i="31"/>
  <c r="W64" i="31" s="1"/>
  <c r="R64" i="31"/>
  <c r="C65" i="31" s="1"/>
  <c r="X65" i="31" s="1"/>
  <c r="Y65" i="31" s="1"/>
  <c r="V63" i="31"/>
  <c r="T63" i="31"/>
  <c r="W63" i="31" s="1"/>
  <c r="R63" i="31"/>
  <c r="C64" i="31" s="1"/>
  <c r="X64" i="31" s="1"/>
  <c r="Y64" i="31" s="1"/>
  <c r="V62" i="31"/>
  <c r="T62" i="31"/>
  <c r="W62" i="31" s="1"/>
  <c r="R62" i="31"/>
  <c r="C63" i="31" s="1"/>
  <c r="X63" i="31" s="1"/>
  <c r="Y63" i="31" s="1"/>
  <c r="V61" i="31"/>
  <c r="T61" i="31"/>
  <c r="W61" i="31" s="1"/>
  <c r="R61" i="31"/>
  <c r="C62" i="31" s="1"/>
  <c r="X62" i="31" s="1"/>
  <c r="Y62" i="31" s="1"/>
  <c r="V60" i="31"/>
  <c r="T60" i="31"/>
  <c r="W60" i="31" s="1"/>
  <c r="R60" i="31"/>
  <c r="C61" i="31" s="1"/>
  <c r="X61" i="31" s="1"/>
  <c r="Y61" i="31" s="1"/>
  <c r="V59" i="31"/>
  <c r="V58" i="31"/>
  <c r="W58" i="31"/>
  <c r="W59" i="31" s="1"/>
  <c r="V57" i="31"/>
  <c r="V56" i="31"/>
  <c r="V55" i="31"/>
  <c r="W55" i="31"/>
  <c r="W56" i="31" s="1"/>
  <c r="W57" i="31" s="1"/>
  <c r="V54" i="31"/>
  <c r="V53" i="31"/>
  <c r="V52" i="31"/>
  <c r="W52" i="31"/>
  <c r="W53" i="31" s="1"/>
  <c r="W54" i="31" s="1"/>
  <c r="V51" i="31"/>
  <c r="W51" i="31"/>
  <c r="V50" i="31"/>
  <c r="W50" i="31"/>
  <c r="V49" i="31"/>
  <c r="V48" i="31"/>
  <c r="W48" i="31"/>
  <c r="W49" i="31" s="1"/>
  <c r="V47" i="31"/>
  <c r="W47" i="31"/>
  <c r="W46" i="31"/>
  <c r="V46" i="31"/>
  <c r="V45" i="31"/>
  <c r="V44" i="31"/>
  <c r="V43" i="31"/>
  <c r="W43" i="31"/>
  <c r="W44" i="31" s="1"/>
  <c r="W45" i="31" s="1"/>
  <c r="V42" i="31"/>
  <c r="V41" i="31"/>
  <c r="V40" i="31"/>
  <c r="V39" i="31"/>
  <c r="T39" i="31"/>
  <c r="V38" i="31"/>
  <c r="T38" i="31"/>
  <c r="V37" i="31"/>
  <c r="T37" i="31"/>
  <c r="V36" i="31"/>
  <c r="T36" i="31"/>
  <c r="V35" i="31"/>
  <c r="T35" i="31"/>
  <c r="V34" i="31"/>
  <c r="T34" i="31"/>
  <c r="V33" i="31"/>
  <c r="T33" i="31"/>
  <c r="V32" i="31"/>
  <c r="T32" i="31"/>
  <c r="V31" i="31"/>
  <c r="T31" i="31"/>
  <c r="V30" i="31"/>
  <c r="T30" i="31"/>
  <c r="V29" i="31"/>
  <c r="T29" i="31"/>
  <c r="V27" i="31"/>
  <c r="T27" i="31"/>
  <c r="V26" i="31"/>
  <c r="T26" i="31"/>
  <c r="V25" i="31"/>
  <c r="T25" i="31"/>
  <c r="V24" i="31"/>
  <c r="T24" i="31"/>
  <c r="V23" i="31"/>
  <c r="T23" i="31"/>
  <c r="T22" i="31"/>
  <c r="T21" i="31"/>
  <c r="T20" i="31"/>
  <c r="T19" i="31"/>
  <c r="T18" i="31"/>
  <c r="T17" i="31"/>
  <c r="T16" i="31"/>
  <c r="T15" i="31"/>
  <c r="T14" i="31"/>
  <c r="T13" i="31"/>
  <c r="T12" i="31"/>
  <c r="W12" i="31" s="1"/>
  <c r="T11" i="31"/>
  <c r="T10" i="31"/>
  <c r="T9" i="31"/>
  <c r="V9" i="31" s="1"/>
  <c r="C9" i="31"/>
  <c r="R10" i="17"/>
  <c r="T10" i="17"/>
  <c r="R11" i="17"/>
  <c r="C12" i="17" s="1"/>
  <c r="T11" i="17"/>
  <c r="R12" i="17"/>
  <c r="C13" i="17"/>
  <c r="T12" i="17"/>
  <c r="R13" i="17"/>
  <c r="T13" i="17"/>
  <c r="R14" i="17"/>
  <c r="T14" i="17"/>
  <c r="R15" i="17"/>
  <c r="T15" i="17"/>
  <c r="R16" i="17"/>
  <c r="C17" i="17" s="1"/>
  <c r="T16" i="17"/>
  <c r="R17" i="17"/>
  <c r="T17" i="17"/>
  <c r="R18" i="17"/>
  <c r="T18" i="17"/>
  <c r="R19" i="17"/>
  <c r="T19" i="17"/>
  <c r="R20" i="17"/>
  <c r="C21" i="17"/>
  <c r="T20" i="17"/>
  <c r="R21" i="17"/>
  <c r="T21" i="17"/>
  <c r="R22" i="17"/>
  <c r="T22" i="17"/>
  <c r="R23" i="17"/>
  <c r="T23" i="17"/>
  <c r="R24" i="17"/>
  <c r="C25" i="17" s="1"/>
  <c r="T24" i="17"/>
  <c r="R25" i="17"/>
  <c r="T25" i="17"/>
  <c r="R26" i="17"/>
  <c r="T26" i="17"/>
  <c r="R27" i="17"/>
  <c r="T27" i="17"/>
  <c r="R28" i="17"/>
  <c r="C29" i="17"/>
  <c r="T28" i="17"/>
  <c r="R29" i="17"/>
  <c r="T29" i="17"/>
  <c r="R30" i="17"/>
  <c r="T30" i="17"/>
  <c r="R31" i="17"/>
  <c r="T31" i="17"/>
  <c r="R32" i="17"/>
  <c r="C33" i="17" s="1"/>
  <c r="T32" i="17"/>
  <c r="R33" i="17"/>
  <c r="T33" i="17"/>
  <c r="R34" i="17"/>
  <c r="T34" i="17"/>
  <c r="R35" i="17"/>
  <c r="T35" i="17"/>
  <c r="R36" i="17"/>
  <c r="C37" i="17"/>
  <c r="T36" i="17"/>
  <c r="R37" i="17"/>
  <c r="T37" i="17"/>
  <c r="R38" i="17"/>
  <c r="T38" i="17"/>
  <c r="R39" i="17"/>
  <c r="T39" i="17"/>
  <c r="R40" i="17"/>
  <c r="C41" i="17" s="1"/>
  <c r="T40" i="17"/>
  <c r="R41" i="17"/>
  <c r="T41" i="17"/>
  <c r="R42" i="17"/>
  <c r="T42" i="17"/>
  <c r="R43" i="17"/>
  <c r="T43" i="17"/>
  <c r="R44" i="17"/>
  <c r="C45" i="17"/>
  <c r="T44" i="17"/>
  <c r="R45" i="17"/>
  <c r="T45" i="17"/>
  <c r="R46" i="17"/>
  <c r="T46" i="17"/>
  <c r="R47" i="17"/>
  <c r="T47" i="17"/>
  <c r="R48" i="17"/>
  <c r="C49" i="17" s="1"/>
  <c r="T48" i="17"/>
  <c r="R49" i="17"/>
  <c r="T49" i="17"/>
  <c r="R50" i="17"/>
  <c r="T50" i="17"/>
  <c r="R51" i="17"/>
  <c r="T51" i="17"/>
  <c r="R52" i="17"/>
  <c r="C53" i="17"/>
  <c r="T52" i="17"/>
  <c r="R53" i="17"/>
  <c r="T53" i="17"/>
  <c r="R54" i="17"/>
  <c r="T54" i="17"/>
  <c r="R55" i="17"/>
  <c r="T55" i="17"/>
  <c r="R56" i="17"/>
  <c r="C57" i="17" s="1"/>
  <c r="T56" i="17"/>
  <c r="R57" i="17"/>
  <c r="T57" i="17"/>
  <c r="R58" i="17"/>
  <c r="T58" i="17"/>
  <c r="R59" i="17"/>
  <c r="T59" i="17"/>
  <c r="R60" i="17"/>
  <c r="C61" i="17"/>
  <c r="T60" i="17"/>
  <c r="R61" i="17"/>
  <c r="T61" i="17"/>
  <c r="R62" i="17"/>
  <c r="T62" i="17"/>
  <c r="R63" i="17"/>
  <c r="T63" i="17"/>
  <c r="R64" i="17"/>
  <c r="C65" i="17" s="1"/>
  <c r="T64" i="17"/>
  <c r="R65" i="17"/>
  <c r="T65" i="17"/>
  <c r="R66" i="17"/>
  <c r="T66" i="17"/>
  <c r="R67" i="17"/>
  <c r="T67" i="17"/>
  <c r="R68" i="17"/>
  <c r="C69" i="17"/>
  <c r="T68" i="17"/>
  <c r="R69" i="17"/>
  <c r="T69" i="17"/>
  <c r="R70" i="17"/>
  <c r="T70" i="17"/>
  <c r="R71" i="17"/>
  <c r="T71" i="17"/>
  <c r="R72" i="17"/>
  <c r="C73" i="17" s="1"/>
  <c r="T72" i="17"/>
  <c r="R73" i="17"/>
  <c r="T73" i="17"/>
  <c r="R74" i="17"/>
  <c r="T74" i="17"/>
  <c r="R75" i="17"/>
  <c r="C76" i="17"/>
  <c r="T75" i="17"/>
  <c r="R76" i="17"/>
  <c r="C77" i="17" s="1"/>
  <c r="T76" i="17"/>
  <c r="R77" i="17"/>
  <c r="T77" i="17"/>
  <c r="R78" i="17"/>
  <c r="T78" i="17"/>
  <c r="R79" i="17"/>
  <c r="C80" i="17"/>
  <c r="T79" i="17"/>
  <c r="R80" i="17"/>
  <c r="C81" i="17" s="1"/>
  <c r="T80" i="17"/>
  <c r="R81" i="17"/>
  <c r="T81" i="17"/>
  <c r="R82" i="17"/>
  <c r="T82" i="17"/>
  <c r="R83" i="17"/>
  <c r="C84" i="17"/>
  <c r="T83" i="17"/>
  <c r="R84" i="17"/>
  <c r="C85" i="17" s="1"/>
  <c r="T84" i="17"/>
  <c r="R85" i="17"/>
  <c r="T85" i="17"/>
  <c r="R86" i="17"/>
  <c r="T86" i="17"/>
  <c r="R87" i="17"/>
  <c r="C88" i="17"/>
  <c r="T87" i="17"/>
  <c r="R88" i="17"/>
  <c r="C89" i="17" s="1"/>
  <c r="T88" i="17"/>
  <c r="R89" i="17"/>
  <c r="T89" i="17"/>
  <c r="R90" i="17"/>
  <c r="T90" i="17"/>
  <c r="R91" i="17"/>
  <c r="C92" i="17"/>
  <c r="T91" i="17"/>
  <c r="R92" i="17"/>
  <c r="C93" i="17" s="1"/>
  <c r="T92" i="17"/>
  <c r="R93" i="17"/>
  <c r="T93" i="17"/>
  <c r="R94" i="17"/>
  <c r="T94" i="17"/>
  <c r="R95" i="17"/>
  <c r="C96" i="17"/>
  <c r="T95" i="17"/>
  <c r="R96" i="17"/>
  <c r="C97" i="17" s="1"/>
  <c r="T96" i="17"/>
  <c r="R97" i="17"/>
  <c r="T97" i="17"/>
  <c r="R98" i="17"/>
  <c r="T98" i="17"/>
  <c r="R99" i="17"/>
  <c r="C100" i="17"/>
  <c r="T99" i="17"/>
  <c r="R100" i="17"/>
  <c r="C101" i="17" s="1"/>
  <c r="T100" i="17"/>
  <c r="R101" i="17"/>
  <c r="T101" i="17"/>
  <c r="R102" i="17"/>
  <c r="T102" i="17"/>
  <c r="R103" i="17"/>
  <c r="C104" i="17"/>
  <c r="T103" i="17"/>
  <c r="R104" i="17"/>
  <c r="C105" i="17" s="1"/>
  <c r="T104" i="17"/>
  <c r="R105" i="17"/>
  <c r="T105" i="17"/>
  <c r="R106" i="17"/>
  <c r="T106" i="17"/>
  <c r="R107" i="17"/>
  <c r="C108" i="17"/>
  <c r="P2" i="17" s="1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C107" i="17"/>
  <c r="K106" i="17"/>
  <c r="C106" i="17"/>
  <c r="K105" i="17"/>
  <c r="K104" i="17"/>
  <c r="K103" i="17"/>
  <c r="C103" i="17"/>
  <c r="K102" i="17"/>
  <c r="C102" i="17"/>
  <c r="K101" i="17"/>
  <c r="K100" i="17"/>
  <c r="K99" i="17"/>
  <c r="C99" i="17"/>
  <c r="K98" i="17"/>
  <c r="C98" i="17"/>
  <c r="K97" i="17"/>
  <c r="K96" i="17"/>
  <c r="K95" i="17"/>
  <c r="C95" i="17"/>
  <c r="K94" i="17"/>
  <c r="C94" i="17"/>
  <c r="K93" i="17"/>
  <c r="K92" i="17"/>
  <c r="K91" i="17"/>
  <c r="C91" i="17"/>
  <c r="K90" i="17"/>
  <c r="C90" i="17"/>
  <c r="K89" i="17"/>
  <c r="K88" i="17"/>
  <c r="K87" i="17"/>
  <c r="C87" i="17"/>
  <c r="K86" i="17"/>
  <c r="C86" i="17"/>
  <c r="K85" i="17"/>
  <c r="K84" i="17"/>
  <c r="K83" i="17"/>
  <c r="C83" i="17"/>
  <c r="K82" i="17"/>
  <c r="C82" i="17"/>
  <c r="K81" i="17"/>
  <c r="K80" i="17"/>
  <c r="K79" i="17"/>
  <c r="C79" i="17"/>
  <c r="K78" i="17"/>
  <c r="C78" i="17"/>
  <c r="K77" i="17"/>
  <c r="K76" i="17"/>
  <c r="K75" i="17"/>
  <c r="C75" i="17"/>
  <c r="K74" i="17"/>
  <c r="C74" i="17"/>
  <c r="K73" i="17"/>
  <c r="K72" i="17"/>
  <c r="C72" i="17"/>
  <c r="K71" i="17"/>
  <c r="C71" i="17"/>
  <c r="K70" i="17"/>
  <c r="C70" i="17"/>
  <c r="K69" i="17"/>
  <c r="K68" i="17"/>
  <c r="C68" i="17"/>
  <c r="K67" i="17"/>
  <c r="C67" i="17"/>
  <c r="K66" i="17"/>
  <c r="C66" i="17"/>
  <c r="K65" i="17"/>
  <c r="K64" i="17"/>
  <c r="C64" i="17"/>
  <c r="K63" i="17"/>
  <c r="C63" i="17"/>
  <c r="K62" i="17"/>
  <c r="C62" i="17"/>
  <c r="K61" i="17"/>
  <c r="K60" i="17"/>
  <c r="C60" i="17"/>
  <c r="K59" i="17"/>
  <c r="C59" i="17"/>
  <c r="K58" i="17"/>
  <c r="C58" i="17"/>
  <c r="K57" i="17"/>
  <c r="K56" i="17"/>
  <c r="C56" i="17"/>
  <c r="K55" i="17"/>
  <c r="C55" i="17"/>
  <c r="K54" i="17"/>
  <c r="C54" i="17"/>
  <c r="K53" i="17"/>
  <c r="K52" i="17"/>
  <c r="C52" i="17"/>
  <c r="K51" i="17"/>
  <c r="C51" i="17"/>
  <c r="K50" i="17"/>
  <c r="C50" i="17"/>
  <c r="K49" i="17"/>
  <c r="K48" i="17"/>
  <c r="C48" i="17"/>
  <c r="K47" i="17"/>
  <c r="C47" i="17"/>
  <c r="K46" i="17"/>
  <c r="C46" i="17"/>
  <c r="K45" i="17"/>
  <c r="K44" i="17"/>
  <c r="C44" i="17"/>
  <c r="K43" i="17"/>
  <c r="C43" i="17"/>
  <c r="K42" i="17"/>
  <c r="C42" i="17"/>
  <c r="K41" i="17"/>
  <c r="K40" i="17"/>
  <c r="C40" i="17"/>
  <c r="K39" i="17"/>
  <c r="C39" i="17"/>
  <c r="K38" i="17"/>
  <c r="C38" i="17"/>
  <c r="K37" i="17"/>
  <c r="K36" i="17"/>
  <c r="C36" i="17"/>
  <c r="K35" i="17"/>
  <c r="C35" i="17"/>
  <c r="K34" i="17"/>
  <c r="C34" i="17"/>
  <c r="K33" i="17"/>
  <c r="K32" i="17"/>
  <c r="C32" i="17"/>
  <c r="K31" i="17"/>
  <c r="C31" i="17"/>
  <c r="K30" i="17"/>
  <c r="C30" i="17"/>
  <c r="K29" i="17"/>
  <c r="K28" i="17"/>
  <c r="C28" i="17"/>
  <c r="K27" i="17"/>
  <c r="C27" i="17"/>
  <c r="K26" i="17"/>
  <c r="C26" i="17"/>
  <c r="K25" i="17"/>
  <c r="K24" i="17"/>
  <c r="C24" i="17"/>
  <c r="K23" i="17"/>
  <c r="C23" i="17"/>
  <c r="K22" i="17"/>
  <c r="C22" i="17"/>
  <c r="K21" i="17"/>
  <c r="K20" i="17"/>
  <c r="C20" i="17"/>
  <c r="K19" i="17"/>
  <c r="C19" i="17"/>
  <c r="K18" i="17"/>
  <c r="C18" i="17"/>
  <c r="K17" i="17"/>
  <c r="K16" i="17"/>
  <c r="C16" i="17"/>
  <c r="K15" i="17"/>
  <c r="C15" i="17"/>
  <c r="K14" i="17"/>
  <c r="C14" i="17"/>
  <c r="K13" i="17"/>
  <c r="K12" i="17"/>
  <c r="K11" i="17"/>
  <c r="C11" i="17"/>
  <c r="K10" i="17"/>
  <c r="K9" i="17"/>
  <c r="M9" i="17"/>
  <c r="R9" i="17" s="1"/>
  <c r="L2" i="17"/>
  <c r="X64" i="32" l="1"/>
  <c r="Y64" i="32" s="1"/>
  <c r="X65" i="32"/>
  <c r="Y65" i="32" s="1"/>
  <c r="X66" i="32"/>
  <c r="Y66" i="32" s="1"/>
  <c r="C67" i="32"/>
  <c r="X67" i="32" s="1"/>
  <c r="Y67" i="32" s="1"/>
  <c r="C68" i="32"/>
  <c r="X68" i="32" s="1"/>
  <c r="Y68" i="32" s="1"/>
  <c r="V10" i="31"/>
  <c r="R9" i="32"/>
  <c r="C10" i="32" s="1"/>
  <c r="W13" i="32"/>
  <c r="W14" i="32" s="1"/>
  <c r="W15" i="32" s="1"/>
  <c r="W16" i="32" s="1"/>
  <c r="W13" i="33"/>
  <c r="W14" i="33" s="1"/>
  <c r="W15" i="33" s="1"/>
  <c r="W16" i="33" s="1"/>
  <c r="X47" i="33"/>
  <c r="Y47" i="33" s="1"/>
  <c r="W25" i="32"/>
  <c r="W26" i="32" s="1"/>
  <c r="W27" i="32" s="1"/>
  <c r="W28" i="32" s="1"/>
  <c r="W29" i="32" s="1"/>
  <c r="W30" i="32" s="1"/>
  <c r="W31" i="32" s="1"/>
  <c r="W32" i="32" s="1"/>
  <c r="W33" i="32" s="1"/>
  <c r="X44" i="33"/>
  <c r="Y44" i="33" s="1"/>
  <c r="W13" i="31"/>
  <c r="W14" i="31" s="1"/>
  <c r="W15" i="31" s="1"/>
  <c r="W16" i="31" s="1"/>
  <c r="W17" i="31" s="1"/>
  <c r="W18" i="31" s="1"/>
  <c r="W19" i="31" s="1"/>
  <c r="W20" i="31" s="1"/>
  <c r="W21" i="31" s="1"/>
  <c r="W22" i="31" s="1"/>
  <c r="W23" i="31" s="1"/>
  <c r="W24" i="31" s="1"/>
  <c r="W29" i="31"/>
  <c r="W9" i="31"/>
  <c r="W10" i="31" s="1"/>
  <c r="W11" i="31" s="1"/>
  <c r="W25" i="31"/>
  <c r="W26" i="31" s="1"/>
  <c r="W27" i="31" s="1"/>
  <c r="W30" i="31"/>
  <c r="W37" i="31"/>
  <c r="W38" i="31" s="1"/>
  <c r="W39" i="31" s="1"/>
  <c r="W40" i="31" s="1"/>
  <c r="W41" i="31" s="1"/>
  <c r="W42" i="31" s="1"/>
  <c r="W9" i="32"/>
  <c r="W10" i="32" s="1"/>
  <c r="W11" i="32" s="1"/>
  <c r="W12" i="32" s="1"/>
  <c r="V9" i="32"/>
  <c r="V10" i="32" s="1"/>
  <c r="V11" i="32" s="1"/>
  <c r="V12" i="32" s="1"/>
  <c r="V13" i="32" s="1"/>
  <c r="V14" i="32" s="1"/>
  <c r="V15" i="32" s="1"/>
  <c r="V16" i="32" s="1"/>
  <c r="V17" i="32" s="1"/>
  <c r="V18" i="32" s="1"/>
  <c r="V19" i="32" s="1"/>
  <c r="V20" i="32" s="1"/>
  <c r="V21" i="32" s="1"/>
  <c r="V22" i="32" s="1"/>
  <c r="W34" i="32"/>
  <c r="W35" i="32" s="1"/>
  <c r="W36" i="32" s="1"/>
  <c r="W37" i="32" s="1"/>
  <c r="W38" i="32" s="1"/>
  <c r="W39" i="32" s="1"/>
  <c r="W10" i="33"/>
  <c r="V11" i="31"/>
  <c r="V12" i="31" s="1"/>
  <c r="W31" i="31"/>
  <c r="W32" i="31" s="1"/>
  <c r="W33" i="31" s="1"/>
  <c r="W34" i="31" s="1"/>
  <c r="W35" i="31" s="1"/>
  <c r="W36" i="31" s="1"/>
  <c r="W17" i="33"/>
  <c r="W18" i="33" s="1"/>
  <c r="W19" i="33" s="1"/>
  <c r="W20" i="33" s="1"/>
  <c r="W21" i="33" s="1"/>
  <c r="W22" i="33" s="1"/>
  <c r="W23" i="33" s="1"/>
  <c r="W24" i="33" s="1"/>
  <c r="R9" i="33"/>
  <c r="W28" i="33"/>
  <c r="W29" i="33" s="1"/>
  <c r="W30" i="33" s="1"/>
  <c r="W31" i="33" s="1"/>
  <c r="W32" i="33" s="1"/>
  <c r="W33" i="33" s="1"/>
  <c r="V9" i="33"/>
  <c r="V10" i="33" s="1"/>
  <c r="V11" i="33" s="1"/>
  <c r="V12" i="33" s="1"/>
  <c r="V13" i="33" s="1"/>
  <c r="V14" i="33" s="1"/>
  <c r="V15" i="33" s="1"/>
  <c r="V16" i="33" s="1"/>
  <c r="V17" i="33" s="1"/>
  <c r="V18" i="33" s="1"/>
  <c r="V19" i="33" s="1"/>
  <c r="V20" i="33" s="1"/>
  <c r="V21" i="33" s="1"/>
  <c r="V22" i="33" s="1"/>
  <c r="W34" i="33"/>
  <c r="W35" i="33" s="1"/>
  <c r="W36" i="33" s="1"/>
  <c r="W37" i="33" s="1"/>
  <c r="W38" i="33" s="1"/>
  <c r="H4" i="32"/>
  <c r="H4" i="33"/>
  <c r="H4" i="31"/>
  <c r="G5" i="17"/>
  <c r="E5" i="17"/>
  <c r="D4" i="17"/>
  <c r="C5" i="17"/>
  <c r="I5" i="17" s="1"/>
  <c r="T9" i="17"/>
  <c r="H4" i="17" s="1"/>
  <c r="C10" i="17"/>
  <c r="R9" i="31"/>
  <c r="W21" i="32"/>
  <c r="W22" i="32" s="1"/>
  <c r="W23" i="32" s="1"/>
  <c r="W24" i="32" s="1"/>
  <c r="W25" i="33"/>
  <c r="W26" i="33" s="1"/>
  <c r="C10" i="33" l="1"/>
  <c r="X48" i="32"/>
  <c r="Y48" i="32" s="1"/>
  <c r="V13" i="31"/>
  <c r="P5" i="33"/>
  <c r="R10" i="32"/>
  <c r="C11" i="32" s="1"/>
  <c r="X10" i="32"/>
  <c r="C10" i="31"/>
  <c r="L5" i="33"/>
  <c r="P5" i="31"/>
  <c r="L5" i="32"/>
  <c r="W17" i="32"/>
  <c r="P4" i="17"/>
  <c r="L4" i="17"/>
  <c r="V14" i="31" l="1"/>
  <c r="V15" i="31" s="1"/>
  <c r="V16" i="31" s="1"/>
  <c r="V17" i="31" s="1"/>
  <c r="V18" i="31" s="1"/>
  <c r="V19" i="31" s="1"/>
  <c r="V20" i="31" s="1"/>
  <c r="V21" i="31" s="1"/>
  <c r="V22" i="31" s="1"/>
  <c r="X10" i="33"/>
  <c r="W18" i="32"/>
  <c r="W19" i="32" s="1"/>
  <c r="W20" i="32" s="1"/>
  <c r="X49" i="32"/>
  <c r="Y49" i="32" s="1"/>
  <c r="R10" i="31"/>
  <c r="X10" i="31"/>
  <c r="X11" i="33" l="1"/>
  <c r="Y11" i="33" s="1"/>
  <c r="L5" i="31"/>
  <c r="P5" i="32"/>
  <c r="X50" i="32"/>
  <c r="Y50" i="32" s="1"/>
  <c r="C11" i="31"/>
  <c r="R11" i="32"/>
  <c r="C12" i="32" s="1"/>
  <c r="X11" i="32"/>
  <c r="Y11" i="32" s="1"/>
  <c r="X51" i="32" l="1"/>
  <c r="Y51" i="32" s="1"/>
  <c r="X12" i="33"/>
  <c r="Y12" i="33" s="1"/>
  <c r="R11" i="31"/>
  <c r="X11" i="31"/>
  <c r="Y11" i="31" s="1"/>
  <c r="X52" i="32" l="1"/>
  <c r="Y52" i="32" s="1"/>
  <c r="C12" i="31"/>
  <c r="R12" i="32"/>
  <c r="C13" i="32" s="1"/>
  <c r="X12" i="32"/>
  <c r="Y12" i="32" s="1"/>
  <c r="X53" i="32" l="1"/>
  <c r="Y53" i="32" s="1"/>
  <c r="X13" i="33"/>
  <c r="Y13" i="33" s="1"/>
  <c r="R12" i="31"/>
  <c r="X12" i="31"/>
  <c r="Y12" i="31" s="1"/>
  <c r="X54" i="32" l="1"/>
  <c r="Y54" i="32" s="1"/>
  <c r="R13" i="32"/>
  <c r="C14" i="32" s="1"/>
  <c r="X13" i="32"/>
  <c r="Y13" i="32" s="1"/>
  <c r="C13" i="31"/>
  <c r="X55" i="32" l="1"/>
  <c r="Y55" i="32" s="1"/>
  <c r="R13" i="31"/>
  <c r="X13" i="31"/>
  <c r="Y13" i="31" s="1"/>
  <c r="X14" i="33"/>
  <c r="Y14" i="33" s="1"/>
  <c r="X56" i="32" l="1"/>
  <c r="Y56" i="32" s="1"/>
  <c r="R14" i="32"/>
  <c r="C15" i="32" s="1"/>
  <c r="X14" i="32"/>
  <c r="Y14" i="32" s="1"/>
  <c r="C14" i="31"/>
  <c r="X57" i="32" l="1"/>
  <c r="Y57" i="32" s="1"/>
  <c r="R14" i="31"/>
  <c r="C15" i="31" s="1"/>
  <c r="X14" i="31"/>
  <c r="Y14" i="31" s="1"/>
  <c r="X15" i="33"/>
  <c r="Y15" i="33" s="1"/>
  <c r="X58" i="32" l="1"/>
  <c r="Y58" i="32" s="1"/>
  <c r="X59" i="32"/>
  <c r="Y59" i="32" s="1"/>
  <c r="R15" i="32"/>
  <c r="C16" i="32" s="1"/>
  <c r="X15" i="32"/>
  <c r="Y15" i="32" s="1"/>
  <c r="X16" i="33"/>
  <c r="Y16" i="33" s="1"/>
  <c r="R15" i="31"/>
  <c r="C16" i="31" s="1"/>
  <c r="X15" i="31"/>
  <c r="Y15" i="31" s="1"/>
  <c r="R16" i="31" l="1"/>
  <c r="C17" i="31" s="1"/>
  <c r="X16" i="31"/>
  <c r="Y16" i="31" s="1"/>
  <c r="X17" i="33"/>
  <c r="Y17" i="33" s="1"/>
  <c r="R16" i="32"/>
  <c r="C17" i="32" s="1"/>
  <c r="X16" i="32"/>
  <c r="Y16" i="32" s="1"/>
  <c r="R17" i="32" l="1"/>
  <c r="C18" i="32" s="1"/>
  <c r="X17" i="32"/>
  <c r="Y17" i="32" s="1"/>
  <c r="X18" i="33"/>
  <c r="Y18" i="33" s="1"/>
  <c r="R17" i="31"/>
  <c r="C18" i="31" s="1"/>
  <c r="X17" i="31"/>
  <c r="Y17" i="31" s="1"/>
  <c r="R18" i="32" l="1"/>
  <c r="C19" i="32" s="1"/>
  <c r="X18" i="32"/>
  <c r="Y18" i="32" s="1"/>
  <c r="R18" i="31"/>
  <c r="C19" i="31" s="1"/>
  <c r="X18" i="31"/>
  <c r="Y18" i="31" s="1"/>
  <c r="X19" i="33"/>
  <c r="Y19" i="33" s="1"/>
  <c r="X19" i="32" l="1"/>
  <c r="Y19" i="32" s="1"/>
  <c r="R19" i="31"/>
  <c r="C20" i="31" s="1"/>
  <c r="X19" i="31"/>
  <c r="Y19" i="31" s="1"/>
  <c r="X20" i="33"/>
  <c r="Y20" i="33" s="1"/>
  <c r="R19" i="32" l="1"/>
  <c r="C20" i="32" s="1"/>
  <c r="R20" i="31"/>
  <c r="C21" i="31" s="1"/>
  <c r="X20" i="31"/>
  <c r="Y20" i="31" s="1"/>
  <c r="X21" i="33"/>
  <c r="Y21" i="33" s="1"/>
  <c r="X20" i="32" l="1"/>
  <c r="Y20" i="32" s="1"/>
  <c r="R21" i="31"/>
  <c r="C22" i="31" s="1"/>
  <c r="X21" i="31"/>
  <c r="Y21" i="31" s="1"/>
  <c r="X22" i="33"/>
  <c r="Y22" i="33" s="1"/>
  <c r="R20" i="32" l="1"/>
  <c r="C21" i="32" s="1"/>
  <c r="R22" i="31"/>
  <c r="C23" i="31" s="1"/>
  <c r="X22" i="31"/>
  <c r="Y22" i="31" s="1"/>
  <c r="X23" i="33"/>
  <c r="Y23" i="33" s="1"/>
  <c r="X21" i="32" l="1"/>
  <c r="Y21" i="32" s="1"/>
  <c r="X24" i="33"/>
  <c r="Y24" i="33" s="1"/>
  <c r="R23" i="31"/>
  <c r="C24" i="31" s="1"/>
  <c r="X23" i="31"/>
  <c r="Y23" i="31" s="1"/>
  <c r="R21" i="32" l="1"/>
  <c r="C22" i="32" s="1"/>
  <c r="R24" i="31"/>
  <c r="C25" i="31" s="1"/>
  <c r="X24" i="31"/>
  <c r="Y24" i="31" s="1"/>
  <c r="X25" i="33"/>
  <c r="Y25" i="33" s="1"/>
  <c r="R22" i="32" l="1"/>
  <c r="C23" i="32" s="1"/>
  <c r="X22" i="32"/>
  <c r="Y22" i="32" s="1"/>
  <c r="R25" i="31"/>
  <c r="C26" i="31" s="1"/>
  <c r="X25" i="31"/>
  <c r="Y25" i="31" s="1"/>
  <c r="X26" i="33"/>
  <c r="Y26" i="33" s="1"/>
  <c r="R23" i="32" l="1"/>
  <c r="C24" i="32" s="1"/>
  <c r="X23" i="32"/>
  <c r="Y23" i="32" s="1"/>
  <c r="R26" i="31"/>
  <c r="X26" i="31"/>
  <c r="Y26" i="31" s="1"/>
  <c r="R24" i="32" l="1"/>
  <c r="C25" i="32" s="1"/>
  <c r="X24" i="32"/>
  <c r="Y24" i="32" s="1"/>
  <c r="X27" i="33"/>
  <c r="Y27" i="33" s="1"/>
  <c r="C27" i="31"/>
  <c r="R25" i="32" l="1"/>
  <c r="C26" i="32" s="1"/>
  <c r="X25" i="32"/>
  <c r="Y25" i="32" s="1"/>
  <c r="R27" i="31"/>
  <c r="X27" i="31"/>
  <c r="Y27" i="31" s="1"/>
  <c r="C29" i="31" l="1"/>
  <c r="X29" i="31" s="1"/>
  <c r="Y29" i="31" s="1"/>
  <c r="C28" i="31"/>
  <c r="X28" i="31" s="1"/>
  <c r="Y28" i="31" s="1"/>
  <c r="X26" i="32"/>
  <c r="Y26" i="32" s="1"/>
  <c r="R26" i="32"/>
  <c r="C27" i="32" s="1"/>
  <c r="R29" i="31"/>
  <c r="C30" i="31" s="1"/>
  <c r="X28" i="33"/>
  <c r="Y28" i="33" s="1"/>
  <c r="R27" i="32" l="1"/>
  <c r="C28" i="32" s="1"/>
  <c r="X27" i="32"/>
  <c r="Y27" i="32" s="1"/>
  <c r="R30" i="31"/>
  <c r="C31" i="31" s="1"/>
  <c r="R31" i="31" s="1"/>
  <c r="C32" i="31" s="1"/>
  <c r="X30" i="31"/>
  <c r="Y30" i="31" s="1"/>
  <c r="R28" i="32" l="1"/>
  <c r="C29" i="32" s="1"/>
  <c r="X28" i="32"/>
  <c r="Y28" i="32" s="1"/>
  <c r="R32" i="31"/>
  <c r="C33" i="31" s="1"/>
  <c r="X31" i="31"/>
  <c r="Y31" i="31" s="1"/>
  <c r="X29" i="33"/>
  <c r="Y29" i="33" s="1"/>
  <c r="R29" i="32" l="1"/>
  <c r="C30" i="32" s="1"/>
  <c r="X29" i="32"/>
  <c r="Y29" i="32" s="1"/>
  <c r="R33" i="31"/>
  <c r="C34" i="31" s="1"/>
  <c r="X32" i="31"/>
  <c r="Y32" i="31" s="1"/>
  <c r="R30" i="32" l="1"/>
  <c r="C31" i="32" s="1"/>
  <c r="X30" i="32"/>
  <c r="Y30" i="32" s="1"/>
  <c r="R31" i="32"/>
  <c r="R34" i="31"/>
  <c r="C35" i="31" s="1"/>
  <c r="X33" i="31"/>
  <c r="Y33" i="31" s="1"/>
  <c r="X30" i="33"/>
  <c r="Y30" i="33" s="1"/>
  <c r="R35" i="31" l="1"/>
  <c r="C36" i="31" s="1"/>
  <c r="X34" i="31"/>
  <c r="Y34" i="31" s="1"/>
  <c r="X31" i="32"/>
  <c r="Y31" i="32" s="1"/>
  <c r="C32" i="32"/>
  <c r="R32" i="32" l="1"/>
  <c r="R36" i="31"/>
  <c r="C37" i="31" s="1"/>
  <c r="X35" i="31"/>
  <c r="Y35" i="31" s="1"/>
  <c r="X31" i="33"/>
  <c r="Y31" i="33" s="1"/>
  <c r="R37" i="31" l="1"/>
  <c r="C38" i="31" s="1"/>
  <c r="X36" i="31"/>
  <c r="Y36" i="31" s="1"/>
  <c r="X32" i="32"/>
  <c r="Y32" i="32" s="1"/>
  <c r="C33" i="32"/>
  <c r="R33" i="32" l="1"/>
  <c r="R38" i="31"/>
  <c r="C39" i="31" s="1"/>
  <c r="X37" i="31"/>
  <c r="Y37" i="31" s="1"/>
  <c r="X32" i="33"/>
  <c r="Y32" i="33" s="1"/>
  <c r="R39" i="31" l="1"/>
  <c r="X38" i="31"/>
  <c r="Y38" i="31" s="1"/>
  <c r="X33" i="32"/>
  <c r="Y33" i="32" s="1"/>
  <c r="C34" i="32"/>
  <c r="X33" i="33"/>
  <c r="Y33" i="33" s="1"/>
  <c r="R34" i="32" l="1"/>
  <c r="C35" i="32" s="1"/>
  <c r="C40" i="31"/>
  <c r="X39" i="31"/>
  <c r="Y39" i="31" s="1"/>
  <c r="X34" i="32"/>
  <c r="Y34" i="32" s="1"/>
  <c r="X34" i="33"/>
  <c r="Y34" i="33" s="1"/>
  <c r="R35" i="32" l="1"/>
  <c r="C36" i="32" s="1"/>
  <c r="R40" i="31"/>
  <c r="C41" i="31" s="1"/>
  <c r="R41" i="31"/>
  <c r="X40" i="31"/>
  <c r="Y40" i="31" s="1"/>
  <c r="X35" i="32"/>
  <c r="Y35" i="32" s="1"/>
  <c r="X35" i="33"/>
  <c r="Y35" i="33" s="1"/>
  <c r="R36" i="32" l="1"/>
  <c r="C37" i="32" s="1"/>
  <c r="C42" i="31"/>
  <c r="X41" i="31"/>
  <c r="Y41" i="31" s="1"/>
  <c r="X36" i="32"/>
  <c r="Y36" i="32" s="1"/>
  <c r="X36" i="33"/>
  <c r="Y36" i="33" s="1"/>
  <c r="R37" i="32" l="1"/>
  <c r="C38" i="32" s="1"/>
  <c r="X42" i="31"/>
  <c r="Y42" i="31" s="1"/>
  <c r="R42" i="31"/>
  <c r="X37" i="32"/>
  <c r="Y37" i="32" s="1"/>
  <c r="X37" i="33"/>
  <c r="Y37" i="33" s="1"/>
  <c r="R38" i="32" l="1"/>
  <c r="C39" i="32" s="1"/>
  <c r="C43" i="31"/>
  <c r="X38" i="32"/>
  <c r="Y38" i="32" s="1"/>
  <c r="X38" i="33"/>
  <c r="Y38" i="33" s="1"/>
  <c r="X43" i="31" l="1"/>
  <c r="Y43" i="31" s="1"/>
  <c r="R43" i="31"/>
  <c r="X39" i="33"/>
  <c r="E5" i="33"/>
  <c r="C5" i="33"/>
  <c r="D4" i="33"/>
  <c r="P2" i="33" s="1"/>
  <c r="G5" i="33"/>
  <c r="Y39" i="33" l="1"/>
  <c r="X40" i="33"/>
  <c r="C44" i="31"/>
  <c r="I5" i="33"/>
  <c r="X39" i="32"/>
  <c r="Y39" i="32" s="1"/>
  <c r="X40" i="32" l="1"/>
  <c r="Y40" i="32" s="1"/>
  <c r="X41" i="32"/>
  <c r="Y41" i="32" s="1"/>
  <c r="Y40" i="33"/>
  <c r="X41" i="33"/>
  <c r="Y41" i="33" s="1"/>
  <c r="X44" i="31"/>
  <c r="Y44" i="31" s="1"/>
  <c r="R44" i="31"/>
  <c r="X42" i="32" l="1"/>
  <c r="Y42" i="32" s="1"/>
  <c r="P4" i="33"/>
  <c r="C45" i="31"/>
  <c r="X45" i="31" l="1"/>
  <c r="Y45" i="31" s="1"/>
  <c r="R45" i="31"/>
  <c r="X43" i="32"/>
  <c r="Y43" i="32" s="1"/>
  <c r="C46" i="31" l="1"/>
  <c r="X44" i="32"/>
  <c r="Y44" i="32" s="1"/>
  <c r="X46" i="31" l="1"/>
  <c r="Y46" i="31" s="1"/>
  <c r="R46" i="31"/>
  <c r="C47" i="31" s="1"/>
  <c r="X45" i="32"/>
  <c r="Y45" i="32" s="1"/>
  <c r="X47" i="31" l="1"/>
  <c r="Y47" i="31" s="1"/>
  <c r="R47" i="31"/>
  <c r="C48" i="31" s="1"/>
  <c r="X46" i="32"/>
  <c r="Y46" i="32" s="1"/>
  <c r="D4" i="32" l="1"/>
  <c r="P2" i="32" s="1"/>
  <c r="L4" i="32"/>
  <c r="X48" i="31"/>
  <c r="Y48" i="31" s="1"/>
  <c r="R48" i="31"/>
  <c r="C49" i="31" s="1"/>
  <c r="G5" i="32"/>
  <c r="C5" i="32"/>
  <c r="E5" i="32"/>
  <c r="X47" i="32" l="1"/>
  <c r="Y47" i="32" s="1"/>
  <c r="P4" i="32" s="1"/>
  <c r="I5" i="32"/>
  <c r="X49" i="31"/>
  <c r="Y49" i="31" s="1"/>
  <c r="R49" i="31"/>
  <c r="C50" i="31" s="1"/>
  <c r="X50" i="31" l="1"/>
  <c r="Y50" i="31" s="1"/>
  <c r="R50" i="31"/>
  <c r="C51" i="31" s="1"/>
  <c r="X51" i="31" l="1"/>
  <c r="Y51" i="31" s="1"/>
  <c r="R51" i="31"/>
  <c r="C52" i="31" s="1"/>
  <c r="X52" i="31" l="1"/>
  <c r="Y52" i="31" s="1"/>
  <c r="R52" i="31"/>
  <c r="C53" i="31" s="1"/>
  <c r="X53" i="31" l="1"/>
  <c r="Y53" i="31" s="1"/>
  <c r="R53" i="31"/>
  <c r="C54" i="31" s="1"/>
  <c r="X54" i="31" l="1"/>
  <c r="Y54" i="31" s="1"/>
  <c r="R54" i="31"/>
  <c r="C55" i="31" s="1"/>
  <c r="X55" i="31" l="1"/>
  <c r="Y55" i="31" s="1"/>
  <c r="R55" i="31"/>
  <c r="C56" i="31" s="1"/>
  <c r="X56" i="31" l="1"/>
  <c r="Y56" i="31" s="1"/>
  <c r="R56" i="31"/>
  <c r="C57" i="31" s="1"/>
  <c r="X57" i="31" l="1"/>
  <c r="Y57" i="31" s="1"/>
  <c r="R57" i="31"/>
  <c r="C58" i="31" s="1"/>
  <c r="X58" i="31" l="1"/>
  <c r="Y58" i="31" s="1"/>
  <c r="R58" i="31"/>
  <c r="C59" i="31" s="1"/>
  <c r="X59" i="31" l="1"/>
  <c r="Y59" i="31" s="1"/>
  <c r="R59" i="31"/>
  <c r="C60" i="31" l="1"/>
  <c r="C5" i="31"/>
  <c r="E5" i="31"/>
  <c r="G5" i="31"/>
  <c r="D4" i="31"/>
  <c r="P2" i="31" s="1"/>
  <c r="I5" i="31" l="1"/>
  <c r="X60" i="31"/>
  <c r="Y60" i="31" s="1"/>
  <c r="P4" i="31" s="1"/>
  <c r="L4" i="31"/>
</calcChain>
</file>

<file path=xl/sharedStrings.xml><?xml version="1.0" encoding="utf-8"?>
<sst xmlns="http://schemas.openxmlformats.org/spreadsheetml/2006/main" count="414" uniqueCount="77">
  <si>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</si>
  <si>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</si>
  <si>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</si>
  <si>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</si>
  <si>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</si>
  <si>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</si>
  <si>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</si>
  <si>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</si>
  <si>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</si>
  <si>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</si>
  <si>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</si>
  <si>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</si>
  <si>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</si>
  <si>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</si>
  <si>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</si>
  <si>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</si>
  <si>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</si>
  <si>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</si>
  <si>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</si>
  <si>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</si>
  <si>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</si>
  <si>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</si>
  <si>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</si>
  <si>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</si>
  <si>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</si>
  <si>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</si>
  <si>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</si>
  <si>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</si>
  <si>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</si>
  <si>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</si>
  <si>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</si>
  <si>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</si>
  <si>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</si>
  <si>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</si>
  <si>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</si>
  <si>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</si>
  <si>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</si>
  <si>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</si>
  <si>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</si>
  <si>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</si>
  <si>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</si>
  <si>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</si>
  <si>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</si>
  <si>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</si>
  <si>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EUR/USD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</si>
  <si>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</si>
  <si>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</si>
  <si>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</si>
  <si>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</si>
  <si>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</si>
  <si>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</si>
  <si>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</si>
  <si>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</si>
  <si>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</si>
  <si>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</si>
  <si>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</si>
  <si>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</si>
  <si>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</si>
  <si>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</si>
  <si>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</si>
  <si>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</si>
  <si>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</si>
  <si>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</si>
  <si>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</si>
  <si>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※ロットは1万通貨＝1.00で表記されます</t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</si>
  <si>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</si>
  <si>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※ロットは1万通貨＝1.00で表記されます</t>
    <phoneticPr fontId="2"/>
  </si>
  <si>
    <t>USD/JPY</t>
    <phoneticPr fontId="2"/>
  </si>
  <si>
    <t>EURJPY</t>
    <phoneticPr fontId="2"/>
  </si>
  <si>
    <t>GBP/JPY</t>
    <phoneticPr fontId="2"/>
  </si>
  <si>
    <t>GBP/USD</t>
    <phoneticPr fontId="2"/>
  </si>
  <si>
    <t>EUR/JPY</t>
    <phoneticPr fontId="2"/>
  </si>
  <si>
    <t>通常のPBエントリールール。日足と４Ｈでサポレジを引いて、その値まで値幅があまりない場合はエントリーを控える。　実体:ヒゲ＝１：２以上</t>
    <rPh sb="0" eb="2">
      <t>ツウジョウ</t>
    </rPh>
    <rPh sb="14" eb="16">
      <t>ヒアシ</t>
    </rPh>
    <rPh sb="25" eb="26">
      <t>ヒ</t>
    </rPh>
    <rPh sb="31" eb="32">
      <t>アタイ</t>
    </rPh>
    <rPh sb="34" eb="36">
      <t>ネハバ</t>
    </rPh>
    <rPh sb="42" eb="44">
      <t>バアイ</t>
    </rPh>
    <rPh sb="51" eb="52">
      <t>ヒカ</t>
    </rPh>
    <rPh sb="56" eb="58">
      <t>ジッタイ</t>
    </rPh>
    <rPh sb="65" eb="67">
      <t>イジョウ</t>
    </rPh>
    <phoneticPr fontId="3"/>
  </si>
  <si>
    <t>１Ｈ</t>
    <phoneticPr fontId="3"/>
  </si>
  <si>
    <t>あまり勝率は良くなかったが、5か月で2～4割増えているのは、けっこういいかもしれない。それはやはりエントリー回数の問題だと思う。</t>
    <rPh sb="3" eb="5">
      <t>ショウリツ</t>
    </rPh>
    <rPh sb="6" eb="7">
      <t>ヨ</t>
    </rPh>
    <rPh sb="16" eb="17">
      <t>ゲツ</t>
    </rPh>
    <rPh sb="21" eb="22">
      <t>ワリ</t>
    </rPh>
    <rPh sb="22" eb="23">
      <t>フ</t>
    </rPh>
    <rPh sb="54" eb="56">
      <t>カイスウ</t>
    </rPh>
    <rPh sb="57" eb="59">
      <t>モンダイ</t>
    </rPh>
    <rPh sb="61" eb="62">
      <t>オモ</t>
    </rPh>
    <phoneticPr fontId="2"/>
  </si>
  <si>
    <t>環境認識を加えられれば、もっと勝率が上がると思う。</t>
    <rPh sb="0" eb="2">
      <t>カンキョウ</t>
    </rPh>
    <rPh sb="2" eb="4">
      <t>ニンシキ</t>
    </rPh>
    <rPh sb="5" eb="6">
      <t>クワ</t>
    </rPh>
    <rPh sb="15" eb="17">
      <t>ショウリツ</t>
    </rPh>
    <rPh sb="18" eb="19">
      <t>ア</t>
    </rPh>
    <rPh sb="22" eb="23">
      <t>オモ</t>
    </rPh>
    <phoneticPr fontId="2"/>
  </si>
  <si>
    <t>勝率は多少低くても、やはり損小利大が大切というのがわかる。</t>
    <rPh sb="0" eb="2">
      <t>ショウリツ</t>
    </rPh>
    <rPh sb="3" eb="5">
      <t>タショウ</t>
    </rPh>
    <rPh sb="5" eb="6">
      <t>ヒク</t>
    </rPh>
    <rPh sb="13" eb="14">
      <t>ソン</t>
    </rPh>
    <rPh sb="14" eb="15">
      <t>ショウ</t>
    </rPh>
    <rPh sb="15" eb="16">
      <t>リ</t>
    </rPh>
    <rPh sb="16" eb="17">
      <t>ダイ</t>
    </rPh>
    <rPh sb="18" eb="20">
      <t>タイセツ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</si>
</sst>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  <numFmt numFmtId="182" formatCode="0.0000_ "/>
    <numFmt numFmtId="183" formatCode="0.0000_);[Red]\(0.0000\)"/>
    <numFmt numFmtId="184" formatCode="0.00_);[Red]\(0.00\)"/>
  </numFmts>
  <fonts count="1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7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7" fillId="4" borderId="6" xfId="0" applyFont="1" applyFill="1" applyBorder="1">
      <alignment vertical="center"/>
    </xf>
    <xf numFmtId="0" fontId="7" fillId="5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8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80" fontId="8" fillId="0" borderId="7" xfId="0" applyNumberFormat="1" applyFont="1" applyBorder="1" applyAlignment="1">
      <alignment horizontal="center" vertical="center"/>
    </xf>
    <xf numFmtId="180" fontId="8" fillId="0" borderId="2" xfId="0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181" fontId="8" fillId="0" borderId="1" xfId="0" applyNumberFormat="1" applyFont="1" applyBorder="1" applyAlignment="1">
      <alignment horizontal="center" vertical="center"/>
    </xf>
    <xf numFmtId="182" fontId="8" fillId="0" borderId="1" xfId="0" applyNumberFormat="1" applyFont="1" applyBorder="1" applyAlignment="1">
      <alignment horizontal="center" vertical="center"/>
    </xf>
    <xf numFmtId="183" fontId="8" fillId="0" borderId="1" xfId="0" applyNumberFormat="1" applyFont="1" applyBorder="1" applyAlignment="1">
      <alignment horizontal="center" vertical="center"/>
    </xf>
    <xf numFmtId="184" fontId="8" fillId="0" borderId="1" xfId="0" applyNumberFormat="1" applyFont="1" applyBorder="1" applyAlignment="1">
      <alignment horizontal="center" vertical="center"/>
    </xf>
    <xf numFmtId="181" fontId="8" fillId="0" borderId="7" xfId="0" applyNumberFormat="1" applyFont="1" applyBorder="1" applyAlignment="1">
      <alignment horizontal="center" vertical="center"/>
    </xf>
    <xf numFmtId="181" fontId="8" fillId="0" borderId="2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84" fontId="8" fillId="0" borderId="7" xfId="0" applyNumberFormat="1" applyFont="1" applyBorder="1" applyAlignment="1">
      <alignment horizontal="center" vertical="center"/>
    </xf>
    <xf numFmtId="184" fontId="8" fillId="0" borderId="2" xfId="0" applyNumberFormat="1" applyFont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 shrinkToFit="1"/>
    </xf>
    <xf numFmtId="0" fontId="7" fillId="8" borderId="1" xfId="0" applyFont="1" applyFill="1" applyBorder="1" applyAlignment="1">
      <alignment horizontal="center" vertical="center" shrinkToFit="1"/>
    </xf>
    <xf numFmtId="0" fontId="7" fillId="9" borderId="6" xfId="0" applyFont="1" applyFill="1" applyBorder="1" applyAlignment="1">
      <alignment horizontal="center" vertical="center" shrinkToFit="1"/>
    </xf>
    <xf numFmtId="0" fontId="7" fillId="9" borderId="9" xfId="0" applyFont="1" applyFill="1" applyBorder="1" applyAlignment="1">
      <alignment horizontal="center" vertical="center" shrinkToFit="1"/>
    </xf>
    <xf numFmtId="0" fontId="7" fillId="9" borderId="10" xfId="0" applyFont="1" applyFill="1" applyBorder="1" applyAlignment="1">
      <alignment horizontal="center" vertical="center" shrinkToFit="1"/>
    </xf>
    <xf numFmtId="0" fontId="7" fillId="9" borderId="11" xfId="0" applyFont="1" applyFill="1" applyBorder="1" applyAlignment="1">
      <alignment horizontal="center" vertical="center" shrinkToFit="1"/>
    </xf>
    <xf numFmtId="0" fontId="7" fillId="5" borderId="10" xfId="0" applyFont="1" applyFill="1" applyBorder="1" applyAlignment="1">
      <alignment horizontal="center" vertical="center" shrinkToFit="1"/>
    </xf>
    <xf numFmtId="0" fontId="7" fillId="5" borderId="3" xfId="0" applyFont="1" applyFill="1" applyBorder="1" applyAlignment="1">
      <alignment horizontal="center" vertical="center" shrinkToFit="1"/>
    </xf>
    <xf numFmtId="0" fontId="7" fillId="5" borderId="2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10" borderId="1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shrinkToFit="1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shrinkToFit="1"/>
    </xf>
    <xf numFmtId="0" fontId="7" fillId="5" borderId="7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3" borderId="7" xfId="0" applyFont="1" applyFill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180" fontId="0" fillId="11" borderId="1" xfId="0" applyNumberForma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7" fillId="4" borderId="1" xfId="0" applyFont="1" applyFill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8" fontId="8" fillId="0" borderId="7" xfId="0" applyNumberFormat="1" applyFont="1" applyBorder="1" applyAlignment="1">
      <alignment horizontal="center" vertical="center"/>
    </xf>
    <xf numFmtId="178" fontId="8" fillId="0" borderId="2" xfId="0" applyNumberFormat="1" applyFont="1" applyBorder="1" applyAlignment="1">
      <alignment horizontal="center" vertical="center"/>
    </xf>
    <xf numFmtId="184" fontId="0" fillId="0" borderId="7" xfId="0" applyNumberFormat="1" applyBorder="1" applyAlignment="1">
      <alignment horizontal="center" vertical="center"/>
    </xf>
    <xf numFmtId="184" fontId="0" fillId="0" borderId="2" xfId="0" applyNumberForma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83" fontId="8" fillId="0" borderId="7" xfId="0" applyNumberFormat="1" applyFont="1" applyBorder="1" applyAlignment="1">
      <alignment horizontal="center" vertical="center"/>
    </xf>
    <xf numFmtId="183" fontId="8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パーセント" xfId="1" builtinId="5"/>
    <cellStyle name="標準" xfId="0" builtinId="0"/>
    <cellStyle name="標準 2" xfId="2" xr:uid="{00000000-0005-0000-0000-000002000000}"/>
    <cellStyle name="標準 3" xfId="3" xr:uid="{00000000-0005-0000-0000-000003000000}"/>
  </cellStyles>
  <dxfs count="334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459337</xdr:colOff>
      <xdr:row>30</xdr:row>
      <xdr:rowOff>32024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B3DC548E-3458-4E5B-906A-A4085E7435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164937" cy="5175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11</xdr:col>
      <xdr:colOff>459337</xdr:colOff>
      <xdr:row>62</xdr:row>
      <xdr:rowOff>32024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6975A7DB-20BD-4E23-98D8-FD9419CDC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486400"/>
          <a:ext cx="7164937" cy="5175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11</xdr:col>
      <xdr:colOff>459337</xdr:colOff>
      <xdr:row>94</xdr:row>
      <xdr:rowOff>32024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DC41E0EF-651D-42C6-B31C-F6C59A1DC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2800"/>
          <a:ext cx="7164937" cy="5175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11</xdr:col>
      <xdr:colOff>459337</xdr:colOff>
      <xdr:row>126</xdr:row>
      <xdr:rowOff>32024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49FEE393-3E5F-4E17-A66F-C22D4844C9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6459200"/>
          <a:ext cx="7164937" cy="5175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11</xdr:col>
      <xdr:colOff>459337</xdr:colOff>
      <xdr:row>158</xdr:row>
      <xdr:rowOff>32024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9E0EC8F4-F583-48A6-8804-7397C969DB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1945600"/>
          <a:ext cx="7164937" cy="5175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11</xdr:col>
      <xdr:colOff>459337</xdr:colOff>
      <xdr:row>190</xdr:row>
      <xdr:rowOff>32024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09944C1B-FA98-4F88-926D-97A62B2568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27432000"/>
          <a:ext cx="7164937" cy="5175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11</xdr:col>
      <xdr:colOff>459337</xdr:colOff>
      <xdr:row>222</xdr:row>
      <xdr:rowOff>32024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6127B7DA-F2FE-43F7-B7E8-2F37BE15C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2918400"/>
          <a:ext cx="7164937" cy="5175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11</xdr:col>
      <xdr:colOff>459337</xdr:colOff>
      <xdr:row>254</xdr:row>
      <xdr:rowOff>32024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46FDE24F-5A05-45EE-902E-4B03541926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38404800"/>
          <a:ext cx="7164937" cy="5175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256</xdr:row>
      <xdr:rowOff>0</xdr:rowOff>
    </xdr:from>
    <xdr:to>
      <xdr:col>11</xdr:col>
      <xdr:colOff>459337</xdr:colOff>
      <xdr:row>286</xdr:row>
      <xdr:rowOff>32024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6BC5D5C5-E76A-4897-B0CC-9BE635E422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43891200"/>
          <a:ext cx="7164937" cy="5175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288</xdr:row>
      <xdr:rowOff>0</xdr:rowOff>
    </xdr:from>
    <xdr:to>
      <xdr:col>11</xdr:col>
      <xdr:colOff>459337</xdr:colOff>
      <xdr:row>318</xdr:row>
      <xdr:rowOff>32024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0D1DCFA8-5D92-4A39-9A5D-32CD042F72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49377600"/>
          <a:ext cx="7164937" cy="51755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BPJPY%20&#26085;&#362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定数"/>
      <sheetName val="検証シート　FIB1.27"/>
      <sheetName val="検証シート　FIB1.5"/>
      <sheetName val="検証シート　FIB2.0"/>
      <sheetName val="画像"/>
      <sheetName val="気づき"/>
      <sheetName val="検証終了通貨"/>
      <sheetName val="テンプレ"/>
    </sheetNames>
    <sheetDataSet>
      <sheetData sheetId="0">
        <row r="6">
          <cell r="A6" t="str">
            <v>AUD</v>
          </cell>
          <cell r="B6">
            <v>90</v>
          </cell>
        </row>
        <row r="7">
          <cell r="A7" t="str">
            <v>CAD</v>
          </cell>
          <cell r="B7">
            <v>90</v>
          </cell>
        </row>
        <row r="8">
          <cell r="A8" t="str">
            <v>CHF</v>
          </cell>
          <cell r="B8">
            <v>110</v>
          </cell>
        </row>
        <row r="9">
          <cell r="A9" t="str">
            <v>EUR</v>
          </cell>
          <cell r="B9">
            <v>120</v>
          </cell>
        </row>
        <row r="10">
          <cell r="A10" t="str">
            <v>GBP</v>
          </cell>
          <cell r="B10">
            <v>150</v>
          </cell>
        </row>
        <row r="11">
          <cell r="A11" t="str">
            <v>JPY</v>
          </cell>
          <cell r="B11">
            <v>100</v>
          </cell>
        </row>
        <row r="12">
          <cell r="A12" t="str">
            <v>NZD</v>
          </cell>
          <cell r="B12">
            <v>80</v>
          </cell>
        </row>
        <row r="13">
          <cell r="A13" t="str">
            <v>USD</v>
          </cell>
          <cell r="B13">
            <v>120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3"/>
  <sheetViews>
    <sheetView workbookViewId="0">
      <selection activeCell="A3" sqref="A3"/>
    </sheetView>
  </sheetViews>
  <sheetFormatPr defaultRowHeight="13.2" x14ac:dyDescent="0.2"/>
  <sheetData>
    <row r="2" spans="1:2" x14ac:dyDescent="0.2">
      <c r="A2" t="s">
        <v>48</v>
      </c>
    </row>
    <row r="3" spans="1:2" x14ac:dyDescent="0.2">
      <c r="A3">
        <v>100000</v>
      </c>
    </row>
    <row r="5" spans="1:2" x14ac:dyDescent="0.2">
      <c r="A5" t="s">
        <v>49</v>
      </c>
    </row>
    <row r="6" spans="1:2" x14ac:dyDescent="0.2">
      <c r="A6" t="s">
        <v>56</v>
      </c>
      <c r="B6">
        <v>90</v>
      </c>
    </row>
    <row r="7" spans="1:2" x14ac:dyDescent="0.2">
      <c r="A7" t="s">
        <v>55</v>
      </c>
      <c r="B7">
        <v>90</v>
      </c>
    </row>
    <row r="8" spans="1:2" x14ac:dyDescent="0.2">
      <c r="A8" t="s">
        <v>53</v>
      </c>
      <c r="B8">
        <v>110</v>
      </c>
    </row>
    <row r="9" spans="1:2" x14ac:dyDescent="0.2">
      <c r="A9" t="s">
        <v>51</v>
      </c>
      <c r="B9">
        <v>120</v>
      </c>
    </row>
    <row r="10" spans="1:2" x14ac:dyDescent="0.2">
      <c r="A10" t="s">
        <v>52</v>
      </c>
      <c r="B10">
        <v>150</v>
      </c>
    </row>
    <row r="11" spans="1:2" x14ac:dyDescent="0.2">
      <c r="A11" t="s">
        <v>57</v>
      </c>
      <c r="B11">
        <v>100</v>
      </c>
    </row>
    <row r="12" spans="1:2" x14ac:dyDescent="0.2">
      <c r="A12" t="s">
        <v>54</v>
      </c>
      <c r="B12">
        <v>80</v>
      </c>
    </row>
    <row r="13" spans="1:2" x14ac:dyDescent="0.2">
      <c r="A13" t="s">
        <v>50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109"/>
  <sheetViews>
    <sheetView tabSelected="1" view="pageBreakPreview" zoomScale="90" zoomScaleNormal="90" zoomScaleSheetLayoutView="90" workbookViewId="0">
      <pane ySplit="8" topLeftCell="A33" activePane="bottomLeft" state="frozen"/>
      <selection pane="bottomLeft" activeCell="C60" sqref="C60:D60"/>
    </sheetView>
  </sheetViews>
  <sheetFormatPr defaultRowHeight="13.2" x14ac:dyDescent="0.2"/>
  <cols>
    <col min="1" max="1" width="2.88671875" customWidth="1"/>
    <col min="2" max="18" width="6.5546875" customWidth="1"/>
    <col min="22" max="22" width="10.88671875" style="22" hidden="1" customWidth="1"/>
    <col min="23" max="23" width="0" hidden="1" customWidth="1"/>
  </cols>
  <sheetData>
    <row r="2" spans="2:25" x14ac:dyDescent="0.2">
      <c r="B2" s="85" t="s">
        <v>5</v>
      </c>
      <c r="C2" s="85"/>
      <c r="D2" s="96" t="s">
        <v>68</v>
      </c>
      <c r="E2" s="96"/>
      <c r="F2" s="85" t="s">
        <v>6</v>
      </c>
      <c r="G2" s="85"/>
      <c r="H2" s="88" t="s">
        <v>73</v>
      </c>
      <c r="I2" s="88"/>
      <c r="J2" s="85" t="s">
        <v>7</v>
      </c>
      <c r="K2" s="85"/>
      <c r="L2" s="95">
        <v>100000</v>
      </c>
      <c r="M2" s="96"/>
      <c r="N2" s="85" t="s">
        <v>8</v>
      </c>
      <c r="O2" s="85"/>
      <c r="P2" s="97">
        <f>SUM(L2,D4)</f>
        <v>120968.71826078232</v>
      </c>
      <c r="Q2" s="88"/>
      <c r="R2" s="1"/>
      <c r="S2" s="1"/>
      <c r="T2" s="1"/>
    </row>
    <row r="3" spans="2:25" ht="57" customHeight="1" x14ac:dyDescent="0.2">
      <c r="B3" s="85" t="s">
        <v>9</v>
      </c>
      <c r="C3" s="85"/>
      <c r="D3" s="98" t="s">
        <v>72</v>
      </c>
      <c r="E3" s="98"/>
      <c r="F3" s="98"/>
      <c r="G3" s="98"/>
      <c r="H3" s="98"/>
      <c r="I3" s="98"/>
      <c r="J3" s="85" t="s">
        <v>10</v>
      </c>
      <c r="K3" s="85"/>
      <c r="L3" s="98" t="s">
        <v>62</v>
      </c>
      <c r="M3" s="99"/>
      <c r="N3" s="99"/>
      <c r="O3" s="99"/>
      <c r="P3" s="99"/>
      <c r="Q3" s="99"/>
      <c r="R3" s="1"/>
      <c r="S3" s="1"/>
    </row>
    <row r="4" spans="2:25" x14ac:dyDescent="0.2">
      <c r="B4" s="85" t="s">
        <v>11</v>
      </c>
      <c r="C4" s="85"/>
      <c r="D4" s="93">
        <f>SUM($R$9:$S$993)</f>
        <v>20968.718260782323</v>
      </c>
      <c r="E4" s="93"/>
      <c r="F4" s="85" t="s">
        <v>12</v>
      </c>
      <c r="G4" s="85"/>
      <c r="H4" s="94">
        <f>SUM($T$9:$U$108)</f>
        <v>243.00000000000352</v>
      </c>
      <c r="I4" s="88"/>
      <c r="J4" s="100"/>
      <c r="K4" s="100"/>
      <c r="L4" s="97"/>
      <c r="M4" s="97"/>
      <c r="N4" s="100" t="s">
        <v>59</v>
      </c>
      <c r="O4" s="100"/>
      <c r="P4" s="101">
        <f>MAX(Y:Y)</f>
        <v>0.20742396993690626</v>
      </c>
      <c r="Q4" s="101"/>
      <c r="R4" s="1"/>
      <c r="S4" s="1"/>
      <c r="T4" s="1"/>
    </row>
    <row r="5" spans="2:25" x14ac:dyDescent="0.2">
      <c r="B5" s="37" t="s">
        <v>15</v>
      </c>
      <c r="C5" s="2">
        <f>COUNTIF($R$9:$R$990,"&gt;0")</f>
        <v>22</v>
      </c>
      <c r="D5" s="36" t="s">
        <v>16</v>
      </c>
      <c r="E5" s="15">
        <f>COUNTIF($R$9:$R$990,"&lt;0")</f>
        <v>18</v>
      </c>
      <c r="F5" s="36" t="s">
        <v>17</v>
      </c>
      <c r="G5" s="2">
        <f>COUNTIF($R$9:$R$990,"=0")</f>
        <v>0</v>
      </c>
      <c r="H5" s="36" t="s">
        <v>18</v>
      </c>
      <c r="I5" s="3">
        <f>C5/SUM(C5,E5,G5)</f>
        <v>0.55000000000000004</v>
      </c>
      <c r="J5" s="84" t="s">
        <v>19</v>
      </c>
      <c r="K5" s="85"/>
      <c r="L5" s="86">
        <f>MAX(V9:V993)</f>
        <v>4</v>
      </c>
      <c r="M5" s="87"/>
      <c r="N5" s="17" t="s">
        <v>20</v>
      </c>
      <c r="O5" s="9"/>
      <c r="P5" s="86">
        <f>MAX(W9:W993)</f>
        <v>4</v>
      </c>
      <c r="Q5" s="87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2" t="s">
        <v>65</v>
      </c>
      <c r="N6" s="12"/>
      <c r="O6" s="12"/>
      <c r="P6" s="10"/>
      <c r="Q6" s="7"/>
      <c r="R6" s="1"/>
      <c r="S6" s="1"/>
      <c r="T6" s="1"/>
    </row>
    <row r="7" spans="2:25" x14ac:dyDescent="0.2">
      <c r="B7" s="68" t="s">
        <v>21</v>
      </c>
      <c r="C7" s="70" t="s">
        <v>22</v>
      </c>
      <c r="D7" s="71"/>
      <c r="E7" s="74" t="s">
        <v>23</v>
      </c>
      <c r="F7" s="75"/>
      <c r="G7" s="75"/>
      <c r="H7" s="75"/>
      <c r="I7" s="76"/>
      <c r="J7" s="77" t="s">
        <v>24</v>
      </c>
      <c r="K7" s="78"/>
      <c r="L7" s="79"/>
      <c r="M7" s="80" t="s">
        <v>25</v>
      </c>
      <c r="N7" s="81" t="s">
        <v>26</v>
      </c>
      <c r="O7" s="82"/>
      <c r="P7" s="82"/>
      <c r="Q7" s="83"/>
      <c r="R7" s="89" t="s">
        <v>27</v>
      </c>
      <c r="S7" s="89"/>
      <c r="T7" s="89"/>
      <c r="U7" s="89"/>
    </row>
    <row r="8" spans="2:25" x14ac:dyDescent="0.2">
      <c r="B8" s="69"/>
      <c r="C8" s="72"/>
      <c r="D8" s="73"/>
      <c r="E8" s="18" t="s">
        <v>28</v>
      </c>
      <c r="F8" s="18" t="s">
        <v>29</v>
      </c>
      <c r="G8" s="18" t="s">
        <v>30</v>
      </c>
      <c r="H8" s="90" t="s">
        <v>31</v>
      </c>
      <c r="I8" s="76"/>
      <c r="J8" s="4" t="s">
        <v>32</v>
      </c>
      <c r="K8" s="91" t="s">
        <v>33</v>
      </c>
      <c r="L8" s="79"/>
      <c r="M8" s="80"/>
      <c r="N8" s="5" t="s">
        <v>28</v>
      </c>
      <c r="O8" s="5" t="s">
        <v>29</v>
      </c>
      <c r="P8" s="92" t="s">
        <v>31</v>
      </c>
      <c r="Q8" s="83"/>
      <c r="R8" s="89" t="s">
        <v>34</v>
      </c>
      <c r="S8" s="89"/>
      <c r="T8" s="89" t="s">
        <v>32</v>
      </c>
      <c r="U8" s="89"/>
      <c r="Y8" t="s">
        <v>58</v>
      </c>
    </row>
    <row r="9" spans="2:25" x14ac:dyDescent="0.2">
      <c r="B9" s="38">
        <v>1</v>
      </c>
      <c r="C9" s="54">
        <f>L2</f>
        <v>100000</v>
      </c>
      <c r="D9" s="54"/>
      <c r="E9" s="43">
        <v>2016</v>
      </c>
      <c r="F9" s="8">
        <v>43497</v>
      </c>
      <c r="G9" s="38" t="s">
        <v>4</v>
      </c>
      <c r="H9" s="65">
        <v>131.62</v>
      </c>
      <c r="I9" s="65"/>
      <c r="J9" s="38">
        <v>23</v>
      </c>
      <c r="K9" s="54">
        <f>IF(J9="","",C9*0.03)</f>
        <v>3000</v>
      </c>
      <c r="L9" s="54"/>
      <c r="M9" s="6">
        <f>IF(J9="","",(K9/J9)/LOOKUP(RIGHT($D$2,3),[1]定数!$A$6:$A$13,[1]定数!$B$6:$B$13))</f>
        <v>1.3043478260869565</v>
      </c>
      <c r="N9" s="38">
        <v>2016</v>
      </c>
      <c r="O9" s="8">
        <v>43497</v>
      </c>
      <c r="P9" s="65">
        <v>131.86000000000001</v>
      </c>
      <c r="Q9" s="65"/>
      <c r="R9" s="58">
        <f>IF(P9="","",T9*M9*LOOKUP(RIGHT($D$2,3),定数!$A$6:$A$13,定数!$B$6:$B$13))</f>
        <v>3130.4347826088142</v>
      </c>
      <c r="S9" s="58"/>
      <c r="T9" s="59">
        <f>IF(P9="","",IF(G9="買",(P9-H9),(H9-P9))*IF(RIGHT($D$2,3)="JPY",100,10000))</f>
        <v>24.000000000000909</v>
      </c>
      <c r="U9" s="59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38">
        <v>2</v>
      </c>
      <c r="C10" s="54">
        <f t="shared" ref="C10" si="0">IF(R9="","",C9+R9)</f>
        <v>103130.43478260882</v>
      </c>
      <c r="D10" s="54"/>
      <c r="E10" s="38">
        <v>2016</v>
      </c>
      <c r="F10" s="8">
        <v>43514</v>
      </c>
      <c r="G10" s="38" t="s">
        <v>3</v>
      </c>
      <c r="H10" s="65">
        <v>126.06</v>
      </c>
      <c r="I10" s="65"/>
      <c r="J10" s="38">
        <v>25</v>
      </c>
      <c r="K10" s="56">
        <f t="shared" ref="K10:K56" si="1">IF(J10="","",C10*0.03)</f>
        <v>3093.9130434782646</v>
      </c>
      <c r="L10" s="57"/>
      <c r="M10" s="6">
        <f>IF(J10="","",(K10/J10)/LOOKUP(RIGHT($D$2,3),[1]定数!$A$6:$A$13,[1]定数!$B$6:$B$13))</f>
        <v>1.2375652173913059</v>
      </c>
      <c r="N10" s="38">
        <v>2016</v>
      </c>
      <c r="O10" s="8">
        <v>43514</v>
      </c>
      <c r="P10" s="65">
        <v>125.78</v>
      </c>
      <c r="Q10" s="65"/>
      <c r="R10" s="58">
        <f>IF(P10="","",T10*M10*LOOKUP(RIGHT($D$2,3),定数!$A$6:$A$13,定数!$B$6:$B$13))</f>
        <v>3465.1826086956703</v>
      </c>
      <c r="S10" s="58"/>
      <c r="T10" s="63">
        <f t="shared" ref="T10:T39" si="2">IF(P10="","",IF(G10="買",(P10-H10),(H10-P10))*IF(RIGHT($D$2,3)="JPY",100,10000))</f>
        <v>28.000000000000114</v>
      </c>
      <c r="U10" s="64"/>
      <c r="V10" s="22">
        <f t="shared" ref="V10:V22" si="3">IF(T10&lt;&gt;"",IF(T10&gt;0,1+V9,0),"")</f>
        <v>2</v>
      </c>
      <c r="W10">
        <f t="shared" ref="W10:W73" si="4">IF(T10&lt;&gt;"",IF(T10&lt;0,1+W9,0),"")</f>
        <v>0</v>
      </c>
      <c r="X10" s="39">
        <f>IF(C10&lt;&gt;"",MAX(C10,C9),"")</f>
        <v>103130.43478260882</v>
      </c>
    </row>
    <row r="11" spans="2:25" x14ac:dyDescent="0.2">
      <c r="B11" s="38">
        <v>3</v>
      </c>
      <c r="C11" s="54">
        <f t="shared" ref="C11:C47" si="5">IF(R10="","",C10+R10)</f>
        <v>106595.61739130449</v>
      </c>
      <c r="D11" s="54"/>
      <c r="E11" s="38">
        <v>2016</v>
      </c>
      <c r="F11" s="8">
        <v>43515</v>
      </c>
      <c r="G11" s="38" t="s">
        <v>3</v>
      </c>
      <c r="H11" s="65">
        <v>125.5</v>
      </c>
      <c r="I11" s="65"/>
      <c r="J11" s="38">
        <v>33</v>
      </c>
      <c r="K11" s="56">
        <f t="shared" si="1"/>
        <v>3197.8685217391348</v>
      </c>
      <c r="L11" s="57"/>
      <c r="M11" s="6">
        <f>IF(J11="","",(K11/J11)/LOOKUP(RIGHT($D$2,3),[1]定数!$A$6:$A$13,[1]定数!$B$6:$B$13))</f>
        <v>0.96905106719367717</v>
      </c>
      <c r="N11" s="38">
        <v>2016</v>
      </c>
      <c r="O11" s="8">
        <v>43515</v>
      </c>
      <c r="P11" s="65">
        <v>125.09699999999999</v>
      </c>
      <c r="Q11" s="65"/>
      <c r="R11" s="58">
        <f>IF(P11="","",T11*M11*LOOKUP(RIGHT($D$2,3),定数!$A$6:$A$13,定数!$B$6:$B$13))</f>
        <v>3905.275800790575</v>
      </c>
      <c r="S11" s="58"/>
      <c r="T11" s="63">
        <f t="shared" si="2"/>
        <v>40.30000000000058</v>
      </c>
      <c r="U11" s="64"/>
      <c r="V11" s="22">
        <f t="shared" si="3"/>
        <v>3</v>
      </c>
      <c r="W11">
        <f t="shared" si="4"/>
        <v>0</v>
      </c>
      <c r="X11" s="39">
        <f>IF(C11&lt;&gt;"",MAX(X10,C11),"")</f>
        <v>106595.61739130449</v>
      </c>
      <c r="Y11" s="40">
        <f>IF(X11&lt;&gt;"",1-(C11/X11),"")</f>
        <v>0</v>
      </c>
    </row>
    <row r="12" spans="2:25" x14ac:dyDescent="0.2">
      <c r="B12" s="38">
        <v>4</v>
      </c>
      <c r="C12" s="54">
        <f t="shared" si="5"/>
        <v>110500.89319209507</v>
      </c>
      <c r="D12" s="54"/>
      <c r="E12" s="38">
        <v>2016</v>
      </c>
      <c r="F12" s="8">
        <v>43519</v>
      </c>
      <c r="G12" s="38" t="s">
        <v>3</v>
      </c>
      <c r="H12" s="65">
        <v>123.99</v>
      </c>
      <c r="I12" s="65"/>
      <c r="J12" s="38">
        <v>20</v>
      </c>
      <c r="K12" s="56">
        <f t="shared" si="1"/>
        <v>3315.0267957628521</v>
      </c>
      <c r="L12" s="57"/>
      <c r="M12" s="6">
        <f>IF(J12="","",(K12/J12)/LOOKUP(RIGHT($D$2,3),[1]定数!$A$6:$A$13,[1]定数!$B$6:$B$13))</f>
        <v>1.6575133978814263</v>
      </c>
      <c r="N12" s="38">
        <v>2016</v>
      </c>
      <c r="O12" s="8">
        <v>43519</v>
      </c>
      <c r="P12" s="65">
        <v>123.79</v>
      </c>
      <c r="Q12" s="65"/>
      <c r="R12" s="58">
        <f>IF(P12="","",T12*M12*LOOKUP(RIGHT($D$2,3),定数!$A$6:$A$13,定数!$B$6:$B$13))</f>
        <v>3315.0267957626638</v>
      </c>
      <c r="S12" s="58"/>
      <c r="T12" s="63">
        <f t="shared" si="2"/>
        <v>19.999999999998863</v>
      </c>
      <c r="U12" s="64"/>
      <c r="V12" s="22">
        <f t="shared" si="3"/>
        <v>4</v>
      </c>
      <c r="W12">
        <f t="shared" si="4"/>
        <v>0</v>
      </c>
      <c r="X12" s="39">
        <f t="shared" ref="X12:X75" si="6">IF(C12&lt;&gt;"",MAX(X11,C12),"")</f>
        <v>110500.89319209507</v>
      </c>
      <c r="Y12" s="40">
        <f t="shared" ref="Y12:Y75" si="7">IF(X12&lt;&gt;"",1-(C12/X12),"")</f>
        <v>0</v>
      </c>
    </row>
    <row r="13" spans="2:25" x14ac:dyDescent="0.2">
      <c r="B13" s="38">
        <v>5</v>
      </c>
      <c r="C13" s="54">
        <f t="shared" si="5"/>
        <v>113815.91998785773</v>
      </c>
      <c r="D13" s="54"/>
      <c r="E13" s="38">
        <v>2016</v>
      </c>
      <c r="F13" s="8">
        <v>43522</v>
      </c>
      <c r="G13" s="38" t="s">
        <v>3</v>
      </c>
      <c r="H13" s="65">
        <v>124.34</v>
      </c>
      <c r="I13" s="65"/>
      <c r="J13" s="38">
        <v>32</v>
      </c>
      <c r="K13" s="56">
        <f t="shared" si="1"/>
        <v>3414.4775996357321</v>
      </c>
      <c r="L13" s="57"/>
      <c r="M13" s="6">
        <f>IF(J13="","",(K13/J13)/LOOKUP(RIGHT($D$2,3),[1]定数!$A$6:$A$13,[1]定数!$B$6:$B$13))</f>
        <v>1.0670242498861662</v>
      </c>
      <c r="N13" s="38">
        <v>2016</v>
      </c>
      <c r="O13" s="8">
        <v>43522</v>
      </c>
      <c r="P13" s="65">
        <v>124.66</v>
      </c>
      <c r="Q13" s="65"/>
      <c r="R13" s="58">
        <f>IF(P13="","",T13*M13*LOOKUP(RIGHT($D$2,3),定数!$A$6:$A$13,定数!$B$6:$B$13))</f>
        <v>-3414.4775996356593</v>
      </c>
      <c r="S13" s="58"/>
      <c r="T13" s="63">
        <f t="shared" si="2"/>
        <v>-31.999999999999318</v>
      </c>
      <c r="U13" s="64"/>
      <c r="V13" s="22">
        <f t="shared" si="3"/>
        <v>0</v>
      </c>
      <c r="W13">
        <f t="shared" si="4"/>
        <v>1</v>
      </c>
      <c r="X13" s="39">
        <f t="shared" si="6"/>
        <v>113815.91998785773</v>
      </c>
      <c r="Y13" s="40">
        <f t="shared" si="7"/>
        <v>0</v>
      </c>
    </row>
    <row r="14" spans="2:25" x14ac:dyDescent="0.2">
      <c r="B14" s="38">
        <v>6</v>
      </c>
      <c r="C14" s="54">
        <f t="shared" si="5"/>
        <v>110401.44238822207</v>
      </c>
      <c r="D14" s="54"/>
      <c r="E14" s="41">
        <v>2016</v>
      </c>
      <c r="F14" s="8">
        <v>43526</v>
      </c>
      <c r="G14" s="41" t="s">
        <v>4</v>
      </c>
      <c r="H14" s="65">
        <v>123.98</v>
      </c>
      <c r="I14" s="65"/>
      <c r="J14" s="41">
        <v>31</v>
      </c>
      <c r="K14" s="56">
        <f t="shared" si="1"/>
        <v>3312.0432716466621</v>
      </c>
      <c r="L14" s="57"/>
      <c r="M14" s="6">
        <f>IF(J14="","",(K14/J14)/LOOKUP(RIGHT($D$2,3),[1]定数!$A$6:$A$13,[1]定数!$B$6:$B$13))</f>
        <v>1.0684010553698911</v>
      </c>
      <c r="N14" s="41">
        <v>2016</v>
      </c>
      <c r="O14" s="8">
        <v>43526</v>
      </c>
      <c r="P14" s="65">
        <v>123.67</v>
      </c>
      <c r="Q14" s="65"/>
      <c r="R14" s="58">
        <f>IF(P14="","",T14*M14*LOOKUP(RIGHT($D$2,3),定数!$A$6:$A$13,定数!$B$6:$B$13))</f>
        <v>-3312.0432716466867</v>
      </c>
      <c r="S14" s="58"/>
      <c r="T14" s="63">
        <f t="shared" si="2"/>
        <v>-31.000000000000227</v>
      </c>
      <c r="U14" s="64"/>
      <c r="V14" s="22">
        <f t="shared" si="3"/>
        <v>0</v>
      </c>
      <c r="W14">
        <f t="shared" si="4"/>
        <v>2</v>
      </c>
      <c r="X14" s="39">
        <f t="shared" si="6"/>
        <v>113815.91998785773</v>
      </c>
      <c r="Y14" s="40">
        <f t="shared" si="7"/>
        <v>2.9999999999999361E-2</v>
      </c>
    </row>
    <row r="15" spans="2:25" x14ac:dyDescent="0.2">
      <c r="B15" s="38">
        <v>7</v>
      </c>
      <c r="C15" s="54">
        <f t="shared" si="5"/>
        <v>107089.39911657538</v>
      </c>
      <c r="D15" s="54"/>
      <c r="E15" s="38">
        <v>2016</v>
      </c>
      <c r="F15" s="8">
        <v>43538</v>
      </c>
      <c r="G15" s="38" t="s">
        <v>4</v>
      </c>
      <c r="H15" s="65">
        <v>127.08</v>
      </c>
      <c r="I15" s="65"/>
      <c r="J15" s="38">
        <v>19</v>
      </c>
      <c r="K15" s="56">
        <f t="shared" si="1"/>
        <v>3212.6819734972614</v>
      </c>
      <c r="L15" s="57"/>
      <c r="M15" s="6">
        <f>IF(J15="","",(K15/J15)/LOOKUP(RIGHT($D$2,3),[1]定数!$A$6:$A$13,[1]定数!$B$6:$B$13))</f>
        <v>1.6908852492090849</v>
      </c>
      <c r="N15" s="38">
        <v>2016</v>
      </c>
      <c r="O15" s="8">
        <v>43538</v>
      </c>
      <c r="P15" s="65">
        <v>126.89</v>
      </c>
      <c r="Q15" s="65"/>
      <c r="R15" s="58">
        <f>IF(P15="","",T15*M15*LOOKUP(RIGHT($D$2,3),定数!$A$6:$A$13,定数!$B$6:$B$13))</f>
        <v>-3212.6819734972232</v>
      </c>
      <c r="S15" s="58"/>
      <c r="T15" s="63">
        <f t="shared" si="2"/>
        <v>-18.999999999999773</v>
      </c>
      <c r="U15" s="64"/>
      <c r="V15" s="22">
        <f t="shared" si="3"/>
        <v>0</v>
      </c>
      <c r="W15">
        <f t="shared" si="4"/>
        <v>3</v>
      </c>
      <c r="X15" s="39">
        <f t="shared" si="6"/>
        <v>113815.91998785773</v>
      </c>
      <c r="Y15" s="40">
        <f t="shared" si="7"/>
        <v>5.9099999999999597E-2</v>
      </c>
    </row>
    <row r="16" spans="2:25" x14ac:dyDescent="0.2">
      <c r="B16" s="38">
        <v>8</v>
      </c>
      <c r="C16" s="54">
        <f t="shared" si="5"/>
        <v>103876.71714307816</v>
      </c>
      <c r="D16" s="54"/>
      <c r="E16" s="38">
        <v>2016</v>
      </c>
      <c r="F16" s="8">
        <v>43545</v>
      </c>
      <c r="G16" s="38" t="s">
        <v>3</v>
      </c>
      <c r="H16" s="65">
        <v>125.59</v>
      </c>
      <c r="I16" s="65"/>
      <c r="J16" s="38">
        <v>12</v>
      </c>
      <c r="K16" s="56">
        <f t="shared" si="1"/>
        <v>3116.3015142923446</v>
      </c>
      <c r="L16" s="57"/>
      <c r="M16" s="6">
        <f>IF(J16="","",(K16/J16)/LOOKUP(RIGHT($D$2,3),[1]定数!$A$6:$A$13,[1]定数!$B$6:$B$13))</f>
        <v>2.5969179285769535</v>
      </c>
      <c r="N16" s="38">
        <v>2016</v>
      </c>
      <c r="O16" s="8">
        <v>43545</v>
      </c>
      <c r="P16" s="65">
        <v>125.46599999999999</v>
      </c>
      <c r="Q16" s="65"/>
      <c r="R16" s="58">
        <f>IF(P16="","",T16*M16*LOOKUP(RIGHT($D$2,3),定数!$A$6:$A$13,定数!$B$6:$B$13))</f>
        <v>3220.1782314356669</v>
      </c>
      <c r="S16" s="58"/>
      <c r="T16" s="63">
        <f t="shared" si="2"/>
        <v>12.400000000000944</v>
      </c>
      <c r="U16" s="64"/>
      <c r="V16" s="22">
        <f t="shared" si="3"/>
        <v>1</v>
      </c>
      <c r="W16">
        <f t="shared" si="4"/>
        <v>0</v>
      </c>
      <c r="X16" s="39">
        <f t="shared" si="6"/>
        <v>113815.91998785773</v>
      </c>
      <c r="Y16" s="40">
        <f t="shared" si="7"/>
        <v>8.7326999999999266E-2</v>
      </c>
    </row>
    <row r="17" spans="2:25" x14ac:dyDescent="0.2">
      <c r="B17" s="38">
        <v>9</v>
      </c>
      <c r="C17" s="54">
        <f t="shared" si="5"/>
        <v>107096.89537451383</v>
      </c>
      <c r="D17" s="54"/>
      <c r="E17" s="49">
        <v>2016</v>
      </c>
      <c r="F17" s="8">
        <v>43549</v>
      </c>
      <c r="G17" s="38" t="s">
        <v>4</v>
      </c>
      <c r="H17" s="65">
        <v>126.21</v>
      </c>
      <c r="I17" s="65"/>
      <c r="J17" s="38">
        <v>21</v>
      </c>
      <c r="K17" s="56">
        <f t="shared" si="1"/>
        <v>3212.9068612354149</v>
      </c>
      <c r="L17" s="57"/>
      <c r="M17" s="6">
        <f>IF(J17="","",(K17/J17)/LOOKUP(RIGHT($D$2,3),[1]定数!$A$6:$A$13,[1]定数!$B$6:$B$13))</f>
        <v>1.5299556482073404</v>
      </c>
      <c r="N17" s="38">
        <v>2016</v>
      </c>
      <c r="O17" s="8">
        <v>43549</v>
      </c>
      <c r="P17" s="65">
        <v>126.447</v>
      </c>
      <c r="Q17" s="65"/>
      <c r="R17" s="58">
        <f>IF(P17="","",T17*M17*LOOKUP(RIGHT($D$2,3),定数!$A$6:$A$13,定数!$B$6:$B$13))</f>
        <v>3625.9948862515344</v>
      </c>
      <c r="S17" s="58"/>
      <c r="T17" s="63">
        <f t="shared" si="2"/>
        <v>23.700000000000898</v>
      </c>
      <c r="U17" s="64"/>
      <c r="V17" s="22">
        <f t="shared" si="3"/>
        <v>2</v>
      </c>
      <c r="W17">
        <f t="shared" si="4"/>
        <v>0</v>
      </c>
      <c r="X17" s="39">
        <f t="shared" si="6"/>
        <v>113815.91998785773</v>
      </c>
      <c r="Y17" s="40">
        <f t="shared" si="7"/>
        <v>5.9034136999997155E-2</v>
      </c>
    </row>
    <row r="18" spans="2:25" x14ac:dyDescent="0.2">
      <c r="B18" s="38">
        <v>10</v>
      </c>
      <c r="C18" s="54">
        <f t="shared" si="5"/>
        <v>110722.89026076536</v>
      </c>
      <c r="D18" s="54"/>
      <c r="E18" s="38">
        <v>2016</v>
      </c>
      <c r="F18" s="8">
        <v>43553</v>
      </c>
      <c r="G18" s="38" t="s">
        <v>4</v>
      </c>
      <c r="H18" s="65">
        <v>127.29</v>
      </c>
      <c r="I18" s="65"/>
      <c r="J18" s="38">
        <v>31</v>
      </c>
      <c r="K18" s="56">
        <f t="shared" si="1"/>
        <v>3321.6867078229607</v>
      </c>
      <c r="L18" s="57"/>
      <c r="M18" s="6">
        <f>IF(J18="","",(K18/J18)/LOOKUP(RIGHT($D$2,3),[1]定数!$A$6:$A$13,[1]定数!$B$6:$B$13))</f>
        <v>1.0715118412332132</v>
      </c>
      <c r="N18" s="38">
        <v>2016</v>
      </c>
      <c r="O18" s="8">
        <v>43553</v>
      </c>
      <c r="P18" s="65">
        <v>126.98</v>
      </c>
      <c r="Q18" s="65"/>
      <c r="R18" s="58">
        <f>IF(P18="","",T18*M18*LOOKUP(RIGHT($D$2,3),定数!$A$6:$A$13,定数!$B$6:$B$13))</f>
        <v>-3321.6867078229852</v>
      </c>
      <c r="S18" s="58"/>
      <c r="T18" s="63">
        <f t="shared" si="2"/>
        <v>-31.000000000000227</v>
      </c>
      <c r="U18" s="64"/>
      <c r="V18" s="22">
        <f t="shared" si="3"/>
        <v>0</v>
      </c>
      <c r="W18">
        <f t="shared" si="4"/>
        <v>1</v>
      </c>
      <c r="X18" s="39">
        <f t="shared" si="6"/>
        <v>113815.91998785773</v>
      </c>
      <c r="Y18" s="40">
        <f t="shared" si="7"/>
        <v>2.717572135271018E-2</v>
      </c>
    </row>
    <row r="19" spans="2:25" x14ac:dyDescent="0.2">
      <c r="B19" s="38">
        <v>11</v>
      </c>
      <c r="C19" s="54">
        <f t="shared" si="5"/>
        <v>107401.20355294237</v>
      </c>
      <c r="D19" s="54"/>
      <c r="E19" s="38">
        <v>2016</v>
      </c>
      <c r="F19" s="8">
        <v>43553</v>
      </c>
      <c r="G19" s="38" t="s">
        <v>4</v>
      </c>
      <c r="H19" s="65">
        <v>127.25</v>
      </c>
      <c r="I19" s="65"/>
      <c r="J19" s="38">
        <v>18</v>
      </c>
      <c r="K19" s="56">
        <f t="shared" si="1"/>
        <v>3222.0361065882712</v>
      </c>
      <c r="L19" s="57"/>
      <c r="M19" s="6">
        <f>IF(J19="","",(K19/J19)/LOOKUP(RIGHT($D$2,3),[1]定数!$A$6:$A$13,[1]定数!$B$6:$B$13))</f>
        <v>1.7900200592157063</v>
      </c>
      <c r="N19" s="38">
        <v>2016</v>
      </c>
      <c r="O19" s="8">
        <v>43553</v>
      </c>
      <c r="P19" s="65">
        <v>127.07</v>
      </c>
      <c r="Q19" s="65"/>
      <c r="R19" s="58">
        <f>IF(P19="","",T19*M19*LOOKUP(RIGHT($D$2,3),定数!$A$6:$A$13,定数!$B$6:$B$13))</f>
        <v>-3222.0361065883935</v>
      </c>
      <c r="S19" s="58"/>
      <c r="T19" s="63">
        <f t="shared" si="2"/>
        <v>-18.000000000000682</v>
      </c>
      <c r="U19" s="64"/>
      <c r="V19" s="22">
        <f t="shared" si="3"/>
        <v>0</v>
      </c>
      <c r="W19">
        <f t="shared" si="4"/>
        <v>2</v>
      </c>
      <c r="X19" s="39">
        <f t="shared" si="6"/>
        <v>113815.91998785773</v>
      </c>
      <c r="Y19" s="40">
        <f t="shared" si="7"/>
        <v>5.6360449712129057E-2</v>
      </c>
    </row>
    <row r="20" spans="2:25" x14ac:dyDescent="0.2">
      <c r="B20" s="38">
        <v>12</v>
      </c>
      <c r="C20" s="54">
        <f t="shared" si="5"/>
        <v>104179.16744635398</v>
      </c>
      <c r="D20" s="54"/>
      <c r="E20" s="38">
        <v>2016</v>
      </c>
      <c r="F20" s="8">
        <v>43553</v>
      </c>
      <c r="G20" s="38" t="s">
        <v>4</v>
      </c>
      <c r="H20" s="65">
        <v>127.32</v>
      </c>
      <c r="I20" s="65"/>
      <c r="J20" s="38">
        <v>20</v>
      </c>
      <c r="K20" s="56">
        <f t="shared" si="1"/>
        <v>3125.3750233906194</v>
      </c>
      <c r="L20" s="57"/>
      <c r="M20" s="6">
        <f>IF(J20="","",(K20/J20)/LOOKUP(RIGHT($D$2,3),[1]定数!$A$6:$A$13,[1]定数!$B$6:$B$13))</f>
        <v>1.5626875116953096</v>
      </c>
      <c r="N20" s="38">
        <v>2016</v>
      </c>
      <c r="O20" s="8">
        <v>43553</v>
      </c>
      <c r="P20" s="65">
        <v>127.12</v>
      </c>
      <c r="Q20" s="65"/>
      <c r="R20" s="58">
        <f>IF(P20="","",T20*M20*LOOKUP(RIGHT($D$2,3),定数!$A$6:$A$13,定数!$B$6:$B$13))</f>
        <v>-3125.3750233904416</v>
      </c>
      <c r="S20" s="58"/>
      <c r="T20" s="63">
        <f t="shared" si="2"/>
        <v>-19.999999999998863</v>
      </c>
      <c r="U20" s="64"/>
      <c r="V20" s="22">
        <f t="shared" si="3"/>
        <v>0</v>
      </c>
      <c r="W20">
        <f t="shared" si="4"/>
        <v>3</v>
      </c>
      <c r="X20" s="39">
        <f t="shared" si="6"/>
        <v>113815.91998785773</v>
      </c>
      <c r="Y20" s="40">
        <f t="shared" si="7"/>
        <v>8.4669636220766287E-2</v>
      </c>
    </row>
    <row r="21" spans="2:25" x14ac:dyDescent="0.2">
      <c r="B21" s="38">
        <v>13</v>
      </c>
      <c r="C21" s="54">
        <f t="shared" si="5"/>
        <v>101053.79242296354</v>
      </c>
      <c r="D21" s="54"/>
      <c r="E21" s="38">
        <v>2016</v>
      </c>
      <c r="F21" s="8">
        <v>43554</v>
      </c>
      <c r="G21" s="38" t="s">
        <v>4</v>
      </c>
      <c r="H21" s="65">
        <v>127.3</v>
      </c>
      <c r="I21" s="65"/>
      <c r="J21" s="38">
        <v>15</v>
      </c>
      <c r="K21" s="56">
        <f t="shared" si="1"/>
        <v>3031.613772688906</v>
      </c>
      <c r="L21" s="57"/>
      <c r="M21" s="6">
        <f>IF(J21="","",(K21/J21)/LOOKUP(RIGHT($D$2,3),[1]定数!$A$6:$A$13,[1]定数!$B$6:$B$13))</f>
        <v>2.0210758484592706</v>
      </c>
      <c r="N21" s="38">
        <v>2016</v>
      </c>
      <c r="O21" s="8">
        <v>43554</v>
      </c>
      <c r="P21" s="65">
        <v>127.15</v>
      </c>
      <c r="Q21" s="65"/>
      <c r="R21" s="58">
        <f>IF(P21="","",T21*M21*LOOKUP(RIGHT($D$2,3),定数!$A$6:$A$13,定数!$B$6:$B$13))</f>
        <v>-3031.6137726887332</v>
      </c>
      <c r="S21" s="58"/>
      <c r="T21" s="63">
        <f t="shared" si="2"/>
        <v>-14.999999999999147</v>
      </c>
      <c r="U21" s="64"/>
      <c r="V21" s="22">
        <f t="shared" si="3"/>
        <v>0</v>
      </c>
      <c r="W21">
        <f t="shared" si="4"/>
        <v>4</v>
      </c>
      <c r="X21" s="39">
        <f t="shared" si="6"/>
        <v>113815.91998785773</v>
      </c>
      <c r="Y21" s="40">
        <f t="shared" si="7"/>
        <v>0.11212954713414169</v>
      </c>
    </row>
    <row r="22" spans="2:25" x14ac:dyDescent="0.2">
      <c r="B22" s="38">
        <v>14</v>
      </c>
      <c r="C22" s="54">
        <f t="shared" si="5"/>
        <v>98022.1786502748</v>
      </c>
      <c r="D22" s="54"/>
      <c r="E22" s="53">
        <v>2016</v>
      </c>
      <c r="F22" s="8">
        <v>43561</v>
      </c>
      <c r="G22" s="38" t="s">
        <v>3</v>
      </c>
      <c r="H22" s="65">
        <v>125.56</v>
      </c>
      <c r="I22" s="65"/>
      <c r="J22" s="38">
        <v>28</v>
      </c>
      <c r="K22" s="56">
        <f t="shared" si="1"/>
        <v>2940.6653595082439</v>
      </c>
      <c r="L22" s="57"/>
      <c r="M22" s="6">
        <f>IF(J22="","",(K22/J22)/LOOKUP(RIGHT($D$2,3),[1]定数!$A$6:$A$13,[1]定数!$B$6:$B$13))</f>
        <v>1.0502376283958015</v>
      </c>
      <c r="N22" s="38">
        <v>2016</v>
      </c>
      <c r="O22" s="8">
        <v>43561</v>
      </c>
      <c r="P22" s="65">
        <v>125.241</v>
      </c>
      <c r="Q22" s="65"/>
      <c r="R22" s="58">
        <f>IF(P22="","",T22*M22*LOOKUP(RIGHT($D$2,3),定数!$A$6:$A$13,定数!$B$6:$B$13))</f>
        <v>3350.2580345826345</v>
      </c>
      <c r="S22" s="58"/>
      <c r="T22" s="63">
        <f t="shared" si="2"/>
        <v>31.900000000000261</v>
      </c>
      <c r="U22" s="64"/>
      <c r="V22" s="22">
        <f t="shared" si="3"/>
        <v>1</v>
      </c>
      <c r="W22">
        <f t="shared" si="4"/>
        <v>0</v>
      </c>
      <c r="X22" s="39">
        <f t="shared" si="6"/>
        <v>113815.91998785773</v>
      </c>
      <c r="Y22" s="40">
        <f t="shared" si="7"/>
        <v>0.13876566072011598</v>
      </c>
    </row>
    <row r="23" spans="2:25" x14ac:dyDescent="0.2">
      <c r="B23" s="38">
        <v>15</v>
      </c>
      <c r="C23" s="54">
        <f t="shared" si="5"/>
        <v>101372.43668485743</v>
      </c>
      <c r="D23" s="54"/>
      <c r="E23" s="53">
        <v>2016</v>
      </c>
      <c r="F23" s="8">
        <v>43566</v>
      </c>
      <c r="G23" s="53" t="s">
        <v>3</v>
      </c>
      <c r="H23" s="65">
        <v>123.02</v>
      </c>
      <c r="I23" s="65"/>
      <c r="J23" s="53">
        <v>20</v>
      </c>
      <c r="K23" s="56">
        <f t="shared" si="1"/>
        <v>3041.1731005457227</v>
      </c>
      <c r="L23" s="57"/>
      <c r="M23" s="52">
        <f>IF(J23="","",(K23/J23)/LOOKUP(RIGHT($D$2,3),[1]定数!$A$6:$A$13,[1]定数!$B$6:$B$13))</f>
        <v>1.5205865502728613</v>
      </c>
      <c r="N23" s="53">
        <v>2016</v>
      </c>
      <c r="O23" s="8">
        <v>43566</v>
      </c>
      <c r="P23" s="65">
        <v>123.22</v>
      </c>
      <c r="Q23" s="65"/>
      <c r="R23" s="58">
        <f>IF(P23="","",T23*M23*LOOKUP(RIGHT($D$2,3),定数!$A$6:$A$13,定数!$B$6:$B$13))</f>
        <v>-3041.1731005457659</v>
      </c>
      <c r="S23" s="58"/>
      <c r="T23" s="63">
        <f t="shared" si="2"/>
        <v>-20.000000000000284</v>
      </c>
      <c r="U23" s="64"/>
      <c r="V23" t="str">
        <f t="shared" ref="V23:W74" si="8">IF(S23&lt;&gt;"",IF(S23&lt;0,1+V22,0),"")</f>
        <v/>
      </c>
      <c r="W23">
        <f t="shared" si="4"/>
        <v>1</v>
      </c>
      <c r="X23" s="39">
        <f t="shared" si="6"/>
        <v>113815.91998785773</v>
      </c>
      <c r="Y23" s="40">
        <f t="shared" si="7"/>
        <v>0.10932990133829978</v>
      </c>
    </row>
    <row r="24" spans="2:25" x14ac:dyDescent="0.2">
      <c r="B24" s="38">
        <v>16</v>
      </c>
      <c r="C24" s="54">
        <f t="shared" si="5"/>
        <v>98331.263584311659</v>
      </c>
      <c r="D24" s="54"/>
      <c r="E24" s="53">
        <v>2016</v>
      </c>
      <c r="F24" s="8">
        <v>43568</v>
      </c>
      <c r="G24" s="38" t="s">
        <v>3</v>
      </c>
      <c r="H24" s="65">
        <v>123.23</v>
      </c>
      <c r="I24" s="65"/>
      <c r="J24" s="38">
        <v>13</v>
      </c>
      <c r="K24" s="56">
        <f t="shared" si="1"/>
        <v>2949.9379075293496</v>
      </c>
      <c r="L24" s="57"/>
      <c r="M24" s="6">
        <f>IF(J24="","",(K24/J24)/LOOKUP(RIGHT($D$2,3),[1]定数!$A$6:$A$13,[1]定数!$B$6:$B$13))</f>
        <v>2.2691830057918074</v>
      </c>
      <c r="N24" s="38">
        <v>2016</v>
      </c>
      <c r="O24" s="8">
        <v>43569</v>
      </c>
      <c r="P24" s="65">
        <v>123.36</v>
      </c>
      <c r="Q24" s="65"/>
      <c r="R24" s="58">
        <f>IF(P24="","",T24*M24*LOOKUP(RIGHT($D$2,3),定数!$A$6:$A$13,定数!$B$6:$B$13))</f>
        <v>-2949.9379075292463</v>
      </c>
      <c r="S24" s="58"/>
      <c r="T24" s="63">
        <f t="shared" si="2"/>
        <v>-12.999999999999545</v>
      </c>
      <c r="U24" s="64"/>
      <c r="V24" t="str">
        <f t="shared" si="8"/>
        <v/>
      </c>
      <c r="W24">
        <f t="shared" si="4"/>
        <v>2</v>
      </c>
      <c r="X24" s="39">
        <f t="shared" si="6"/>
        <v>113815.91998785773</v>
      </c>
      <c r="Y24" s="40">
        <f t="shared" si="7"/>
        <v>0.13605000429815117</v>
      </c>
    </row>
    <row r="25" spans="2:25" x14ac:dyDescent="0.2">
      <c r="B25" s="38">
        <v>17</v>
      </c>
      <c r="C25" s="54">
        <f t="shared" si="5"/>
        <v>95381.325676782406</v>
      </c>
      <c r="D25" s="54"/>
      <c r="E25" s="53">
        <v>2016</v>
      </c>
      <c r="F25" s="8">
        <v>43569</v>
      </c>
      <c r="G25" s="38" t="s">
        <v>3</v>
      </c>
      <c r="H25" s="65">
        <v>123.18</v>
      </c>
      <c r="I25" s="65"/>
      <c r="J25" s="38">
        <v>17</v>
      </c>
      <c r="K25" s="56">
        <f t="shared" si="1"/>
        <v>2861.439770303472</v>
      </c>
      <c r="L25" s="57"/>
      <c r="M25" s="6">
        <f>IF(J25="","",(K25/J25)/LOOKUP(RIGHT($D$2,3),[1]定数!$A$6:$A$13,[1]定数!$B$6:$B$13))</f>
        <v>1.6831998648843953</v>
      </c>
      <c r="N25" s="38">
        <v>2016</v>
      </c>
      <c r="O25" s="8">
        <v>43569</v>
      </c>
      <c r="P25" s="65">
        <v>123.35</v>
      </c>
      <c r="Q25" s="65"/>
      <c r="R25" s="58">
        <f>IF(P25="","",T25*M25*LOOKUP(RIGHT($D$2,3),定数!$A$6:$A$13,定数!$B$6:$B$13))</f>
        <v>-2861.4397703032614</v>
      </c>
      <c r="S25" s="58"/>
      <c r="T25" s="63">
        <f t="shared" si="2"/>
        <v>-16.999999999998749</v>
      </c>
      <c r="U25" s="64"/>
      <c r="V25" t="str">
        <f t="shared" si="8"/>
        <v/>
      </c>
      <c r="W25">
        <f t="shared" si="4"/>
        <v>3</v>
      </c>
      <c r="X25" s="39">
        <f t="shared" si="6"/>
        <v>113815.91998785773</v>
      </c>
      <c r="Y25" s="40">
        <f t="shared" si="7"/>
        <v>0.16196850416920583</v>
      </c>
    </row>
    <row r="26" spans="2:25" x14ac:dyDescent="0.2">
      <c r="B26" s="38">
        <v>18</v>
      </c>
      <c r="C26" s="54">
        <f t="shared" si="5"/>
        <v>92519.885906479147</v>
      </c>
      <c r="D26" s="54"/>
      <c r="E26" s="53">
        <v>2016</v>
      </c>
      <c r="F26" s="8">
        <v>43588</v>
      </c>
      <c r="G26" s="38" t="s">
        <v>4</v>
      </c>
      <c r="H26" s="65">
        <v>122.56</v>
      </c>
      <c r="I26" s="65"/>
      <c r="J26" s="38">
        <v>18</v>
      </c>
      <c r="K26" s="56">
        <f t="shared" si="1"/>
        <v>2775.5965771943743</v>
      </c>
      <c r="L26" s="57"/>
      <c r="M26" s="6">
        <f>IF(J26="","",(K26/J26)/LOOKUP(RIGHT($D$2,3),[1]定数!$A$6:$A$13,[1]定数!$B$6:$B$13))</f>
        <v>1.5419980984413189</v>
      </c>
      <c r="N26" s="38">
        <v>2016</v>
      </c>
      <c r="O26" s="8">
        <v>43589</v>
      </c>
      <c r="P26" s="65">
        <v>122.76300000000001</v>
      </c>
      <c r="Q26" s="65"/>
      <c r="R26" s="58">
        <f>IF(P26="","",T26*M26*LOOKUP(RIGHT($D$2,3),定数!$A$6:$A$13,定数!$B$6:$B$13))</f>
        <v>3130.2561398359226</v>
      </c>
      <c r="S26" s="58"/>
      <c r="T26" s="63">
        <f t="shared" si="2"/>
        <v>20.300000000000296</v>
      </c>
      <c r="U26" s="64"/>
      <c r="V26" t="str">
        <f t="shared" si="8"/>
        <v/>
      </c>
      <c r="W26">
        <f t="shared" si="4"/>
        <v>0</v>
      </c>
      <c r="X26" s="39">
        <f t="shared" si="6"/>
        <v>113815.91998785773</v>
      </c>
      <c r="Y26" s="40">
        <f t="shared" si="7"/>
        <v>0.18710944904412774</v>
      </c>
    </row>
    <row r="27" spans="2:25" x14ac:dyDescent="0.2">
      <c r="B27" s="38">
        <v>19</v>
      </c>
      <c r="C27" s="54">
        <f t="shared" si="5"/>
        <v>95650.142046315072</v>
      </c>
      <c r="D27" s="54"/>
      <c r="E27" s="53">
        <v>2016</v>
      </c>
      <c r="F27" s="8">
        <v>43589</v>
      </c>
      <c r="G27" s="49" t="s">
        <v>4</v>
      </c>
      <c r="H27" s="66">
        <v>122.73</v>
      </c>
      <c r="I27" s="67"/>
      <c r="J27" s="49">
        <v>19</v>
      </c>
      <c r="K27" s="56">
        <f t="shared" si="1"/>
        <v>2869.504261389452</v>
      </c>
      <c r="L27" s="57"/>
      <c r="M27" s="48">
        <f>IF(J27="","",(K27/J27)/LOOKUP(RIGHT($D$2,3),[1]定数!$A$6:$A$13,[1]定数!$B$6:$B$13))</f>
        <v>1.5102654007312903</v>
      </c>
      <c r="N27" s="49">
        <v>2016</v>
      </c>
      <c r="O27" s="8">
        <v>43589</v>
      </c>
      <c r="P27" s="62">
        <v>122.979</v>
      </c>
      <c r="Q27" s="62"/>
      <c r="R27" s="58">
        <f>IF(P27="","",T27*M27*LOOKUP(RIGHT($D$2,3),定数!$A$6:$A$13,定数!$B$6:$B$13))</f>
        <v>3760.560847820841</v>
      </c>
      <c r="S27" s="58"/>
      <c r="T27" s="63">
        <f t="shared" si="2"/>
        <v>24.899999999999523</v>
      </c>
      <c r="U27" s="64"/>
      <c r="V27" t="str">
        <f t="shared" si="8"/>
        <v/>
      </c>
      <c r="W27">
        <f t="shared" si="4"/>
        <v>0</v>
      </c>
      <c r="X27" s="39">
        <f t="shared" si="6"/>
        <v>113815.91998785773</v>
      </c>
      <c r="Y27" s="40">
        <f t="shared" si="7"/>
        <v>0.15960665207012037</v>
      </c>
    </row>
    <row r="28" spans="2:25" x14ac:dyDescent="0.2">
      <c r="B28" s="38">
        <v>20</v>
      </c>
      <c r="C28" s="54">
        <f t="shared" si="5"/>
        <v>99410.702894135917</v>
      </c>
      <c r="D28" s="54"/>
      <c r="E28" s="53">
        <v>2016</v>
      </c>
      <c r="F28" s="8">
        <v>43595</v>
      </c>
      <c r="G28" s="38" t="s">
        <v>4</v>
      </c>
      <c r="H28" s="65">
        <v>124.25</v>
      </c>
      <c r="I28" s="65"/>
      <c r="J28" s="38">
        <v>34</v>
      </c>
      <c r="K28" s="56">
        <f t="shared" si="1"/>
        <v>2982.3210868240776</v>
      </c>
      <c r="L28" s="57"/>
      <c r="M28" s="6">
        <f>IF(J28="","",(K28/J28)/LOOKUP(RIGHT($D$2,3),[1]定数!$A$6:$A$13,[1]定数!$B$6:$B$13))</f>
        <v>0.87715326083061096</v>
      </c>
      <c r="N28" s="38">
        <v>2016</v>
      </c>
      <c r="O28" s="8">
        <v>43596</v>
      </c>
      <c r="P28" s="65">
        <v>123.91</v>
      </c>
      <c r="Q28" s="65"/>
      <c r="R28" s="58">
        <f>IF(P28="","",T28*M28*LOOKUP(RIGHT($D$2,3),定数!$A$6:$A$13,定数!$B$6:$B$13))</f>
        <v>-2982.3210868241072</v>
      </c>
      <c r="S28" s="58"/>
      <c r="T28" s="63">
        <f t="shared" si="2"/>
        <v>-34.000000000000341</v>
      </c>
      <c r="U28" s="64"/>
      <c r="V28" t="str">
        <f t="shared" si="8"/>
        <v/>
      </c>
      <c r="W28">
        <f t="shared" si="4"/>
        <v>1</v>
      </c>
      <c r="X28" s="39">
        <f t="shared" si="6"/>
        <v>113815.91998785773</v>
      </c>
      <c r="Y28" s="40">
        <f t="shared" si="7"/>
        <v>0.12656592412782508</v>
      </c>
    </row>
    <row r="29" spans="2:25" x14ac:dyDescent="0.2">
      <c r="B29" s="38">
        <v>21</v>
      </c>
      <c r="C29" s="54">
        <f t="shared" si="5"/>
        <v>96428.381807311816</v>
      </c>
      <c r="D29" s="54"/>
      <c r="E29" s="53">
        <v>2016</v>
      </c>
      <c r="F29" s="8">
        <v>43601</v>
      </c>
      <c r="G29" s="38" t="s">
        <v>4</v>
      </c>
      <c r="H29" s="62">
        <v>123.28</v>
      </c>
      <c r="I29" s="62"/>
      <c r="J29" s="38">
        <v>27</v>
      </c>
      <c r="K29" s="56">
        <f t="shared" si="1"/>
        <v>2892.8514542193543</v>
      </c>
      <c r="L29" s="57"/>
      <c r="M29" s="6">
        <f>IF(J29="","",(K29/J29)/LOOKUP(RIGHT($D$2,3),[1]定数!$A$6:$A$13,[1]定数!$B$6:$B$13))</f>
        <v>1.0714264645256868</v>
      </c>
      <c r="N29" s="38">
        <v>2016</v>
      </c>
      <c r="O29" s="8">
        <v>43601</v>
      </c>
      <c r="P29" s="65">
        <v>123.505</v>
      </c>
      <c r="Q29" s="65"/>
      <c r="R29" s="58">
        <f>IF(P29="","",T29*M29*LOOKUP(RIGHT($D$2,3),定数!$A$6:$A$13,定数!$B$6:$B$13))</f>
        <v>2410.7095451827345</v>
      </c>
      <c r="S29" s="58"/>
      <c r="T29" s="63">
        <f t="shared" si="2"/>
        <v>22.499999999999432</v>
      </c>
      <c r="U29" s="64"/>
      <c r="V29" t="str">
        <f t="shared" si="8"/>
        <v/>
      </c>
      <c r="W29">
        <f t="shared" si="4"/>
        <v>0</v>
      </c>
      <c r="X29" s="39">
        <f t="shared" si="6"/>
        <v>113815.91998785773</v>
      </c>
      <c r="Y29" s="40">
        <f t="shared" si="7"/>
        <v>0.15276894640399052</v>
      </c>
    </row>
    <row r="30" spans="2:25" x14ac:dyDescent="0.2">
      <c r="B30" s="38">
        <v>22</v>
      </c>
      <c r="C30" s="54">
        <f t="shared" si="5"/>
        <v>98839.09135249455</v>
      </c>
      <c r="D30" s="54"/>
      <c r="E30" s="53">
        <v>2016</v>
      </c>
      <c r="F30" s="8">
        <v>43602</v>
      </c>
      <c r="G30" s="38" t="s">
        <v>4</v>
      </c>
      <c r="H30" s="62">
        <v>123.45</v>
      </c>
      <c r="I30" s="62"/>
      <c r="J30" s="38">
        <v>12</v>
      </c>
      <c r="K30" s="56">
        <f t="shared" si="1"/>
        <v>2965.1727405748366</v>
      </c>
      <c r="L30" s="57"/>
      <c r="M30" s="6">
        <f>IF(J30="","",(K30/J30)/LOOKUP(RIGHT($D$2,3),[1]定数!$A$6:$A$13,[1]定数!$B$6:$B$13))</f>
        <v>2.4709772838123638</v>
      </c>
      <c r="N30" s="38">
        <v>2016</v>
      </c>
      <c r="O30" s="8">
        <v>43602</v>
      </c>
      <c r="P30" s="65">
        <v>123.33</v>
      </c>
      <c r="Q30" s="65"/>
      <c r="R30" s="58">
        <f>IF(P30="","",T30*M30*LOOKUP(RIGHT($D$2,3),定数!$A$6:$A$13,定数!$B$6:$B$13))</f>
        <v>-2965.1727405749489</v>
      </c>
      <c r="S30" s="58"/>
      <c r="T30" s="63">
        <f t="shared" si="2"/>
        <v>-12.000000000000455</v>
      </c>
      <c r="U30" s="64"/>
      <c r="V30" t="str">
        <f t="shared" si="8"/>
        <v/>
      </c>
      <c r="W30">
        <f t="shared" si="4"/>
        <v>1</v>
      </c>
      <c r="X30" s="39">
        <f t="shared" si="6"/>
        <v>113815.91998785773</v>
      </c>
      <c r="Y30" s="40">
        <f t="shared" si="7"/>
        <v>0.13158817006409085</v>
      </c>
    </row>
    <row r="31" spans="2:25" x14ac:dyDescent="0.2">
      <c r="B31" s="38">
        <v>23</v>
      </c>
      <c r="C31" s="54">
        <f t="shared" si="5"/>
        <v>95873.918611919595</v>
      </c>
      <c r="D31" s="54"/>
      <c r="E31" s="53">
        <v>2016</v>
      </c>
      <c r="F31" s="8">
        <v>43608</v>
      </c>
      <c r="G31" s="38" t="s">
        <v>3</v>
      </c>
      <c r="H31" s="62">
        <v>122.49</v>
      </c>
      <c r="I31" s="62"/>
      <c r="J31" s="38">
        <v>10</v>
      </c>
      <c r="K31" s="56">
        <f t="shared" si="1"/>
        <v>2876.2175583575877</v>
      </c>
      <c r="L31" s="57"/>
      <c r="M31" s="6">
        <f>IF(J31="","",(K31/J31)/LOOKUP(RIGHT($D$2,3),[1]定数!$A$6:$A$13,[1]定数!$B$6:$B$13))</f>
        <v>2.8762175583575877</v>
      </c>
      <c r="N31" s="38">
        <v>2016</v>
      </c>
      <c r="O31" s="8">
        <v>43608</v>
      </c>
      <c r="P31" s="65">
        <v>122.59</v>
      </c>
      <c r="Q31" s="65"/>
      <c r="R31" s="58">
        <f>IF(P31="","",T31*M31*LOOKUP(RIGHT($D$2,3),定数!$A$6:$A$13,定数!$B$6:$B$13))</f>
        <v>-2876.2175583578328</v>
      </c>
      <c r="S31" s="58"/>
      <c r="T31" s="63">
        <f t="shared" si="2"/>
        <v>-10.000000000000853</v>
      </c>
      <c r="U31" s="64"/>
      <c r="V31" t="str">
        <f t="shared" si="8"/>
        <v/>
      </c>
      <c r="W31">
        <f t="shared" si="4"/>
        <v>2</v>
      </c>
      <c r="X31" s="39">
        <f t="shared" si="6"/>
        <v>113815.91998785773</v>
      </c>
      <c r="Y31" s="40">
        <f t="shared" si="7"/>
        <v>0.15764052496216918</v>
      </c>
    </row>
    <row r="32" spans="2:25" x14ac:dyDescent="0.2">
      <c r="B32" s="38">
        <v>24</v>
      </c>
      <c r="C32" s="54">
        <f t="shared" si="5"/>
        <v>92997.701053561759</v>
      </c>
      <c r="D32" s="54"/>
      <c r="E32" s="38">
        <v>2016</v>
      </c>
      <c r="F32" s="8">
        <v>43610</v>
      </c>
      <c r="G32" s="38" t="s">
        <v>4</v>
      </c>
      <c r="H32" s="62">
        <v>122.71</v>
      </c>
      <c r="I32" s="62"/>
      <c r="J32" s="38">
        <v>13</v>
      </c>
      <c r="K32" s="56">
        <f t="shared" si="1"/>
        <v>2789.9310316068527</v>
      </c>
      <c r="L32" s="57"/>
      <c r="M32" s="6">
        <f>IF(J32="","",(K32/J32)/LOOKUP(RIGHT($D$2,3),[1]定数!$A$6:$A$13,[1]定数!$B$6:$B$13))</f>
        <v>2.1461007935437326</v>
      </c>
      <c r="N32" s="38">
        <v>2016</v>
      </c>
      <c r="O32" s="8">
        <v>43610</v>
      </c>
      <c r="P32" s="65">
        <v>122.58</v>
      </c>
      <c r="Q32" s="65"/>
      <c r="R32" s="58">
        <f>IF(P32="","",T32*M32*LOOKUP(RIGHT($D$2,3),定数!$A$6:$A$13,定数!$B$6:$B$13))</f>
        <v>-2789.9310316067549</v>
      </c>
      <c r="S32" s="58"/>
      <c r="T32" s="63">
        <f t="shared" si="2"/>
        <v>-12.999999999999545</v>
      </c>
      <c r="U32" s="64"/>
      <c r="V32" t="str">
        <f t="shared" si="8"/>
        <v/>
      </c>
      <c r="W32">
        <f t="shared" si="4"/>
        <v>3</v>
      </c>
      <c r="X32" s="39">
        <f t="shared" si="6"/>
        <v>113815.91998785773</v>
      </c>
      <c r="Y32" s="40">
        <f t="shared" si="7"/>
        <v>0.18291130921330634</v>
      </c>
    </row>
    <row r="33" spans="2:25" x14ac:dyDescent="0.2">
      <c r="B33" s="38">
        <v>25</v>
      </c>
      <c r="C33" s="54">
        <f t="shared" si="5"/>
        <v>90207.770021955002</v>
      </c>
      <c r="D33" s="54"/>
      <c r="E33" s="38">
        <v>2016</v>
      </c>
      <c r="F33" s="8">
        <v>43617</v>
      </c>
      <c r="G33" s="38" t="s">
        <v>3</v>
      </c>
      <c r="H33" s="62">
        <v>122.99</v>
      </c>
      <c r="I33" s="62"/>
      <c r="J33" s="38">
        <v>33</v>
      </c>
      <c r="K33" s="56">
        <f t="shared" si="1"/>
        <v>2706.2331006586501</v>
      </c>
      <c r="L33" s="57"/>
      <c r="M33" s="6">
        <f>IF(J33="","",(K33/J33)/LOOKUP(RIGHT($D$2,3),[1]定数!$A$6:$A$13,[1]定数!$B$6:$B$13))</f>
        <v>0.82007063656322732</v>
      </c>
      <c r="N33" s="38">
        <v>2016</v>
      </c>
      <c r="O33" s="8">
        <v>43617</v>
      </c>
      <c r="P33" s="65">
        <v>122.58</v>
      </c>
      <c r="Q33" s="65"/>
      <c r="R33" s="58">
        <f>IF(P33="","",T33*M33*LOOKUP(RIGHT($D$2,3),定数!$A$6:$A$13,定数!$B$6:$B$13))</f>
        <v>3362.289609909204</v>
      </c>
      <c r="S33" s="58"/>
      <c r="T33" s="63">
        <f t="shared" si="2"/>
        <v>40.999999999999659</v>
      </c>
      <c r="U33" s="64"/>
      <c r="V33" t="str">
        <f t="shared" si="8"/>
        <v/>
      </c>
      <c r="W33">
        <f t="shared" si="4"/>
        <v>0</v>
      </c>
      <c r="X33" s="39">
        <f t="shared" si="6"/>
        <v>113815.91998785773</v>
      </c>
      <c r="Y33" s="40">
        <f t="shared" si="7"/>
        <v>0.20742396993690626</v>
      </c>
    </row>
    <row r="34" spans="2:25" x14ac:dyDescent="0.2">
      <c r="B34" s="38">
        <v>26</v>
      </c>
      <c r="C34" s="54">
        <f t="shared" si="5"/>
        <v>93570.059631864206</v>
      </c>
      <c r="D34" s="54"/>
      <c r="E34" s="38">
        <v>2016</v>
      </c>
      <c r="F34" s="8">
        <v>43618</v>
      </c>
      <c r="G34" s="38" t="s">
        <v>3</v>
      </c>
      <c r="H34" s="62">
        <v>122.12</v>
      </c>
      <c r="I34" s="62"/>
      <c r="J34" s="38">
        <v>24</v>
      </c>
      <c r="K34" s="56">
        <f t="shared" si="1"/>
        <v>2807.1017889559262</v>
      </c>
      <c r="L34" s="57"/>
      <c r="M34" s="6">
        <f>IF(J34="","",(K34/J34)/LOOKUP(RIGHT($D$2,3),[1]定数!$A$6:$A$13,[1]定数!$B$6:$B$13))</f>
        <v>1.1696257453983026</v>
      </c>
      <c r="N34" s="38">
        <v>2016</v>
      </c>
      <c r="O34" s="8">
        <v>43618</v>
      </c>
      <c r="P34" s="65">
        <v>121.854</v>
      </c>
      <c r="Q34" s="65"/>
      <c r="R34" s="58">
        <f>IF(P34="","",T34*M34*LOOKUP(RIGHT($D$2,3),定数!$A$6:$A$13,定数!$B$6:$B$13))</f>
        <v>3111.2044827595473</v>
      </c>
      <c r="S34" s="58"/>
      <c r="T34" s="63">
        <f t="shared" si="2"/>
        <v>26.600000000000534</v>
      </c>
      <c r="U34" s="64"/>
      <c r="V34" t="str">
        <f t="shared" si="8"/>
        <v/>
      </c>
      <c r="W34">
        <f t="shared" si="4"/>
        <v>0</v>
      </c>
      <c r="X34" s="39">
        <f t="shared" si="6"/>
        <v>113815.91998785773</v>
      </c>
      <c r="Y34" s="40">
        <f t="shared" si="7"/>
        <v>0.17788249972546399</v>
      </c>
    </row>
    <row r="35" spans="2:25" x14ac:dyDescent="0.2">
      <c r="B35" s="38">
        <v>27</v>
      </c>
      <c r="C35" s="54">
        <f t="shared" si="5"/>
        <v>96681.264114623758</v>
      </c>
      <c r="D35" s="54"/>
      <c r="E35" s="38">
        <v>2016</v>
      </c>
      <c r="F35" s="8">
        <v>43618</v>
      </c>
      <c r="G35" s="38" t="s">
        <v>3</v>
      </c>
      <c r="H35" s="62">
        <v>122.11</v>
      </c>
      <c r="I35" s="62"/>
      <c r="J35" s="38">
        <v>18</v>
      </c>
      <c r="K35" s="56">
        <f t="shared" si="1"/>
        <v>2900.4379234387125</v>
      </c>
      <c r="L35" s="57"/>
      <c r="M35" s="6">
        <f>IF(J35="","",(K35/J35)/LOOKUP(RIGHT($D$2,3),[1]定数!$A$6:$A$13,[1]定数!$B$6:$B$13))</f>
        <v>1.6113544019103958</v>
      </c>
      <c r="N35" s="38">
        <v>2016</v>
      </c>
      <c r="O35" s="8">
        <v>43618</v>
      </c>
      <c r="P35" s="65">
        <v>121.90900000000001</v>
      </c>
      <c r="Q35" s="65"/>
      <c r="R35" s="58">
        <f>IF(P35="","",T35*M35*LOOKUP(RIGHT($D$2,3),定数!$A$6:$A$13,定数!$B$6:$B$13))</f>
        <v>3238.822347839789</v>
      </c>
      <c r="S35" s="58"/>
      <c r="T35" s="63">
        <f t="shared" si="2"/>
        <v>20.099999999999341</v>
      </c>
      <c r="U35" s="64"/>
      <c r="V35" t="str">
        <f t="shared" si="8"/>
        <v/>
      </c>
      <c r="W35">
        <f t="shared" si="4"/>
        <v>0</v>
      </c>
      <c r="X35" s="39">
        <f t="shared" si="6"/>
        <v>113815.91998785773</v>
      </c>
      <c r="Y35" s="40">
        <f t="shared" si="7"/>
        <v>0.15054709284133505</v>
      </c>
    </row>
    <row r="36" spans="2:25" x14ac:dyDescent="0.2">
      <c r="B36" s="38">
        <v>28</v>
      </c>
      <c r="C36" s="54">
        <f t="shared" si="5"/>
        <v>99920.086462463543</v>
      </c>
      <c r="D36" s="54"/>
      <c r="E36" s="53">
        <v>2016</v>
      </c>
      <c r="F36" s="8">
        <v>43619</v>
      </c>
      <c r="G36" s="53" t="s">
        <v>3</v>
      </c>
      <c r="H36" s="62">
        <v>120.97</v>
      </c>
      <c r="I36" s="62"/>
      <c r="J36" s="53">
        <v>25</v>
      </c>
      <c r="K36" s="56">
        <f t="shared" si="1"/>
        <v>2997.6025938739062</v>
      </c>
      <c r="L36" s="57"/>
      <c r="M36" s="52">
        <f>IF(J36="","",(K36/J36)/LOOKUP(RIGHT($D$2,3),[1]定数!$A$6:$A$13,[1]定数!$B$6:$B$13))</f>
        <v>1.1990410375495626</v>
      </c>
      <c r="N36" s="53">
        <v>2016</v>
      </c>
      <c r="O36" s="8">
        <v>43622</v>
      </c>
      <c r="P36" s="62">
        <v>121.22</v>
      </c>
      <c r="Q36" s="62"/>
      <c r="R36" s="58">
        <f>IF(P36="","",T36*M36*LOOKUP(RIGHT($D$2,3),定数!$A$6:$A$13,定数!$B$6:$B$13))</f>
        <v>-2997.6025938739062</v>
      </c>
      <c r="S36" s="58"/>
      <c r="T36" s="63">
        <f t="shared" si="2"/>
        <v>-25</v>
      </c>
      <c r="U36" s="64"/>
      <c r="V36" t="str">
        <f t="shared" si="8"/>
        <v/>
      </c>
      <c r="W36">
        <f t="shared" si="4"/>
        <v>1</v>
      </c>
      <c r="X36" s="39">
        <f t="shared" si="6"/>
        <v>113815.91998785773</v>
      </c>
      <c r="Y36" s="40">
        <f t="shared" si="7"/>
        <v>0.12209042045152074</v>
      </c>
    </row>
    <row r="37" spans="2:25" x14ac:dyDescent="0.2">
      <c r="B37" s="38">
        <v>29</v>
      </c>
      <c r="C37" s="54">
        <f t="shared" si="5"/>
        <v>96922.483868589639</v>
      </c>
      <c r="D37" s="54"/>
      <c r="E37" s="38">
        <v>2016</v>
      </c>
      <c r="F37" s="8">
        <v>43624</v>
      </c>
      <c r="G37" s="38" t="s">
        <v>3</v>
      </c>
      <c r="H37" s="62">
        <v>121.84</v>
      </c>
      <c r="I37" s="62"/>
      <c r="J37" s="38">
        <v>14</v>
      </c>
      <c r="K37" s="56">
        <f t="shared" si="1"/>
        <v>2907.6745160576893</v>
      </c>
      <c r="L37" s="57"/>
      <c r="M37" s="6">
        <f>IF(J37="","",(K37/J37)/LOOKUP(RIGHT($D$2,3),[1]定数!$A$6:$A$13,[1]定数!$B$6:$B$13))</f>
        <v>2.0769103686126353</v>
      </c>
      <c r="N37" s="38">
        <v>2016</v>
      </c>
      <c r="O37" s="8">
        <v>43624</v>
      </c>
      <c r="P37" s="62">
        <v>121.688</v>
      </c>
      <c r="Q37" s="62"/>
      <c r="R37" s="58">
        <f>IF(P37="","",T37*M37*LOOKUP(RIGHT($D$2,3),定数!$A$6:$A$13,定数!$B$6:$B$13))</f>
        <v>3156.9037602912272</v>
      </c>
      <c r="S37" s="58"/>
      <c r="T37" s="63">
        <f t="shared" si="2"/>
        <v>15.200000000000102</v>
      </c>
      <c r="U37" s="64"/>
      <c r="V37" t="str">
        <f t="shared" si="8"/>
        <v/>
      </c>
      <c r="W37">
        <f t="shared" si="4"/>
        <v>0</v>
      </c>
      <c r="X37" s="39">
        <f t="shared" si="6"/>
        <v>113815.91998785773</v>
      </c>
      <c r="Y37" s="40">
        <f t="shared" si="7"/>
        <v>0.1484277078379751</v>
      </c>
    </row>
    <row r="38" spans="2:25" x14ac:dyDescent="0.2">
      <c r="B38" s="38">
        <v>30</v>
      </c>
      <c r="C38" s="54">
        <f t="shared" si="5"/>
        <v>100079.38762888087</v>
      </c>
      <c r="D38" s="54"/>
      <c r="E38" s="38">
        <v>2016</v>
      </c>
      <c r="F38" s="8">
        <v>43624</v>
      </c>
      <c r="G38" s="38" t="s">
        <v>3</v>
      </c>
      <c r="H38" s="62">
        <v>121.77</v>
      </c>
      <c r="I38" s="62"/>
      <c r="J38" s="38">
        <v>18</v>
      </c>
      <c r="K38" s="56">
        <f t="shared" si="1"/>
        <v>3002.3816288664261</v>
      </c>
      <c r="L38" s="57"/>
      <c r="M38" s="6">
        <f>IF(J38="","",(K38/J38)/LOOKUP(RIGHT($D$2,3),[1]定数!$A$6:$A$13,[1]定数!$B$6:$B$13))</f>
        <v>1.667989793814681</v>
      </c>
      <c r="N38" s="38">
        <v>2016</v>
      </c>
      <c r="O38" s="8">
        <v>43624</v>
      </c>
      <c r="P38" s="62">
        <v>121.559</v>
      </c>
      <c r="Q38" s="62"/>
      <c r="R38" s="58">
        <f>IF(P38="","",T38*M38*LOOKUP(RIGHT($D$2,3),定数!$A$6:$A$13,定数!$B$6:$B$13))</f>
        <v>3519.458464948952</v>
      </c>
      <c r="S38" s="58"/>
      <c r="T38" s="63">
        <f t="shared" si="2"/>
        <v>21.099999999999852</v>
      </c>
      <c r="U38" s="64"/>
      <c r="V38" t="str">
        <f t="shared" si="8"/>
        <v/>
      </c>
      <c r="W38">
        <f t="shared" si="4"/>
        <v>0</v>
      </c>
      <c r="X38" s="39">
        <f t="shared" si="6"/>
        <v>113815.91998785773</v>
      </c>
      <c r="Y38" s="40">
        <f t="shared" si="7"/>
        <v>0.12069078175041181</v>
      </c>
    </row>
    <row r="39" spans="2:25" x14ac:dyDescent="0.2">
      <c r="B39" s="38">
        <v>31</v>
      </c>
      <c r="C39" s="54">
        <f t="shared" si="5"/>
        <v>103598.84609382982</v>
      </c>
      <c r="D39" s="54"/>
      <c r="E39" s="50">
        <v>2016</v>
      </c>
      <c r="F39" s="8">
        <v>43624</v>
      </c>
      <c r="G39" s="38" t="s">
        <v>4</v>
      </c>
      <c r="H39" s="62">
        <v>121.94</v>
      </c>
      <c r="I39" s="62"/>
      <c r="J39" s="38">
        <v>23</v>
      </c>
      <c r="K39" s="56">
        <f t="shared" si="1"/>
        <v>3107.9653828148944</v>
      </c>
      <c r="L39" s="57"/>
      <c r="M39" s="6">
        <f>IF(J39="","",(K39/J39)/LOOKUP(RIGHT($D$2,3),[1]定数!$A$6:$A$13,[1]定数!$B$6:$B$13))</f>
        <v>1.351289296876041</v>
      </c>
      <c r="N39" s="38">
        <v>2016</v>
      </c>
      <c r="O39" s="8">
        <v>43624</v>
      </c>
      <c r="P39" s="62">
        <v>121.71</v>
      </c>
      <c r="Q39" s="62"/>
      <c r="R39" s="58">
        <f>IF(P39="","",T39*M39*LOOKUP(RIGHT($D$2,3),定数!$A$6:$A$13,定数!$B$6:$B$13))</f>
        <v>-3107.965382814948</v>
      </c>
      <c r="S39" s="58"/>
      <c r="T39" s="63">
        <f t="shared" si="2"/>
        <v>-23.000000000000398</v>
      </c>
      <c r="U39" s="64"/>
      <c r="V39" t="str">
        <f t="shared" si="8"/>
        <v/>
      </c>
      <c r="W39">
        <f t="shared" si="4"/>
        <v>1</v>
      </c>
      <c r="X39" s="39">
        <f t="shared" si="6"/>
        <v>113815.91998785773</v>
      </c>
      <c r="Y39" s="40">
        <f t="shared" si="7"/>
        <v>8.9768407575301468E-2</v>
      </c>
    </row>
    <row r="40" spans="2:25" x14ac:dyDescent="0.2">
      <c r="B40" s="38">
        <v>32</v>
      </c>
      <c r="C40" s="54">
        <f t="shared" si="5"/>
        <v>100490.88071101488</v>
      </c>
      <c r="D40" s="54"/>
      <c r="E40" s="50">
        <v>2016</v>
      </c>
      <c r="F40" s="8">
        <v>43625</v>
      </c>
      <c r="G40" s="38" t="s">
        <v>3</v>
      </c>
      <c r="H40" s="62">
        <v>121.55</v>
      </c>
      <c r="I40" s="62"/>
      <c r="J40" s="38">
        <v>21</v>
      </c>
      <c r="K40" s="56">
        <f t="shared" si="1"/>
        <v>3014.7264213304461</v>
      </c>
      <c r="L40" s="57"/>
      <c r="M40" s="6">
        <f>IF(J40="","",(K40/J40)/LOOKUP(RIGHT($D$2,3),[1]定数!$A$6:$A$13,[1]定数!$B$6:$B$13))</f>
        <v>1.4355840101573554</v>
      </c>
      <c r="N40" s="38">
        <v>2016</v>
      </c>
      <c r="O40" s="8">
        <v>43625</v>
      </c>
      <c r="P40" s="62">
        <v>121.31399999999999</v>
      </c>
      <c r="Q40" s="62"/>
      <c r="R40" s="58">
        <f>IF(P40="","",T40*M40*LOOKUP(RIGHT($D$2,3),定数!$A$6:$A$13,定数!$B$6:$B$13))</f>
        <v>3387.9782639714194</v>
      </c>
      <c r="S40" s="58"/>
      <c r="T40" s="59">
        <f t="shared" ref="T40:T77" si="9">IF(P40="","",IF(G40="買",(P40-H40),(H40-P40))*IF(RIGHT($D$2,3)="JPY",100,10000))</f>
        <v>23.600000000000421</v>
      </c>
      <c r="U40" s="59"/>
      <c r="V40" t="str">
        <f t="shared" si="8"/>
        <v/>
      </c>
      <c r="W40">
        <f t="shared" si="4"/>
        <v>0</v>
      </c>
      <c r="X40" s="39">
        <f t="shared" si="6"/>
        <v>113815.91998785773</v>
      </c>
      <c r="Y40" s="40">
        <f t="shared" si="7"/>
        <v>0.11707535534804281</v>
      </c>
    </row>
    <row r="41" spans="2:25" x14ac:dyDescent="0.2">
      <c r="B41" s="38">
        <v>33</v>
      </c>
      <c r="C41" s="54">
        <f t="shared" si="5"/>
        <v>103878.8589749863</v>
      </c>
      <c r="D41" s="54"/>
      <c r="E41" s="53">
        <v>2016</v>
      </c>
      <c r="F41" s="8">
        <v>43626</v>
      </c>
      <c r="G41" s="53" t="s">
        <v>4</v>
      </c>
      <c r="H41" s="62">
        <v>121.15</v>
      </c>
      <c r="I41" s="62"/>
      <c r="J41" s="53">
        <v>36</v>
      </c>
      <c r="K41" s="56">
        <f t="shared" si="1"/>
        <v>3116.365769249589</v>
      </c>
      <c r="L41" s="57"/>
      <c r="M41" s="52">
        <f>IF(J41="","",(K41/J41)/LOOKUP(RIGHT($D$2,3),[1]定数!$A$6:$A$13,[1]定数!$B$6:$B$13))</f>
        <v>0.86565715812488575</v>
      </c>
      <c r="N41" s="53">
        <v>2016</v>
      </c>
      <c r="O41" s="8">
        <v>43626</v>
      </c>
      <c r="P41" s="62">
        <v>120.79</v>
      </c>
      <c r="Q41" s="62"/>
      <c r="R41" s="58">
        <f>IF(P41="","",T41*M41*LOOKUP(RIGHT($D$2,3),定数!$A$6:$A$13,定数!$B$6:$B$13))</f>
        <v>-3116.365769249584</v>
      </c>
      <c r="S41" s="58"/>
      <c r="T41" s="59">
        <f t="shared" si="9"/>
        <v>-35.999999999999943</v>
      </c>
      <c r="U41" s="59"/>
      <c r="V41" t="str">
        <f t="shared" si="8"/>
        <v/>
      </c>
      <c r="W41">
        <f t="shared" si="4"/>
        <v>1</v>
      </c>
      <c r="X41" s="39">
        <f t="shared" si="6"/>
        <v>113815.91998785773</v>
      </c>
      <c r="Y41" s="40">
        <f t="shared" si="7"/>
        <v>8.7308181614061953E-2</v>
      </c>
    </row>
    <row r="42" spans="2:25" x14ac:dyDescent="0.2">
      <c r="B42" s="38">
        <v>34</v>
      </c>
      <c r="C42" s="54">
        <f t="shared" si="5"/>
        <v>100762.49320573671</v>
      </c>
      <c r="D42" s="54"/>
      <c r="E42" s="50">
        <v>2016</v>
      </c>
      <c r="F42" s="8">
        <v>43631</v>
      </c>
      <c r="G42" s="38" t="s">
        <v>4</v>
      </c>
      <c r="H42" s="62">
        <v>119.02</v>
      </c>
      <c r="I42" s="62"/>
      <c r="J42" s="38">
        <v>13</v>
      </c>
      <c r="K42" s="56">
        <f t="shared" si="1"/>
        <v>3022.874796172101</v>
      </c>
      <c r="L42" s="57"/>
      <c r="M42" s="6">
        <f>IF(J42="","",(K42/J42)/LOOKUP(RIGHT($D$2,3),[1]定数!$A$6:$A$13,[1]定数!$B$6:$B$13))</f>
        <v>2.3252883047477702</v>
      </c>
      <c r="N42" s="38">
        <v>2016</v>
      </c>
      <c r="O42" s="8">
        <v>43631</v>
      </c>
      <c r="P42" s="62">
        <v>119.142</v>
      </c>
      <c r="Q42" s="62"/>
      <c r="R42" s="58">
        <f>IF(P42="","",T42*M42*LOOKUP(RIGHT($D$2,3),定数!$A$6:$A$13,定数!$B$6:$B$13))</f>
        <v>2836.851731792277</v>
      </c>
      <c r="S42" s="58"/>
      <c r="T42" s="59">
        <f t="shared" si="9"/>
        <v>12.199999999999989</v>
      </c>
      <c r="U42" s="59"/>
      <c r="V42" t="str">
        <f t="shared" si="8"/>
        <v/>
      </c>
      <c r="W42">
        <f t="shared" si="4"/>
        <v>0</v>
      </c>
      <c r="X42" s="39">
        <f t="shared" si="6"/>
        <v>113815.91998785773</v>
      </c>
      <c r="Y42" s="40">
        <f t="shared" si="7"/>
        <v>0.11468893616564013</v>
      </c>
    </row>
    <row r="43" spans="2:25" x14ac:dyDescent="0.2">
      <c r="B43" s="38">
        <v>35</v>
      </c>
      <c r="C43" s="54">
        <f t="shared" si="5"/>
        <v>103599.34493752899</v>
      </c>
      <c r="D43" s="54"/>
      <c r="E43" s="50">
        <v>2016</v>
      </c>
      <c r="F43" s="8">
        <v>43638</v>
      </c>
      <c r="G43" s="38" t="s">
        <v>3</v>
      </c>
      <c r="H43" s="62">
        <v>117.73</v>
      </c>
      <c r="I43" s="62"/>
      <c r="J43" s="38">
        <v>24</v>
      </c>
      <c r="K43" s="56">
        <f t="shared" si="1"/>
        <v>3107.9803481258696</v>
      </c>
      <c r="L43" s="57"/>
      <c r="M43" s="6">
        <f>IF(J43="","",(K43/J43)/LOOKUP(RIGHT($D$2,3),[1]定数!$A$6:$A$13,[1]定数!$B$6:$B$13))</f>
        <v>1.2949918117191124</v>
      </c>
      <c r="N43" s="38">
        <v>2016</v>
      </c>
      <c r="O43" s="8">
        <v>43638</v>
      </c>
      <c r="P43" s="62">
        <v>117.455</v>
      </c>
      <c r="Q43" s="62"/>
      <c r="R43" s="58">
        <f>IF(P43="","",T43*M43*LOOKUP(RIGHT($D$2,3),定数!$A$6:$A$13,定数!$B$6:$B$13))</f>
        <v>3561.2274822276327</v>
      </c>
      <c r="S43" s="58"/>
      <c r="T43" s="59">
        <f t="shared" si="9"/>
        <v>27.500000000000568</v>
      </c>
      <c r="U43" s="59"/>
      <c r="V43" t="str">
        <f t="shared" si="8"/>
        <v/>
      </c>
      <c r="W43">
        <f t="shared" si="4"/>
        <v>0</v>
      </c>
      <c r="X43" s="39">
        <f t="shared" si="6"/>
        <v>113815.91998785773</v>
      </c>
      <c r="Y43" s="40">
        <f t="shared" si="7"/>
        <v>8.9764024676149745E-2</v>
      </c>
    </row>
    <row r="44" spans="2:25" x14ac:dyDescent="0.2">
      <c r="B44" s="38">
        <v>36</v>
      </c>
      <c r="C44" s="54">
        <f t="shared" si="5"/>
        <v>107160.57241975663</v>
      </c>
      <c r="D44" s="54"/>
      <c r="E44" s="50">
        <v>2016</v>
      </c>
      <c r="F44" s="8">
        <v>43644</v>
      </c>
      <c r="G44" s="38" t="s">
        <v>4</v>
      </c>
      <c r="H44" s="62">
        <v>113.45</v>
      </c>
      <c r="I44" s="62"/>
      <c r="J44" s="38">
        <v>33</v>
      </c>
      <c r="K44" s="56">
        <f t="shared" si="1"/>
        <v>3214.8171725926986</v>
      </c>
      <c r="L44" s="57"/>
      <c r="M44" s="6">
        <f>IF(J44="","",(K44/J44)/LOOKUP(RIGHT($D$2,3),[1]定数!$A$6:$A$13,[1]定数!$B$6:$B$13))</f>
        <v>0.97418702199778751</v>
      </c>
      <c r="N44" s="38">
        <v>2016</v>
      </c>
      <c r="O44" s="8">
        <v>43644</v>
      </c>
      <c r="P44" s="62">
        <v>113.818</v>
      </c>
      <c r="Q44" s="62"/>
      <c r="R44" s="58">
        <f>IF(P44="","",T44*M44*LOOKUP(RIGHT($D$2,3),定数!$A$6:$A$13,定数!$B$6:$B$13))</f>
        <v>3585.0082409518095</v>
      </c>
      <c r="S44" s="58"/>
      <c r="T44" s="59">
        <f t="shared" si="9"/>
        <v>36.7999999999995</v>
      </c>
      <c r="U44" s="59"/>
      <c r="V44" t="str">
        <f t="shared" si="8"/>
        <v/>
      </c>
      <c r="W44">
        <f t="shared" si="4"/>
        <v>0</v>
      </c>
      <c r="X44" s="39">
        <f t="shared" si="6"/>
        <v>113815.91998785773</v>
      </c>
      <c r="Y44" s="40">
        <f t="shared" si="7"/>
        <v>5.8474663024391638E-2</v>
      </c>
    </row>
    <row r="45" spans="2:25" x14ac:dyDescent="0.2">
      <c r="B45" s="38">
        <v>37</v>
      </c>
      <c r="C45" s="54">
        <f t="shared" si="5"/>
        <v>110745.58066070844</v>
      </c>
      <c r="D45" s="54"/>
      <c r="E45" s="38">
        <v>2016</v>
      </c>
      <c r="F45" s="8">
        <v>43644</v>
      </c>
      <c r="G45" s="38" t="s">
        <v>4</v>
      </c>
      <c r="H45" s="62">
        <v>113.6</v>
      </c>
      <c r="I45" s="62"/>
      <c r="J45" s="38">
        <v>29</v>
      </c>
      <c r="K45" s="56">
        <f t="shared" si="1"/>
        <v>3322.367419821253</v>
      </c>
      <c r="L45" s="57"/>
      <c r="M45" s="6">
        <f>IF(J45="","",(K45/J45)/LOOKUP(RIGHT($D$2,3),[1]定数!$A$6:$A$13,[1]定数!$B$6:$B$13))</f>
        <v>1.1456439378693977</v>
      </c>
      <c r="N45" s="38">
        <v>2016</v>
      </c>
      <c r="O45" s="8">
        <v>43645</v>
      </c>
      <c r="P45" s="62">
        <v>113.31</v>
      </c>
      <c r="Q45" s="62"/>
      <c r="R45" s="58">
        <f>IF(P45="","",T45*M45*LOOKUP(RIGHT($D$2,3),定数!$A$6:$A$13,定数!$B$6:$B$13))</f>
        <v>-3322.367419821162</v>
      </c>
      <c r="S45" s="58"/>
      <c r="T45" s="59">
        <f t="shared" si="9"/>
        <v>-28.999999999999204</v>
      </c>
      <c r="U45" s="59"/>
      <c r="V45" t="str">
        <f t="shared" si="8"/>
        <v/>
      </c>
      <c r="W45">
        <f t="shared" si="4"/>
        <v>1</v>
      </c>
      <c r="X45" s="39">
        <f t="shared" si="6"/>
        <v>113815.91998785773</v>
      </c>
      <c r="Y45" s="40">
        <f t="shared" si="7"/>
        <v>2.6976360841935443E-2</v>
      </c>
    </row>
    <row r="46" spans="2:25" x14ac:dyDescent="0.2">
      <c r="B46" s="38">
        <v>38</v>
      </c>
      <c r="C46" s="54">
        <f t="shared" si="5"/>
        <v>107423.21324088727</v>
      </c>
      <c r="D46" s="54"/>
      <c r="E46" s="53">
        <v>2016</v>
      </c>
      <c r="F46" s="8">
        <v>43651</v>
      </c>
      <c r="G46" s="38" t="s">
        <v>3</v>
      </c>
      <c r="H46" s="62">
        <v>113.29</v>
      </c>
      <c r="I46" s="62"/>
      <c r="J46" s="38">
        <v>68</v>
      </c>
      <c r="K46" s="56">
        <f t="shared" si="1"/>
        <v>3222.696397226618</v>
      </c>
      <c r="L46" s="57"/>
      <c r="M46" s="6">
        <f>IF(J46="","",(K46/J46)/LOOKUP(RIGHT($D$2,3),[1]定数!$A$6:$A$13,[1]定数!$B$6:$B$13))</f>
        <v>0.47392594076862032</v>
      </c>
      <c r="N46" s="38">
        <v>2016</v>
      </c>
      <c r="O46" s="8">
        <v>43652</v>
      </c>
      <c r="P46" s="62">
        <v>112.12</v>
      </c>
      <c r="Q46" s="62"/>
      <c r="R46" s="58">
        <f>IF(P46="","",T46*M46*LOOKUP(RIGHT($D$2,3),定数!$A$6:$A$13,定数!$B$6:$B$13))</f>
        <v>5544.9335069928657</v>
      </c>
      <c r="S46" s="58"/>
      <c r="T46" s="59">
        <f t="shared" si="9"/>
        <v>117.00000000000017</v>
      </c>
      <c r="U46" s="59"/>
      <c r="V46" t="str">
        <f t="shared" si="8"/>
        <v/>
      </c>
      <c r="W46">
        <f t="shared" si="4"/>
        <v>0</v>
      </c>
      <c r="X46" s="39">
        <f t="shared" si="6"/>
        <v>113815.91998785773</v>
      </c>
      <c r="Y46" s="40">
        <f t="shared" si="7"/>
        <v>5.6167070016676535E-2</v>
      </c>
    </row>
    <row r="47" spans="2:25" x14ac:dyDescent="0.2">
      <c r="B47" s="38">
        <v>39</v>
      </c>
      <c r="C47" s="54">
        <f t="shared" si="5"/>
        <v>112968.14674788014</v>
      </c>
      <c r="D47" s="54"/>
      <c r="E47" s="53">
        <v>2016</v>
      </c>
      <c r="F47" s="8">
        <v>43654</v>
      </c>
      <c r="G47" s="38" t="s">
        <v>3</v>
      </c>
      <c r="H47" s="62">
        <v>111.32</v>
      </c>
      <c r="I47" s="62"/>
      <c r="J47" s="38">
        <v>27</v>
      </c>
      <c r="K47" s="56">
        <f t="shared" si="1"/>
        <v>3389.0444024364037</v>
      </c>
      <c r="L47" s="57"/>
      <c r="M47" s="6">
        <f>IF(J47="","",(K47/J47)/LOOKUP(RIGHT($D$2,3),[1]定数!$A$6:$A$13,[1]定数!$B$6:$B$13))</f>
        <v>1.2552016305320013</v>
      </c>
      <c r="N47" s="38">
        <v>2016</v>
      </c>
      <c r="O47" s="8">
        <v>43654</v>
      </c>
      <c r="P47" s="62">
        <v>111.01600000000001</v>
      </c>
      <c r="Q47" s="62"/>
      <c r="R47" s="58">
        <f>IF(P47="","",T47*M47*LOOKUP(RIGHT($D$2,3),定数!$A$6:$A$13,定数!$B$6:$B$13))</f>
        <v>3815.8129568171312</v>
      </c>
      <c r="S47" s="58"/>
      <c r="T47" s="59">
        <f t="shared" si="9"/>
        <v>30.399999999998784</v>
      </c>
      <c r="U47" s="59"/>
      <c r="V47" t="str">
        <f t="shared" si="8"/>
        <v/>
      </c>
      <c r="W47">
        <f t="shared" si="4"/>
        <v>0</v>
      </c>
      <c r="X47" s="39">
        <f t="shared" si="6"/>
        <v>113815.91998785773</v>
      </c>
      <c r="Y47" s="40">
        <f t="shared" si="7"/>
        <v>7.4486349543020358E-3</v>
      </c>
    </row>
    <row r="48" spans="2:25" x14ac:dyDescent="0.2">
      <c r="B48" s="38">
        <v>40</v>
      </c>
      <c r="C48" s="54">
        <f t="shared" ref="C29:C51" si="10">IF(R47="","",C47+R47)</f>
        <v>116783.95970469726</v>
      </c>
      <c r="D48" s="54"/>
      <c r="E48" s="53">
        <v>2016</v>
      </c>
      <c r="F48" s="8">
        <v>43654</v>
      </c>
      <c r="G48" s="38" t="s">
        <v>3</v>
      </c>
      <c r="H48" s="61">
        <v>111.37</v>
      </c>
      <c r="I48" s="61"/>
      <c r="J48" s="38">
        <v>18</v>
      </c>
      <c r="K48" s="56">
        <f t="shared" si="1"/>
        <v>3503.518791140918</v>
      </c>
      <c r="L48" s="57"/>
      <c r="M48" s="6">
        <f>IF(J48="","",(K48/J48)/LOOKUP(RIGHT($D$2,3),[1]定数!$A$6:$A$13,[1]定数!$B$6:$B$13))</f>
        <v>1.946399328411621</v>
      </c>
      <c r="N48" s="38">
        <v>2016</v>
      </c>
      <c r="O48" s="8">
        <v>43654</v>
      </c>
      <c r="P48" s="62">
        <v>111.155</v>
      </c>
      <c r="Q48" s="62"/>
      <c r="R48" s="58">
        <f>IF(P48="","",T48*M48*LOOKUP(RIGHT($D$2,3),定数!$A$6:$A$13,定数!$B$6:$B$13))</f>
        <v>4184.7585560850521</v>
      </c>
      <c r="S48" s="58"/>
      <c r="T48" s="59">
        <f t="shared" si="9"/>
        <v>21.500000000000341</v>
      </c>
      <c r="U48" s="59"/>
      <c r="V48" t="str">
        <f t="shared" si="8"/>
        <v/>
      </c>
      <c r="W48">
        <f t="shared" si="4"/>
        <v>0</v>
      </c>
      <c r="X48" s="39">
        <f t="shared" si="6"/>
        <v>116783.95970469726</v>
      </c>
      <c r="Y48" s="40">
        <f t="shared" si="7"/>
        <v>0</v>
      </c>
    </row>
    <row r="49" spans="2:25" x14ac:dyDescent="0.2">
      <c r="B49" s="38">
        <v>41</v>
      </c>
      <c r="C49" s="54">
        <f t="shared" si="10"/>
        <v>120968.71826078232</v>
      </c>
      <c r="D49" s="54"/>
      <c r="E49" s="38"/>
      <c r="F49" s="8"/>
      <c r="G49" s="38"/>
      <c r="H49" s="60"/>
      <c r="I49" s="60"/>
      <c r="J49" s="38"/>
      <c r="K49" s="56" t="str">
        <f t="shared" si="1"/>
        <v/>
      </c>
      <c r="L49" s="57"/>
      <c r="M49" s="6" t="str">
        <f>IF(J49="","",(K49/J49)/LOOKUP(RIGHT($D$2,3),[1]定数!$A$6:$A$13,[1]定数!$B$6:$B$13))</f>
        <v/>
      </c>
      <c r="N49" s="38"/>
      <c r="O49" s="8"/>
      <c r="P49" s="62"/>
      <c r="Q49" s="62"/>
      <c r="R49" s="58" t="str">
        <f>IF(P49="","",T49*M49*LOOKUP(RIGHT($D$2,3),定数!$A$6:$A$13,定数!$B$6:$B$13))</f>
        <v/>
      </c>
      <c r="S49" s="58"/>
      <c r="T49" s="59" t="str">
        <f t="shared" si="9"/>
        <v/>
      </c>
      <c r="U49" s="59"/>
      <c r="V49" t="str">
        <f t="shared" si="8"/>
        <v/>
      </c>
      <c r="W49" t="str">
        <f t="shared" si="4"/>
        <v/>
      </c>
      <c r="X49" s="39">
        <f t="shared" si="6"/>
        <v>120968.71826078232</v>
      </c>
      <c r="Y49" s="40">
        <f t="shared" si="7"/>
        <v>0</v>
      </c>
    </row>
    <row r="50" spans="2:25" x14ac:dyDescent="0.2">
      <c r="B50" s="38">
        <v>42</v>
      </c>
      <c r="C50" s="54" t="str">
        <f t="shared" si="10"/>
        <v/>
      </c>
      <c r="D50" s="54"/>
      <c r="E50" s="38"/>
      <c r="F50" s="8"/>
      <c r="G50" s="38"/>
      <c r="H50" s="60"/>
      <c r="I50" s="60"/>
      <c r="J50" s="38"/>
      <c r="K50" s="56" t="str">
        <f t="shared" si="1"/>
        <v/>
      </c>
      <c r="L50" s="57"/>
      <c r="M50" s="6" t="str">
        <f>IF(J50="","",(K50/J50)/LOOKUP(RIGHT($D$2,3),[1]定数!$A$6:$A$13,[1]定数!$B$6:$B$13))</f>
        <v/>
      </c>
      <c r="N50" s="38"/>
      <c r="O50" s="8"/>
      <c r="P50" s="62"/>
      <c r="Q50" s="62"/>
      <c r="R50" s="58" t="str">
        <f>IF(P50="","",T50*M50*LOOKUP(RIGHT($D$2,3),定数!$A$6:$A$13,定数!$B$6:$B$13))</f>
        <v/>
      </c>
      <c r="S50" s="58"/>
      <c r="T50" s="59" t="str">
        <f t="shared" si="9"/>
        <v/>
      </c>
      <c r="U50" s="59"/>
      <c r="V50" t="str">
        <f t="shared" si="8"/>
        <v/>
      </c>
      <c r="W50" t="str">
        <f t="shared" si="4"/>
        <v/>
      </c>
      <c r="X50" s="39" t="str">
        <f t="shared" si="6"/>
        <v/>
      </c>
      <c r="Y50" s="40" t="str">
        <f t="shared" si="7"/>
        <v/>
      </c>
    </row>
    <row r="51" spans="2:25" x14ac:dyDescent="0.2">
      <c r="B51" s="38">
        <v>43</v>
      </c>
      <c r="C51" s="54" t="str">
        <f t="shared" si="10"/>
        <v/>
      </c>
      <c r="D51" s="54"/>
      <c r="E51" s="38"/>
      <c r="F51" s="8"/>
      <c r="G51" s="38"/>
      <c r="H51" s="60"/>
      <c r="I51" s="60"/>
      <c r="J51" s="38"/>
      <c r="K51" s="56" t="str">
        <f t="shared" si="1"/>
        <v/>
      </c>
      <c r="L51" s="57"/>
      <c r="M51" s="6" t="str">
        <f>IF(J51="","",(K51/J51)/LOOKUP(RIGHT($D$2,3),[1]定数!$A$6:$A$13,[1]定数!$B$6:$B$13))</f>
        <v/>
      </c>
      <c r="N51" s="38"/>
      <c r="O51" s="8"/>
      <c r="P51" s="62"/>
      <c r="Q51" s="62"/>
      <c r="R51" s="58" t="str">
        <f>IF(P51="","",T51*M51*LOOKUP(RIGHT($D$2,3),定数!$A$6:$A$13,定数!$B$6:$B$13))</f>
        <v/>
      </c>
      <c r="S51" s="58"/>
      <c r="T51" s="59" t="str">
        <f t="shared" si="9"/>
        <v/>
      </c>
      <c r="U51" s="59"/>
      <c r="V51" t="str">
        <f t="shared" si="8"/>
        <v/>
      </c>
      <c r="W51" t="str">
        <f t="shared" si="4"/>
        <v/>
      </c>
      <c r="X51" s="39" t="str">
        <f t="shared" si="6"/>
        <v/>
      </c>
      <c r="Y51" s="40" t="str">
        <f t="shared" si="7"/>
        <v/>
      </c>
    </row>
    <row r="52" spans="2:25" x14ac:dyDescent="0.2">
      <c r="B52" s="38">
        <v>44</v>
      </c>
      <c r="C52" s="54"/>
      <c r="D52" s="54"/>
      <c r="E52" s="38"/>
      <c r="F52" s="8"/>
      <c r="G52" s="38"/>
      <c r="H52" s="60"/>
      <c r="I52" s="60"/>
      <c r="J52" s="38"/>
      <c r="K52" s="56" t="str">
        <f t="shared" si="1"/>
        <v/>
      </c>
      <c r="L52" s="57"/>
      <c r="M52" s="6" t="str">
        <f>IF(J52="","",(K52/J52)/LOOKUP(RIGHT($D$2,3),[1]定数!$A$6:$A$13,[1]定数!$B$6:$B$13))</f>
        <v/>
      </c>
      <c r="N52" s="38"/>
      <c r="O52" s="8"/>
      <c r="P52" s="62"/>
      <c r="Q52" s="62"/>
      <c r="R52" s="58" t="str">
        <f>IF(P52="","",T52*M52*LOOKUP(RIGHT($D$2,3),定数!$A$6:$A$13,定数!$B$6:$B$13))</f>
        <v/>
      </c>
      <c r="S52" s="58"/>
      <c r="T52" s="59" t="str">
        <f t="shared" si="9"/>
        <v/>
      </c>
      <c r="U52" s="59"/>
      <c r="V52" t="str">
        <f t="shared" si="8"/>
        <v/>
      </c>
      <c r="W52" t="str">
        <f t="shared" si="4"/>
        <v/>
      </c>
      <c r="X52" s="39" t="str">
        <f t="shared" si="6"/>
        <v/>
      </c>
      <c r="Y52" s="40" t="str">
        <f t="shared" si="7"/>
        <v/>
      </c>
    </row>
    <row r="53" spans="2:25" x14ac:dyDescent="0.2">
      <c r="B53" s="38">
        <v>45</v>
      </c>
      <c r="C53" s="54"/>
      <c r="D53" s="54"/>
      <c r="E53" s="38"/>
      <c r="F53" s="8"/>
      <c r="G53" s="38"/>
      <c r="H53" s="60"/>
      <c r="I53" s="60"/>
      <c r="J53" s="38"/>
      <c r="K53" s="56" t="str">
        <f t="shared" si="1"/>
        <v/>
      </c>
      <c r="L53" s="57"/>
      <c r="M53" s="6" t="str">
        <f>IF(J53="","",(K53/J53)/LOOKUP(RIGHT($D$2,3),[1]定数!$A$6:$A$13,[1]定数!$B$6:$B$13))</f>
        <v/>
      </c>
      <c r="N53" s="38"/>
      <c r="O53" s="8"/>
      <c r="P53" s="62"/>
      <c r="Q53" s="62"/>
      <c r="R53" s="58" t="str">
        <f>IF(P53="","",T53*M53*LOOKUP(RIGHT($D$2,3),定数!$A$6:$A$13,定数!$B$6:$B$13))</f>
        <v/>
      </c>
      <c r="S53" s="58"/>
      <c r="T53" s="59" t="str">
        <f t="shared" si="9"/>
        <v/>
      </c>
      <c r="U53" s="59"/>
      <c r="V53" t="str">
        <f t="shared" si="8"/>
        <v/>
      </c>
      <c r="W53" t="str">
        <f t="shared" si="4"/>
        <v/>
      </c>
      <c r="X53" s="39" t="str">
        <f t="shared" si="6"/>
        <v/>
      </c>
      <c r="Y53" s="40" t="str">
        <f t="shared" si="7"/>
        <v/>
      </c>
    </row>
    <row r="54" spans="2:25" x14ac:dyDescent="0.2">
      <c r="B54" s="38">
        <v>46</v>
      </c>
      <c r="C54" s="54"/>
      <c r="D54" s="54"/>
      <c r="E54" s="38"/>
      <c r="F54" s="8"/>
      <c r="G54" s="38"/>
      <c r="H54" s="60"/>
      <c r="I54" s="60"/>
      <c r="J54" s="38"/>
      <c r="K54" s="56" t="str">
        <f t="shared" si="1"/>
        <v/>
      </c>
      <c r="L54" s="57"/>
      <c r="M54" s="6" t="str">
        <f>IF(J54="","",(K54/J54)/LOOKUP(RIGHT($D$2,3),[1]定数!$A$6:$A$13,[1]定数!$B$6:$B$13))</f>
        <v/>
      </c>
      <c r="N54" s="38"/>
      <c r="O54" s="8"/>
      <c r="P54" s="62"/>
      <c r="Q54" s="62"/>
      <c r="R54" s="58" t="str">
        <f>IF(P54="","",T54*M54*LOOKUP(RIGHT($D$2,3),定数!$A$6:$A$13,定数!$B$6:$B$13))</f>
        <v/>
      </c>
      <c r="S54" s="58"/>
      <c r="T54" s="59" t="str">
        <f t="shared" si="9"/>
        <v/>
      </c>
      <c r="U54" s="59"/>
      <c r="V54" t="str">
        <f t="shared" si="8"/>
        <v/>
      </c>
      <c r="W54" t="str">
        <f t="shared" si="4"/>
        <v/>
      </c>
      <c r="X54" s="39" t="str">
        <f t="shared" si="6"/>
        <v/>
      </c>
      <c r="Y54" s="40" t="str">
        <f t="shared" si="7"/>
        <v/>
      </c>
    </row>
    <row r="55" spans="2:25" x14ac:dyDescent="0.2">
      <c r="B55" s="38">
        <v>47</v>
      </c>
      <c r="C55" s="54"/>
      <c r="D55" s="54"/>
      <c r="E55" s="38"/>
      <c r="F55" s="8"/>
      <c r="G55" s="38"/>
      <c r="H55" s="60"/>
      <c r="I55" s="60"/>
      <c r="J55" s="38"/>
      <c r="K55" s="56" t="str">
        <f t="shared" si="1"/>
        <v/>
      </c>
      <c r="L55" s="57"/>
      <c r="M55" s="6" t="str">
        <f>IF(J55="","",(K55/J55)/LOOKUP(RIGHT($D$2,3),[1]定数!$A$6:$A$13,[1]定数!$B$6:$B$13))</f>
        <v/>
      </c>
      <c r="N55" s="38"/>
      <c r="O55" s="8"/>
      <c r="P55" s="62"/>
      <c r="Q55" s="62"/>
      <c r="R55" s="58" t="str">
        <f>IF(P55="","",T55*M55*LOOKUP(RIGHT($D$2,3),定数!$A$6:$A$13,定数!$B$6:$B$13))</f>
        <v/>
      </c>
      <c r="S55" s="58"/>
      <c r="T55" s="59" t="str">
        <f t="shared" si="9"/>
        <v/>
      </c>
      <c r="U55" s="59"/>
      <c r="V55" t="str">
        <f t="shared" si="8"/>
        <v/>
      </c>
      <c r="W55" t="str">
        <f t="shared" si="4"/>
        <v/>
      </c>
      <c r="X55" s="39" t="str">
        <f t="shared" si="6"/>
        <v/>
      </c>
      <c r="Y55" s="40" t="str">
        <f t="shared" si="7"/>
        <v/>
      </c>
    </row>
    <row r="56" spans="2:25" x14ac:dyDescent="0.2">
      <c r="B56" s="38">
        <v>48</v>
      </c>
      <c r="C56" s="54"/>
      <c r="D56" s="54"/>
      <c r="E56" s="38"/>
      <c r="F56" s="8"/>
      <c r="G56" s="38"/>
      <c r="H56" s="60"/>
      <c r="I56" s="60"/>
      <c r="J56" s="38"/>
      <c r="K56" s="56" t="str">
        <f t="shared" si="1"/>
        <v/>
      </c>
      <c r="L56" s="57"/>
      <c r="M56" s="6" t="str">
        <f>IF(J56="","",(K56/J56)/LOOKUP(RIGHT($D$2,3),[1]定数!$A$6:$A$13,[1]定数!$B$6:$B$13))</f>
        <v/>
      </c>
      <c r="N56" s="38"/>
      <c r="O56" s="8"/>
      <c r="P56" s="62"/>
      <c r="Q56" s="62"/>
      <c r="R56" s="58" t="str">
        <f>IF(P56="","",T56*M56*LOOKUP(RIGHT($D$2,3),定数!$A$6:$A$13,定数!$B$6:$B$13))</f>
        <v/>
      </c>
      <c r="S56" s="58"/>
      <c r="T56" s="59" t="str">
        <f t="shared" si="9"/>
        <v/>
      </c>
      <c r="U56" s="59"/>
      <c r="V56" t="str">
        <f t="shared" si="8"/>
        <v/>
      </c>
      <c r="W56" t="str">
        <f t="shared" si="4"/>
        <v/>
      </c>
      <c r="X56" s="39" t="str">
        <f t="shared" si="6"/>
        <v/>
      </c>
      <c r="Y56" s="40" t="str">
        <f t="shared" si="7"/>
        <v/>
      </c>
    </row>
    <row r="57" spans="2:25" x14ac:dyDescent="0.2">
      <c r="B57" s="38">
        <v>49</v>
      </c>
      <c r="C57" s="54"/>
      <c r="D57" s="54"/>
      <c r="E57" s="38"/>
      <c r="F57" s="8"/>
      <c r="G57" s="38"/>
      <c r="H57" s="60"/>
      <c r="I57" s="60"/>
      <c r="J57" s="38"/>
      <c r="K57" s="56" t="str">
        <f t="shared" ref="K10:K73" si="11">IF(J57="","",C57*0.03)</f>
        <v/>
      </c>
      <c r="L57" s="57"/>
      <c r="M57" s="6" t="str">
        <f>IF(J57="","",(K57/J57)/LOOKUP(RIGHT($D$2,3),[1]定数!$A$6:$A$13,[1]定数!$B$6:$B$13))</f>
        <v/>
      </c>
      <c r="N57" s="38"/>
      <c r="O57" s="8"/>
      <c r="P57" s="62"/>
      <c r="Q57" s="62"/>
      <c r="R57" s="58" t="str">
        <f>IF(P57="","",T57*M57*LOOKUP(RIGHT($D$2,3),定数!$A$6:$A$13,定数!$B$6:$B$13))</f>
        <v/>
      </c>
      <c r="S57" s="58"/>
      <c r="T57" s="59" t="str">
        <f t="shared" si="9"/>
        <v/>
      </c>
      <c r="U57" s="59"/>
      <c r="V57" t="str">
        <f t="shared" si="8"/>
        <v/>
      </c>
      <c r="W57" t="str">
        <f t="shared" si="4"/>
        <v/>
      </c>
      <c r="X57" s="39" t="str">
        <f t="shared" si="6"/>
        <v/>
      </c>
      <c r="Y57" s="40" t="str">
        <f t="shared" si="7"/>
        <v/>
      </c>
    </row>
    <row r="58" spans="2:25" x14ac:dyDescent="0.2">
      <c r="B58" s="38">
        <v>50</v>
      </c>
      <c r="C58" s="54"/>
      <c r="D58" s="54"/>
      <c r="E58" s="38"/>
      <c r="F58" s="8"/>
      <c r="G58" s="38"/>
      <c r="H58" s="60"/>
      <c r="I58" s="60"/>
      <c r="J58" s="38"/>
      <c r="K58" s="56" t="str">
        <f t="shared" si="11"/>
        <v/>
      </c>
      <c r="L58" s="57"/>
      <c r="M58" s="6" t="str">
        <f>IF(J58="","",(K58/J58)/LOOKUP(RIGHT($D$2,3),[1]定数!$A$6:$A$13,[1]定数!$B$6:$B$13))</f>
        <v/>
      </c>
      <c r="N58" s="38"/>
      <c r="O58" s="8"/>
      <c r="P58" s="62"/>
      <c r="Q58" s="62"/>
      <c r="R58" s="58" t="str">
        <f>IF(P58="","",T58*M58*LOOKUP(RIGHT($D$2,3),定数!$A$6:$A$13,定数!$B$6:$B$13))</f>
        <v/>
      </c>
      <c r="S58" s="58"/>
      <c r="T58" s="59" t="str">
        <f t="shared" si="9"/>
        <v/>
      </c>
      <c r="U58" s="59"/>
      <c r="V58" t="str">
        <f t="shared" si="8"/>
        <v/>
      </c>
      <c r="W58" t="str">
        <f t="shared" si="4"/>
        <v/>
      </c>
      <c r="X58" s="39" t="str">
        <f t="shared" si="6"/>
        <v/>
      </c>
      <c r="Y58" s="40" t="str">
        <f t="shared" si="7"/>
        <v/>
      </c>
    </row>
    <row r="59" spans="2:25" x14ac:dyDescent="0.2">
      <c r="B59" s="38">
        <v>51</v>
      </c>
      <c r="C59" s="54"/>
      <c r="D59" s="54"/>
      <c r="E59" s="38"/>
      <c r="F59" s="8"/>
      <c r="G59" s="38"/>
      <c r="H59" s="60"/>
      <c r="I59" s="60"/>
      <c r="J59" s="38"/>
      <c r="K59" s="56" t="str">
        <f t="shared" si="11"/>
        <v/>
      </c>
      <c r="L59" s="57"/>
      <c r="M59" s="6" t="str">
        <f>IF(J59="","",(K59/J59)/LOOKUP(RIGHT($D$2,3),[1]定数!$A$6:$A$13,[1]定数!$B$6:$B$13))</f>
        <v/>
      </c>
      <c r="N59" s="38"/>
      <c r="O59" s="8"/>
      <c r="P59" s="62"/>
      <c r="Q59" s="62"/>
      <c r="R59" s="58" t="str">
        <f>IF(P59="","",T59*M59*LOOKUP(RIGHT($D$2,3),定数!$A$6:$A$13,定数!$B$6:$B$13))</f>
        <v/>
      </c>
      <c r="S59" s="58"/>
      <c r="T59" s="59" t="str">
        <f t="shared" si="9"/>
        <v/>
      </c>
      <c r="U59" s="59"/>
      <c r="V59" t="str">
        <f t="shared" si="8"/>
        <v/>
      </c>
      <c r="W59" t="str">
        <f t="shared" si="4"/>
        <v/>
      </c>
      <c r="X59" s="39" t="str">
        <f t="shared" si="6"/>
        <v/>
      </c>
      <c r="Y59" s="40" t="str">
        <f t="shared" si="7"/>
        <v/>
      </c>
    </row>
    <row r="60" spans="2:25" x14ac:dyDescent="0.2">
      <c r="B60" s="38">
        <v>52</v>
      </c>
      <c r="C60" s="54"/>
      <c r="D60" s="54"/>
      <c r="E60" s="38"/>
      <c r="F60" s="8"/>
      <c r="G60" s="38"/>
      <c r="H60" s="60"/>
      <c r="I60" s="60"/>
      <c r="J60" s="38"/>
      <c r="K60" s="56" t="str">
        <f t="shared" si="11"/>
        <v/>
      </c>
      <c r="L60" s="57"/>
      <c r="M60" s="6" t="str">
        <f>IF(J60="","",(K60/J60)/LOOKUP(RIGHT($D$2,3),[1]定数!$A$6:$A$13,[1]定数!$B$6:$B$13))</f>
        <v/>
      </c>
      <c r="N60" s="38"/>
      <c r="O60" s="8"/>
      <c r="P60" s="61"/>
      <c r="Q60" s="61"/>
      <c r="R60" s="58" t="str">
        <f>IF(P60="","",T60*M60*LOOKUP(RIGHT($D$2,3),定数!$A$6:$A$13,定数!$B$6:$B$13))</f>
        <v/>
      </c>
      <c r="S60" s="58"/>
      <c r="T60" s="59" t="str">
        <f t="shared" si="9"/>
        <v/>
      </c>
      <c r="U60" s="59"/>
      <c r="V60" t="str">
        <f t="shared" si="8"/>
        <v/>
      </c>
      <c r="W60" t="str">
        <f t="shared" si="4"/>
        <v/>
      </c>
      <c r="X60" s="39" t="str">
        <f t="shared" si="6"/>
        <v/>
      </c>
      <c r="Y60" s="40" t="str">
        <f t="shared" si="7"/>
        <v/>
      </c>
    </row>
    <row r="61" spans="2:25" x14ac:dyDescent="0.2">
      <c r="B61" s="38">
        <v>53</v>
      </c>
      <c r="C61" s="54"/>
      <c r="D61" s="54"/>
      <c r="E61" s="38"/>
      <c r="F61" s="8"/>
      <c r="G61" s="38"/>
      <c r="H61" s="60"/>
      <c r="I61" s="60"/>
      <c r="J61" s="38"/>
      <c r="K61" s="56" t="str">
        <f t="shared" si="11"/>
        <v/>
      </c>
      <c r="L61" s="57"/>
      <c r="M61" s="6" t="str">
        <f>IF(J61="","",(K61/J61)/LOOKUP(RIGHT($D$2,3),[1]定数!$A$6:$A$13,[1]定数!$B$6:$B$13))</f>
        <v/>
      </c>
      <c r="N61" s="38"/>
      <c r="O61" s="8"/>
      <c r="P61" s="61"/>
      <c r="Q61" s="61"/>
      <c r="R61" s="58" t="str">
        <f>IF(P61="","",T61*M61*LOOKUP(RIGHT($D$2,3),定数!$A$6:$A$13,定数!$B$6:$B$13))</f>
        <v/>
      </c>
      <c r="S61" s="58"/>
      <c r="T61" s="59" t="str">
        <f t="shared" si="9"/>
        <v/>
      </c>
      <c r="U61" s="59"/>
      <c r="V61" t="str">
        <f t="shared" si="8"/>
        <v/>
      </c>
      <c r="W61" t="str">
        <f t="shared" si="4"/>
        <v/>
      </c>
      <c r="X61" s="39" t="str">
        <f t="shared" si="6"/>
        <v/>
      </c>
      <c r="Y61" s="40" t="str">
        <f t="shared" si="7"/>
        <v/>
      </c>
    </row>
    <row r="62" spans="2:25" x14ac:dyDescent="0.2">
      <c r="B62" s="38">
        <v>54</v>
      </c>
      <c r="C62" s="54"/>
      <c r="D62" s="54"/>
      <c r="E62" s="38"/>
      <c r="F62" s="8"/>
      <c r="G62" s="38"/>
      <c r="H62" s="60"/>
      <c r="I62" s="60"/>
      <c r="J62" s="38"/>
      <c r="K62" s="56" t="str">
        <f t="shared" si="11"/>
        <v/>
      </c>
      <c r="L62" s="57"/>
      <c r="M62" s="6" t="str">
        <f>IF(J62="","",(K62/J62)/LOOKUP(RIGHT($D$2,3),[1]定数!$A$6:$A$13,[1]定数!$B$6:$B$13))</f>
        <v/>
      </c>
      <c r="N62" s="38"/>
      <c r="O62" s="8"/>
      <c r="P62" s="60"/>
      <c r="Q62" s="60"/>
      <c r="R62" s="58" t="str">
        <f>IF(P62="","",T62*M62*LOOKUP(RIGHT($D$2,3),定数!$A$6:$A$13,定数!$B$6:$B$13))</f>
        <v/>
      </c>
      <c r="S62" s="58"/>
      <c r="T62" s="59" t="str">
        <f t="shared" si="9"/>
        <v/>
      </c>
      <c r="U62" s="59"/>
      <c r="V62" t="str">
        <f t="shared" si="8"/>
        <v/>
      </c>
      <c r="W62" t="str">
        <f t="shared" si="4"/>
        <v/>
      </c>
      <c r="X62" s="39" t="str">
        <f t="shared" si="6"/>
        <v/>
      </c>
      <c r="Y62" s="40" t="str">
        <f t="shared" si="7"/>
        <v/>
      </c>
    </row>
    <row r="63" spans="2:25" x14ac:dyDescent="0.2">
      <c r="B63" s="38">
        <v>55</v>
      </c>
      <c r="C63" s="54"/>
      <c r="D63" s="54"/>
      <c r="E63" s="38"/>
      <c r="F63" s="8"/>
      <c r="G63" s="38"/>
      <c r="H63" s="60"/>
      <c r="I63" s="60"/>
      <c r="J63" s="38"/>
      <c r="K63" s="56" t="str">
        <f t="shared" si="11"/>
        <v/>
      </c>
      <c r="L63" s="57"/>
      <c r="M63" s="6" t="str">
        <f>IF(J63="","",(K63/J63)/LOOKUP(RIGHT($D$2,3),[1]定数!$A$6:$A$13,[1]定数!$B$6:$B$13))</f>
        <v/>
      </c>
      <c r="N63" s="38"/>
      <c r="O63" s="8"/>
      <c r="P63" s="60"/>
      <c r="Q63" s="60"/>
      <c r="R63" s="58" t="str">
        <f>IF(P63="","",T63*M63*LOOKUP(RIGHT($D$2,3),定数!$A$6:$A$13,定数!$B$6:$B$13))</f>
        <v/>
      </c>
      <c r="S63" s="58"/>
      <c r="T63" s="59" t="str">
        <f t="shared" si="9"/>
        <v/>
      </c>
      <c r="U63" s="59"/>
      <c r="V63" t="str">
        <f t="shared" si="8"/>
        <v/>
      </c>
      <c r="W63" t="str">
        <f t="shared" si="4"/>
        <v/>
      </c>
      <c r="X63" s="39" t="str">
        <f t="shared" si="6"/>
        <v/>
      </c>
      <c r="Y63" s="40" t="str">
        <f t="shared" si="7"/>
        <v/>
      </c>
    </row>
    <row r="64" spans="2:25" x14ac:dyDescent="0.2">
      <c r="B64" s="38">
        <v>56</v>
      </c>
      <c r="C64" s="54"/>
      <c r="D64" s="54"/>
      <c r="E64" s="38"/>
      <c r="F64" s="8"/>
      <c r="G64" s="38"/>
      <c r="H64" s="60"/>
      <c r="I64" s="60"/>
      <c r="J64" s="38"/>
      <c r="K64" s="56" t="str">
        <f t="shared" si="11"/>
        <v/>
      </c>
      <c r="L64" s="57"/>
      <c r="M64" s="6" t="str">
        <f>IF(J64="","",(K64/J64)/LOOKUP(RIGHT($D$2,3),[1]定数!$A$6:$A$13,[1]定数!$B$6:$B$13))</f>
        <v/>
      </c>
      <c r="N64" s="38"/>
      <c r="O64" s="8"/>
      <c r="P64" s="60"/>
      <c r="Q64" s="60"/>
      <c r="R64" s="58" t="str">
        <f>IF(P64="","",T64*M64*LOOKUP(RIGHT($D$2,3),定数!$A$6:$A$13,定数!$B$6:$B$13))</f>
        <v/>
      </c>
      <c r="S64" s="58"/>
      <c r="T64" s="59" t="str">
        <f t="shared" si="9"/>
        <v/>
      </c>
      <c r="U64" s="59"/>
      <c r="V64" t="str">
        <f t="shared" si="8"/>
        <v/>
      </c>
      <c r="W64" t="str">
        <f t="shared" si="4"/>
        <v/>
      </c>
      <c r="X64" s="39" t="str">
        <f t="shared" si="6"/>
        <v/>
      </c>
      <c r="Y64" s="40" t="str">
        <f t="shared" si="7"/>
        <v/>
      </c>
    </row>
    <row r="65" spans="2:25" x14ac:dyDescent="0.2">
      <c r="B65" s="38">
        <v>57</v>
      </c>
      <c r="C65" s="54"/>
      <c r="D65" s="54"/>
      <c r="E65" s="38"/>
      <c r="F65" s="8"/>
      <c r="G65" s="38"/>
      <c r="H65" s="60"/>
      <c r="I65" s="60"/>
      <c r="J65" s="38"/>
      <c r="K65" s="56" t="str">
        <f t="shared" si="11"/>
        <v/>
      </c>
      <c r="L65" s="57"/>
      <c r="M65" s="6" t="str">
        <f>IF(J65="","",(K65/J65)/LOOKUP(RIGHT($D$2,3),[1]定数!$A$6:$A$13,[1]定数!$B$6:$B$13))</f>
        <v/>
      </c>
      <c r="N65" s="38"/>
      <c r="O65" s="8"/>
      <c r="P65" s="60"/>
      <c r="Q65" s="60"/>
      <c r="R65" s="58" t="str">
        <f>IF(P65="","",T65*M65*LOOKUP(RIGHT($D$2,3),定数!$A$6:$A$13,定数!$B$6:$B$13))</f>
        <v/>
      </c>
      <c r="S65" s="58"/>
      <c r="T65" s="59" t="str">
        <f t="shared" si="9"/>
        <v/>
      </c>
      <c r="U65" s="59"/>
      <c r="V65" t="str">
        <f t="shared" si="8"/>
        <v/>
      </c>
      <c r="W65" t="str">
        <f t="shared" si="4"/>
        <v/>
      </c>
      <c r="X65" s="39" t="str">
        <f t="shared" si="6"/>
        <v/>
      </c>
      <c r="Y65" s="40" t="str">
        <f t="shared" si="7"/>
        <v/>
      </c>
    </row>
    <row r="66" spans="2:25" x14ac:dyDescent="0.2">
      <c r="B66" s="38">
        <v>58</v>
      </c>
      <c r="C66" s="54"/>
      <c r="D66" s="54"/>
      <c r="E66" s="38"/>
      <c r="F66" s="8"/>
      <c r="G66" s="38"/>
      <c r="H66" s="60"/>
      <c r="I66" s="60"/>
      <c r="J66" s="38"/>
      <c r="K66" s="56" t="str">
        <f t="shared" si="11"/>
        <v/>
      </c>
      <c r="L66" s="57"/>
      <c r="M66" s="6" t="str">
        <f>IF(J66="","",(K66/J66)/LOOKUP(RIGHT($D$2,3),[1]定数!$A$6:$A$13,[1]定数!$B$6:$B$13))</f>
        <v/>
      </c>
      <c r="N66" s="38"/>
      <c r="O66" s="8"/>
      <c r="P66" s="60"/>
      <c r="Q66" s="60"/>
      <c r="R66" s="58" t="str">
        <f>IF(P66="","",T66*M66*LOOKUP(RIGHT($D$2,3),定数!$A$6:$A$13,定数!$B$6:$B$13))</f>
        <v/>
      </c>
      <c r="S66" s="58"/>
      <c r="T66" s="59" t="str">
        <f t="shared" si="9"/>
        <v/>
      </c>
      <c r="U66" s="59"/>
      <c r="V66" t="str">
        <f t="shared" si="8"/>
        <v/>
      </c>
      <c r="W66" t="str">
        <f t="shared" si="4"/>
        <v/>
      </c>
      <c r="X66" s="39" t="str">
        <f t="shared" si="6"/>
        <v/>
      </c>
      <c r="Y66" s="40" t="str">
        <f t="shared" si="7"/>
        <v/>
      </c>
    </row>
    <row r="67" spans="2:25" x14ac:dyDescent="0.2">
      <c r="B67" s="38">
        <v>59</v>
      </c>
      <c r="C67" s="54"/>
      <c r="D67" s="54"/>
      <c r="E67" s="38"/>
      <c r="F67" s="8"/>
      <c r="G67" s="38"/>
      <c r="H67" s="60"/>
      <c r="I67" s="60"/>
      <c r="J67" s="38"/>
      <c r="K67" s="56" t="str">
        <f t="shared" si="11"/>
        <v/>
      </c>
      <c r="L67" s="57"/>
      <c r="M67" s="6" t="str">
        <f>IF(J67="","",(K67/J67)/LOOKUP(RIGHT($D$2,3),[1]定数!$A$6:$A$13,[1]定数!$B$6:$B$13))</f>
        <v/>
      </c>
      <c r="N67" s="38"/>
      <c r="O67" s="8"/>
      <c r="P67" s="60"/>
      <c r="Q67" s="60"/>
      <c r="R67" s="58" t="str">
        <f>IF(P67="","",T67*M67*LOOKUP(RIGHT($D$2,3),定数!$A$6:$A$13,定数!$B$6:$B$13))</f>
        <v/>
      </c>
      <c r="S67" s="58"/>
      <c r="T67" s="59" t="str">
        <f t="shared" si="9"/>
        <v/>
      </c>
      <c r="U67" s="59"/>
      <c r="V67" t="str">
        <f t="shared" si="8"/>
        <v/>
      </c>
      <c r="W67" t="str">
        <f t="shared" si="4"/>
        <v/>
      </c>
      <c r="X67" s="39" t="str">
        <f t="shared" si="6"/>
        <v/>
      </c>
      <c r="Y67" s="40" t="str">
        <f t="shared" si="7"/>
        <v/>
      </c>
    </row>
    <row r="68" spans="2:25" x14ac:dyDescent="0.2">
      <c r="B68" s="38">
        <v>60</v>
      </c>
      <c r="C68" s="54" t="str">
        <f t="shared" ref="C68:C73" si="12">IF(R67="","",C67+R67)</f>
        <v/>
      </c>
      <c r="D68" s="54"/>
      <c r="E68" s="38"/>
      <c r="F68" s="8"/>
      <c r="G68" s="38"/>
      <c r="H68" s="60"/>
      <c r="I68" s="60"/>
      <c r="J68" s="38"/>
      <c r="K68" s="56" t="str">
        <f t="shared" si="11"/>
        <v/>
      </c>
      <c r="L68" s="57"/>
      <c r="M68" s="6" t="str">
        <f>IF(J68="","",(K68/J68)/LOOKUP(RIGHT($D$2,3),[1]定数!$A$6:$A$13,[1]定数!$B$6:$B$13))</f>
        <v/>
      </c>
      <c r="N68" s="38"/>
      <c r="O68" s="8"/>
      <c r="P68" s="60"/>
      <c r="Q68" s="60"/>
      <c r="R68" s="58" t="str">
        <f>IF(P68="","",T68*M68*LOOKUP(RIGHT($D$2,3),定数!$A$6:$A$13,定数!$B$6:$B$13))</f>
        <v/>
      </c>
      <c r="S68" s="58"/>
      <c r="T68" s="59" t="str">
        <f t="shared" si="9"/>
        <v/>
      </c>
      <c r="U68" s="59"/>
      <c r="V68" t="str">
        <f t="shared" si="8"/>
        <v/>
      </c>
      <c r="W68" t="str">
        <f t="shared" si="4"/>
        <v/>
      </c>
      <c r="X68" s="39" t="str">
        <f t="shared" si="6"/>
        <v/>
      </c>
      <c r="Y68" s="40" t="str">
        <f t="shared" si="7"/>
        <v/>
      </c>
    </row>
    <row r="69" spans="2:25" x14ac:dyDescent="0.2">
      <c r="B69" s="38">
        <v>61</v>
      </c>
      <c r="C69" s="54" t="str">
        <f t="shared" si="12"/>
        <v/>
      </c>
      <c r="D69" s="54"/>
      <c r="E69" s="38"/>
      <c r="F69" s="8"/>
      <c r="G69" s="38"/>
      <c r="H69" s="60"/>
      <c r="I69" s="60"/>
      <c r="J69" s="38"/>
      <c r="K69" s="56" t="str">
        <f t="shared" si="11"/>
        <v/>
      </c>
      <c r="L69" s="57"/>
      <c r="M69" s="6" t="str">
        <f>IF(J69="","",(K69/J69)/LOOKUP(RIGHT($D$2,3),[1]定数!$A$6:$A$13,[1]定数!$B$6:$B$13))</f>
        <v/>
      </c>
      <c r="N69" s="38"/>
      <c r="O69" s="8"/>
      <c r="P69" s="60"/>
      <c r="Q69" s="60"/>
      <c r="R69" s="58" t="str">
        <f>IF(P69="","",T69*M69*LOOKUP(RIGHT($D$2,3),定数!$A$6:$A$13,定数!$B$6:$B$13))</f>
        <v/>
      </c>
      <c r="S69" s="58"/>
      <c r="T69" s="59" t="str">
        <f t="shared" si="9"/>
        <v/>
      </c>
      <c r="U69" s="59"/>
      <c r="V69" t="str">
        <f t="shared" si="8"/>
        <v/>
      </c>
      <c r="W69" t="str">
        <f t="shared" si="4"/>
        <v/>
      </c>
      <c r="X69" s="39" t="str">
        <f t="shared" si="6"/>
        <v/>
      </c>
      <c r="Y69" s="40" t="str">
        <f t="shared" si="7"/>
        <v/>
      </c>
    </row>
    <row r="70" spans="2:25" x14ac:dyDescent="0.2">
      <c r="B70" s="38">
        <v>62</v>
      </c>
      <c r="C70" s="54" t="str">
        <f t="shared" si="12"/>
        <v/>
      </c>
      <c r="D70" s="54"/>
      <c r="E70" s="38"/>
      <c r="F70" s="8"/>
      <c r="G70" s="38"/>
      <c r="H70" s="60"/>
      <c r="I70" s="60"/>
      <c r="J70" s="38"/>
      <c r="K70" s="56" t="str">
        <f t="shared" si="11"/>
        <v/>
      </c>
      <c r="L70" s="57"/>
      <c r="M70" s="6" t="str">
        <f>IF(J70="","",(K70/J70)/LOOKUP(RIGHT($D$2,3),[1]定数!$A$6:$A$13,[1]定数!$B$6:$B$13))</f>
        <v/>
      </c>
      <c r="N70" s="38"/>
      <c r="O70" s="8"/>
      <c r="P70" s="60"/>
      <c r="Q70" s="60"/>
      <c r="R70" s="58" t="str">
        <f>IF(P70="","",T70*M70*LOOKUP(RIGHT($D$2,3),定数!$A$6:$A$13,定数!$B$6:$B$13))</f>
        <v/>
      </c>
      <c r="S70" s="58"/>
      <c r="T70" s="59" t="str">
        <f t="shared" si="9"/>
        <v/>
      </c>
      <c r="U70" s="59"/>
      <c r="V70" t="str">
        <f t="shared" si="8"/>
        <v/>
      </c>
      <c r="W70" t="str">
        <f t="shared" si="4"/>
        <v/>
      </c>
      <c r="X70" s="39" t="str">
        <f t="shared" si="6"/>
        <v/>
      </c>
      <c r="Y70" s="40" t="str">
        <f t="shared" si="7"/>
        <v/>
      </c>
    </row>
    <row r="71" spans="2:25" x14ac:dyDescent="0.2">
      <c r="B71" s="38">
        <v>63</v>
      </c>
      <c r="C71" s="54" t="str">
        <f t="shared" si="12"/>
        <v/>
      </c>
      <c r="D71" s="54"/>
      <c r="E71" s="38"/>
      <c r="F71" s="8"/>
      <c r="G71" s="38"/>
      <c r="H71" s="60"/>
      <c r="I71" s="60"/>
      <c r="J71" s="38"/>
      <c r="K71" s="56" t="str">
        <f t="shared" si="11"/>
        <v/>
      </c>
      <c r="L71" s="57"/>
      <c r="M71" s="6" t="str">
        <f>IF(J71="","",(K71/J71)/LOOKUP(RIGHT($D$2,3),[1]定数!$A$6:$A$13,[1]定数!$B$6:$B$13))</f>
        <v/>
      </c>
      <c r="N71" s="38"/>
      <c r="O71" s="8"/>
      <c r="P71" s="60"/>
      <c r="Q71" s="60"/>
      <c r="R71" s="58" t="str">
        <f>IF(P71="","",T71*M71*LOOKUP(RIGHT($D$2,3),定数!$A$6:$A$13,定数!$B$6:$B$13))</f>
        <v/>
      </c>
      <c r="S71" s="58"/>
      <c r="T71" s="59" t="str">
        <f t="shared" si="9"/>
        <v/>
      </c>
      <c r="U71" s="59"/>
      <c r="V71" t="str">
        <f t="shared" si="8"/>
        <v/>
      </c>
      <c r="W71" t="str">
        <f t="shared" si="4"/>
        <v/>
      </c>
      <c r="X71" s="39" t="str">
        <f t="shared" si="6"/>
        <v/>
      </c>
      <c r="Y71" s="40" t="str">
        <f t="shared" si="7"/>
        <v/>
      </c>
    </row>
    <row r="72" spans="2:25" x14ac:dyDescent="0.2">
      <c r="B72" s="38">
        <v>64</v>
      </c>
      <c r="C72" s="54" t="str">
        <f t="shared" si="12"/>
        <v/>
      </c>
      <c r="D72" s="54"/>
      <c r="E72" s="38"/>
      <c r="F72" s="8"/>
      <c r="G72" s="38"/>
      <c r="H72" s="60"/>
      <c r="I72" s="60"/>
      <c r="J72" s="38"/>
      <c r="K72" s="56" t="str">
        <f t="shared" si="11"/>
        <v/>
      </c>
      <c r="L72" s="57"/>
      <c r="M72" s="6" t="str">
        <f>IF(J72="","",(K72/J72)/LOOKUP(RIGHT($D$2,3),[1]定数!$A$6:$A$13,[1]定数!$B$6:$B$13))</f>
        <v/>
      </c>
      <c r="N72" s="38"/>
      <c r="O72" s="8"/>
      <c r="P72" s="60"/>
      <c r="Q72" s="60"/>
      <c r="R72" s="58" t="str">
        <f>IF(P72="","",T72*M72*LOOKUP(RIGHT($D$2,3),定数!$A$6:$A$13,定数!$B$6:$B$13))</f>
        <v/>
      </c>
      <c r="S72" s="58"/>
      <c r="T72" s="59" t="str">
        <f t="shared" si="9"/>
        <v/>
      </c>
      <c r="U72" s="59"/>
      <c r="V72" t="str">
        <f t="shared" si="8"/>
        <v/>
      </c>
      <c r="W72" t="str">
        <f t="shared" si="4"/>
        <v/>
      </c>
      <c r="X72" s="39" t="str">
        <f t="shared" si="6"/>
        <v/>
      </c>
      <c r="Y72" s="40" t="str">
        <f t="shared" si="7"/>
        <v/>
      </c>
    </row>
    <row r="73" spans="2:25" x14ac:dyDescent="0.2">
      <c r="B73" s="38">
        <v>65</v>
      </c>
      <c r="C73" s="54" t="str">
        <f t="shared" si="12"/>
        <v/>
      </c>
      <c r="D73" s="54"/>
      <c r="E73" s="38"/>
      <c r="F73" s="8"/>
      <c r="G73" s="38"/>
      <c r="H73" s="60"/>
      <c r="I73" s="60"/>
      <c r="J73" s="38"/>
      <c r="K73" s="56" t="str">
        <f t="shared" si="11"/>
        <v/>
      </c>
      <c r="L73" s="57"/>
      <c r="M73" s="6" t="str">
        <f>IF(J73="","",(K73/J73)/LOOKUP(RIGHT($D$2,3),[1]定数!$A$6:$A$13,[1]定数!$B$6:$B$13))</f>
        <v/>
      </c>
      <c r="N73" s="38"/>
      <c r="O73" s="8"/>
      <c r="P73" s="60"/>
      <c r="Q73" s="60"/>
      <c r="R73" s="58" t="str">
        <f>IF(P73="","",T73*M73*LOOKUP(RIGHT($D$2,3),定数!$A$6:$A$13,定数!$B$6:$B$13))</f>
        <v/>
      </c>
      <c r="S73" s="58"/>
      <c r="T73" s="59" t="str">
        <f t="shared" si="9"/>
        <v/>
      </c>
      <c r="U73" s="59"/>
      <c r="V73" t="str">
        <f t="shared" si="8"/>
        <v/>
      </c>
      <c r="W73" t="str">
        <f t="shared" si="4"/>
        <v/>
      </c>
      <c r="X73" s="39" t="str">
        <f t="shared" si="6"/>
        <v/>
      </c>
      <c r="Y73" s="40" t="str">
        <f t="shared" si="7"/>
        <v/>
      </c>
    </row>
    <row r="74" spans="2:25" x14ac:dyDescent="0.2">
      <c r="B74" s="38">
        <v>66</v>
      </c>
      <c r="C74" s="54" t="str">
        <f t="shared" ref="C74:C108" si="13">IF(R73="","",C73+R73)</f>
        <v/>
      </c>
      <c r="D74" s="54"/>
      <c r="E74" s="38"/>
      <c r="F74" s="8"/>
      <c r="G74" s="38"/>
      <c r="H74" s="60"/>
      <c r="I74" s="60"/>
      <c r="J74" s="38"/>
      <c r="K74" s="56" t="str">
        <f t="shared" ref="K74:K75" si="14">IF(J74="","",C74*0.03)</f>
        <v/>
      </c>
      <c r="L74" s="57"/>
      <c r="M74" s="6" t="str">
        <f>IF(J74="","",(K74/J74)/LOOKUP(RIGHT($D$2,3),[1]定数!$A$6:$A$13,[1]定数!$B$6:$B$13))</f>
        <v/>
      </c>
      <c r="N74" s="38"/>
      <c r="O74" s="8"/>
      <c r="P74" s="60"/>
      <c r="Q74" s="60"/>
      <c r="R74" s="58" t="str">
        <f>IF(P74="","",T74*M74*LOOKUP(RIGHT($D$2,3),定数!$A$6:$A$13,定数!$B$6:$B$13))</f>
        <v/>
      </c>
      <c r="S74" s="58"/>
      <c r="T74" s="59" t="str">
        <f t="shared" si="9"/>
        <v/>
      </c>
      <c r="U74" s="59"/>
      <c r="V74" t="str">
        <f t="shared" si="8"/>
        <v/>
      </c>
      <c r="W74" t="str">
        <f t="shared" si="8"/>
        <v/>
      </c>
      <c r="X74" s="39" t="str">
        <f t="shared" si="6"/>
        <v/>
      </c>
      <c r="Y74" s="40" t="str">
        <f t="shared" si="7"/>
        <v/>
      </c>
    </row>
    <row r="75" spans="2:25" x14ac:dyDescent="0.2">
      <c r="B75" s="38">
        <v>67</v>
      </c>
      <c r="C75" s="54" t="str">
        <f t="shared" si="13"/>
        <v/>
      </c>
      <c r="D75" s="54"/>
      <c r="E75" s="38"/>
      <c r="F75" s="8"/>
      <c r="G75" s="38"/>
      <c r="H75" s="60"/>
      <c r="I75" s="60"/>
      <c r="J75" s="38"/>
      <c r="K75" s="56" t="str">
        <f t="shared" si="14"/>
        <v/>
      </c>
      <c r="L75" s="57"/>
      <c r="M75" s="6" t="str">
        <f>IF(J75="","",(K75/J75)/LOOKUP(RIGHT($D$2,3),[1]定数!$A$6:$A$13,[1]定数!$B$6:$B$13))</f>
        <v/>
      </c>
      <c r="N75" s="38"/>
      <c r="O75" s="8"/>
      <c r="P75" s="60"/>
      <c r="Q75" s="60"/>
      <c r="R75" s="58" t="str">
        <f>IF(P75="","",T75*M75*LOOKUP(RIGHT($D$2,3),定数!$A$6:$A$13,定数!$B$6:$B$13))</f>
        <v/>
      </c>
      <c r="S75" s="58"/>
      <c r="T75" s="59" t="str">
        <f t="shared" si="9"/>
        <v/>
      </c>
      <c r="U75" s="59"/>
      <c r="V75" t="str">
        <f t="shared" ref="V75:W90" si="15">IF(S75&lt;&gt;"",IF(S75&lt;0,1+V74,0),"")</f>
        <v/>
      </c>
      <c r="W75" t="str">
        <f t="shared" si="15"/>
        <v/>
      </c>
      <c r="X75" s="39" t="str">
        <f t="shared" si="6"/>
        <v/>
      </c>
      <c r="Y75" s="40" t="str">
        <f t="shared" si="7"/>
        <v/>
      </c>
    </row>
    <row r="76" spans="2:25" x14ac:dyDescent="0.2">
      <c r="B76" s="38">
        <v>68</v>
      </c>
      <c r="C76" s="54" t="str">
        <f t="shared" si="13"/>
        <v/>
      </c>
      <c r="D76" s="54"/>
      <c r="E76" s="38"/>
      <c r="F76" s="8"/>
      <c r="G76" s="38"/>
      <c r="H76" s="60"/>
      <c r="I76" s="60"/>
      <c r="J76" s="38"/>
      <c r="K76" s="56" t="str">
        <f t="shared" ref="K74:K107" si="16">IF(J76="","",C76*0.03)</f>
        <v/>
      </c>
      <c r="L76" s="57"/>
      <c r="M76" s="6" t="str">
        <f>IF(J76="","",(K76/J76)/LOOKUP(RIGHT($D$2,3),[1]定数!$A$6:$A$13,[1]定数!$B$6:$B$13))</f>
        <v/>
      </c>
      <c r="N76" s="38"/>
      <c r="O76" s="8"/>
      <c r="P76" s="60"/>
      <c r="Q76" s="60"/>
      <c r="R76" s="58" t="str">
        <f>IF(P76="","",T76*M76*LOOKUP(RIGHT($D$2,3),定数!$A$6:$A$13,定数!$B$6:$B$13))</f>
        <v/>
      </c>
      <c r="S76" s="58"/>
      <c r="T76" s="59" t="str">
        <f t="shared" si="9"/>
        <v/>
      </c>
      <c r="U76" s="59"/>
      <c r="V76" t="str">
        <f t="shared" si="15"/>
        <v/>
      </c>
      <c r="W76" t="str">
        <f t="shared" si="15"/>
        <v/>
      </c>
      <c r="X76" s="39" t="str">
        <f t="shared" ref="X76:X108" si="17">IF(C76&lt;&gt;"",MAX(X75,C76),"")</f>
        <v/>
      </c>
      <c r="Y76" s="40" t="str">
        <f t="shared" ref="Y76:Y108" si="18">IF(X76&lt;&gt;"",1-(C76/X76),"")</f>
        <v/>
      </c>
    </row>
    <row r="77" spans="2:25" x14ac:dyDescent="0.2">
      <c r="B77" s="38">
        <v>69</v>
      </c>
      <c r="C77" s="54" t="str">
        <f t="shared" si="13"/>
        <v/>
      </c>
      <c r="D77" s="54"/>
      <c r="E77" s="38"/>
      <c r="F77" s="8"/>
      <c r="G77" s="38"/>
      <c r="H77" s="60"/>
      <c r="I77" s="60"/>
      <c r="J77" s="38"/>
      <c r="K77" s="56" t="str">
        <f t="shared" si="16"/>
        <v/>
      </c>
      <c r="L77" s="57"/>
      <c r="M77" s="6" t="str">
        <f>IF(J77="","",(K77/J77)/LOOKUP(RIGHT($D$2,3),[1]定数!$A$6:$A$13,[1]定数!$B$6:$B$13))</f>
        <v/>
      </c>
      <c r="N77" s="38"/>
      <c r="O77" s="8"/>
      <c r="P77" s="60"/>
      <c r="Q77" s="60"/>
      <c r="R77" s="58" t="str">
        <f>IF(P77="","",T77*M77*LOOKUP(RIGHT($D$2,3),定数!$A$6:$A$13,定数!$B$6:$B$13))</f>
        <v/>
      </c>
      <c r="S77" s="58"/>
      <c r="T77" s="59" t="str">
        <f t="shared" si="9"/>
        <v/>
      </c>
      <c r="U77" s="59"/>
      <c r="V77" t="str">
        <f t="shared" si="15"/>
        <v/>
      </c>
      <c r="W77" t="str">
        <f t="shared" si="15"/>
        <v/>
      </c>
      <c r="X77" s="39" t="str">
        <f t="shared" si="17"/>
        <v/>
      </c>
      <c r="Y77" s="40" t="str">
        <f t="shared" si="18"/>
        <v/>
      </c>
    </row>
    <row r="78" spans="2:25" x14ac:dyDescent="0.2">
      <c r="B78" s="38">
        <v>70</v>
      </c>
      <c r="C78" s="54" t="str">
        <f t="shared" si="13"/>
        <v/>
      </c>
      <c r="D78" s="54"/>
      <c r="E78" s="38"/>
      <c r="F78" s="8"/>
      <c r="G78" s="38"/>
      <c r="H78" s="60"/>
      <c r="I78" s="60"/>
      <c r="J78" s="38"/>
      <c r="K78" s="56" t="str">
        <f t="shared" si="16"/>
        <v/>
      </c>
      <c r="L78" s="57"/>
      <c r="M78" s="6" t="str">
        <f>IF(J78="","",(K78/J78)/LOOKUP(RIGHT($D$2,3),[1]定数!$A$6:$A$13,[1]定数!$B$6:$B$13))</f>
        <v/>
      </c>
      <c r="N78" s="38"/>
      <c r="O78" s="8"/>
      <c r="P78" s="60"/>
      <c r="Q78" s="60"/>
      <c r="R78" s="58" t="str">
        <f>IF(P78="","",T78*M78*LOOKUP(RIGHT($D$2,3),定数!$A$6:$A$13,定数!$B$6:$B$13))</f>
        <v/>
      </c>
      <c r="S78" s="58"/>
      <c r="T78" s="59" t="str">
        <f t="shared" ref="T78:T108" si="19">IF(P78="","",IF(G78="買",(P78-H78),(H78-P78))*IF(RIGHT($D$2,3)="JPY",100,10000))</f>
        <v/>
      </c>
      <c r="U78" s="59"/>
      <c r="V78" t="str">
        <f t="shared" si="15"/>
        <v/>
      </c>
      <c r="W78" t="str">
        <f t="shared" si="15"/>
        <v/>
      </c>
      <c r="X78" s="39" t="str">
        <f t="shared" si="17"/>
        <v/>
      </c>
      <c r="Y78" s="40" t="str">
        <f t="shared" si="18"/>
        <v/>
      </c>
    </row>
    <row r="79" spans="2:25" x14ac:dyDescent="0.2">
      <c r="B79" s="38">
        <v>71</v>
      </c>
      <c r="C79" s="54" t="str">
        <f t="shared" si="13"/>
        <v/>
      </c>
      <c r="D79" s="54"/>
      <c r="E79" s="38"/>
      <c r="F79" s="8"/>
      <c r="G79" s="38"/>
      <c r="H79" s="60"/>
      <c r="I79" s="60"/>
      <c r="J79" s="38"/>
      <c r="K79" s="56" t="str">
        <f t="shared" si="16"/>
        <v/>
      </c>
      <c r="L79" s="57"/>
      <c r="M79" s="6" t="str">
        <f>IF(J79="","",(K79/J79)/LOOKUP(RIGHT($D$2,3),[1]定数!$A$6:$A$13,[1]定数!$B$6:$B$13))</f>
        <v/>
      </c>
      <c r="N79" s="38"/>
      <c r="O79" s="8"/>
      <c r="P79" s="55"/>
      <c r="Q79" s="55"/>
      <c r="R79" s="58" t="str">
        <f>IF(P79="","",T79*M79*LOOKUP(RIGHT($D$2,3),定数!$A$6:$A$13,定数!$B$6:$B$13))</f>
        <v/>
      </c>
      <c r="S79" s="58"/>
      <c r="T79" s="59" t="str">
        <f t="shared" si="19"/>
        <v/>
      </c>
      <c r="U79" s="59"/>
      <c r="V79" t="str">
        <f t="shared" si="15"/>
        <v/>
      </c>
      <c r="W79" t="str">
        <f t="shared" si="15"/>
        <v/>
      </c>
      <c r="X79" s="39" t="str">
        <f t="shared" si="17"/>
        <v/>
      </c>
      <c r="Y79" s="40" t="str">
        <f t="shared" si="18"/>
        <v/>
      </c>
    </row>
    <row r="80" spans="2:25" x14ac:dyDescent="0.2">
      <c r="B80" s="38">
        <v>72</v>
      </c>
      <c r="C80" s="54" t="str">
        <f t="shared" si="13"/>
        <v/>
      </c>
      <c r="D80" s="54"/>
      <c r="E80" s="38"/>
      <c r="F80" s="8"/>
      <c r="G80" s="38"/>
      <c r="H80" s="60"/>
      <c r="I80" s="60"/>
      <c r="J80" s="38"/>
      <c r="K80" s="56" t="str">
        <f t="shared" si="16"/>
        <v/>
      </c>
      <c r="L80" s="57"/>
      <c r="M80" s="6" t="str">
        <f>IF(J80="","",(K80/J80)/LOOKUP(RIGHT($D$2,3),[1]定数!$A$6:$A$13,[1]定数!$B$6:$B$13))</f>
        <v/>
      </c>
      <c r="N80" s="38"/>
      <c r="O80" s="8"/>
      <c r="P80" s="55"/>
      <c r="Q80" s="55"/>
      <c r="R80" s="58" t="str">
        <f>IF(P80="","",T80*M80*LOOKUP(RIGHT($D$2,3),定数!$A$6:$A$13,定数!$B$6:$B$13))</f>
        <v/>
      </c>
      <c r="S80" s="58"/>
      <c r="T80" s="59" t="str">
        <f t="shared" si="19"/>
        <v/>
      </c>
      <c r="U80" s="59"/>
      <c r="V80" t="str">
        <f t="shared" si="15"/>
        <v/>
      </c>
      <c r="W80" t="str">
        <f t="shared" si="15"/>
        <v/>
      </c>
      <c r="X80" s="39" t="str">
        <f t="shared" si="17"/>
        <v/>
      </c>
      <c r="Y80" s="40" t="str">
        <f t="shared" si="18"/>
        <v/>
      </c>
    </row>
    <row r="81" spans="2:25" x14ac:dyDescent="0.2">
      <c r="B81" s="38">
        <v>73</v>
      </c>
      <c r="C81" s="54" t="str">
        <f t="shared" si="13"/>
        <v/>
      </c>
      <c r="D81" s="54"/>
      <c r="E81" s="38"/>
      <c r="F81" s="8"/>
      <c r="G81" s="38"/>
      <c r="H81" s="60"/>
      <c r="I81" s="60"/>
      <c r="J81" s="38"/>
      <c r="K81" s="56" t="str">
        <f t="shared" si="16"/>
        <v/>
      </c>
      <c r="L81" s="57"/>
      <c r="M81" s="6" t="str">
        <f>IF(J81="","",(K81/J81)/LOOKUP(RIGHT($D$2,3),[1]定数!$A$6:$A$13,[1]定数!$B$6:$B$13))</f>
        <v/>
      </c>
      <c r="N81" s="38"/>
      <c r="O81" s="8"/>
      <c r="P81" s="55"/>
      <c r="Q81" s="55"/>
      <c r="R81" s="58" t="str">
        <f>IF(P81="","",T81*M81*LOOKUP(RIGHT($D$2,3),定数!$A$6:$A$13,定数!$B$6:$B$13))</f>
        <v/>
      </c>
      <c r="S81" s="58"/>
      <c r="T81" s="59" t="str">
        <f t="shared" si="19"/>
        <v/>
      </c>
      <c r="U81" s="59"/>
      <c r="V81" t="str">
        <f t="shared" si="15"/>
        <v/>
      </c>
      <c r="W81" t="str">
        <f t="shared" si="15"/>
        <v/>
      </c>
      <c r="X81" s="39" t="str">
        <f t="shared" si="17"/>
        <v/>
      </c>
      <c r="Y81" s="40" t="str">
        <f t="shared" si="18"/>
        <v/>
      </c>
    </row>
    <row r="82" spans="2:25" x14ac:dyDescent="0.2">
      <c r="B82" s="38">
        <v>74</v>
      </c>
      <c r="C82" s="54" t="str">
        <f t="shared" si="13"/>
        <v/>
      </c>
      <c r="D82" s="54"/>
      <c r="E82" s="38"/>
      <c r="F82" s="8"/>
      <c r="G82" s="38"/>
      <c r="H82" s="60"/>
      <c r="I82" s="60"/>
      <c r="J82" s="38"/>
      <c r="K82" s="56" t="str">
        <f t="shared" si="16"/>
        <v/>
      </c>
      <c r="L82" s="57"/>
      <c r="M82" s="6" t="str">
        <f>IF(J82="","",(K82/J82)/LOOKUP(RIGHT($D$2,3),[1]定数!$A$6:$A$13,[1]定数!$B$6:$B$13))</f>
        <v/>
      </c>
      <c r="N82" s="38"/>
      <c r="O82" s="8"/>
      <c r="P82" s="55"/>
      <c r="Q82" s="55"/>
      <c r="R82" s="58" t="str">
        <f>IF(P82="","",T82*M82*LOOKUP(RIGHT($D$2,3),定数!$A$6:$A$13,定数!$B$6:$B$13))</f>
        <v/>
      </c>
      <c r="S82" s="58"/>
      <c r="T82" s="59" t="str">
        <f t="shared" si="19"/>
        <v/>
      </c>
      <c r="U82" s="59"/>
      <c r="V82" t="str">
        <f t="shared" si="15"/>
        <v/>
      </c>
      <c r="W82" t="str">
        <f t="shared" si="15"/>
        <v/>
      </c>
      <c r="X82" s="39" t="str">
        <f t="shared" si="17"/>
        <v/>
      </c>
      <c r="Y82" s="40" t="str">
        <f t="shared" si="18"/>
        <v/>
      </c>
    </row>
    <row r="83" spans="2:25" x14ac:dyDescent="0.2">
      <c r="B83" s="38">
        <v>75</v>
      </c>
      <c r="C83" s="54" t="str">
        <f t="shared" si="13"/>
        <v/>
      </c>
      <c r="D83" s="54"/>
      <c r="E83" s="38"/>
      <c r="F83" s="8"/>
      <c r="G83" s="38"/>
      <c r="H83" s="55"/>
      <c r="I83" s="55"/>
      <c r="J83" s="38"/>
      <c r="K83" s="56" t="str">
        <f t="shared" si="16"/>
        <v/>
      </c>
      <c r="L83" s="57"/>
      <c r="M83" s="6" t="str">
        <f>IF(J83="","",(K83/J83)/LOOKUP(RIGHT($D$2,3),[1]定数!$A$6:$A$13,[1]定数!$B$6:$B$13))</f>
        <v/>
      </c>
      <c r="N83" s="38"/>
      <c r="O83" s="8"/>
      <c r="P83" s="55"/>
      <c r="Q83" s="55"/>
      <c r="R83" s="58" t="str">
        <f>IF(P83="","",T83*M83*LOOKUP(RIGHT($D$2,3),定数!$A$6:$A$13,定数!$B$6:$B$13))</f>
        <v/>
      </c>
      <c r="S83" s="58"/>
      <c r="T83" s="59" t="str">
        <f t="shared" si="19"/>
        <v/>
      </c>
      <c r="U83" s="59"/>
      <c r="V83" t="str">
        <f t="shared" si="15"/>
        <v/>
      </c>
      <c r="W83" t="str">
        <f t="shared" si="15"/>
        <v/>
      </c>
      <c r="X83" s="39" t="str">
        <f t="shared" si="17"/>
        <v/>
      </c>
      <c r="Y83" s="40" t="str">
        <f t="shared" si="18"/>
        <v/>
      </c>
    </row>
    <row r="84" spans="2:25" x14ac:dyDescent="0.2">
      <c r="B84" s="38">
        <v>76</v>
      </c>
      <c r="C84" s="54" t="str">
        <f t="shared" si="13"/>
        <v/>
      </c>
      <c r="D84" s="54"/>
      <c r="E84" s="38"/>
      <c r="F84" s="8"/>
      <c r="G84" s="38"/>
      <c r="H84" s="55"/>
      <c r="I84" s="55"/>
      <c r="J84" s="38"/>
      <c r="K84" s="56" t="str">
        <f t="shared" si="16"/>
        <v/>
      </c>
      <c r="L84" s="57"/>
      <c r="M84" s="6" t="str">
        <f>IF(J84="","",(K84/J84)/LOOKUP(RIGHT($D$2,3),[1]定数!$A$6:$A$13,[1]定数!$B$6:$B$13))</f>
        <v/>
      </c>
      <c r="N84" s="38"/>
      <c r="O84" s="8"/>
      <c r="P84" s="55"/>
      <c r="Q84" s="55"/>
      <c r="R84" s="58" t="str">
        <f>IF(P84="","",T84*M84*LOOKUP(RIGHT($D$2,3),定数!$A$6:$A$13,定数!$B$6:$B$13))</f>
        <v/>
      </c>
      <c r="S84" s="58"/>
      <c r="T84" s="59" t="str">
        <f t="shared" si="19"/>
        <v/>
      </c>
      <c r="U84" s="59"/>
      <c r="V84" t="str">
        <f t="shared" si="15"/>
        <v/>
      </c>
      <c r="W84" t="str">
        <f t="shared" si="15"/>
        <v/>
      </c>
      <c r="X84" s="39" t="str">
        <f t="shared" si="17"/>
        <v/>
      </c>
      <c r="Y84" s="40" t="str">
        <f t="shared" si="18"/>
        <v/>
      </c>
    </row>
    <row r="85" spans="2:25" x14ac:dyDescent="0.2">
      <c r="B85" s="38">
        <v>77</v>
      </c>
      <c r="C85" s="54" t="str">
        <f t="shared" si="13"/>
        <v/>
      </c>
      <c r="D85" s="54"/>
      <c r="E85" s="38"/>
      <c r="F85" s="8"/>
      <c r="G85" s="38"/>
      <c r="H85" s="55"/>
      <c r="I85" s="55"/>
      <c r="J85" s="38"/>
      <c r="K85" s="56" t="str">
        <f t="shared" si="16"/>
        <v/>
      </c>
      <c r="L85" s="57"/>
      <c r="M85" s="6" t="str">
        <f>IF(J85="","",(K85/J85)/LOOKUP(RIGHT($D$2,3),[1]定数!$A$6:$A$13,[1]定数!$B$6:$B$13))</f>
        <v/>
      </c>
      <c r="N85" s="38"/>
      <c r="O85" s="8"/>
      <c r="P85" s="55"/>
      <c r="Q85" s="55"/>
      <c r="R85" s="58" t="str">
        <f>IF(P85="","",T85*M85*LOOKUP(RIGHT($D$2,3),定数!$A$6:$A$13,定数!$B$6:$B$13))</f>
        <v/>
      </c>
      <c r="S85" s="58"/>
      <c r="T85" s="59" t="str">
        <f t="shared" si="19"/>
        <v/>
      </c>
      <c r="U85" s="59"/>
      <c r="V85" t="str">
        <f t="shared" si="15"/>
        <v/>
      </c>
      <c r="W85" t="str">
        <f t="shared" si="15"/>
        <v/>
      </c>
      <c r="X85" s="39" t="str">
        <f t="shared" si="17"/>
        <v/>
      </c>
      <c r="Y85" s="40" t="str">
        <f t="shared" si="18"/>
        <v/>
      </c>
    </row>
    <row r="86" spans="2:25" x14ac:dyDescent="0.2">
      <c r="B86" s="38">
        <v>78</v>
      </c>
      <c r="C86" s="54" t="str">
        <f t="shared" si="13"/>
        <v/>
      </c>
      <c r="D86" s="54"/>
      <c r="E86" s="38"/>
      <c r="F86" s="8"/>
      <c r="G86" s="38"/>
      <c r="H86" s="55"/>
      <c r="I86" s="55"/>
      <c r="J86" s="38"/>
      <c r="K86" s="56" t="str">
        <f t="shared" si="16"/>
        <v/>
      </c>
      <c r="L86" s="57"/>
      <c r="M86" s="6" t="str">
        <f>IF(J86="","",(K86/J86)/LOOKUP(RIGHT($D$2,3),[1]定数!$A$6:$A$13,[1]定数!$B$6:$B$13))</f>
        <v/>
      </c>
      <c r="N86" s="38"/>
      <c r="O86" s="8"/>
      <c r="P86" s="55"/>
      <c r="Q86" s="55"/>
      <c r="R86" s="58" t="str">
        <f>IF(P86="","",T86*M86*LOOKUP(RIGHT($D$2,3),定数!$A$6:$A$13,定数!$B$6:$B$13))</f>
        <v/>
      </c>
      <c r="S86" s="58"/>
      <c r="T86" s="59" t="str">
        <f t="shared" si="19"/>
        <v/>
      </c>
      <c r="U86" s="59"/>
      <c r="V86" t="str">
        <f t="shared" si="15"/>
        <v/>
      </c>
      <c r="W86" t="str">
        <f t="shared" si="15"/>
        <v/>
      </c>
      <c r="X86" s="39" t="str">
        <f t="shared" si="17"/>
        <v/>
      </c>
      <c r="Y86" s="40" t="str">
        <f t="shared" si="18"/>
        <v/>
      </c>
    </row>
    <row r="87" spans="2:25" x14ac:dyDescent="0.2">
      <c r="B87" s="38">
        <v>79</v>
      </c>
      <c r="C87" s="54" t="str">
        <f t="shared" si="13"/>
        <v/>
      </c>
      <c r="D87" s="54"/>
      <c r="E87" s="38"/>
      <c r="F87" s="8"/>
      <c r="G87" s="38"/>
      <c r="H87" s="55"/>
      <c r="I87" s="55"/>
      <c r="J87" s="38"/>
      <c r="K87" s="56" t="str">
        <f t="shared" si="16"/>
        <v/>
      </c>
      <c r="L87" s="57"/>
      <c r="M87" s="6" t="str">
        <f>IF(J87="","",(K87/J87)/LOOKUP(RIGHT($D$2,3),[1]定数!$A$6:$A$13,[1]定数!$B$6:$B$13))</f>
        <v/>
      </c>
      <c r="N87" s="38"/>
      <c r="O87" s="8"/>
      <c r="P87" s="55"/>
      <c r="Q87" s="55"/>
      <c r="R87" s="58" t="str">
        <f>IF(P87="","",T87*M87*LOOKUP(RIGHT($D$2,3),定数!$A$6:$A$13,定数!$B$6:$B$13))</f>
        <v/>
      </c>
      <c r="S87" s="58"/>
      <c r="T87" s="59" t="str">
        <f t="shared" si="19"/>
        <v/>
      </c>
      <c r="U87" s="59"/>
      <c r="V87" t="str">
        <f t="shared" si="15"/>
        <v/>
      </c>
      <c r="W87" t="str">
        <f t="shared" si="15"/>
        <v/>
      </c>
      <c r="X87" s="39" t="str">
        <f t="shared" si="17"/>
        <v/>
      </c>
      <c r="Y87" s="40" t="str">
        <f t="shared" si="18"/>
        <v/>
      </c>
    </row>
    <row r="88" spans="2:25" x14ac:dyDescent="0.2">
      <c r="B88" s="38">
        <v>80</v>
      </c>
      <c r="C88" s="54" t="str">
        <f t="shared" si="13"/>
        <v/>
      </c>
      <c r="D88" s="54"/>
      <c r="E88" s="38"/>
      <c r="F88" s="8"/>
      <c r="G88" s="38"/>
      <c r="H88" s="55"/>
      <c r="I88" s="55"/>
      <c r="J88" s="38"/>
      <c r="K88" s="56" t="str">
        <f t="shared" si="16"/>
        <v/>
      </c>
      <c r="L88" s="57"/>
      <c r="M88" s="6" t="str">
        <f>IF(J88="","",(K88/J88)/LOOKUP(RIGHT($D$2,3),[1]定数!$A$6:$A$13,[1]定数!$B$6:$B$13))</f>
        <v/>
      </c>
      <c r="N88" s="38"/>
      <c r="O88" s="8"/>
      <c r="P88" s="55"/>
      <c r="Q88" s="55"/>
      <c r="R88" s="58" t="str">
        <f>IF(P88="","",T88*M88*LOOKUP(RIGHT($D$2,3),定数!$A$6:$A$13,定数!$B$6:$B$13))</f>
        <v/>
      </c>
      <c r="S88" s="58"/>
      <c r="T88" s="59" t="str">
        <f t="shared" si="19"/>
        <v/>
      </c>
      <c r="U88" s="59"/>
      <c r="V88" t="str">
        <f t="shared" si="15"/>
        <v/>
      </c>
      <c r="W88" t="str">
        <f t="shared" si="15"/>
        <v/>
      </c>
      <c r="X88" s="39" t="str">
        <f t="shared" si="17"/>
        <v/>
      </c>
      <c r="Y88" s="40" t="str">
        <f t="shared" si="18"/>
        <v/>
      </c>
    </row>
    <row r="89" spans="2:25" x14ac:dyDescent="0.2">
      <c r="B89" s="38">
        <v>81</v>
      </c>
      <c r="C89" s="54" t="str">
        <f t="shared" si="13"/>
        <v/>
      </c>
      <c r="D89" s="54"/>
      <c r="E89" s="38"/>
      <c r="F89" s="8"/>
      <c r="G89" s="38"/>
      <c r="H89" s="55"/>
      <c r="I89" s="55"/>
      <c r="J89" s="38"/>
      <c r="K89" s="56" t="str">
        <f t="shared" si="16"/>
        <v/>
      </c>
      <c r="L89" s="57"/>
      <c r="M89" s="6" t="str">
        <f>IF(J89="","",(K89/J89)/LOOKUP(RIGHT($D$2,3),[1]定数!$A$6:$A$13,[1]定数!$B$6:$B$13))</f>
        <v/>
      </c>
      <c r="N89" s="38"/>
      <c r="O89" s="8"/>
      <c r="P89" s="55"/>
      <c r="Q89" s="55"/>
      <c r="R89" s="58" t="str">
        <f>IF(P89="","",T89*M89*LOOKUP(RIGHT($D$2,3),定数!$A$6:$A$13,定数!$B$6:$B$13))</f>
        <v/>
      </c>
      <c r="S89" s="58"/>
      <c r="T89" s="59" t="str">
        <f t="shared" si="19"/>
        <v/>
      </c>
      <c r="U89" s="59"/>
      <c r="V89" t="str">
        <f t="shared" si="15"/>
        <v/>
      </c>
      <c r="W89" t="str">
        <f t="shared" si="15"/>
        <v/>
      </c>
      <c r="X89" s="39" t="str">
        <f t="shared" si="17"/>
        <v/>
      </c>
      <c r="Y89" s="40" t="str">
        <f t="shared" si="18"/>
        <v/>
      </c>
    </row>
    <row r="90" spans="2:25" x14ac:dyDescent="0.2">
      <c r="B90" s="38">
        <v>82</v>
      </c>
      <c r="C90" s="54" t="str">
        <f t="shared" si="13"/>
        <v/>
      </c>
      <c r="D90" s="54"/>
      <c r="E90" s="38"/>
      <c r="F90" s="8"/>
      <c r="G90" s="38"/>
      <c r="H90" s="55"/>
      <c r="I90" s="55"/>
      <c r="J90" s="38"/>
      <c r="K90" s="56" t="str">
        <f t="shared" si="16"/>
        <v/>
      </c>
      <c r="L90" s="57"/>
      <c r="M90" s="6" t="str">
        <f>IF(J90="","",(K90/J90)/LOOKUP(RIGHT($D$2,3),[1]定数!$A$6:$A$13,[1]定数!$B$6:$B$13))</f>
        <v/>
      </c>
      <c r="N90" s="38"/>
      <c r="O90" s="8"/>
      <c r="P90" s="55"/>
      <c r="Q90" s="55"/>
      <c r="R90" s="58" t="str">
        <f>IF(P90="","",T90*M90*LOOKUP(RIGHT($D$2,3),定数!$A$6:$A$13,定数!$B$6:$B$13))</f>
        <v/>
      </c>
      <c r="S90" s="58"/>
      <c r="T90" s="59" t="str">
        <f t="shared" si="19"/>
        <v/>
      </c>
      <c r="U90" s="59"/>
      <c r="V90" t="str">
        <f t="shared" si="15"/>
        <v/>
      </c>
      <c r="W90" t="str">
        <f t="shared" si="15"/>
        <v/>
      </c>
      <c r="X90" s="39" t="str">
        <f t="shared" si="17"/>
        <v/>
      </c>
      <c r="Y90" s="40" t="str">
        <f t="shared" si="18"/>
        <v/>
      </c>
    </row>
    <row r="91" spans="2:25" x14ac:dyDescent="0.2">
      <c r="B91" s="38">
        <v>83</v>
      </c>
      <c r="C91" s="54" t="str">
        <f t="shared" si="13"/>
        <v/>
      </c>
      <c r="D91" s="54"/>
      <c r="E91" s="38"/>
      <c r="F91" s="8"/>
      <c r="G91" s="38"/>
      <c r="H91" s="55"/>
      <c r="I91" s="55"/>
      <c r="J91" s="38"/>
      <c r="K91" s="56" t="str">
        <f t="shared" si="16"/>
        <v/>
      </c>
      <c r="L91" s="57"/>
      <c r="M91" s="6" t="str">
        <f>IF(J91="","",(K91/J91)/LOOKUP(RIGHT($D$2,3),[1]定数!$A$6:$A$13,[1]定数!$B$6:$B$13))</f>
        <v/>
      </c>
      <c r="N91" s="38"/>
      <c r="O91" s="8"/>
      <c r="P91" s="55"/>
      <c r="Q91" s="55"/>
      <c r="R91" s="58" t="str">
        <f>IF(P91="","",T91*M91*LOOKUP(RIGHT($D$2,3),定数!$A$6:$A$13,定数!$B$6:$B$13))</f>
        <v/>
      </c>
      <c r="S91" s="58"/>
      <c r="T91" s="59" t="str">
        <f t="shared" si="19"/>
        <v/>
      </c>
      <c r="U91" s="59"/>
      <c r="V91" t="str">
        <f t="shared" ref="V91:W106" si="20">IF(S91&lt;&gt;"",IF(S91&lt;0,1+V90,0),"")</f>
        <v/>
      </c>
      <c r="W91" t="str">
        <f t="shared" si="20"/>
        <v/>
      </c>
      <c r="X91" s="39" t="str">
        <f t="shared" si="17"/>
        <v/>
      </c>
      <c r="Y91" s="40" t="str">
        <f t="shared" si="18"/>
        <v/>
      </c>
    </row>
    <row r="92" spans="2:25" x14ac:dyDescent="0.2">
      <c r="B92" s="38">
        <v>84</v>
      </c>
      <c r="C92" s="54" t="str">
        <f t="shared" si="13"/>
        <v/>
      </c>
      <c r="D92" s="54"/>
      <c r="E92" s="38"/>
      <c r="F92" s="8"/>
      <c r="G92" s="38"/>
      <c r="H92" s="55"/>
      <c r="I92" s="55"/>
      <c r="J92" s="38"/>
      <c r="K92" s="56" t="str">
        <f t="shared" si="16"/>
        <v/>
      </c>
      <c r="L92" s="57"/>
      <c r="M92" s="6" t="str">
        <f>IF(J92="","",(K92/J92)/LOOKUP(RIGHT($D$2,3),[1]定数!$A$6:$A$13,[1]定数!$B$6:$B$13))</f>
        <v/>
      </c>
      <c r="N92" s="38"/>
      <c r="O92" s="8"/>
      <c r="P92" s="55"/>
      <c r="Q92" s="55"/>
      <c r="R92" s="58" t="str">
        <f>IF(P92="","",T92*M92*LOOKUP(RIGHT($D$2,3),定数!$A$6:$A$13,定数!$B$6:$B$13))</f>
        <v/>
      </c>
      <c r="S92" s="58"/>
      <c r="T92" s="59" t="str">
        <f t="shared" si="19"/>
        <v/>
      </c>
      <c r="U92" s="59"/>
      <c r="V92" t="str">
        <f t="shared" si="20"/>
        <v/>
      </c>
      <c r="W92" t="str">
        <f t="shared" si="20"/>
        <v/>
      </c>
      <c r="X92" s="39" t="str">
        <f t="shared" si="17"/>
        <v/>
      </c>
      <c r="Y92" s="40" t="str">
        <f t="shared" si="18"/>
        <v/>
      </c>
    </row>
    <row r="93" spans="2:25" x14ac:dyDescent="0.2">
      <c r="B93" s="38">
        <v>85</v>
      </c>
      <c r="C93" s="54" t="str">
        <f t="shared" si="13"/>
        <v/>
      </c>
      <c r="D93" s="54"/>
      <c r="E93" s="38"/>
      <c r="F93" s="8"/>
      <c r="G93" s="38"/>
      <c r="H93" s="55"/>
      <c r="I93" s="55"/>
      <c r="J93" s="38"/>
      <c r="K93" s="56" t="str">
        <f t="shared" si="16"/>
        <v/>
      </c>
      <c r="L93" s="57"/>
      <c r="M93" s="6" t="str">
        <f>IF(J93="","",(K93/J93)/LOOKUP(RIGHT($D$2,3),[1]定数!$A$6:$A$13,[1]定数!$B$6:$B$13))</f>
        <v/>
      </c>
      <c r="N93" s="38"/>
      <c r="O93" s="8"/>
      <c r="P93" s="55"/>
      <c r="Q93" s="55"/>
      <c r="R93" s="58" t="str">
        <f>IF(P93="","",T93*M93*LOOKUP(RIGHT($D$2,3),定数!$A$6:$A$13,定数!$B$6:$B$13))</f>
        <v/>
      </c>
      <c r="S93" s="58"/>
      <c r="T93" s="59" t="str">
        <f t="shared" si="19"/>
        <v/>
      </c>
      <c r="U93" s="59"/>
      <c r="V93" t="str">
        <f t="shared" si="20"/>
        <v/>
      </c>
      <c r="W93" t="str">
        <f t="shared" si="20"/>
        <v/>
      </c>
      <c r="X93" s="39" t="str">
        <f t="shared" si="17"/>
        <v/>
      </c>
      <c r="Y93" s="40" t="str">
        <f t="shared" si="18"/>
        <v/>
      </c>
    </row>
    <row r="94" spans="2:25" x14ac:dyDescent="0.2">
      <c r="B94" s="38">
        <v>86</v>
      </c>
      <c r="C94" s="54" t="str">
        <f t="shared" si="13"/>
        <v/>
      </c>
      <c r="D94" s="54"/>
      <c r="E94" s="38"/>
      <c r="F94" s="8"/>
      <c r="G94" s="38"/>
      <c r="H94" s="55"/>
      <c r="I94" s="55"/>
      <c r="J94" s="38"/>
      <c r="K94" s="56" t="str">
        <f t="shared" si="16"/>
        <v/>
      </c>
      <c r="L94" s="57"/>
      <c r="M94" s="6" t="str">
        <f>IF(J94="","",(K94/J94)/LOOKUP(RIGHT($D$2,3),[1]定数!$A$6:$A$13,[1]定数!$B$6:$B$13))</f>
        <v/>
      </c>
      <c r="N94" s="38"/>
      <c r="O94" s="8"/>
      <c r="P94" s="55"/>
      <c r="Q94" s="55"/>
      <c r="R94" s="58" t="str">
        <f>IF(P94="","",T94*M94*LOOKUP(RIGHT($D$2,3),定数!$A$6:$A$13,定数!$B$6:$B$13))</f>
        <v/>
      </c>
      <c r="S94" s="58"/>
      <c r="T94" s="59" t="str">
        <f t="shared" si="19"/>
        <v/>
      </c>
      <c r="U94" s="59"/>
      <c r="V94" t="str">
        <f t="shared" si="20"/>
        <v/>
      </c>
      <c r="W94" t="str">
        <f t="shared" si="20"/>
        <v/>
      </c>
      <c r="X94" s="39" t="str">
        <f t="shared" si="17"/>
        <v/>
      </c>
      <c r="Y94" s="40" t="str">
        <f t="shared" si="18"/>
        <v/>
      </c>
    </row>
    <row r="95" spans="2:25" x14ac:dyDescent="0.2">
      <c r="B95" s="38">
        <v>87</v>
      </c>
      <c r="C95" s="54" t="str">
        <f t="shared" si="13"/>
        <v/>
      </c>
      <c r="D95" s="54"/>
      <c r="E95" s="38"/>
      <c r="F95" s="8"/>
      <c r="G95" s="38"/>
      <c r="H95" s="55"/>
      <c r="I95" s="55"/>
      <c r="J95" s="38"/>
      <c r="K95" s="56" t="str">
        <f t="shared" si="16"/>
        <v/>
      </c>
      <c r="L95" s="57"/>
      <c r="M95" s="6" t="str">
        <f>IF(J95="","",(K95/J95)/LOOKUP(RIGHT($D$2,3),[1]定数!$A$6:$A$13,[1]定数!$B$6:$B$13))</f>
        <v/>
      </c>
      <c r="N95" s="38"/>
      <c r="O95" s="8"/>
      <c r="P95" s="55"/>
      <c r="Q95" s="55"/>
      <c r="R95" s="58" t="str">
        <f>IF(P95="","",T95*M95*LOOKUP(RIGHT($D$2,3),定数!$A$6:$A$13,定数!$B$6:$B$13))</f>
        <v/>
      </c>
      <c r="S95" s="58"/>
      <c r="T95" s="59" t="str">
        <f t="shared" si="19"/>
        <v/>
      </c>
      <c r="U95" s="59"/>
      <c r="V95" t="str">
        <f t="shared" si="20"/>
        <v/>
      </c>
      <c r="W95" t="str">
        <f t="shared" si="20"/>
        <v/>
      </c>
      <c r="X95" s="39" t="str">
        <f t="shared" si="17"/>
        <v/>
      </c>
      <c r="Y95" s="40" t="str">
        <f t="shared" si="18"/>
        <v/>
      </c>
    </row>
    <row r="96" spans="2:25" x14ac:dyDescent="0.2">
      <c r="B96" s="38">
        <v>88</v>
      </c>
      <c r="C96" s="54" t="str">
        <f t="shared" si="13"/>
        <v/>
      </c>
      <c r="D96" s="54"/>
      <c r="E96" s="38"/>
      <c r="F96" s="8"/>
      <c r="G96" s="38"/>
      <c r="H96" s="55"/>
      <c r="I96" s="55"/>
      <c r="J96" s="38"/>
      <c r="K96" s="56" t="str">
        <f t="shared" si="16"/>
        <v/>
      </c>
      <c r="L96" s="57"/>
      <c r="M96" s="6" t="str">
        <f>IF(J96="","",(K96/J96)/LOOKUP(RIGHT($D$2,3),[1]定数!$A$6:$A$13,[1]定数!$B$6:$B$13))</f>
        <v/>
      </c>
      <c r="N96" s="38"/>
      <c r="O96" s="8"/>
      <c r="P96" s="55"/>
      <c r="Q96" s="55"/>
      <c r="R96" s="58" t="str">
        <f>IF(P96="","",T96*M96*LOOKUP(RIGHT($D$2,3),定数!$A$6:$A$13,定数!$B$6:$B$13))</f>
        <v/>
      </c>
      <c r="S96" s="58"/>
      <c r="T96" s="59" t="str">
        <f t="shared" si="19"/>
        <v/>
      </c>
      <c r="U96" s="59"/>
      <c r="V96" t="str">
        <f t="shared" si="20"/>
        <v/>
      </c>
      <c r="W96" t="str">
        <f t="shared" si="20"/>
        <v/>
      </c>
      <c r="X96" s="39" t="str">
        <f t="shared" si="17"/>
        <v/>
      </c>
      <c r="Y96" s="40" t="str">
        <f t="shared" si="18"/>
        <v/>
      </c>
    </row>
    <row r="97" spans="2:25" x14ac:dyDescent="0.2">
      <c r="B97" s="38">
        <v>89</v>
      </c>
      <c r="C97" s="54" t="str">
        <f t="shared" si="13"/>
        <v/>
      </c>
      <c r="D97" s="54"/>
      <c r="E97" s="38"/>
      <c r="F97" s="8"/>
      <c r="G97" s="38"/>
      <c r="H97" s="55"/>
      <c r="I97" s="55"/>
      <c r="J97" s="38"/>
      <c r="K97" s="56" t="str">
        <f t="shared" si="16"/>
        <v/>
      </c>
      <c r="L97" s="57"/>
      <c r="M97" s="6" t="str">
        <f>IF(J97="","",(K97/J97)/LOOKUP(RIGHT($D$2,3),[1]定数!$A$6:$A$13,[1]定数!$B$6:$B$13))</f>
        <v/>
      </c>
      <c r="N97" s="38"/>
      <c r="O97" s="8"/>
      <c r="P97" s="55"/>
      <c r="Q97" s="55"/>
      <c r="R97" s="58" t="str">
        <f>IF(P97="","",T97*M97*LOOKUP(RIGHT($D$2,3),定数!$A$6:$A$13,定数!$B$6:$B$13))</f>
        <v/>
      </c>
      <c r="S97" s="58"/>
      <c r="T97" s="59" t="str">
        <f t="shared" si="19"/>
        <v/>
      </c>
      <c r="U97" s="59"/>
      <c r="V97" t="str">
        <f t="shared" si="20"/>
        <v/>
      </c>
      <c r="W97" t="str">
        <f t="shared" si="20"/>
        <v/>
      </c>
      <c r="X97" s="39" t="str">
        <f t="shared" si="17"/>
        <v/>
      </c>
      <c r="Y97" s="40" t="str">
        <f t="shared" si="18"/>
        <v/>
      </c>
    </row>
    <row r="98" spans="2:25" x14ac:dyDescent="0.2">
      <c r="B98" s="38">
        <v>90</v>
      </c>
      <c r="C98" s="54" t="str">
        <f t="shared" si="13"/>
        <v/>
      </c>
      <c r="D98" s="54"/>
      <c r="E98" s="38"/>
      <c r="F98" s="8"/>
      <c r="G98" s="38"/>
      <c r="H98" s="55"/>
      <c r="I98" s="55"/>
      <c r="J98" s="38"/>
      <c r="K98" s="56" t="str">
        <f t="shared" si="16"/>
        <v/>
      </c>
      <c r="L98" s="57"/>
      <c r="M98" s="6" t="str">
        <f>IF(J98="","",(K98/J98)/LOOKUP(RIGHT($D$2,3),[1]定数!$A$6:$A$13,[1]定数!$B$6:$B$13))</f>
        <v/>
      </c>
      <c r="N98" s="38"/>
      <c r="O98" s="8"/>
      <c r="P98" s="55"/>
      <c r="Q98" s="55"/>
      <c r="R98" s="58" t="str">
        <f>IF(P98="","",T98*M98*LOOKUP(RIGHT($D$2,3),定数!$A$6:$A$13,定数!$B$6:$B$13))</f>
        <v/>
      </c>
      <c r="S98" s="58"/>
      <c r="T98" s="59" t="str">
        <f t="shared" si="19"/>
        <v/>
      </c>
      <c r="U98" s="59"/>
      <c r="V98" t="str">
        <f t="shared" si="20"/>
        <v/>
      </c>
      <c r="W98" t="str">
        <f t="shared" si="20"/>
        <v/>
      </c>
      <c r="X98" s="39" t="str">
        <f t="shared" si="17"/>
        <v/>
      </c>
      <c r="Y98" s="40" t="str">
        <f t="shared" si="18"/>
        <v/>
      </c>
    </row>
    <row r="99" spans="2:25" x14ac:dyDescent="0.2">
      <c r="B99" s="38">
        <v>91</v>
      </c>
      <c r="C99" s="54" t="str">
        <f t="shared" si="13"/>
        <v/>
      </c>
      <c r="D99" s="54"/>
      <c r="E99" s="38"/>
      <c r="F99" s="8"/>
      <c r="G99" s="38"/>
      <c r="H99" s="55"/>
      <c r="I99" s="55"/>
      <c r="J99" s="38"/>
      <c r="K99" s="56" t="str">
        <f t="shared" si="16"/>
        <v/>
      </c>
      <c r="L99" s="57"/>
      <c r="M99" s="6" t="str">
        <f>IF(J99="","",(K99/J99)/LOOKUP(RIGHT($D$2,3),定数!$A$6:$A$13,定数!$B$6:$B$13))</f>
        <v/>
      </c>
      <c r="N99" s="38"/>
      <c r="O99" s="8"/>
      <c r="P99" s="55"/>
      <c r="Q99" s="55"/>
      <c r="R99" s="58" t="str">
        <f>IF(P99="","",T99*M99*LOOKUP(RIGHT($D$2,3),定数!$A$6:$A$13,定数!$B$6:$B$13))</f>
        <v/>
      </c>
      <c r="S99" s="58"/>
      <c r="T99" s="59" t="str">
        <f t="shared" si="19"/>
        <v/>
      </c>
      <c r="U99" s="59"/>
      <c r="V99" t="str">
        <f t="shared" si="20"/>
        <v/>
      </c>
      <c r="W99" t="str">
        <f t="shared" si="20"/>
        <v/>
      </c>
      <c r="X99" s="39" t="str">
        <f t="shared" si="17"/>
        <v/>
      </c>
      <c r="Y99" s="40" t="str">
        <f t="shared" si="18"/>
        <v/>
      </c>
    </row>
    <row r="100" spans="2:25" x14ac:dyDescent="0.2">
      <c r="B100" s="38">
        <v>92</v>
      </c>
      <c r="C100" s="54" t="str">
        <f t="shared" si="13"/>
        <v/>
      </c>
      <c r="D100" s="54"/>
      <c r="E100" s="38"/>
      <c r="F100" s="8"/>
      <c r="G100" s="38"/>
      <c r="H100" s="55"/>
      <c r="I100" s="55"/>
      <c r="J100" s="38"/>
      <c r="K100" s="56" t="str">
        <f t="shared" si="16"/>
        <v/>
      </c>
      <c r="L100" s="57"/>
      <c r="M100" s="6" t="str">
        <f>IF(J100="","",(K100/J100)/LOOKUP(RIGHT($D$2,3),定数!$A$6:$A$13,定数!$B$6:$B$13))</f>
        <v/>
      </c>
      <c r="N100" s="38"/>
      <c r="O100" s="8"/>
      <c r="P100" s="55"/>
      <c r="Q100" s="55"/>
      <c r="R100" s="58" t="str">
        <f>IF(P100="","",T100*M100*LOOKUP(RIGHT($D$2,3),定数!$A$6:$A$13,定数!$B$6:$B$13))</f>
        <v/>
      </c>
      <c r="S100" s="58"/>
      <c r="T100" s="59" t="str">
        <f t="shared" si="19"/>
        <v/>
      </c>
      <c r="U100" s="59"/>
      <c r="V100" t="str">
        <f t="shared" si="20"/>
        <v/>
      </c>
      <c r="W100" t="str">
        <f t="shared" si="20"/>
        <v/>
      </c>
      <c r="X100" s="39" t="str">
        <f t="shared" si="17"/>
        <v/>
      </c>
      <c r="Y100" s="40" t="str">
        <f t="shared" si="18"/>
        <v/>
      </c>
    </row>
    <row r="101" spans="2:25" x14ac:dyDescent="0.2">
      <c r="B101" s="38">
        <v>93</v>
      </c>
      <c r="C101" s="54" t="str">
        <f t="shared" si="13"/>
        <v/>
      </c>
      <c r="D101" s="54"/>
      <c r="E101" s="38"/>
      <c r="F101" s="8"/>
      <c r="G101" s="38"/>
      <c r="H101" s="55"/>
      <c r="I101" s="55"/>
      <c r="J101" s="38"/>
      <c r="K101" s="56" t="str">
        <f t="shared" si="16"/>
        <v/>
      </c>
      <c r="L101" s="57"/>
      <c r="M101" s="6" t="str">
        <f>IF(J101="","",(K101/J101)/LOOKUP(RIGHT($D$2,3),定数!$A$6:$A$13,定数!$B$6:$B$13))</f>
        <v/>
      </c>
      <c r="N101" s="38"/>
      <c r="O101" s="8"/>
      <c r="P101" s="55"/>
      <c r="Q101" s="55"/>
      <c r="R101" s="58" t="str">
        <f>IF(P101="","",T101*M101*LOOKUP(RIGHT($D$2,3),定数!$A$6:$A$13,定数!$B$6:$B$13))</f>
        <v/>
      </c>
      <c r="S101" s="58"/>
      <c r="T101" s="59" t="str">
        <f t="shared" si="19"/>
        <v/>
      </c>
      <c r="U101" s="59"/>
      <c r="V101" t="str">
        <f t="shared" si="20"/>
        <v/>
      </c>
      <c r="W101" t="str">
        <f t="shared" si="20"/>
        <v/>
      </c>
      <c r="X101" s="39" t="str">
        <f t="shared" si="17"/>
        <v/>
      </c>
      <c r="Y101" s="40" t="str">
        <f t="shared" si="18"/>
        <v/>
      </c>
    </row>
    <row r="102" spans="2:25" x14ac:dyDescent="0.2">
      <c r="B102" s="38">
        <v>94</v>
      </c>
      <c r="C102" s="54" t="str">
        <f t="shared" si="13"/>
        <v/>
      </c>
      <c r="D102" s="54"/>
      <c r="E102" s="38"/>
      <c r="F102" s="8"/>
      <c r="G102" s="38"/>
      <c r="H102" s="55"/>
      <c r="I102" s="55"/>
      <c r="J102" s="38"/>
      <c r="K102" s="56" t="str">
        <f t="shared" si="16"/>
        <v/>
      </c>
      <c r="L102" s="57"/>
      <c r="M102" s="6" t="str">
        <f>IF(J102="","",(K102/J102)/LOOKUP(RIGHT($D$2,3),定数!$A$6:$A$13,定数!$B$6:$B$13))</f>
        <v/>
      </c>
      <c r="N102" s="38"/>
      <c r="O102" s="8"/>
      <c r="P102" s="55"/>
      <c r="Q102" s="55"/>
      <c r="R102" s="58" t="str">
        <f>IF(P102="","",T102*M102*LOOKUP(RIGHT($D$2,3),定数!$A$6:$A$13,定数!$B$6:$B$13))</f>
        <v/>
      </c>
      <c r="S102" s="58"/>
      <c r="T102" s="59" t="str">
        <f t="shared" si="19"/>
        <v/>
      </c>
      <c r="U102" s="59"/>
      <c r="V102" t="str">
        <f t="shared" si="20"/>
        <v/>
      </c>
      <c r="W102" t="str">
        <f t="shared" si="20"/>
        <v/>
      </c>
      <c r="X102" s="39" t="str">
        <f t="shared" si="17"/>
        <v/>
      </c>
      <c r="Y102" s="40" t="str">
        <f t="shared" si="18"/>
        <v/>
      </c>
    </row>
    <row r="103" spans="2:25" x14ac:dyDescent="0.2">
      <c r="B103" s="38">
        <v>95</v>
      </c>
      <c r="C103" s="54" t="str">
        <f t="shared" si="13"/>
        <v/>
      </c>
      <c r="D103" s="54"/>
      <c r="E103" s="38"/>
      <c r="F103" s="8"/>
      <c r="G103" s="38"/>
      <c r="H103" s="55"/>
      <c r="I103" s="55"/>
      <c r="J103" s="38"/>
      <c r="K103" s="56" t="str">
        <f t="shared" si="16"/>
        <v/>
      </c>
      <c r="L103" s="57"/>
      <c r="M103" s="6" t="str">
        <f>IF(J103="","",(K103/J103)/LOOKUP(RIGHT($D$2,3),定数!$A$6:$A$13,定数!$B$6:$B$13))</f>
        <v/>
      </c>
      <c r="N103" s="38"/>
      <c r="O103" s="8"/>
      <c r="P103" s="55"/>
      <c r="Q103" s="55"/>
      <c r="R103" s="58" t="str">
        <f>IF(P103="","",T103*M103*LOOKUP(RIGHT($D$2,3),定数!$A$6:$A$13,定数!$B$6:$B$13))</f>
        <v/>
      </c>
      <c r="S103" s="58"/>
      <c r="T103" s="59" t="str">
        <f t="shared" si="19"/>
        <v/>
      </c>
      <c r="U103" s="59"/>
      <c r="V103" t="str">
        <f t="shared" si="20"/>
        <v/>
      </c>
      <c r="W103" t="str">
        <f t="shared" si="20"/>
        <v/>
      </c>
      <c r="X103" s="39" t="str">
        <f t="shared" si="17"/>
        <v/>
      </c>
      <c r="Y103" s="40" t="str">
        <f t="shared" si="18"/>
        <v/>
      </c>
    </row>
    <row r="104" spans="2:25" x14ac:dyDescent="0.2">
      <c r="B104" s="38">
        <v>96</v>
      </c>
      <c r="C104" s="54" t="str">
        <f t="shared" si="13"/>
        <v/>
      </c>
      <c r="D104" s="54"/>
      <c r="E104" s="38"/>
      <c r="F104" s="8"/>
      <c r="G104" s="38"/>
      <c r="H104" s="55"/>
      <c r="I104" s="55"/>
      <c r="J104" s="38"/>
      <c r="K104" s="56" t="str">
        <f t="shared" si="16"/>
        <v/>
      </c>
      <c r="L104" s="57"/>
      <c r="M104" s="6" t="str">
        <f>IF(J104="","",(K104/J104)/LOOKUP(RIGHT($D$2,3),定数!$A$6:$A$13,定数!$B$6:$B$13))</f>
        <v/>
      </c>
      <c r="N104" s="38"/>
      <c r="O104" s="8"/>
      <c r="P104" s="55"/>
      <c r="Q104" s="55"/>
      <c r="R104" s="58" t="str">
        <f>IF(P104="","",T104*M104*LOOKUP(RIGHT($D$2,3),定数!$A$6:$A$13,定数!$B$6:$B$13))</f>
        <v/>
      </c>
      <c r="S104" s="58"/>
      <c r="T104" s="59" t="str">
        <f t="shared" si="19"/>
        <v/>
      </c>
      <c r="U104" s="59"/>
      <c r="V104" t="str">
        <f t="shared" si="20"/>
        <v/>
      </c>
      <c r="W104" t="str">
        <f t="shared" si="20"/>
        <v/>
      </c>
      <c r="X104" s="39" t="str">
        <f t="shared" si="17"/>
        <v/>
      </c>
      <c r="Y104" s="40" t="str">
        <f t="shared" si="18"/>
        <v/>
      </c>
    </row>
    <row r="105" spans="2:25" x14ac:dyDescent="0.2">
      <c r="B105" s="38">
        <v>97</v>
      </c>
      <c r="C105" s="54" t="str">
        <f t="shared" si="13"/>
        <v/>
      </c>
      <c r="D105" s="54"/>
      <c r="E105" s="38"/>
      <c r="F105" s="8"/>
      <c r="G105" s="38"/>
      <c r="H105" s="55"/>
      <c r="I105" s="55"/>
      <c r="J105" s="38"/>
      <c r="K105" s="56" t="str">
        <f t="shared" si="16"/>
        <v/>
      </c>
      <c r="L105" s="57"/>
      <c r="M105" s="6" t="str">
        <f>IF(J105="","",(K105/J105)/LOOKUP(RIGHT($D$2,3),定数!$A$6:$A$13,定数!$B$6:$B$13))</f>
        <v/>
      </c>
      <c r="N105" s="38"/>
      <c r="O105" s="8"/>
      <c r="P105" s="55"/>
      <c r="Q105" s="55"/>
      <c r="R105" s="58" t="str">
        <f>IF(P105="","",T105*M105*LOOKUP(RIGHT($D$2,3),定数!$A$6:$A$13,定数!$B$6:$B$13))</f>
        <v/>
      </c>
      <c r="S105" s="58"/>
      <c r="T105" s="59" t="str">
        <f t="shared" si="19"/>
        <v/>
      </c>
      <c r="U105" s="59"/>
      <c r="V105" t="str">
        <f t="shared" si="20"/>
        <v/>
      </c>
      <c r="W105" t="str">
        <f t="shared" si="20"/>
        <v/>
      </c>
      <c r="X105" s="39" t="str">
        <f t="shared" si="17"/>
        <v/>
      </c>
      <c r="Y105" s="40" t="str">
        <f t="shared" si="18"/>
        <v/>
      </c>
    </row>
    <row r="106" spans="2:25" x14ac:dyDescent="0.2">
      <c r="B106" s="38">
        <v>98</v>
      </c>
      <c r="C106" s="54" t="str">
        <f t="shared" si="13"/>
        <v/>
      </c>
      <c r="D106" s="54"/>
      <c r="E106" s="38"/>
      <c r="F106" s="8"/>
      <c r="G106" s="38"/>
      <c r="H106" s="55"/>
      <c r="I106" s="55"/>
      <c r="J106" s="38"/>
      <c r="K106" s="56" t="str">
        <f t="shared" si="16"/>
        <v/>
      </c>
      <c r="L106" s="57"/>
      <c r="M106" s="6" t="str">
        <f>IF(J106="","",(K106/J106)/LOOKUP(RIGHT($D$2,3),定数!$A$6:$A$13,定数!$B$6:$B$13))</f>
        <v/>
      </c>
      <c r="N106" s="38"/>
      <c r="O106" s="8"/>
      <c r="P106" s="55"/>
      <c r="Q106" s="55"/>
      <c r="R106" s="58" t="str">
        <f>IF(P106="","",T106*M106*LOOKUP(RIGHT($D$2,3),定数!$A$6:$A$13,定数!$B$6:$B$13))</f>
        <v/>
      </c>
      <c r="S106" s="58"/>
      <c r="T106" s="59" t="str">
        <f t="shared" si="19"/>
        <v/>
      </c>
      <c r="U106" s="59"/>
      <c r="V106" t="str">
        <f t="shared" si="20"/>
        <v/>
      </c>
      <c r="W106" t="str">
        <f t="shared" si="20"/>
        <v/>
      </c>
      <c r="X106" s="39" t="str">
        <f t="shared" si="17"/>
        <v/>
      </c>
      <c r="Y106" s="40" t="str">
        <f t="shared" si="18"/>
        <v/>
      </c>
    </row>
    <row r="107" spans="2:25" x14ac:dyDescent="0.2">
      <c r="B107" s="38">
        <v>99</v>
      </c>
      <c r="C107" s="54" t="str">
        <f t="shared" si="13"/>
        <v/>
      </c>
      <c r="D107" s="54"/>
      <c r="E107" s="38"/>
      <c r="F107" s="8"/>
      <c r="G107" s="38"/>
      <c r="H107" s="55"/>
      <c r="I107" s="55"/>
      <c r="J107" s="38"/>
      <c r="K107" s="56" t="str">
        <f t="shared" si="16"/>
        <v/>
      </c>
      <c r="L107" s="57"/>
      <c r="M107" s="6" t="str">
        <f>IF(J107="","",(K107/J107)/LOOKUP(RIGHT($D$2,3),定数!$A$6:$A$13,定数!$B$6:$B$13))</f>
        <v/>
      </c>
      <c r="N107" s="38"/>
      <c r="O107" s="8"/>
      <c r="P107" s="55"/>
      <c r="Q107" s="55"/>
      <c r="R107" s="58" t="str">
        <f>IF(P107="","",T107*M107*LOOKUP(RIGHT($D$2,3),定数!$A$6:$A$13,定数!$B$6:$B$13))</f>
        <v/>
      </c>
      <c r="S107" s="58"/>
      <c r="T107" s="59" t="str">
        <f t="shared" si="19"/>
        <v/>
      </c>
      <c r="U107" s="59"/>
      <c r="V107" t="str">
        <f>IF(S107&lt;&gt;"",IF(S107&lt;0,1+V106,0),"")</f>
        <v/>
      </c>
      <c r="W107" t="str">
        <f>IF(T107&lt;&gt;"",IF(T107&lt;0,1+W106,0),"")</f>
        <v/>
      </c>
      <c r="X107" s="39" t="str">
        <f t="shared" si="17"/>
        <v/>
      </c>
      <c r="Y107" s="40" t="str">
        <f t="shared" si="18"/>
        <v/>
      </c>
    </row>
    <row r="108" spans="2:25" x14ac:dyDescent="0.2">
      <c r="B108" s="38">
        <v>100</v>
      </c>
      <c r="C108" s="54" t="str">
        <f t="shared" si="13"/>
        <v/>
      </c>
      <c r="D108" s="54"/>
      <c r="E108" s="38"/>
      <c r="F108" s="8"/>
      <c r="G108" s="38"/>
      <c r="H108" s="55"/>
      <c r="I108" s="55"/>
      <c r="J108" s="38"/>
      <c r="K108" s="56" t="str">
        <f t="shared" ref="K108" si="21">IF(J108="","",C108*0.03)</f>
        <v/>
      </c>
      <c r="L108" s="57"/>
      <c r="M108" s="6" t="str">
        <f>IF(J108="","",(K108/J108)/LOOKUP(RIGHT($D$2,3),定数!$A$6:$A$13,定数!$B$6:$B$13))</f>
        <v/>
      </c>
      <c r="N108" s="38"/>
      <c r="O108" s="8"/>
      <c r="P108" s="55"/>
      <c r="Q108" s="55"/>
      <c r="R108" s="58" t="str">
        <f>IF(P108="","",T108*M108*LOOKUP(RIGHT($D$2,3),定数!$A$6:$A$13,定数!$B$6:$B$13))</f>
        <v/>
      </c>
      <c r="S108" s="58"/>
      <c r="T108" s="59" t="str">
        <f t="shared" si="19"/>
        <v/>
      </c>
      <c r="U108" s="59"/>
      <c r="V108" t="str">
        <f>IF(S108&lt;&gt;"",IF(S108&lt;0,1+V107,0),"")</f>
        <v/>
      </c>
      <c r="W108" t="str">
        <f>IF(T108&lt;&gt;"",IF(T108&lt;0,1+W107,0),"")</f>
        <v/>
      </c>
      <c r="X108" s="39" t="str">
        <f t="shared" si="17"/>
        <v/>
      </c>
      <c r="Y108" s="40" t="str">
        <f t="shared" si="18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333" priority="17" stopIfTrue="1" operator="equal">
      <formula>"買"</formula>
    </cfRule>
    <cfRule type="cellIs" dxfId="332" priority="18" stopIfTrue="1" operator="equal">
      <formula>"売"</formula>
    </cfRule>
  </conditionalFormatting>
  <conditionalFormatting sqref="G9:G11 G15:G22 G47:G108 G24:G26 G28:G35 G37:G40 G42:G45">
    <cfRule type="cellIs" dxfId="331" priority="19" stopIfTrue="1" operator="equal">
      <formula>"買"</formula>
    </cfRule>
    <cfRule type="cellIs" dxfId="330" priority="20" stopIfTrue="1" operator="equal">
      <formula>"売"</formula>
    </cfRule>
  </conditionalFormatting>
  <conditionalFormatting sqref="G12">
    <cfRule type="cellIs" dxfId="329" priority="15" stopIfTrue="1" operator="equal">
      <formula>"買"</formula>
    </cfRule>
    <cfRule type="cellIs" dxfId="328" priority="16" stopIfTrue="1" operator="equal">
      <formula>"売"</formula>
    </cfRule>
  </conditionalFormatting>
  <conditionalFormatting sqref="G13">
    <cfRule type="cellIs" dxfId="327" priority="13" stopIfTrue="1" operator="equal">
      <formula>"買"</formula>
    </cfRule>
    <cfRule type="cellIs" dxfId="326" priority="14" stopIfTrue="1" operator="equal">
      <formula>"売"</formula>
    </cfRule>
  </conditionalFormatting>
  <conditionalFormatting sqref="G14">
    <cfRule type="cellIs" dxfId="325" priority="11" stopIfTrue="1" operator="equal">
      <formula>"買"</formula>
    </cfRule>
    <cfRule type="cellIs" dxfId="324" priority="12" stopIfTrue="1" operator="equal">
      <formula>"売"</formula>
    </cfRule>
  </conditionalFormatting>
  <conditionalFormatting sqref="G27">
    <cfRule type="cellIs" dxfId="321" priority="7" stopIfTrue="1" operator="equal">
      <formula>"買"</formula>
    </cfRule>
    <cfRule type="cellIs" dxfId="320" priority="8" stopIfTrue="1" operator="equal">
      <formula>"売"</formula>
    </cfRule>
  </conditionalFormatting>
  <conditionalFormatting sqref="G23">
    <cfRule type="cellIs" dxfId="61" priority="5" stopIfTrue="1" operator="equal">
      <formula>"買"</formula>
    </cfRule>
    <cfRule type="cellIs" dxfId="60" priority="6" stopIfTrue="1" operator="equal">
      <formula>"売"</formula>
    </cfRule>
  </conditionalFormatting>
  <conditionalFormatting sqref="G36">
    <cfRule type="cellIs" dxfId="23" priority="3" stopIfTrue="1" operator="equal">
      <formula>"買"</formula>
    </cfRule>
    <cfRule type="cellIs" dxfId="22" priority="4" stopIfTrue="1" operator="equal">
      <formula>"売"</formula>
    </cfRule>
  </conditionalFormatting>
  <conditionalFormatting sqref="G41">
    <cfRule type="cellIs" dxfId="13" priority="1" stopIfTrue="1" operator="equal">
      <formula>"買"</formula>
    </cfRule>
    <cfRule type="cellIs" dxfId="12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100-000000000000}">
      <formula1>"買,売"</formula1>
    </dataValidation>
  </dataValidations>
  <pageMargins left="0.7" right="0.7" top="0.75" bottom="0.75" header="0.3" footer="0.3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Y109"/>
  <sheetViews>
    <sheetView topLeftCell="B1" zoomScale="90" zoomScaleNormal="90" workbookViewId="0">
      <pane ySplit="8" topLeftCell="A36" activePane="bottomLeft" state="frozen"/>
      <selection pane="bottomLeft" activeCell="P49" sqref="P49:Q49"/>
    </sheetView>
  </sheetViews>
  <sheetFormatPr defaultRowHeight="13.2" x14ac:dyDescent="0.2"/>
  <cols>
    <col min="1" max="1" width="2.88671875" customWidth="1"/>
    <col min="2" max="18" width="6.5546875" customWidth="1"/>
    <col min="22" max="22" width="10.88671875" style="22" hidden="1" customWidth="1"/>
    <col min="23" max="23" width="0" hidden="1" customWidth="1"/>
  </cols>
  <sheetData>
    <row r="2" spans="2:25" x14ac:dyDescent="0.2">
      <c r="B2" s="85" t="s">
        <v>5</v>
      </c>
      <c r="C2" s="85"/>
      <c r="D2" s="96" t="s">
        <v>68</v>
      </c>
      <c r="E2" s="96"/>
      <c r="F2" s="85" t="s">
        <v>6</v>
      </c>
      <c r="G2" s="85"/>
      <c r="H2" s="88" t="s">
        <v>73</v>
      </c>
      <c r="I2" s="88"/>
      <c r="J2" s="85" t="s">
        <v>7</v>
      </c>
      <c r="K2" s="85"/>
      <c r="L2" s="95">
        <v>100000</v>
      </c>
      <c r="M2" s="96"/>
      <c r="N2" s="85" t="s">
        <v>8</v>
      </c>
      <c r="O2" s="85"/>
      <c r="P2" s="97">
        <f>SUM(L2,D4)</f>
        <v>120138.31589751932</v>
      </c>
      <c r="Q2" s="88"/>
      <c r="R2" s="1"/>
      <c r="S2" s="1"/>
      <c r="T2" s="1"/>
    </row>
    <row r="3" spans="2:25" ht="57" customHeight="1" x14ac:dyDescent="0.2">
      <c r="B3" s="85" t="s">
        <v>9</v>
      </c>
      <c r="C3" s="85"/>
      <c r="D3" s="98" t="s">
        <v>72</v>
      </c>
      <c r="E3" s="98"/>
      <c r="F3" s="98"/>
      <c r="G3" s="98"/>
      <c r="H3" s="98"/>
      <c r="I3" s="98"/>
      <c r="J3" s="85" t="s">
        <v>10</v>
      </c>
      <c r="K3" s="85"/>
      <c r="L3" s="98" t="s">
        <v>61</v>
      </c>
      <c r="M3" s="99"/>
      <c r="N3" s="99"/>
      <c r="O3" s="99"/>
      <c r="P3" s="99"/>
      <c r="Q3" s="99"/>
      <c r="R3" s="1"/>
      <c r="S3" s="1"/>
    </row>
    <row r="4" spans="2:25" x14ac:dyDescent="0.2">
      <c r="B4" s="85" t="s">
        <v>11</v>
      </c>
      <c r="C4" s="85"/>
      <c r="D4" s="93">
        <f>SUM($R$9:$S$993)</f>
        <v>20138.315897519322</v>
      </c>
      <c r="E4" s="93"/>
      <c r="F4" s="85" t="s">
        <v>12</v>
      </c>
      <c r="G4" s="85"/>
      <c r="H4" s="94">
        <f>SUM($T$9:$U$108)</f>
        <v>225.30000000000285</v>
      </c>
      <c r="I4" s="88"/>
      <c r="J4" s="100" t="s">
        <v>60</v>
      </c>
      <c r="K4" s="100"/>
      <c r="L4" s="97">
        <f>MAX($C$9:$D$990)-C9</f>
        <v>20138.315897519278</v>
      </c>
      <c r="M4" s="97"/>
      <c r="N4" s="100" t="s">
        <v>59</v>
      </c>
      <c r="O4" s="100"/>
      <c r="P4" s="101">
        <f>MAX(Y:Y)</f>
        <v>0.17927675798277565</v>
      </c>
      <c r="Q4" s="101"/>
      <c r="R4" s="1"/>
      <c r="S4" s="1"/>
      <c r="T4" s="1"/>
    </row>
    <row r="5" spans="2:25" x14ac:dyDescent="0.2">
      <c r="B5" s="37" t="s">
        <v>15</v>
      </c>
      <c r="C5" s="2">
        <f>COUNTIF($R$9:$R$990,"&gt;0")</f>
        <v>20</v>
      </c>
      <c r="D5" s="36" t="s">
        <v>16</v>
      </c>
      <c r="E5" s="15">
        <f>COUNTIF($R$9:$R$990,"&lt;0")</f>
        <v>20</v>
      </c>
      <c r="F5" s="36" t="s">
        <v>17</v>
      </c>
      <c r="G5" s="2">
        <f>COUNTIF($R$9:$R$990,"=0")</f>
        <v>0</v>
      </c>
      <c r="H5" s="36" t="s">
        <v>18</v>
      </c>
      <c r="I5" s="3">
        <f>C5/SUM(C5,E5,G5)</f>
        <v>0.5</v>
      </c>
      <c r="J5" s="84" t="s">
        <v>19</v>
      </c>
      <c r="K5" s="85"/>
      <c r="L5" s="86">
        <f>MAX(V9:V993)</f>
        <v>4</v>
      </c>
      <c r="M5" s="87"/>
      <c r="N5" s="17" t="s">
        <v>20</v>
      </c>
      <c r="O5" s="9"/>
      <c r="P5" s="86">
        <f>MAX(W9:W993)</f>
        <v>4</v>
      </c>
      <c r="Q5" s="87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2" t="s">
        <v>66</v>
      </c>
      <c r="N6" s="12"/>
      <c r="O6" s="12"/>
      <c r="P6" s="10"/>
      <c r="Q6" s="7"/>
      <c r="R6" s="1"/>
      <c r="S6" s="1"/>
      <c r="T6" s="1"/>
    </row>
    <row r="7" spans="2:25" x14ac:dyDescent="0.2">
      <c r="B7" s="68" t="s">
        <v>21</v>
      </c>
      <c r="C7" s="70" t="s">
        <v>22</v>
      </c>
      <c r="D7" s="71"/>
      <c r="E7" s="74" t="s">
        <v>23</v>
      </c>
      <c r="F7" s="75"/>
      <c r="G7" s="75"/>
      <c r="H7" s="75"/>
      <c r="I7" s="76"/>
      <c r="J7" s="77" t="s">
        <v>24</v>
      </c>
      <c r="K7" s="78"/>
      <c r="L7" s="79"/>
      <c r="M7" s="80" t="s">
        <v>25</v>
      </c>
      <c r="N7" s="81" t="s">
        <v>26</v>
      </c>
      <c r="O7" s="82"/>
      <c r="P7" s="82"/>
      <c r="Q7" s="83"/>
      <c r="R7" s="89" t="s">
        <v>27</v>
      </c>
      <c r="S7" s="89"/>
      <c r="T7" s="89"/>
      <c r="U7" s="89"/>
    </row>
    <row r="8" spans="2:25" x14ac:dyDescent="0.2">
      <c r="B8" s="69"/>
      <c r="C8" s="72"/>
      <c r="D8" s="73"/>
      <c r="E8" s="18" t="s">
        <v>28</v>
      </c>
      <c r="F8" s="18" t="s">
        <v>29</v>
      </c>
      <c r="G8" s="18" t="s">
        <v>30</v>
      </c>
      <c r="H8" s="90" t="s">
        <v>31</v>
      </c>
      <c r="I8" s="76"/>
      <c r="J8" s="4" t="s">
        <v>32</v>
      </c>
      <c r="K8" s="91" t="s">
        <v>33</v>
      </c>
      <c r="L8" s="79"/>
      <c r="M8" s="80"/>
      <c r="N8" s="5" t="s">
        <v>28</v>
      </c>
      <c r="O8" s="5" t="s">
        <v>29</v>
      </c>
      <c r="P8" s="92" t="s">
        <v>31</v>
      </c>
      <c r="Q8" s="83"/>
      <c r="R8" s="89" t="s">
        <v>34</v>
      </c>
      <c r="S8" s="89"/>
      <c r="T8" s="89" t="s">
        <v>32</v>
      </c>
      <c r="U8" s="89"/>
      <c r="Y8" t="s">
        <v>58</v>
      </c>
    </row>
    <row r="9" spans="2:25" x14ac:dyDescent="0.2">
      <c r="B9" s="38">
        <v>1</v>
      </c>
      <c r="C9" s="54">
        <f>L2</f>
        <v>100000</v>
      </c>
      <c r="D9" s="54"/>
      <c r="E9" s="43">
        <v>2016</v>
      </c>
      <c r="F9" s="8">
        <v>43497</v>
      </c>
      <c r="G9" s="53" t="s">
        <v>4</v>
      </c>
      <c r="H9" s="65">
        <v>131.62</v>
      </c>
      <c r="I9" s="65"/>
      <c r="J9" s="53">
        <v>23</v>
      </c>
      <c r="K9" s="54">
        <f>IF(J9="","",C9*0.03)</f>
        <v>3000</v>
      </c>
      <c r="L9" s="54"/>
      <c r="M9" s="52">
        <f>IF(J9="","",(K9/J9)/LOOKUP(RIGHT($D$2,3),[1]定数!$A$6:$A$13,[1]定数!$B$6:$B$13))</f>
        <v>1.3043478260869565</v>
      </c>
      <c r="N9" s="53">
        <v>2016</v>
      </c>
      <c r="O9" s="8">
        <v>43497</v>
      </c>
      <c r="P9" s="66">
        <v>131.904</v>
      </c>
      <c r="Q9" s="67"/>
      <c r="R9" s="58">
        <f>IF(P9="","",T9*M9*LOOKUP(RIGHT($D$2,3),定数!$A$6:$A$13,定数!$B$6:$B$13))</f>
        <v>3704.3478260868496</v>
      </c>
      <c r="S9" s="58"/>
      <c r="T9" s="59">
        <f t="shared" ref="T9:T43" si="0">IF(P9="","",IF(G9="買",(P9-H9),(H9-P9))*IF(RIGHT($D$2,3)="JPY",100,10000))</f>
        <v>28.399999999999181</v>
      </c>
      <c r="U9" s="59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38">
        <v>2</v>
      </c>
      <c r="C10" s="54">
        <f t="shared" ref="C10:C38" si="1">IF(R9="","",C9+R9)</f>
        <v>103704.34782608684</v>
      </c>
      <c r="D10" s="54"/>
      <c r="E10" s="43">
        <v>2016</v>
      </c>
      <c r="F10" s="8">
        <v>43514</v>
      </c>
      <c r="G10" s="53" t="s">
        <v>3</v>
      </c>
      <c r="H10" s="65">
        <v>126.06</v>
      </c>
      <c r="I10" s="65"/>
      <c r="J10" s="53">
        <v>25</v>
      </c>
      <c r="K10" s="54">
        <f t="shared" ref="K10:K48" si="2">IF(J10="","",C10*0.03)</f>
        <v>3111.1304347826053</v>
      </c>
      <c r="L10" s="54"/>
      <c r="M10" s="52">
        <f>IF(J10="","",(K10/J10)/LOOKUP(RIGHT($D$2,3),[1]定数!$A$6:$A$13,[1]定数!$B$6:$B$13))</f>
        <v>1.2444521739130421</v>
      </c>
      <c r="N10" s="53">
        <v>2016</v>
      </c>
      <c r="O10" s="8">
        <v>43514</v>
      </c>
      <c r="P10" s="66">
        <v>125.727</v>
      </c>
      <c r="Q10" s="67"/>
      <c r="R10" s="58">
        <f>IF(P10="","",T10*M10*LOOKUP(RIGHT($D$2,3),定数!$A$6:$A$13,定数!$B$6:$B$13))</f>
        <v>4144.0257391304103</v>
      </c>
      <c r="S10" s="58"/>
      <c r="T10" s="59">
        <f t="shared" si="0"/>
        <v>33.299999999999841</v>
      </c>
      <c r="U10" s="59"/>
      <c r="V10" s="22">
        <f t="shared" ref="V10:V22" si="3">IF(T10&lt;&gt;"",IF(T10&gt;0,1+V9,0),"")</f>
        <v>2</v>
      </c>
      <c r="W10">
        <f t="shared" ref="W10:W73" si="4">IF(T10&lt;&gt;"",IF(T10&lt;0,1+W9,0),"")</f>
        <v>0</v>
      </c>
      <c r="X10" s="39">
        <f>IF(C10&lt;&gt;"",MAX(C10,C9),"")</f>
        <v>103704.34782608684</v>
      </c>
    </row>
    <row r="11" spans="2:25" x14ac:dyDescent="0.2">
      <c r="B11" s="38">
        <v>3</v>
      </c>
      <c r="C11" s="54">
        <f t="shared" si="1"/>
        <v>107848.37356521725</v>
      </c>
      <c r="D11" s="54"/>
      <c r="E11" s="53">
        <v>2016</v>
      </c>
      <c r="F11" s="8">
        <v>43515</v>
      </c>
      <c r="G11" s="53" t="s">
        <v>3</v>
      </c>
      <c r="H11" s="65">
        <v>125.5</v>
      </c>
      <c r="I11" s="65"/>
      <c r="J11" s="53">
        <v>33</v>
      </c>
      <c r="K11" s="56">
        <f t="shared" si="2"/>
        <v>3235.4512069565171</v>
      </c>
      <c r="L11" s="57"/>
      <c r="M11" s="52">
        <f>IF(J11="","",(K11/J11)/LOOKUP(RIGHT($D$2,3),[1]定数!$A$6:$A$13,[1]定数!$B$6:$B$13))</f>
        <v>0.98043975968379304</v>
      </c>
      <c r="N11" s="53">
        <v>2016</v>
      </c>
      <c r="O11" s="8">
        <v>43515</v>
      </c>
      <c r="P11" s="66">
        <v>125.024</v>
      </c>
      <c r="Q11" s="67"/>
      <c r="R11" s="58">
        <f>IF(P11="","",T11*M11*LOOKUP(RIGHT($D$2,3),定数!$A$6:$A$13,定数!$B$6:$B$13))</f>
        <v>4666.893256094846</v>
      </c>
      <c r="S11" s="58"/>
      <c r="T11" s="59">
        <f t="shared" si="0"/>
        <v>47.599999999999909</v>
      </c>
      <c r="U11" s="59"/>
      <c r="V11" s="22">
        <f t="shared" si="3"/>
        <v>3</v>
      </c>
      <c r="W11">
        <f t="shared" si="4"/>
        <v>0</v>
      </c>
      <c r="X11" s="39">
        <f>IF(C11&lt;&gt;"",MAX(X10,C11),"")</f>
        <v>107848.37356521725</v>
      </c>
      <c r="Y11" s="40">
        <f>IF(X11&lt;&gt;"",1-(C11/X11),"")</f>
        <v>0</v>
      </c>
    </row>
    <row r="12" spans="2:25" x14ac:dyDescent="0.2">
      <c r="B12" s="38">
        <v>4</v>
      </c>
      <c r="C12" s="54">
        <f t="shared" si="1"/>
        <v>112515.26682131209</v>
      </c>
      <c r="D12" s="54"/>
      <c r="E12" s="53">
        <v>2016</v>
      </c>
      <c r="F12" s="8">
        <v>43519</v>
      </c>
      <c r="G12" s="53" t="s">
        <v>3</v>
      </c>
      <c r="H12" s="65">
        <v>123.99</v>
      </c>
      <c r="I12" s="65"/>
      <c r="J12" s="53">
        <v>20</v>
      </c>
      <c r="K12" s="56">
        <f t="shared" si="2"/>
        <v>3375.4580046393626</v>
      </c>
      <c r="L12" s="57"/>
      <c r="M12" s="52">
        <f>IF(J12="","",(K12/J12)/LOOKUP(RIGHT($D$2,3),[1]定数!$A$6:$A$13,[1]定数!$B$6:$B$13))</f>
        <v>1.6877290023196811</v>
      </c>
      <c r="N12" s="53">
        <v>2016</v>
      </c>
      <c r="O12" s="8">
        <v>43519</v>
      </c>
      <c r="P12" s="66">
        <v>123.751</v>
      </c>
      <c r="Q12" s="67"/>
      <c r="R12" s="58">
        <f>IF(P12="","",T12*M12*LOOKUP(RIGHT($D$2,3),定数!$A$6:$A$13,定数!$B$6:$B$13))</f>
        <v>4033.6723155438713</v>
      </c>
      <c r="S12" s="58"/>
      <c r="T12" s="59">
        <f t="shared" si="0"/>
        <v>23.899999999999011</v>
      </c>
      <c r="U12" s="59"/>
      <c r="V12" s="22">
        <f t="shared" si="3"/>
        <v>4</v>
      </c>
      <c r="W12">
        <f t="shared" si="4"/>
        <v>0</v>
      </c>
      <c r="X12" s="39">
        <f t="shared" ref="X12:X75" si="5">IF(C12&lt;&gt;"",MAX(X11,C12),"")</f>
        <v>112515.26682131209</v>
      </c>
      <c r="Y12" s="40">
        <f t="shared" ref="Y12:Y75" si="6">IF(X12&lt;&gt;"",1-(C12/X12),"")</f>
        <v>0</v>
      </c>
    </row>
    <row r="13" spans="2:25" x14ac:dyDescent="0.2">
      <c r="B13" s="38">
        <v>5</v>
      </c>
      <c r="C13" s="54">
        <f t="shared" si="1"/>
        <v>116548.93913685596</v>
      </c>
      <c r="D13" s="54"/>
      <c r="E13" s="49">
        <v>2016</v>
      </c>
      <c r="F13" s="8">
        <v>43522</v>
      </c>
      <c r="G13" s="49" t="s">
        <v>3</v>
      </c>
      <c r="H13" s="108">
        <v>124.34</v>
      </c>
      <c r="I13" s="109"/>
      <c r="J13" s="49">
        <v>32</v>
      </c>
      <c r="K13" s="56">
        <f t="shared" si="2"/>
        <v>3496.4681741056788</v>
      </c>
      <c r="L13" s="57"/>
      <c r="M13" s="48">
        <f>IF(J13="","",(K13/J13)/LOOKUP(RIGHT($D$2,3),[1]定数!$A$6:$A$13,[1]定数!$B$6:$B$13))</f>
        <v>1.0926463044080246</v>
      </c>
      <c r="N13" s="49">
        <v>2016</v>
      </c>
      <c r="O13" s="8">
        <v>43522</v>
      </c>
      <c r="P13" s="108">
        <v>124.66</v>
      </c>
      <c r="Q13" s="109"/>
      <c r="R13" s="58">
        <f>IF(P13="","",T13*M13*LOOKUP(RIGHT($D$2,3),定数!$A$6:$A$13,定数!$B$6:$B$13))</f>
        <v>-3496.4681741056038</v>
      </c>
      <c r="S13" s="58"/>
      <c r="T13" s="59">
        <f t="shared" si="0"/>
        <v>-31.999999999999318</v>
      </c>
      <c r="U13" s="59"/>
      <c r="V13" s="22">
        <f t="shared" si="3"/>
        <v>0</v>
      </c>
      <c r="W13">
        <f t="shared" si="4"/>
        <v>1</v>
      </c>
      <c r="X13" s="39">
        <f t="shared" si="5"/>
        <v>116548.93913685596</v>
      </c>
      <c r="Y13" s="40">
        <f t="shared" si="6"/>
        <v>0</v>
      </c>
    </row>
    <row r="14" spans="2:25" x14ac:dyDescent="0.2">
      <c r="B14" s="38">
        <v>6</v>
      </c>
      <c r="C14" s="54">
        <f t="shared" si="1"/>
        <v>113052.47096275036</v>
      </c>
      <c r="D14" s="54"/>
      <c r="E14" s="49">
        <v>2016</v>
      </c>
      <c r="F14" s="8">
        <v>43526</v>
      </c>
      <c r="G14" s="49" t="s">
        <v>4</v>
      </c>
      <c r="H14" s="108">
        <v>123.98</v>
      </c>
      <c r="I14" s="109"/>
      <c r="J14" s="49">
        <v>31</v>
      </c>
      <c r="K14" s="56">
        <f t="shared" si="2"/>
        <v>3391.5741288825106</v>
      </c>
      <c r="L14" s="57"/>
      <c r="M14" s="48">
        <f>IF(J14="","",(K14/J14)/LOOKUP(RIGHT($D$2,3),[1]定数!$A$6:$A$13,[1]定数!$B$6:$B$13))</f>
        <v>1.0940561706072613</v>
      </c>
      <c r="N14" s="49">
        <v>2016</v>
      </c>
      <c r="O14" s="8">
        <v>43526</v>
      </c>
      <c r="P14" s="66">
        <v>123.67</v>
      </c>
      <c r="Q14" s="67"/>
      <c r="R14" s="58">
        <f>IF(P14="","",T14*M14*LOOKUP(RIGHT($D$2,3),定数!$A$6:$A$13,定数!$B$6:$B$13))</f>
        <v>-3391.5741288825352</v>
      </c>
      <c r="S14" s="58"/>
      <c r="T14" s="59">
        <f t="shared" si="0"/>
        <v>-31.000000000000227</v>
      </c>
      <c r="U14" s="59"/>
      <c r="V14" s="22">
        <f t="shared" si="3"/>
        <v>0</v>
      </c>
      <c r="W14">
        <f t="shared" si="4"/>
        <v>2</v>
      </c>
      <c r="X14" s="39">
        <f t="shared" si="5"/>
        <v>116548.93913685596</v>
      </c>
      <c r="Y14" s="40">
        <f t="shared" si="6"/>
        <v>2.9999999999999249E-2</v>
      </c>
    </row>
    <row r="15" spans="2:25" x14ac:dyDescent="0.2">
      <c r="B15" s="38">
        <v>7</v>
      </c>
      <c r="C15" s="54">
        <f t="shared" si="1"/>
        <v>109660.89683386782</v>
      </c>
      <c r="D15" s="54"/>
      <c r="E15" s="49">
        <v>2016</v>
      </c>
      <c r="F15" s="8">
        <v>43538</v>
      </c>
      <c r="G15" s="49" t="s">
        <v>4</v>
      </c>
      <c r="H15" s="108">
        <v>127.08</v>
      </c>
      <c r="I15" s="109"/>
      <c r="J15" s="49">
        <v>19</v>
      </c>
      <c r="K15" s="56">
        <f t="shared" si="2"/>
        <v>3289.8269050160347</v>
      </c>
      <c r="L15" s="57"/>
      <c r="M15" s="48">
        <f>IF(J15="","",(K15/J15)/LOOKUP(RIGHT($D$2,3),[1]定数!$A$6:$A$13,[1]定数!$B$6:$B$13))</f>
        <v>1.7314878447452815</v>
      </c>
      <c r="N15" s="49">
        <v>2016</v>
      </c>
      <c r="O15" s="8">
        <v>43538</v>
      </c>
      <c r="P15" s="66">
        <v>126.89</v>
      </c>
      <c r="Q15" s="67"/>
      <c r="R15" s="58">
        <f>IF(P15="","",T15*M15*LOOKUP(RIGHT($D$2,3),定数!$A$6:$A$13,定数!$B$6:$B$13))</f>
        <v>-3289.8269050159952</v>
      </c>
      <c r="S15" s="58"/>
      <c r="T15" s="59">
        <f t="shared" si="0"/>
        <v>-18.999999999999773</v>
      </c>
      <c r="U15" s="59"/>
      <c r="V15" s="22">
        <f t="shared" si="3"/>
        <v>0</v>
      </c>
      <c r="W15">
        <f t="shared" si="4"/>
        <v>3</v>
      </c>
      <c r="X15" s="39">
        <f t="shared" si="5"/>
        <v>116548.93913685596</v>
      </c>
      <c r="Y15" s="40">
        <f t="shared" si="6"/>
        <v>5.9099999999999597E-2</v>
      </c>
    </row>
    <row r="16" spans="2:25" x14ac:dyDescent="0.2">
      <c r="B16" s="38">
        <v>8</v>
      </c>
      <c r="C16" s="54">
        <f t="shared" si="1"/>
        <v>106371.06992885182</v>
      </c>
      <c r="D16" s="54"/>
      <c r="E16" s="49">
        <v>2016</v>
      </c>
      <c r="F16" s="8">
        <v>43545</v>
      </c>
      <c r="G16" s="49" t="s">
        <v>3</v>
      </c>
      <c r="H16" s="108">
        <v>125.59</v>
      </c>
      <c r="I16" s="109"/>
      <c r="J16" s="49">
        <v>12</v>
      </c>
      <c r="K16" s="56">
        <f t="shared" si="2"/>
        <v>3191.1320978655544</v>
      </c>
      <c r="L16" s="57"/>
      <c r="M16" s="48">
        <f>IF(J16="","",(K16/J16)/LOOKUP(RIGHT($D$2,3),[1]定数!$A$6:$A$13,[1]定数!$B$6:$B$13))</f>
        <v>2.6592767482212953</v>
      </c>
      <c r="N16" s="49">
        <v>2016</v>
      </c>
      <c r="O16" s="8">
        <v>43545</v>
      </c>
      <c r="P16" s="66">
        <v>125.44199999999999</v>
      </c>
      <c r="Q16" s="67"/>
      <c r="R16" s="58">
        <f>IF(P16="","",T16*M16*LOOKUP(RIGHT($D$2,3),定数!$A$6:$A$13,定数!$B$6:$B$13))</f>
        <v>3935.7295873677922</v>
      </c>
      <c r="S16" s="58"/>
      <c r="T16" s="59">
        <f t="shared" si="0"/>
        <v>14.800000000001035</v>
      </c>
      <c r="U16" s="59"/>
      <c r="V16" s="22">
        <f t="shared" si="3"/>
        <v>1</v>
      </c>
      <c r="W16">
        <f t="shared" si="4"/>
        <v>0</v>
      </c>
      <c r="X16" s="39">
        <f t="shared" si="5"/>
        <v>116548.93913685596</v>
      </c>
      <c r="Y16" s="40">
        <f t="shared" si="6"/>
        <v>8.7326999999999266E-2</v>
      </c>
    </row>
    <row r="17" spans="2:25" x14ac:dyDescent="0.2">
      <c r="B17" s="38">
        <v>9</v>
      </c>
      <c r="C17" s="54">
        <f t="shared" si="1"/>
        <v>110306.79951621962</v>
      </c>
      <c r="D17" s="54"/>
      <c r="E17" s="49">
        <v>2016</v>
      </c>
      <c r="F17" s="8">
        <v>43549</v>
      </c>
      <c r="G17" s="49" t="s">
        <v>4</v>
      </c>
      <c r="H17" s="108">
        <v>126.21</v>
      </c>
      <c r="I17" s="109"/>
      <c r="J17" s="49">
        <v>21</v>
      </c>
      <c r="K17" s="56">
        <f t="shared" si="2"/>
        <v>3309.2039854865884</v>
      </c>
      <c r="L17" s="57"/>
      <c r="M17" s="48">
        <f>IF(J17="","",(K17/J17)/LOOKUP(RIGHT($D$2,3),[1]定数!$A$6:$A$13,[1]定数!$B$6:$B$13))</f>
        <v>1.5758114216602803</v>
      </c>
      <c r="N17" s="49">
        <v>2016</v>
      </c>
      <c r="O17" s="8">
        <v>43549</v>
      </c>
      <c r="P17" s="66">
        <v>126.492</v>
      </c>
      <c r="Q17" s="67"/>
      <c r="R17" s="58">
        <f>IF(P17="","",T17*M17*LOOKUP(RIGHT($D$2,3),定数!$A$6:$A$13,定数!$B$6:$B$13))</f>
        <v>4443.7882090821586</v>
      </c>
      <c r="S17" s="58"/>
      <c r="T17" s="59">
        <f t="shared" si="0"/>
        <v>28.200000000001069</v>
      </c>
      <c r="U17" s="59"/>
      <c r="V17" s="22">
        <f t="shared" si="3"/>
        <v>2</v>
      </c>
      <c r="W17">
        <f t="shared" si="4"/>
        <v>0</v>
      </c>
      <c r="X17" s="39">
        <f t="shared" si="5"/>
        <v>116548.93913685596</v>
      </c>
      <c r="Y17" s="40">
        <f t="shared" si="6"/>
        <v>5.3558098999996862E-2</v>
      </c>
    </row>
    <row r="18" spans="2:25" x14ac:dyDescent="0.2">
      <c r="B18" s="38">
        <v>10</v>
      </c>
      <c r="C18" s="54">
        <f t="shared" si="1"/>
        <v>114750.58772530177</v>
      </c>
      <c r="D18" s="54"/>
      <c r="E18" s="49">
        <v>2016</v>
      </c>
      <c r="F18" s="8">
        <v>43553</v>
      </c>
      <c r="G18" s="49" t="s">
        <v>4</v>
      </c>
      <c r="H18" s="108">
        <v>127.29</v>
      </c>
      <c r="I18" s="109"/>
      <c r="J18" s="49">
        <v>31</v>
      </c>
      <c r="K18" s="56">
        <f t="shared" si="2"/>
        <v>3442.5176317590531</v>
      </c>
      <c r="L18" s="57"/>
      <c r="M18" s="48">
        <f>IF(J18="","",(K18/J18)/LOOKUP(RIGHT($D$2,3),[1]定数!$A$6:$A$13,[1]定数!$B$6:$B$13))</f>
        <v>1.1104895586319525</v>
      </c>
      <c r="N18" s="49">
        <v>2016</v>
      </c>
      <c r="O18" s="8">
        <v>43553</v>
      </c>
      <c r="P18" s="108">
        <v>126.98</v>
      </c>
      <c r="Q18" s="109"/>
      <c r="R18" s="58">
        <f>IF(P18="","",T18*M18*LOOKUP(RIGHT($D$2,3),定数!$A$6:$A$13,定数!$B$6:$B$13))</f>
        <v>-3442.5176317590781</v>
      </c>
      <c r="S18" s="58"/>
      <c r="T18" s="59">
        <f t="shared" si="0"/>
        <v>-31.000000000000227</v>
      </c>
      <c r="U18" s="59"/>
      <c r="V18" s="22">
        <f t="shared" si="3"/>
        <v>0</v>
      </c>
      <c r="W18">
        <f t="shared" si="4"/>
        <v>1</v>
      </c>
      <c r="X18" s="39">
        <f t="shared" si="5"/>
        <v>116548.93913685596</v>
      </c>
      <c r="Y18" s="40">
        <f t="shared" si="6"/>
        <v>1.5430010988281118E-2</v>
      </c>
    </row>
    <row r="19" spans="2:25" x14ac:dyDescent="0.2">
      <c r="B19" s="38">
        <v>11</v>
      </c>
      <c r="C19" s="54">
        <f t="shared" si="1"/>
        <v>111308.07009354269</v>
      </c>
      <c r="D19" s="54"/>
      <c r="E19" s="53">
        <v>2016</v>
      </c>
      <c r="F19" s="8">
        <v>43553</v>
      </c>
      <c r="G19" s="53" t="s">
        <v>4</v>
      </c>
      <c r="H19" s="65">
        <v>127.25</v>
      </c>
      <c r="I19" s="65"/>
      <c r="J19" s="53">
        <v>18</v>
      </c>
      <c r="K19" s="56">
        <f t="shared" si="2"/>
        <v>3339.2421028062804</v>
      </c>
      <c r="L19" s="57"/>
      <c r="M19" s="52">
        <f>IF(J19="","",(K19/J19)/LOOKUP(RIGHT($D$2,3),[1]定数!$A$6:$A$13,[1]定数!$B$6:$B$13))</f>
        <v>1.8551345015590448</v>
      </c>
      <c r="N19" s="53">
        <v>2016</v>
      </c>
      <c r="O19" s="8">
        <v>43553</v>
      </c>
      <c r="P19" s="65">
        <v>127.07</v>
      </c>
      <c r="Q19" s="65"/>
      <c r="R19" s="58">
        <f>IF(P19="","",T19*M19*LOOKUP(RIGHT($D$2,3),定数!$A$6:$A$13,定数!$B$6:$B$13))</f>
        <v>-3339.2421028064073</v>
      </c>
      <c r="S19" s="58"/>
      <c r="T19" s="59">
        <f t="shared" si="0"/>
        <v>-18.000000000000682</v>
      </c>
      <c r="U19" s="59"/>
      <c r="V19" s="22">
        <f t="shared" si="3"/>
        <v>0</v>
      </c>
      <c r="W19">
        <f t="shared" si="4"/>
        <v>2</v>
      </c>
      <c r="X19" s="39">
        <f t="shared" si="5"/>
        <v>116548.93913685596</v>
      </c>
      <c r="Y19" s="40">
        <f t="shared" si="6"/>
        <v>4.4967110658632903E-2</v>
      </c>
    </row>
    <row r="20" spans="2:25" x14ac:dyDescent="0.2">
      <c r="B20" s="38">
        <v>12</v>
      </c>
      <c r="C20" s="54">
        <f t="shared" si="1"/>
        <v>107968.82799073627</v>
      </c>
      <c r="D20" s="54"/>
      <c r="E20" s="53">
        <v>2016</v>
      </c>
      <c r="F20" s="8">
        <v>43553</v>
      </c>
      <c r="G20" s="53" t="s">
        <v>4</v>
      </c>
      <c r="H20" s="65">
        <v>127.32</v>
      </c>
      <c r="I20" s="65"/>
      <c r="J20" s="53">
        <v>20</v>
      </c>
      <c r="K20" s="56">
        <f t="shared" si="2"/>
        <v>3239.064839722088</v>
      </c>
      <c r="L20" s="57"/>
      <c r="M20" s="52">
        <f>IF(J20="","",(K20/J20)/LOOKUP(RIGHT($D$2,3),[1]定数!$A$6:$A$13,[1]定数!$B$6:$B$13))</f>
        <v>1.6195324198610439</v>
      </c>
      <c r="N20" s="53">
        <v>2016</v>
      </c>
      <c r="O20" s="8">
        <v>43553</v>
      </c>
      <c r="P20" s="65">
        <v>127.12</v>
      </c>
      <c r="Q20" s="65"/>
      <c r="R20" s="58">
        <f>IF(P20="","",T20*M20*LOOKUP(RIGHT($D$2,3),定数!$A$6:$A$13,定数!$B$6:$B$13))</f>
        <v>-3239.0648397219038</v>
      </c>
      <c r="S20" s="58"/>
      <c r="T20" s="59">
        <f t="shared" si="0"/>
        <v>-19.999999999998863</v>
      </c>
      <c r="U20" s="59"/>
      <c r="V20" s="22">
        <f t="shared" si="3"/>
        <v>0</v>
      </c>
      <c r="W20">
        <f t="shared" si="4"/>
        <v>3</v>
      </c>
      <c r="X20" s="39">
        <f t="shared" si="5"/>
        <v>116548.93913685596</v>
      </c>
      <c r="Y20" s="40">
        <f t="shared" si="6"/>
        <v>7.3618097338875033E-2</v>
      </c>
    </row>
    <row r="21" spans="2:25" x14ac:dyDescent="0.2">
      <c r="B21" s="38">
        <v>13</v>
      </c>
      <c r="C21" s="54">
        <f t="shared" si="1"/>
        <v>104729.76315101437</v>
      </c>
      <c r="D21" s="54"/>
      <c r="E21" s="53">
        <v>2016</v>
      </c>
      <c r="F21" s="8">
        <v>43554</v>
      </c>
      <c r="G21" s="53" t="s">
        <v>4</v>
      </c>
      <c r="H21" s="65">
        <v>127.3</v>
      </c>
      <c r="I21" s="65"/>
      <c r="J21" s="53">
        <v>15</v>
      </c>
      <c r="K21" s="56">
        <f t="shared" si="2"/>
        <v>3141.892894530431</v>
      </c>
      <c r="L21" s="57"/>
      <c r="M21" s="52">
        <f>IF(J21="","",(K21/J21)/LOOKUP(RIGHT($D$2,3),[1]定数!$A$6:$A$13,[1]定数!$B$6:$B$13))</f>
        <v>2.0945952630202873</v>
      </c>
      <c r="N21" s="53">
        <v>2016</v>
      </c>
      <c r="O21" s="8">
        <v>43554</v>
      </c>
      <c r="P21" s="65">
        <v>127.15</v>
      </c>
      <c r="Q21" s="65"/>
      <c r="R21" s="58">
        <f>IF(P21="","",T21*M21*LOOKUP(RIGHT($D$2,3),定数!$A$6:$A$13,定数!$B$6:$B$13))</f>
        <v>-3141.8928945302523</v>
      </c>
      <c r="S21" s="58"/>
      <c r="T21" s="59">
        <f t="shared" si="0"/>
        <v>-14.999999999999147</v>
      </c>
      <c r="U21" s="59"/>
      <c r="V21" s="22">
        <f t="shared" si="3"/>
        <v>0</v>
      </c>
      <c r="W21">
        <f t="shared" si="4"/>
        <v>4</v>
      </c>
      <c r="X21" s="39">
        <f t="shared" si="5"/>
        <v>116548.93913685596</v>
      </c>
      <c r="Y21" s="40">
        <f t="shared" si="6"/>
        <v>0.10140955441870725</v>
      </c>
    </row>
    <row r="22" spans="2:25" x14ac:dyDescent="0.2">
      <c r="B22" s="38">
        <v>14</v>
      </c>
      <c r="C22" s="54">
        <f t="shared" si="1"/>
        <v>101587.87025648412</v>
      </c>
      <c r="D22" s="54"/>
      <c r="E22" s="49">
        <v>2016</v>
      </c>
      <c r="F22" s="8">
        <v>43561</v>
      </c>
      <c r="G22" s="49" t="s">
        <v>3</v>
      </c>
      <c r="H22" s="108">
        <v>125.56</v>
      </c>
      <c r="I22" s="109"/>
      <c r="J22" s="49">
        <v>28</v>
      </c>
      <c r="K22" s="56">
        <f t="shared" si="2"/>
        <v>3047.6361076945236</v>
      </c>
      <c r="L22" s="57"/>
      <c r="M22" s="48">
        <f>IF(J22="","",(K22/J22)/LOOKUP(RIGHT($D$2,3),[1]定数!$A$6:$A$13,[1]定数!$B$6:$B$13))</f>
        <v>1.0884414670337583</v>
      </c>
      <c r="N22" s="49">
        <v>2016</v>
      </c>
      <c r="O22" s="8">
        <v>43561</v>
      </c>
      <c r="P22" s="66">
        <v>125.181</v>
      </c>
      <c r="Q22" s="67"/>
      <c r="R22" s="58">
        <f>IF(P22="","",T22*M22*LOOKUP(RIGHT($D$2,3),定数!$A$6:$A$13,定数!$B$6:$B$13))</f>
        <v>4125.1931600579974</v>
      </c>
      <c r="S22" s="58"/>
      <c r="T22" s="59">
        <f t="shared" si="0"/>
        <v>37.900000000000489</v>
      </c>
      <c r="U22" s="59"/>
      <c r="V22" s="22">
        <f t="shared" si="3"/>
        <v>1</v>
      </c>
      <c r="W22">
        <f t="shared" si="4"/>
        <v>0</v>
      </c>
      <c r="X22" s="39">
        <f t="shared" si="5"/>
        <v>116548.93913685596</v>
      </c>
      <c r="Y22" s="40">
        <f t="shared" si="6"/>
        <v>0.12836726778614438</v>
      </c>
    </row>
    <row r="23" spans="2:25" x14ac:dyDescent="0.2">
      <c r="B23" s="38">
        <v>15</v>
      </c>
      <c r="C23" s="54">
        <f t="shared" si="1"/>
        <v>105713.06341654212</v>
      </c>
      <c r="D23" s="54"/>
      <c r="E23" s="49">
        <v>2016</v>
      </c>
      <c r="F23" s="8">
        <v>43566</v>
      </c>
      <c r="G23" s="49" t="s">
        <v>3</v>
      </c>
      <c r="H23" s="108">
        <v>123.02</v>
      </c>
      <c r="I23" s="109"/>
      <c r="J23" s="49">
        <v>20</v>
      </c>
      <c r="K23" s="56">
        <f t="shared" si="2"/>
        <v>3171.3919024962634</v>
      </c>
      <c r="L23" s="57"/>
      <c r="M23" s="48">
        <f>IF(J23="","",(K23/J23)/LOOKUP(RIGHT($D$2,3),[1]定数!$A$6:$A$13,[1]定数!$B$6:$B$13))</f>
        <v>1.5856959512481317</v>
      </c>
      <c r="N23" s="49">
        <v>2016</v>
      </c>
      <c r="O23" s="8">
        <v>43566</v>
      </c>
      <c r="P23" s="66">
        <v>123.22</v>
      </c>
      <c r="Q23" s="67"/>
      <c r="R23" s="58">
        <f>IF(P23="","",T23*M23*LOOKUP(RIGHT($D$2,3),定数!$A$6:$A$13,定数!$B$6:$B$13))</f>
        <v>-3171.3919024963084</v>
      </c>
      <c r="S23" s="58"/>
      <c r="T23" s="59">
        <f t="shared" si="0"/>
        <v>-20.000000000000284</v>
      </c>
      <c r="U23" s="59"/>
      <c r="V23" t="str">
        <f t="shared" ref="V23:W74" si="7">IF(S23&lt;&gt;"",IF(S23&lt;0,1+V22,0),"")</f>
        <v/>
      </c>
      <c r="W23">
        <f t="shared" si="4"/>
        <v>1</v>
      </c>
      <c r="X23" s="39">
        <f t="shared" si="5"/>
        <v>116548.93913685596</v>
      </c>
      <c r="Y23" s="40">
        <f t="shared" si="6"/>
        <v>9.297275291017415E-2</v>
      </c>
    </row>
    <row r="24" spans="2:25" x14ac:dyDescent="0.2">
      <c r="B24" s="38">
        <v>16</v>
      </c>
      <c r="C24" s="54">
        <f t="shared" si="1"/>
        <v>102541.67151404581</v>
      </c>
      <c r="D24" s="54"/>
      <c r="E24" s="49">
        <v>2016</v>
      </c>
      <c r="F24" s="8">
        <v>43568</v>
      </c>
      <c r="G24" s="49" t="s">
        <v>3</v>
      </c>
      <c r="H24" s="108">
        <v>123.23</v>
      </c>
      <c r="I24" s="109"/>
      <c r="J24" s="49">
        <v>13</v>
      </c>
      <c r="K24" s="56">
        <f t="shared" si="2"/>
        <v>3076.2501454213743</v>
      </c>
      <c r="L24" s="57"/>
      <c r="M24" s="48">
        <f>IF(J24="","",(K24/J24)/LOOKUP(RIGHT($D$2,3),[1]定数!$A$6:$A$13,[1]定数!$B$6:$B$13))</f>
        <v>2.3663462657087497</v>
      </c>
      <c r="N24" s="49">
        <v>2016</v>
      </c>
      <c r="O24" s="8">
        <v>43569</v>
      </c>
      <c r="P24" s="108">
        <v>123.36</v>
      </c>
      <c r="Q24" s="109"/>
      <c r="R24" s="58">
        <f>IF(P24="","",T24*M24*LOOKUP(RIGHT($D$2,3),定数!$A$6:$A$13,定数!$B$6:$B$13))</f>
        <v>-3076.250145421267</v>
      </c>
      <c r="S24" s="58"/>
      <c r="T24" s="59">
        <f t="shared" si="0"/>
        <v>-12.999999999999545</v>
      </c>
      <c r="U24" s="59"/>
      <c r="V24" t="str">
        <f t="shared" si="7"/>
        <v/>
      </c>
      <c r="W24">
        <f t="shared" si="4"/>
        <v>2</v>
      </c>
      <c r="X24" s="39">
        <f t="shared" si="5"/>
        <v>116548.93913685596</v>
      </c>
      <c r="Y24" s="40">
        <f t="shared" si="6"/>
        <v>0.1201835703228693</v>
      </c>
    </row>
    <row r="25" spans="2:25" x14ac:dyDescent="0.2">
      <c r="B25" s="38">
        <v>17</v>
      </c>
      <c r="C25" s="54">
        <f t="shared" si="1"/>
        <v>99465.421368624549</v>
      </c>
      <c r="D25" s="54"/>
      <c r="E25" s="53">
        <v>2016</v>
      </c>
      <c r="F25" s="8">
        <v>43569</v>
      </c>
      <c r="G25" s="53" t="s">
        <v>3</v>
      </c>
      <c r="H25" s="65">
        <v>123.18</v>
      </c>
      <c r="I25" s="65"/>
      <c r="J25" s="53">
        <v>17</v>
      </c>
      <c r="K25" s="56">
        <f t="shared" si="2"/>
        <v>2983.9626410587362</v>
      </c>
      <c r="L25" s="57"/>
      <c r="M25" s="52">
        <f>IF(J25="","",(K25/J25)/LOOKUP(RIGHT($D$2,3),[1]定数!$A$6:$A$13,[1]定数!$B$6:$B$13))</f>
        <v>1.7552721417992567</v>
      </c>
      <c r="N25" s="53">
        <v>2016</v>
      </c>
      <c r="O25" s="8">
        <v>43569</v>
      </c>
      <c r="P25" s="65">
        <v>123.35</v>
      </c>
      <c r="Q25" s="65"/>
      <c r="R25" s="58">
        <f>IF(P25="","",T25*M25*LOOKUP(RIGHT($D$2,3),定数!$A$6:$A$13,定数!$B$6:$B$13))</f>
        <v>-2983.962641058517</v>
      </c>
      <c r="S25" s="58"/>
      <c r="T25" s="59">
        <f t="shared" si="0"/>
        <v>-16.999999999998749</v>
      </c>
      <c r="U25" s="59"/>
      <c r="V25" t="str">
        <f t="shared" si="7"/>
        <v/>
      </c>
      <c r="W25">
        <f t="shared" si="4"/>
        <v>3</v>
      </c>
      <c r="X25" s="39">
        <f t="shared" si="5"/>
        <v>116548.93913685596</v>
      </c>
      <c r="Y25" s="40">
        <f t="shared" si="6"/>
        <v>0.14657806321318234</v>
      </c>
    </row>
    <row r="26" spans="2:25" x14ac:dyDescent="0.2">
      <c r="B26" s="38">
        <v>18</v>
      </c>
      <c r="C26" s="54">
        <f t="shared" si="1"/>
        <v>96481.458727566031</v>
      </c>
      <c r="D26" s="54"/>
      <c r="E26" s="53">
        <v>2016</v>
      </c>
      <c r="F26" s="8">
        <v>43588</v>
      </c>
      <c r="G26" s="53" t="s">
        <v>4</v>
      </c>
      <c r="H26" s="65">
        <v>122.56</v>
      </c>
      <c r="I26" s="65"/>
      <c r="J26" s="53">
        <v>18</v>
      </c>
      <c r="K26" s="56">
        <f t="shared" si="2"/>
        <v>2894.4437618269808</v>
      </c>
      <c r="L26" s="57"/>
      <c r="M26" s="52">
        <f>IF(J26="","",(K26/J26)/LOOKUP(RIGHT($D$2,3),[1]定数!$A$6:$A$13,[1]定数!$B$6:$B$13))</f>
        <v>1.6080243121261004</v>
      </c>
      <c r="N26" s="53">
        <v>2016</v>
      </c>
      <c r="O26" s="8">
        <v>43589</v>
      </c>
      <c r="P26" s="65">
        <v>122.8</v>
      </c>
      <c r="Q26" s="65"/>
      <c r="R26" s="58">
        <f>IF(P26="","",T26*M26*LOOKUP(RIGHT($D$2,3),定数!$A$6:$A$13,定数!$B$6:$B$13))</f>
        <v>3859.2583491025584</v>
      </c>
      <c r="S26" s="58"/>
      <c r="T26" s="59">
        <f t="shared" si="0"/>
        <v>23.999999999999488</v>
      </c>
      <c r="U26" s="59"/>
      <c r="V26" t="str">
        <f t="shared" si="7"/>
        <v/>
      </c>
      <c r="W26">
        <f t="shared" si="4"/>
        <v>0</v>
      </c>
      <c r="X26" s="39">
        <f t="shared" si="5"/>
        <v>116548.93913685596</v>
      </c>
      <c r="Y26" s="40">
        <f t="shared" si="6"/>
        <v>0.17218072131678497</v>
      </c>
    </row>
    <row r="27" spans="2:25" x14ac:dyDescent="0.2">
      <c r="B27" s="38">
        <v>19</v>
      </c>
      <c r="C27" s="54">
        <f t="shared" si="1"/>
        <v>100340.71707666859</v>
      </c>
      <c r="D27" s="54"/>
      <c r="E27" s="49">
        <v>2016</v>
      </c>
      <c r="F27" s="8">
        <v>43589</v>
      </c>
      <c r="G27" s="49" t="s">
        <v>4</v>
      </c>
      <c r="H27" s="108">
        <v>122.73</v>
      </c>
      <c r="I27" s="109"/>
      <c r="J27" s="49">
        <v>19</v>
      </c>
      <c r="K27" s="56">
        <f t="shared" si="2"/>
        <v>3010.2215123000574</v>
      </c>
      <c r="L27" s="57"/>
      <c r="M27" s="48">
        <f>IF(J27="","",(K27/J27)/LOOKUP(RIGHT($D$2,3),[1]定数!$A$6:$A$13,[1]定数!$B$6:$B$13))</f>
        <v>1.5843271117368725</v>
      </c>
      <c r="N27" s="49">
        <v>2016</v>
      </c>
      <c r="O27" s="8">
        <v>43589</v>
      </c>
      <c r="P27" s="108">
        <v>123.02</v>
      </c>
      <c r="Q27" s="109"/>
      <c r="R27" s="58">
        <f>IF(P27="","",T27*M27*LOOKUP(RIGHT($D$2,3),定数!$A$6:$A$13,定数!$B$6:$B$13))</f>
        <v>4594.5486240368045</v>
      </c>
      <c r="S27" s="58"/>
      <c r="T27" s="59">
        <f t="shared" si="0"/>
        <v>28.999999999999204</v>
      </c>
      <c r="U27" s="59"/>
      <c r="V27" t="str">
        <f t="shared" si="7"/>
        <v/>
      </c>
      <c r="W27">
        <f t="shared" si="4"/>
        <v>0</v>
      </c>
      <c r="X27" s="39">
        <f t="shared" si="5"/>
        <v>116548.93913685596</v>
      </c>
      <c r="Y27" s="40">
        <f t="shared" si="6"/>
        <v>0.13906795016945706</v>
      </c>
    </row>
    <row r="28" spans="2:25" x14ac:dyDescent="0.2">
      <c r="B28" s="38">
        <v>20</v>
      </c>
      <c r="C28" s="54">
        <f t="shared" si="1"/>
        <v>104935.26570070539</v>
      </c>
      <c r="D28" s="54"/>
      <c r="E28" s="53">
        <v>2016</v>
      </c>
      <c r="F28" s="8">
        <v>43595</v>
      </c>
      <c r="G28" s="53" t="s">
        <v>4</v>
      </c>
      <c r="H28" s="65">
        <v>124.25</v>
      </c>
      <c r="I28" s="65"/>
      <c r="J28" s="53">
        <v>34</v>
      </c>
      <c r="K28" s="56">
        <f t="shared" si="2"/>
        <v>3148.0579710211618</v>
      </c>
      <c r="L28" s="57"/>
      <c r="M28" s="52">
        <f>IF(J28="","",(K28/J28)/LOOKUP(RIGHT($D$2,3),[1]定数!$A$6:$A$13,[1]定数!$B$6:$B$13))</f>
        <v>0.9258994032415182</v>
      </c>
      <c r="N28" s="53">
        <v>2016</v>
      </c>
      <c r="O28" s="8">
        <v>43596</v>
      </c>
      <c r="P28" s="65">
        <v>123.91</v>
      </c>
      <c r="Q28" s="65"/>
      <c r="R28" s="58">
        <f>IF(P28="","",T28*M28*LOOKUP(RIGHT($D$2,3),定数!$A$6:$A$13,定数!$B$6:$B$13))</f>
        <v>-3148.0579710211932</v>
      </c>
      <c r="S28" s="58"/>
      <c r="T28" s="59">
        <f t="shared" si="0"/>
        <v>-34.000000000000341</v>
      </c>
      <c r="U28" s="59"/>
      <c r="V28" t="str">
        <f t="shared" si="7"/>
        <v/>
      </c>
      <c r="W28">
        <f t="shared" si="4"/>
        <v>1</v>
      </c>
      <c r="X28" s="39">
        <f t="shared" si="5"/>
        <v>116548.93913685596</v>
      </c>
      <c r="Y28" s="40">
        <f t="shared" si="6"/>
        <v>9.9646324729849134E-2</v>
      </c>
    </row>
    <row r="29" spans="2:25" x14ac:dyDescent="0.2">
      <c r="B29" s="38">
        <v>21</v>
      </c>
      <c r="C29" s="54">
        <f t="shared" si="1"/>
        <v>101787.2077296842</v>
      </c>
      <c r="D29" s="54"/>
      <c r="E29" s="49">
        <v>2016</v>
      </c>
      <c r="F29" s="8">
        <v>43601</v>
      </c>
      <c r="G29" s="49" t="s">
        <v>4</v>
      </c>
      <c r="H29" s="108">
        <v>123.28</v>
      </c>
      <c r="I29" s="109"/>
      <c r="J29" s="49">
        <v>27</v>
      </c>
      <c r="K29" s="56">
        <f t="shared" si="2"/>
        <v>3053.6162318905258</v>
      </c>
      <c r="L29" s="57"/>
      <c r="M29" s="48">
        <f>IF(J29="","",(K29/J29)/LOOKUP(RIGHT($D$2,3),[1]定数!$A$6:$A$13,[1]定数!$B$6:$B$13))</f>
        <v>1.1309689747742688</v>
      </c>
      <c r="N29" s="49">
        <v>2016</v>
      </c>
      <c r="O29" s="8">
        <v>43602</v>
      </c>
      <c r="P29" s="66">
        <v>123.547</v>
      </c>
      <c r="Q29" s="67"/>
      <c r="R29" s="58">
        <f>IF(P29="","",T29*M29*LOOKUP(RIGHT($D$2,3),定数!$A$6:$A$13,定数!$B$6:$B$13))</f>
        <v>3019.6871626472516</v>
      </c>
      <c r="S29" s="58"/>
      <c r="T29" s="59">
        <f t="shared" si="0"/>
        <v>26.699999999999591</v>
      </c>
      <c r="U29" s="59"/>
      <c r="V29" t="str">
        <f t="shared" si="7"/>
        <v/>
      </c>
      <c r="W29">
        <f t="shared" si="4"/>
        <v>0</v>
      </c>
      <c r="X29" s="39">
        <f t="shared" si="5"/>
        <v>116548.93913685596</v>
      </c>
      <c r="Y29" s="40">
        <f t="shared" si="6"/>
        <v>0.12665693498795383</v>
      </c>
    </row>
    <row r="30" spans="2:25" x14ac:dyDescent="0.2">
      <c r="B30" s="38">
        <v>22</v>
      </c>
      <c r="C30" s="54">
        <f t="shared" si="1"/>
        <v>104806.89489233146</v>
      </c>
      <c r="D30" s="54"/>
      <c r="E30" s="49">
        <v>2016</v>
      </c>
      <c r="F30" s="8">
        <v>43602</v>
      </c>
      <c r="G30" s="49" t="s">
        <v>4</v>
      </c>
      <c r="H30" s="108">
        <v>123.45</v>
      </c>
      <c r="I30" s="109"/>
      <c r="J30" s="49">
        <v>12</v>
      </c>
      <c r="K30" s="56">
        <f t="shared" si="2"/>
        <v>3144.2068467699437</v>
      </c>
      <c r="L30" s="57"/>
      <c r="M30" s="48">
        <f>IF(J30="","",(K30/J30)/LOOKUP(RIGHT($D$2,3),[1]定数!$A$6:$A$13,[1]定数!$B$6:$B$13))</f>
        <v>2.6201723723082866</v>
      </c>
      <c r="N30" s="49">
        <v>2016</v>
      </c>
      <c r="O30" s="8">
        <v>43602</v>
      </c>
      <c r="P30" s="66">
        <v>123.33</v>
      </c>
      <c r="Q30" s="67"/>
      <c r="R30" s="58">
        <f>IF(P30="","",T30*M30*LOOKUP(RIGHT($D$2,3),定数!$A$6:$A$13,定数!$B$6:$B$13))</f>
        <v>-3144.2068467700628</v>
      </c>
      <c r="S30" s="58"/>
      <c r="T30" s="59">
        <f t="shared" si="0"/>
        <v>-12.000000000000455</v>
      </c>
      <c r="U30" s="59"/>
      <c r="V30" t="str">
        <f t="shared" si="7"/>
        <v/>
      </c>
      <c r="W30">
        <f t="shared" si="4"/>
        <v>1</v>
      </c>
      <c r="X30" s="39">
        <f t="shared" si="5"/>
        <v>116548.93913685596</v>
      </c>
      <c r="Y30" s="40">
        <f t="shared" si="6"/>
        <v>0.10074775739259689</v>
      </c>
    </row>
    <row r="31" spans="2:25" x14ac:dyDescent="0.2">
      <c r="B31" s="38">
        <v>23</v>
      </c>
      <c r="C31" s="54">
        <f t="shared" si="1"/>
        <v>101662.6880455614</v>
      </c>
      <c r="D31" s="54"/>
      <c r="E31" s="53">
        <v>2016</v>
      </c>
      <c r="F31" s="8">
        <v>43608</v>
      </c>
      <c r="G31" s="53" t="s">
        <v>3</v>
      </c>
      <c r="H31" s="62">
        <v>122.49</v>
      </c>
      <c r="I31" s="62"/>
      <c r="J31" s="53">
        <v>10</v>
      </c>
      <c r="K31" s="56">
        <f t="shared" si="2"/>
        <v>3049.8806413668417</v>
      </c>
      <c r="L31" s="57"/>
      <c r="M31" s="52">
        <f>IF(J31="","",(K31/J31)/LOOKUP(RIGHT($D$2,3),[1]定数!$A$6:$A$13,[1]定数!$B$6:$B$13))</f>
        <v>3.0498806413668418</v>
      </c>
      <c r="N31" s="53">
        <v>2016</v>
      </c>
      <c r="O31" s="8">
        <v>43608</v>
      </c>
      <c r="P31" s="65">
        <v>122.59</v>
      </c>
      <c r="Q31" s="65"/>
      <c r="R31" s="58">
        <f>IF(P31="","",T31*M31*LOOKUP(RIGHT($D$2,3),定数!$A$6:$A$13,定数!$B$6:$B$13))</f>
        <v>-3049.8806413671018</v>
      </c>
      <c r="S31" s="58"/>
      <c r="T31" s="59">
        <f t="shared" si="0"/>
        <v>-10.000000000000853</v>
      </c>
      <c r="U31" s="59"/>
      <c r="V31" t="str">
        <f t="shared" si="7"/>
        <v/>
      </c>
      <c r="W31">
        <f t="shared" si="4"/>
        <v>2</v>
      </c>
      <c r="X31" s="39">
        <f t="shared" si="5"/>
        <v>116548.93913685596</v>
      </c>
      <c r="Y31" s="40">
        <f t="shared" si="6"/>
        <v>0.12772532467081987</v>
      </c>
    </row>
    <row r="32" spans="2:25" x14ac:dyDescent="0.2">
      <c r="B32" s="38">
        <v>24</v>
      </c>
      <c r="C32" s="54">
        <f t="shared" si="1"/>
        <v>98612.807404194304</v>
      </c>
      <c r="D32" s="54"/>
      <c r="E32" s="53">
        <v>2016</v>
      </c>
      <c r="F32" s="8">
        <v>43610</v>
      </c>
      <c r="G32" s="53" t="s">
        <v>4</v>
      </c>
      <c r="H32" s="62">
        <v>122.71</v>
      </c>
      <c r="I32" s="62"/>
      <c r="J32" s="53">
        <v>13</v>
      </c>
      <c r="K32" s="56">
        <f t="shared" si="2"/>
        <v>2958.3842221258292</v>
      </c>
      <c r="L32" s="57"/>
      <c r="M32" s="52">
        <f>IF(J32="","",(K32/J32)/LOOKUP(RIGHT($D$2,3),[1]定数!$A$6:$A$13,[1]定数!$B$6:$B$13))</f>
        <v>2.2756801708660226</v>
      </c>
      <c r="N32" s="53">
        <v>2016</v>
      </c>
      <c r="O32" s="8">
        <v>43610</v>
      </c>
      <c r="P32" s="65">
        <v>122.58</v>
      </c>
      <c r="Q32" s="65"/>
      <c r="R32" s="58">
        <f>IF(P32="","",T32*M32*LOOKUP(RIGHT($D$2,3),定数!$A$6:$A$13,定数!$B$6:$B$13))</f>
        <v>-2958.384222125726</v>
      </c>
      <c r="S32" s="58"/>
      <c r="T32" s="59">
        <f t="shared" si="0"/>
        <v>-12.999999999999545</v>
      </c>
      <c r="U32" s="59"/>
      <c r="V32" t="str">
        <f t="shared" si="7"/>
        <v/>
      </c>
      <c r="W32">
        <f t="shared" si="4"/>
        <v>3</v>
      </c>
      <c r="X32" s="39">
        <f t="shared" si="5"/>
        <v>116548.93913685596</v>
      </c>
      <c r="Y32" s="40">
        <f t="shared" si="6"/>
        <v>0.1538935649306975</v>
      </c>
    </row>
    <row r="33" spans="2:25" x14ac:dyDescent="0.2">
      <c r="B33" s="38">
        <v>25</v>
      </c>
      <c r="C33" s="54">
        <f t="shared" si="1"/>
        <v>95654.423182068582</v>
      </c>
      <c r="D33" s="54"/>
      <c r="E33" s="49">
        <v>2016</v>
      </c>
      <c r="F33" s="8">
        <v>43617</v>
      </c>
      <c r="G33" s="49" t="s">
        <v>3</v>
      </c>
      <c r="H33" s="108">
        <v>122.99</v>
      </c>
      <c r="I33" s="109"/>
      <c r="J33" s="49">
        <v>33</v>
      </c>
      <c r="K33" s="56">
        <f t="shared" si="2"/>
        <v>2869.6326954620572</v>
      </c>
      <c r="L33" s="57"/>
      <c r="M33" s="48">
        <f>IF(J33="","",(K33/J33)/LOOKUP(RIGHT($D$2,3),[1]定数!$A$6:$A$13,[1]定数!$B$6:$B$13))</f>
        <v>0.86958566529153247</v>
      </c>
      <c r="N33" s="49">
        <v>2016</v>
      </c>
      <c r="O33" s="8">
        <v>43617</v>
      </c>
      <c r="P33" s="66">
        <v>122.506</v>
      </c>
      <c r="Q33" s="67"/>
      <c r="R33" s="58">
        <f>IF(P33="","",T33*M33*LOOKUP(RIGHT($D$2,3),定数!$A$6:$A$13,定数!$B$6:$B$13))</f>
        <v>4208.7946200109709</v>
      </c>
      <c r="S33" s="58"/>
      <c r="T33" s="59">
        <f t="shared" si="0"/>
        <v>48.399999999999466</v>
      </c>
      <c r="U33" s="59"/>
      <c r="V33" t="str">
        <f t="shared" si="7"/>
        <v/>
      </c>
      <c r="W33">
        <f t="shared" si="4"/>
        <v>0</v>
      </c>
      <c r="X33" s="39">
        <f t="shared" si="5"/>
        <v>116548.93913685596</v>
      </c>
      <c r="Y33" s="40">
        <f t="shared" si="6"/>
        <v>0.17927675798277565</v>
      </c>
    </row>
    <row r="34" spans="2:25" x14ac:dyDescent="0.2">
      <c r="B34" s="38">
        <v>26</v>
      </c>
      <c r="C34" s="54">
        <f t="shared" si="1"/>
        <v>99863.217802079555</v>
      </c>
      <c r="D34" s="54"/>
      <c r="E34" s="49">
        <v>2016</v>
      </c>
      <c r="F34" s="8">
        <v>43618</v>
      </c>
      <c r="G34" s="49" t="s">
        <v>3</v>
      </c>
      <c r="H34" s="108">
        <v>122.12</v>
      </c>
      <c r="I34" s="109"/>
      <c r="J34" s="49">
        <v>24</v>
      </c>
      <c r="K34" s="56">
        <f t="shared" si="2"/>
        <v>2995.8965340623863</v>
      </c>
      <c r="L34" s="57"/>
      <c r="M34" s="48">
        <f>IF(J34="","",(K34/J34)/LOOKUP(RIGHT($D$2,3),[1]定数!$A$6:$A$13,[1]定数!$B$6:$B$13))</f>
        <v>1.2482902225259942</v>
      </c>
      <c r="N34" s="49">
        <v>2016</v>
      </c>
      <c r="O34" s="8">
        <v>43618</v>
      </c>
      <c r="P34" s="66">
        <v>121.804</v>
      </c>
      <c r="Q34" s="67"/>
      <c r="R34" s="58">
        <f>IF(P34="","",T34*M34*LOOKUP(RIGHT($D$2,3),定数!$A$6:$A$13,定数!$B$6:$B$13))</f>
        <v>3944.5971031821728</v>
      </c>
      <c r="S34" s="58"/>
      <c r="T34" s="59">
        <f t="shared" si="0"/>
        <v>31.60000000000025</v>
      </c>
      <c r="U34" s="59"/>
      <c r="V34" t="str">
        <f t="shared" si="7"/>
        <v/>
      </c>
      <c r="W34">
        <f t="shared" si="4"/>
        <v>0</v>
      </c>
      <c r="X34" s="39">
        <f t="shared" si="5"/>
        <v>116548.93913685596</v>
      </c>
      <c r="Y34" s="40">
        <f t="shared" si="6"/>
        <v>0.1431649353340182</v>
      </c>
    </row>
    <row r="35" spans="2:25" x14ac:dyDescent="0.2">
      <c r="B35" s="38">
        <v>27</v>
      </c>
      <c r="C35" s="54">
        <f t="shared" si="1"/>
        <v>103807.81490526172</v>
      </c>
      <c r="D35" s="54"/>
      <c r="E35" s="49">
        <v>2016</v>
      </c>
      <c r="F35" s="8">
        <v>43618</v>
      </c>
      <c r="G35" s="49" t="s">
        <v>3</v>
      </c>
      <c r="H35" s="65">
        <v>122.11</v>
      </c>
      <c r="I35" s="65"/>
      <c r="J35" s="49">
        <v>18</v>
      </c>
      <c r="K35" s="56">
        <f t="shared" si="2"/>
        <v>3114.2344471578517</v>
      </c>
      <c r="L35" s="57"/>
      <c r="M35" s="48">
        <f>IF(J35="","",(K35/J35)/LOOKUP(RIGHT($D$2,3),[1]定数!$A$6:$A$13,[1]定数!$B$6:$B$13))</f>
        <v>1.7301302484210288</v>
      </c>
      <c r="N35" s="49">
        <v>2016</v>
      </c>
      <c r="O35" s="8">
        <v>43618</v>
      </c>
      <c r="P35" s="62">
        <v>121.871</v>
      </c>
      <c r="Q35" s="62"/>
      <c r="R35" s="58">
        <f>IF(P35="","",T35*M35*LOOKUP(RIGHT($D$2,3),定数!$A$6:$A$13,定数!$B$6:$B$13))</f>
        <v>4135.011293726333</v>
      </c>
      <c r="S35" s="58"/>
      <c r="T35" s="59">
        <f t="shared" si="0"/>
        <v>23.900000000000432</v>
      </c>
      <c r="U35" s="59"/>
      <c r="V35" t="str">
        <f t="shared" si="7"/>
        <v/>
      </c>
      <c r="W35">
        <f t="shared" si="4"/>
        <v>0</v>
      </c>
      <c r="X35" s="39">
        <f t="shared" si="5"/>
        <v>116548.93913685596</v>
      </c>
      <c r="Y35" s="40">
        <f t="shared" si="6"/>
        <v>0.10931995027971164</v>
      </c>
    </row>
    <row r="36" spans="2:25" x14ac:dyDescent="0.2">
      <c r="B36" s="38">
        <v>28</v>
      </c>
      <c r="C36" s="54">
        <f t="shared" si="1"/>
        <v>107942.82619898806</v>
      </c>
      <c r="D36" s="54"/>
      <c r="E36" s="53">
        <v>2016</v>
      </c>
      <c r="F36" s="8">
        <v>43619</v>
      </c>
      <c r="G36" s="53" t="s">
        <v>3</v>
      </c>
      <c r="H36" s="62">
        <v>120.97</v>
      </c>
      <c r="I36" s="62"/>
      <c r="J36" s="53">
        <v>25</v>
      </c>
      <c r="K36" s="56">
        <f t="shared" si="2"/>
        <v>3238.2847859696417</v>
      </c>
      <c r="L36" s="57"/>
      <c r="M36" s="52">
        <f>IF(J36="","",(K36/J36)/LOOKUP(RIGHT($D$2,3),[1]定数!$A$6:$A$13,[1]定数!$B$6:$B$13))</f>
        <v>1.2953139143878567</v>
      </c>
      <c r="N36" s="53">
        <v>2016</v>
      </c>
      <c r="O36" s="8">
        <v>43622</v>
      </c>
      <c r="P36" s="62">
        <v>121.22</v>
      </c>
      <c r="Q36" s="62"/>
      <c r="R36" s="58">
        <f>IF(P36="","",T36*M36*LOOKUP(RIGHT($D$2,3),定数!$A$6:$A$13,定数!$B$6:$B$13))</f>
        <v>-3238.2847859696417</v>
      </c>
      <c r="S36" s="58"/>
      <c r="T36" s="59">
        <f t="shared" si="0"/>
        <v>-25</v>
      </c>
      <c r="U36" s="59"/>
      <c r="V36" t="str">
        <f t="shared" si="7"/>
        <v/>
      </c>
      <c r="W36">
        <f t="shared" si="4"/>
        <v>1</v>
      </c>
      <c r="X36" s="39">
        <f t="shared" si="5"/>
        <v>116548.93913685596</v>
      </c>
      <c r="Y36" s="40">
        <f t="shared" si="6"/>
        <v>7.3841194965852841E-2</v>
      </c>
    </row>
    <row r="37" spans="2:25" x14ac:dyDescent="0.2">
      <c r="B37" s="38">
        <v>29</v>
      </c>
      <c r="C37" s="54">
        <f t="shared" si="1"/>
        <v>104704.54141301841</v>
      </c>
      <c r="D37" s="54"/>
      <c r="E37" s="53">
        <v>2016</v>
      </c>
      <c r="F37" s="8">
        <v>43624</v>
      </c>
      <c r="G37" s="53" t="s">
        <v>3</v>
      </c>
      <c r="H37" s="62">
        <v>121.84</v>
      </c>
      <c r="I37" s="62"/>
      <c r="J37" s="53">
        <v>14</v>
      </c>
      <c r="K37" s="56">
        <f t="shared" si="2"/>
        <v>3141.1362423905521</v>
      </c>
      <c r="L37" s="57"/>
      <c r="M37" s="52">
        <f>IF(J37="","",(K37/J37)/LOOKUP(RIGHT($D$2,3),[1]定数!$A$6:$A$13,[1]定数!$B$6:$B$13))</f>
        <v>2.2436687445646801</v>
      </c>
      <c r="N37" s="53">
        <v>2016</v>
      </c>
      <c r="O37" s="8">
        <v>43624</v>
      </c>
      <c r="P37" s="62">
        <v>121.661</v>
      </c>
      <c r="Q37" s="62"/>
      <c r="R37" s="58">
        <f>IF(P37="","",T37*M37*LOOKUP(RIGHT($D$2,3),定数!$A$6:$A$13,定数!$B$6:$B$13))</f>
        <v>4016.1670527708234</v>
      </c>
      <c r="S37" s="58"/>
      <c r="T37" s="59">
        <f t="shared" si="0"/>
        <v>17.900000000000205</v>
      </c>
      <c r="U37" s="59"/>
      <c r="V37" t="str">
        <f t="shared" si="7"/>
        <v/>
      </c>
      <c r="W37">
        <f t="shared" si="4"/>
        <v>0</v>
      </c>
      <c r="X37" s="39">
        <f t="shared" si="5"/>
        <v>116548.93913685596</v>
      </c>
      <c r="Y37" s="40">
        <f t="shared" si="6"/>
        <v>0.10162595911687733</v>
      </c>
    </row>
    <row r="38" spans="2:25" x14ac:dyDescent="0.2">
      <c r="B38" s="38">
        <v>30</v>
      </c>
      <c r="C38" s="54">
        <f t="shared" si="1"/>
        <v>108720.70846578923</v>
      </c>
      <c r="D38" s="54"/>
      <c r="E38" s="53">
        <v>2016</v>
      </c>
      <c r="F38" s="8">
        <v>43624</v>
      </c>
      <c r="G38" s="53" t="s">
        <v>3</v>
      </c>
      <c r="H38" s="62">
        <v>121.77</v>
      </c>
      <c r="I38" s="62"/>
      <c r="J38" s="53">
        <v>18</v>
      </c>
      <c r="K38" s="56">
        <f t="shared" si="2"/>
        <v>3261.6212539736766</v>
      </c>
      <c r="L38" s="57"/>
      <c r="M38" s="52">
        <f>IF(J38="","",(K38/J38)/LOOKUP(RIGHT($D$2,3),[1]定数!$A$6:$A$13,[1]定数!$B$6:$B$13))</f>
        <v>1.8120118077631537</v>
      </c>
      <c r="N38" s="53">
        <v>2016</v>
      </c>
      <c r="O38" s="8">
        <v>43624</v>
      </c>
      <c r="P38" s="62">
        <v>121.52</v>
      </c>
      <c r="Q38" s="62"/>
      <c r="R38" s="58">
        <f>IF(P38="","",T38*M38*LOOKUP(RIGHT($D$2,3),定数!$A$6:$A$13,定数!$B$6:$B$13))</f>
        <v>4530.0295194078844</v>
      </c>
      <c r="S38" s="58"/>
      <c r="T38" s="59">
        <f t="shared" si="0"/>
        <v>25</v>
      </c>
      <c r="U38" s="59"/>
      <c r="V38" t="str">
        <f t="shared" si="7"/>
        <v/>
      </c>
      <c r="W38">
        <f t="shared" si="4"/>
        <v>0</v>
      </c>
      <c r="X38" s="39">
        <f t="shared" si="5"/>
        <v>116548.93913685596</v>
      </c>
      <c r="Y38" s="40">
        <f t="shared" si="6"/>
        <v>6.7166897691574357E-2</v>
      </c>
    </row>
    <row r="39" spans="2:25" x14ac:dyDescent="0.2">
      <c r="B39" s="38">
        <v>31</v>
      </c>
      <c r="C39" s="54">
        <f t="shared" ref="C39:C66" si="8">IF(R38="","",C38+R38)</f>
        <v>113250.73798519711</v>
      </c>
      <c r="D39" s="54"/>
      <c r="E39" s="49">
        <v>2016</v>
      </c>
      <c r="F39" s="8">
        <v>43624</v>
      </c>
      <c r="G39" s="49" t="s">
        <v>4</v>
      </c>
      <c r="H39" s="62">
        <v>121.94</v>
      </c>
      <c r="I39" s="62"/>
      <c r="J39" s="49">
        <v>23</v>
      </c>
      <c r="K39" s="56">
        <f t="shared" si="2"/>
        <v>3397.5221395559129</v>
      </c>
      <c r="L39" s="57"/>
      <c r="M39" s="48">
        <f>IF(J39="","",(K39/J39)/LOOKUP(RIGHT($D$2,3),[1]定数!$A$6:$A$13,[1]定数!$B$6:$B$13))</f>
        <v>1.4771835389373535</v>
      </c>
      <c r="N39" s="49">
        <v>2016</v>
      </c>
      <c r="O39" s="8">
        <v>43624</v>
      </c>
      <c r="P39" s="62">
        <v>121.71</v>
      </c>
      <c r="Q39" s="62"/>
      <c r="R39" s="58">
        <f>IF(P39="","",T39*M39*LOOKUP(RIGHT($D$2,3),定数!$A$6:$A$13,定数!$B$6:$B$13))</f>
        <v>-3397.522139555972</v>
      </c>
      <c r="S39" s="58"/>
      <c r="T39" s="63">
        <f t="shared" si="0"/>
        <v>-23.000000000000398</v>
      </c>
      <c r="U39" s="64"/>
      <c r="V39" t="str">
        <f t="shared" si="7"/>
        <v/>
      </c>
      <c r="W39">
        <f t="shared" si="4"/>
        <v>1</v>
      </c>
      <c r="X39" s="39">
        <f t="shared" si="5"/>
        <v>116548.93913685596</v>
      </c>
      <c r="Y39" s="40">
        <f t="shared" si="6"/>
        <v>2.8298851762056709E-2</v>
      </c>
    </row>
    <row r="40" spans="2:25" x14ac:dyDescent="0.2">
      <c r="B40" s="38">
        <v>32</v>
      </c>
      <c r="C40" s="54">
        <f t="shared" si="8"/>
        <v>109853.21584564113</v>
      </c>
      <c r="D40" s="54"/>
      <c r="E40" s="49">
        <v>2016</v>
      </c>
      <c r="F40" s="8">
        <v>43625</v>
      </c>
      <c r="G40" s="49" t="s">
        <v>3</v>
      </c>
      <c r="H40" s="62">
        <v>121.55</v>
      </c>
      <c r="I40" s="62"/>
      <c r="J40" s="49">
        <v>21</v>
      </c>
      <c r="K40" s="56">
        <f t="shared" si="2"/>
        <v>3295.5964753692338</v>
      </c>
      <c r="L40" s="57"/>
      <c r="M40" s="48">
        <f>IF(J40="","",(K40/J40)/LOOKUP(RIGHT($D$2,3),[1]定数!$A$6:$A$13,[1]定数!$B$6:$B$13))</f>
        <v>1.5693316549377303</v>
      </c>
      <c r="N40" s="49">
        <v>2016</v>
      </c>
      <c r="O40" s="8">
        <v>43625</v>
      </c>
      <c r="P40" s="106">
        <v>121.271</v>
      </c>
      <c r="Q40" s="107"/>
      <c r="R40" s="58">
        <f>IF(P40="","",T40*M40*LOOKUP(RIGHT($D$2,3),定数!$A$6:$A$13,定数!$B$6:$B$13))</f>
        <v>4378.4353172762103</v>
      </c>
      <c r="S40" s="58"/>
      <c r="T40" s="63">
        <f t="shared" si="0"/>
        <v>27.899999999999636</v>
      </c>
      <c r="U40" s="64"/>
      <c r="V40" t="str">
        <f t="shared" si="7"/>
        <v/>
      </c>
      <c r="W40">
        <f t="shared" si="4"/>
        <v>0</v>
      </c>
      <c r="X40" s="39">
        <f t="shared" si="5"/>
        <v>116548.93913685596</v>
      </c>
      <c r="Y40" s="40">
        <f t="shared" si="6"/>
        <v>5.7449886209195555E-2</v>
      </c>
    </row>
    <row r="41" spans="2:25" x14ac:dyDescent="0.2">
      <c r="B41" s="38">
        <v>33</v>
      </c>
      <c r="C41" s="54">
        <f t="shared" si="8"/>
        <v>114231.65116291733</v>
      </c>
      <c r="D41" s="54"/>
      <c r="E41" s="53">
        <v>2016</v>
      </c>
      <c r="F41" s="8">
        <v>43626</v>
      </c>
      <c r="G41" s="53" t="s">
        <v>4</v>
      </c>
      <c r="H41" s="62">
        <v>121.15</v>
      </c>
      <c r="I41" s="62"/>
      <c r="J41" s="53">
        <v>36</v>
      </c>
      <c r="K41" s="56">
        <f t="shared" si="2"/>
        <v>3426.9495348875198</v>
      </c>
      <c r="L41" s="57"/>
      <c r="M41" s="52">
        <f>IF(J41="","",(K41/J41)/LOOKUP(RIGHT($D$2,3),[1]定数!$A$6:$A$13,[1]定数!$B$6:$B$13))</f>
        <v>0.95193042635764447</v>
      </c>
      <c r="N41" s="53">
        <v>2016</v>
      </c>
      <c r="O41" s="8">
        <v>43626</v>
      </c>
      <c r="P41" s="62">
        <v>120.79</v>
      </c>
      <c r="Q41" s="62"/>
      <c r="R41" s="104">
        <f>IF(P41="","",T41*M41*LOOKUP(RIGHT($D$2,3),定数!$A$6:$A$13,定数!$B$6:$B$13))</f>
        <v>-3426.9495348875148</v>
      </c>
      <c r="S41" s="105"/>
      <c r="T41" s="63">
        <f t="shared" si="0"/>
        <v>-35.999999999999943</v>
      </c>
      <c r="U41" s="64"/>
      <c r="V41" t="str">
        <f t="shared" si="7"/>
        <v/>
      </c>
      <c r="W41">
        <f t="shared" si="4"/>
        <v>1</v>
      </c>
      <c r="X41" s="39">
        <f t="shared" si="5"/>
        <v>116548.93913685596</v>
      </c>
      <c r="Y41" s="40">
        <f t="shared" si="6"/>
        <v>1.9882531673819703E-2</v>
      </c>
    </row>
    <row r="42" spans="2:25" x14ac:dyDescent="0.2">
      <c r="B42" s="38">
        <v>34</v>
      </c>
      <c r="C42" s="54">
        <f t="shared" si="8"/>
        <v>110804.70162802981</v>
      </c>
      <c r="D42" s="54"/>
      <c r="E42" s="53">
        <v>2016</v>
      </c>
      <c r="F42" s="8">
        <v>43631</v>
      </c>
      <c r="G42" s="53" t="s">
        <v>4</v>
      </c>
      <c r="H42" s="62">
        <v>119.02</v>
      </c>
      <c r="I42" s="62"/>
      <c r="J42" s="53">
        <v>13</v>
      </c>
      <c r="K42" s="56">
        <f t="shared" si="2"/>
        <v>3324.1410488408942</v>
      </c>
      <c r="L42" s="57"/>
      <c r="M42" s="52">
        <f>IF(J42="","",(K42/J42)/LOOKUP(RIGHT($D$2,3),[1]定数!$A$6:$A$13,[1]定数!$B$6:$B$13))</f>
        <v>2.557031576031457</v>
      </c>
      <c r="N42" s="53">
        <v>2016</v>
      </c>
      <c r="O42" s="8">
        <v>43631</v>
      </c>
      <c r="P42" s="62">
        <v>119.167</v>
      </c>
      <c r="Q42" s="62"/>
      <c r="R42" s="58">
        <f>IF(P42="","",T42*M42*LOOKUP(RIGHT($D$2,3),定数!$A$6:$A$13,定数!$B$6:$B$13))</f>
        <v>3758.836416766384</v>
      </c>
      <c r="S42" s="58"/>
      <c r="T42" s="63">
        <f t="shared" si="0"/>
        <v>14.700000000000557</v>
      </c>
      <c r="U42" s="64"/>
      <c r="V42" t="str">
        <f t="shared" si="7"/>
        <v/>
      </c>
      <c r="W42">
        <f t="shared" si="4"/>
        <v>0</v>
      </c>
      <c r="X42" s="39">
        <f t="shared" si="5"/>
        <v>116548.93913685596</v>
      </c>
      <c r="Y42" s="40">
        <f t="shared" si="6"/>
        <v>4.9286055723605116E-2</v>
      </c>
    </row>
    <row r="43" spans="2:25" x14ac:dyDescent="0.2">
      <c r="B43" s="38">
        <v>35</v>
      </c>
      <c r="C43" s="54">
        <f t="shared" si="8"/>
        <v>114563.53804479619</v>
      </c>
      <c r="D43" s="54"/>
      <c r="E43" s="53">
        <v>2016</v>
      </c>
      <c r="F43" s="8">
        <v>43638</v>
      </c>
      <c r="G43" s="53" t="s">
        <v>3</v>
      </c>
      <c r="H43" s="62">
        <v>117.73</v>
      </c>
      <c r="I43" s="62"/>
      <c r="J43" s="53">
        <v>24</v>
      </c>
      <c r="K43" s="56">
        <f t="shared" si="2"/>
        <v>3436.9061413438858</v>
      </c>
      <c r="L43" s="57"/>
      <c r="M43" s="52">
        <f>IF(J43="","",(K43/J43)/LOOKUP(RIGHT($D$2,3),[1]定数!$A$6:$A$13,[1]定数!$B$6:$B$13))</f>
        <v>1.4320442255599526</v>
      </c>
      <c r="N43" s="53">
        <v>2016</v>
      </c>
      <c r="O43" s="8">
        <v>43638</v>
      </c>
      <c r="P43" s="62">
        <v>117.97</v>
      </c>
      <c r="Q43" s="62"/>
      <c r="R43" s="58">
        <f>IF(P43="","",T43*M43*LOOKUP(RIGHT($D$2,3),定数!$A$6:$A$13,定数!$B$6:$B$13))</f>
        <v>-3436.906141343813</v>
      </c>
      <c r="S43" s="58"/>
      <c r="T43" s="63">
        <f t="shared" si="0"/>
        <v>-23.999999999999488</v>
      </c>
      <c r="U43" s="64"/>
      <c r="V43" t="str">
        <f t="shared" si="7"/>
        <v/>
      </c>
      <c r="W43">
        <f t="shared" si="4"/>
        <v>1</v>
      </c>
      <c r="X43" s="39">
        <f t="shared" si="5"/>
        <v>116548.93913685596</v>
      </c>
      <c r="Y43" s="40">
        <f t="shared" si="6"/>
        <v>1.7034913460073908E-2</v>
      </c>
    </row>
    <row r="44" spans="2:25" x14ac:dyDescent="0.2">
      <c r="B44" s="38">
        <v>36</v>
      </c>
      <c r="C44" s="54">
        <f t="shared" si="8"/>
        <v>111126.63190345238</v>
      </c>
      <c r="D44" s="54"/>
      <c r="E44" s="38">
        <v>2016</v>
      </c>
      <c r="F44" s="8">
        <v>43644</v>
      </c>
      <c r="G44" s="46" t="s">
        <v>4</v>
      </c>
      <c r="H44" s="102">
        <v>113.45</v>
      </c>
      <c r="I44" s="103"/>
      <c r="J44" s="46">
        <v>33</v>
      </c>
      <c r="K44" s="56">
        <f t="shared" si="2"/>
        <v>3333.798957103571</v>
      </c>
      <c r="L44" s="57"/>
      <c r="M44" s="6">
        <f>IF(J44="","",(K44/J44)/LOOKUP(RIGHT($D$2,3),[1]定数!$A$6:$A$13,[1]定数!$B$6:$B$13))</f>
        <v>1.0102421082132034</v>
      </c>
      <c r="N44" s="46">
        <v>2016</v>
      </c>
      <c r="O44" s="8">
        <v>43644</v>
      </c>
      <c r="P44" s="66">
        <v>113.12</v>
      </c>
      <c r="Q44" s="67"/>
      <c r="R44" s="58">
        <f>IF(P44="","",T44*M44*LOOKUP(RIGHT($D$2,3),定数!$A$6:$A$13,定数!$B$6:$B$13))</f>
        <v>-3333.7989571035537</v>
      </c>
      <c r="S44" s="58"/>
      <c r="T44" s="63">
        <f t="shared" ref="T44:T71" si="9">IF(P44="","",IF(G44="買",(P44-H44),(H44-P44))*IF(RIGHT($D$2,3)="JPY",100,10000))</f>
        <v>-32.999999999999829</v>
      </c>
      <c r="U44" s="64"/>
      <c r="V44" t="str">
        <f t="shared" si="7"/>
        <v/>
      </c>
      <c r="W44">
        <f t="shared" si="4"/>
        <v>2</v>
      </c>
      <c r="X44" s="39">
        <f t="shared" si="5"/>
        <v>116548.93913685596</v>
      </c>
      <c r="Y44" s="40">
        <f t="shared" si="6"/>
        <v>4.6523866056271124E-2</v>
      </c>
    </row>
    <row r="45" spans="2:25" x14ac:dyDescent="0.2">
      <c r="B45" s="38">
        <v>37</v>
      </c>
      <c r="C45" s="54">
        <f t="shared" si="8"/>
        <v>107792.83294634882</v>
      </c>
      <c r="D45" s="54"/>
      <c r="E45" s="46">
        <v>2016</v>
      </c>
      <c r="F45" s="8">
        <v>43644</v>
      </c>
      <c r="G45" s="46" t="s">
        <v>4</v>
      </c>
      <c r="H45" s="55">
        <v>113.6</v>
      </c>
      <c r="I45" s="55"/>
      <c r="J45" s="46">
        <v>29</v>
      </c>
      <c r="K45" s="56">
        <f t="shared" si="2"/>
        <v>3233.7849883904646</v>
      </c>
      <c r="L45" s="57"/>
      <c r="M45" s="6">
        <f>IF(J45="","",(K45/J45)/LOOKUP(RIGHT($D$2,3),[1]定数!$A$6:$A$13,[1]定数!$B$6:$B$13))</f>
        <v>1.115098271858781</v>
      </c>
      <c r="N45" s="46">
        <v>2016</v>
      </c>
      <c r="O45" s="8">
        <v>43645</v>
      </c>
      <c r="P45" s="62">
        <v>113.31</v>
      </c>
      <c r="Q45" s="62"/>
      <c r="R45" s="58">
        <f>IF(P45="","",T45*M45*LOOKUP(RIGHT($D$2,3),定数!$A$6:$A$13,定数!$B$6:$B$13))</f>
        <v>-3233.7849883903759</v>
      </c>
      <c r="S45" s="58"/>
      <c r="T45" s="63">
        <f t="shared" si="9"/>
        <v>-28.999999999999204</v>
      </c>
      <c r="U45" s="64"/>
      <c r="V45" t="str">
        <f t="shared" si="7"/>
        <v/>
      </c>
      <c r="W45">
        <f t="shared" si="4"/>
        <v>3</v>
      </c>
      <c r="X45" s="39">
        <f t="shared" si="5"/>
        <v>116548.93913685596</v>
      </c>
      <c r="Y45" s="40">
        <f t="shared" si="6"/>
        <v>7.5128150074582845E-2</v>
      </c>
    </row>
    <row r="46" spans="2:25" x14ac:dyDescent="0.2">
      <c r="B46" s="38">
        <v>38</v>
      </c>
      <c r="C46" s="54">
        <f t="shared" si="8"/>
        <v>104559.04795795845</v>
      </c>
      <c r="D46" s="54"/>
      <c r="E46" s="46">
        <v>2016</v>
      </c>
      <c r="F46" s="8">
        <v>43651</v>
      </c>
      <c r="G46" s="46" t="s">
        <v>3</v>
      </c>
      <c r="H46" s="55">
        <v>113.29</v>
      </c>
      <c r="I46" s="55"/>
      <c r="J46" s="46">
        <v>68</v>
      </c>
      <c r="K46" s="56">
        <f t="shared" si="2"/>
        <v>3136.7714387387532</v>
      </c>
      <c r="L46" s="57"/>
      <c r="M46" s="6">
        <f>IF(J46="","",(K46/J46)/LOOKUP(RIGHT($D$2,3),[1]定数!$A$6:$A$13,[1]定数!$B$6:$B$13))</f>
        <v>0.46128991746158138</v>
      </c>
      <c r="N46" s="46">
        <v>2016</v>
      </c>
      <c r="O46" s="8">
        <v>43652</v>
      </c>
      <c r="P46" s="62">
        <v>111.934</v>
      </c>
      <c r="Q46" s="62"/>
      <c r="R46" s="58">
        <f>IF(P46="","",T46*M46*LOOKUP(RIGHT($D$2,3),定数!$A$6:$A$13,定数!$B$6:$B$13))</f>
        <v>6255.0912807790837</v>
      </c>
      <c r="S46" s="58"/>
      <c r="T46" s="63">
        <f t="shared" si="9"/>
        <v>135.60000000000088</v>
      </c>
      <c r="U46" s="64"/>
      <c r="V46" t="str">
        <f t="shared" si="7"/>
        <v/>
      </c>
      <c r="W46">
        <f t="shared" si="4"/>
        <v>0</v>
      </c>
      <c r="X46" s="39">
        <f t="shared" si="5"/>
        <v>116548.93913685596</v>
      </c>
      <c r="Y46" s="40">
        <f t="shared" si="6"/>
        <v>0.10287430557234456</v>
      </c>
    </row>
    <row r="47" spans="2:25" x14ac:dyDescent="0.2">
      <c r="B47" s="38">
        <v>39</v>
      </c>
      <c r="C47" s="54">
        <f t="shared" si="8"/>
        <v>110814.13923873754</v>
      </c>
      <c r="D47" s="54"/>
      <c r="E47" s="53">
        <v>2016</v>
      </c>
      <c r="F47" s="8">
        <v>43654</v>
      </c>
      <c r="G47" s="53" t="s">
        <v>3</v>
      </c>
      <c r="H47" s="62">
        <v>111.32</v>
      </c>
      <c r="I47" s="62"/>
      <c r="J47" s="53">
        <v>27</v>
      </c>
      <c r="K47" s="56">
        <f t="shared" si="2"/>
        <v>3324.4241771621259</v>
      </c>
      <c r="L47" s="57"/>
      <c r="M47" s="52">
        <f>IF(J47="","",(K47/J47)/LOOKUP(RIGHT($D$2,3),[1]定数!$A$6:$A$13,[1]定数!$B$6:$B$13))</f>
        <v>1.2312682137637503</v>
      </c>
      <c r="N47" s="53">
        <v>2016</v>
      </c>
      <c r="O47" s="8">
        <v>43654</v>
      </c>
      <c r="P47" s="62">
        <v>110.959</v>
      </c>
      <c r="Q47" s="62"/>
      <c r="R47" s="58">
        <f>IF(P47="","",T47*M47*LOOKUP(RIGHT($D$2,3),定数!$A$6:$A$13,定数!$B$6:$B$13))</f>
        <v>4444.8782516870151</v>
      </c>
      <c r="S47" s="58"/>
      <c r="T47" s="63">
        <f t="shared" si="9"/>
        <v>36.099999999999</v>
      </c>
      <c r="U47" s="64"/>
      <c r="V47" t="str">
        <f t="shared" si="7"/>
        <v/>
      </c>
      <c r="W47">
        <f t="shared" si="4"/>
        <v>0</v>
      </c>
      <c r="X47" s="39">
        <f t="shared" si="5"/>
        <v>116548.93913685596</v>
      </c>
      <c r="Y47" s="40">
        <f t="shared" si="6"/>
        <v>4.9205080205701468E-2</v>
      </c>
    </row>
    <row r="48" spans="2:25" x14ac:dyDescent="0.2">
      <c r="B48" s="38">
        <v>40</v>
      </c>
      <c r="C48" s="54">
        <f t="shared" si="8"/>
        <v>115259.01749042455</v>
      </c>
      <c r="D48" s="54"/>
      <c r="E48" s="53">
        <v>2016</v>
      </c>
      <c r="F48" s="8">
        <v>43654</v>
      </c>
      <c r="G48" s="53" t="s">
        <v>3</v>
      </c>
      <c r="H48" s="61">
        <v>111.37</v>
      </c>
      <c r="I48" s="61"/>
      <c r="J48" s="53">
        <v>18</v>
      </c>
      <c r="K48" s="56">
        <f t="shared" si="2"/>
        <v>3457.7705247127365</v>
      </c>
      <c r="L48" s="57"/>
      <c r="M48" s="52">
        <f>IF(J48="","",(K48/J48)/LOOKUP(RIGHT($D$2,3),[1]定数!$A$6:$A$13,[1]定数!$B$6:$B$13))</f>
        <v>1.9209836248404091</v>
      </c>
      <c r="N48" s="53">
        <v>2016</v>
      </c>
      <c r="O48" s="8">
        <v>43654</v>
      </c>
      <c r="P48" s="62">
        <v>111.116</v>
      </c>
      <c r="Q48" s="62"/>
      <c r="R48" s="58">
        <f>IF(P48="","",T48*M48*LOOKUP(RIGHT($D$2,3),定数!$A$6:$A$13,定数!$B$6:$B$13))</f>
        <v>4879.2984070947323</v>
      </c>
      <c r="S48" s="58"/>
      <c r="T48" s="63">
        <f t="shared" si="9"/>
        <v>25.400000000000489</v>
      </c>
      <c r="U48" s="64"/>
      <c r="V48" t="str">
        <f t="shared" si="7"/>
        <v/>
      </c>
      <c r="W48">
        <f t="shared" si="4"/>
        <v>0</v>
      </c>
      <c r="X48" s="39">
        <f t="shared" si="5"/>
        <v>116548.93913685596</v>
      </c>
      <c r="Y48" s="40">
        <f t="shared" si="6"/>
        <v>1.1067639533953511E-2</v>
      </c>
    </row>
    <row r="49" spans="2:25" x14ac:dyDescent="0.2">
      <c r="B49" s="38">
        <v>41</v>
      </c>
      <c r="C49" s="54">
        <f t="shared" si="8"/>
        <v>120138.31589751928</v>
      </c>
      <c r="D49" s="54"/>
      <c r="E49" s="47"/>
      <c r="F49" s="8"/>
      <c r="G49" s="47"/>
      <c r="H49" s="60"/>
      <c r="I49" s="60"/>
      <c r="J49" s="47"/>
      <c r="K49" s="56"/>
      <c r="L49" s="57"/>
      <c r="M49" s="6"/>
      <c r="N49" s="47"/>
      <c r="O49" s="8"/>
      <c r="P49" s="62"/>
      <c r="Q49" s="62"/>
      <c r="R49" s="58" t="str">
        <f>IF(P49="","",T49*M49*LOOKUP(RIGHT($D$2,3),定数!$A$6:$A$13,定数!$B$6:$B$13))</f>
        <v/>
      </c>
      <c r="S49" s="58"/>
      <c r="T49" s="63" t="str">
        <f t="shared" si="9"/>
        <v/>
      </c>
      <c r="U49" s="64"/>
      <c r="V49" t="str">
        <f t="shared" si="7"/>
        <v/>
      </c>
      <c r="W49" t="str">
        <f t="shared" si="4"/>
        <v/>
      </c>
      <c r="X49" s="39">
        <f t="shared" si="5"/>
        <v>120138.31589751928</v>
      </c>
      <c r="Y49" s="40">
        <f t="shared" si="6"/>
        <v>0</v>
      </c>
    </row>
    <row r="50" spans="2:25" x14ac:dyDescent="0.2">
      <c r="B50" s="38">
        <v>42</v>
      </c>
      <c r="C50" s="54" t="str">
        <f t="shared" si="8"/>
        <v/>
      </c>
      <c r="D50" s="54"/>
      <c r="E50" s="47"/>
      <c r="F50" s="8"/>
      <c r="G50" s="47"/>
      <c r="H50" s="60"/>
      <c r="I50" s="60"/>
      <c r="J50" s="47"/>
      <c r="K50" s="56"/>
      <c r="L50" s="57"/>
      <c r="M50" s="6"/>
      <c r="N50" s="47"/>
      <c r="O50" s="8"/>
      <c r="P50" s="62"/>
      <c r="Q50" s="62"/>
      <c r="R50" s="58" t="str">
        <f>IF(P50="","",T50*M50*LOOKUP(RIGHT($D$2,3),定数!$A$6:$A$13,定数!$B$6:$B$13))</f>
        <v/>
      </c>
      <c r="S50" s="58"/>
      <c r="T50" s="63" t="str">
        <f t="shared" si="9"/>
        <v/>
      </c>
      <c r="U50" s="64"/>
      <c r="V50" t="str">
        <f t="shared" si="7"/>
        <v/>
      </c>
      <c r="W50" t="str">
        <f t="shared" si="4"/>
        <v/>
      </c>
      <c r="X50" s="39" t="str">
        <f t="shared" si="5"/>
        <v/>
      </c>
      <c r="Y50" s="40" t="str">
        <f t="shared" si="6"/>
        <v/>
      </c>
    </row>
    <row r="51" spans="2:25" x14ac:dyDescent="0.2">
      <c r="B51" s="38">
        <v>43</v>
      </c>
      <c r="C51" s="54" t="str">
        <f t="shared" si="8"/>
        <v/>
      </c>
      <c r="D51" s="54"/>
      <c r="E51" s="47"/>
      <c r="F51" s="8"/>
      <c r="G51" s="47"/>
      <c r="H51" s="60"/>
      <c r="I51" s="60"/>
      <c r="J51" s="47"/>
      <c r="K51" s="56"/>
      <c r="L51" s="57"/>
      <c r="M51" s="6"/>
      <c r="N51" s="47"/>
      <c r="O51" s="8"/>
      <c r="P51" s="62"/>
      <c r="Q51" s="62"/>
      <c r="R51" s="58" t="str">
        <f>IF(P51="","",T51*M51*LOOKUP(RIGHT($D$2,3),定数!$A$6:$A$13,定数!$B$6:$B$13))</f>
        <v/>
      </c>
      <c r="S51" s="58"/>
      <c r="T51" s="63" t="str">
        <f t="shared" si="9"/>
        <v/>
      </c>
      <c r="U51" s="64"/>
      <c r="V51" t="str">
        <f t="shared" si="7"/>
        <v/>
      </c>
      <c r="W51" t="str">
        <f t="shared" si="4"/>
        <v/>
      </c>
      <c r="X51" s="39" t="str">
        <f t="shared" si="5"/>
        <v/>
      </c>
      <c r="Y51" s="40" t="str">
        <f t="shared" si="6"/>
        <v/>
      </c>
    </row>
    <row r="52" spans="2:25" x14ac:dyDescent="0.2">
      <c r="B52" s="38">
        <v>44</v>
      </c>
      <c r="C52" s="54" t="str">
        <f t="shared" si="8"/>
        <v/>
      </c>
      <c r="D52" s="54"/>
      <c r="E52" s="47"/>
      <c r="F52" s="8"/>
      <c r="G52" s="47"/>
      <c r="H52" s="60"/>
      <c r="I52" s="60"/>
      <c r="J52" s="47"/>
      <c r="K52" s="56"/>
      <c r="L52" s="57"/>
      <c r="M52" s="6"/>
      <c r="N52" s="47"/>
      <c r="O52" s="8"/>
      <c r="P52" s="62"/>
      <c r="Q52" s="62"/>
      <c r="R52" s="58" t="str">
        <f>IF(P52="","",T52*M52*LOOKUP(RIGHT($D$2,3),定数!$A$6:$A$13,定数!$B$6:$B$13))</f>
        <v/>
      </c>
      <c r="S52" s="58"/>
      <c r="T52" s="63" t="str">
        <f t="shared" si="9"/>
        <v/>
      </c>
      <c r="U52" s="64"/>
      <c r="V52" t="str">
        <f t="shared" si="7"/>
        <v/>
      </c>
      <c r="W52" t="str">
        <f t="shared" si="4"/>
        <v/>
      </c>
      <c r="X52" s="39" t="str">
        <f t="shared" si="5"/>
        <v/>
      </c>
      <c r="Y52" s="40" t="str">
        <f t="shared" si="6"/>
        <v/>
      </c>
    </row>
    <row r="53" spans="2:25" x14ac:dyDescent="0.2">
      <c r="B53" s="38">
        <v>45</v>
      </c>
      <c r="C53" s="54" t="str">
        <f t="shared" si="8"/>
        <v/>
      </c>
      <c r="D53" s="54"/>
      <c r="E53" s="38"/>
      <c r="F53" s="8"/>
      <c r="G53" s="38"/>
      <c r="H53" s="55"/>
      <c r="I53" s="55"/>
      <c r="J53" s="38"/>
      <c r="K53" s="56"/>
      <c r="L53" s="57"/>
      <c r="M53" s="6"/>
      <c r="N53" s="38"/>
      <c r="O53" s="8"/>
      <c r="P53" s="62"/>
      <c r="Q53" s="62"/>
      <c r="R53" s="58" t="str">
        <f>IF(P53="","",T53*M53*LOOKUP(RIGHT($D$2,3),定数!$A$6:$A$13,定数!$B$6:$B$13))</f>
        <v/>
      </c>
      <c r="S53" s="58"/>
      <c r="T53" s="63" t="str">
        <f t="shared" si="9"/>
        <v/>
      </c>
      <c r="U53" s="64"/>
      <c r="V53" t="str">
        <f t="shared" si="7"/>
        <v/>
      </c>
      <c r="W53" t="str">
        <f t="shared" si="4"/>
        <v/>
      </c>
      <c r="X53" s="39" t="str">
        <f t="shared" si="5"/>
        <v/>
      </c>
      <c r="Y53" s="40" t="str">
        <f t="shared" si="6"/>
        <v/>
      </c>
    </row>
    <row r="54" spans="2:25" x14ac:dyDescent="0.2">
      <c r="B54" s="38">
        <v>46</v>
      </c>
      <c r="C54" s="54" t="str">
        <f t="shared" si="8"/>
        <v/>
      </c>
      <c r="D54" s="54"/>
      <c r="E54" s="38"/>
      <c r="F54" s="8"/>
      <c r="G54" s="38"/>
      <c r="H54" s="55"/>
      <c r="I54" s="55"/>
      <c r="J54" s="38"/>
      <c r="K54" s="56"/>
      <c r="L54" s="57"/>
      <c r="M54" s="6"/>
      <c r="N54" s="38"/>
      <c r="O54" s="8"/>
      <c r="P54" s="62"/>
      <c r="Q54" s="62"/>
      <c r="R54" s="58" t="str">
        <f>IF(P54="","",T54*M54*LOOKUP(RIGHT($D$2,3),定数!$A$6:$A$13,定数!$B$6:$B$13))</f>
        <v/>
      </c>
      <c r="S54" s="58"/>
      <c r="T54" s="63" t="str">
        <f t="shared" si="9"/>
        <v/>
      </c>
      <c r="U54" s="64"/>
      <c r="V54" t="str">
        <f t="shared" si="7"/>
        <v/>
      </c>
      <c r="W54" t="str">
        <f t="shared" si="4"/>
        <v/>
      </c>
      <c r="X54" s="39" t="str">
        <f t="shared" si="5"/>
        <v/>
      </c>
      <c r="Y54" s="40" t="str">
        <f t="shared" si="6"/>
        <v/>
      </c>
    </row>
    <row r="55" spans="2:25" x14ac:dyDescent="0.2">
      <c r="B55" s="38">
        <v>47</v>
      </c>
      <c r="C55" s="54" t="str">
        <f t="shared" si="8"/>
        <v/>
      </c>
      <c r="D55" s="54"/>
      <c r="E55" s="38"/>
      <c r="F55" s="8"/>
      <c r="G55" s="38"/>
      <c r="H55" s="55"/>
      <c r="I55" s="55"/>
      <c r="J55" s="38"/>
      <c r="K55" s="56"/>
      <c r="L55" s="57"/>
      <c r="M55" s="6"/>
      <c r="N55" s="38"/>
      <c r="O55" s="8"/>
      <c r="P55" s="62"/>
      <c r="Q55" s="62"/>
      <c r="R55" s="58" t="str">
        <f>IF(P55="","",T55*M55*LOOKUP(RIGHT($D$2,3),定数!$A$6:$A$13,定数!$B$6:$B$13))</f>
        <v/>
      </c>
      <c r="S55" s="58"/>
      <c r="T55" s="63" t="str">
        <f t="shared" si="9"/>
        <v/>
      </c>
      <c r="U55" s="64"/>
      <c r="V55" t="str">
        <f t="shared" si="7"/>
        <v/>
      </c>
      <c r="W55" t="str">
        <f t="shared" si="4"/>
        <v/>
      </c>
      <c r="X55" s="39" t="str">
        <f t="shared" si="5"/>
        <v/>
      </c>
      <c r="Y55" s="40" t="str">
        <f t="shared" si="6"/>
        <v/>
      </c>
    </row>
    <row r="56" spans="2:25" x14ac:dyDescent="0.2">
      <c r="B56" s="38">
        <v>48</v>
      </c>
      <c r="C56" s="54" t="str">
        <f t="shared" si="8"/>
        <v/>
      </c>
      <c r="D56" s="54"/>
      <c r="E56" s="38"/>
      <c r="F56" s="8"/>
      <c r="G56" s="38"/>
      <c r="H56" s="55"/>
      <c r="I56" s="55"/>
      <c r="J56" s="38"/>
      <c r="K56" s="56"/>
      <c r="L56" s="57"/>
      <c r="M56" s="6"/>
      <c r="N56" s="38"/>
      <c r="O56" s="8"/>
      <c r="P56" s="62"/>
      <c r="Q56" s="62"/>
      <c r="R56" s="58" t="str">
        <f>IF(P56="","",T56*M56*LOOKUP(RIGHT($D$2,3),定数!$A$6:$A$13,定数!$B$6:$B$13))</f>
        <v/>
      </c>
      <c r="S56" s="58"/>
      <c r="T56" s="63" t="str">
        <f t="shared" si="9"/>
        <v/>
      </c>
      <c r="U56" s="64"/>
      <c r="V56" t="str">
        <f t="shared" si="7"/>
        <v/>
      </c>
      <c r="W56" t="str">
        <f t="shared" si="4"/>
        <v/>
      </c>
      <c r="X56" s="39" t="str">
        <f t="shared" si="5"/>
        <v/>
      </c>
      <c r="Y56" s="40" t="str">
        <f t="shared" si="6"/>
        <v/>
      </c>
    </row>
    <row r="57" spans="2:25" x14ac:dyDescent="0.2">
      <c r="B57" s="38">
        <v>49</v>
      </c>
      <c r="C57" s="54" t="str">
        <f t="shared" si="8"/>
        <v/>
      </c>
      <c r="D57" s="54"/>
      <c r="E57" s="38"/>
      <c r="F57" s="8"/>
      <c r="G57" s="38"/>
      <c r="H57" s="55"/>
      <c r="I57" s="55"/>
      <c r="J57" s="38"/>
      <c r="K57" s="56"/>
      <c r="L57" s="57"/>
      <c r="M57" s="6"/>
      <c r="N57" s="38"/>
      <c r="O57" s="8"/>
      <c r="P57" s="62"/>
      <c r="Q57" s="62"/>
      <c r="R57" s="58"/>
      <c r="S57" s="58"/>
      <c r="T57" s="63" t="str">
        <f t="shared" si="9"/>
        <v/>
      </c>
      <c r="U57" s="64"/>
      <c r="V57" t="str">
        <f t="shared" si="7"/>
        <v/>
      </c>
      <c r="W57" t="str">
        <f t="shared" si="4"/>
        <v/>
      </c>
      <c r="X57" s="39" t="str">
        <f t="shared" si="5"/>
        <v/>
      </c>
      <c r="Y57" s="40" t="str">
        <f t="shared" si="6"/>
        <v/>
      </c>
    </row>
    <row r="58" spans="2:25" x14ac:dyDescent="0.2">
      <c r="B58" s="38">
        <v>50</v>
      </c>
      <c r="C58" s="54" t="str">
        <f t="shared" si="8"/>
        <v/>
      </c>
      <c r="D58" s="54"/>
      <c r="E58" s="38"/>
      <c r="F58" s="8"/>
      <c r="G58" s="38"/>
      <c r="H58" s="55"/>
      <c r="I58" s="55"/>
      <c r="J58" s="38"/>
      <c r="K58" s="56"/>
      <c r="L58" s="57"/>
      <c r="M58" s="6"/>
      <c r="N58" s="38"/>
      <c r="O58" s="8"/>
      <c r="P58" s="62"/>
      <c r="Q58" s="62"/>
      <c r="R58" s="58"/>
      <c r="S58" s="58"/>
      <c r="T58" s="63" t="str">
        <f t="shared" si="9"/>
        <v/>
      </c>
      <c r="U58" s="64"/>
      <c r="V58" t="str">
        <f t="shared" si="7"/>
        <v/>
      </c>
      <c r="W58" t="str">
        <f t="shared" si="4"/>
        <v/>
      </c>
      <c r="X58" s="39" t="str">
        <f t="shared" si="5"/>
        <v/>
      </c>
      <c r="Y58" s="40" t="str">
        <f t="shared" si="6"/>
        <v/>
      </c>
    </row>
    <row r="59" spans="2:25" x14ac:dyDescent="0.2">
      <c r="B59" s="38">
        <v>51</v>
      </c>
      <c r="C59" s="54" t="str">
        <f t="shared" si="8"/>
        <v/>
      </c>
      <c r="D59" s="54"/>
      <c r="E59" s="38"/>
      <c r="F59" s="8"/>
      <c r="G59" s="38"/>
      <c r="H59" s="55"/>
      <c r="I59" s="55"/>
      <c r="J59" s="38"/>
      <c r="K59" s="56"/>
      <c r="L59" s="57"/>
      <c r="M59" s="6"/>
      <c r="N59" s="38"/>
      <c r="O59" s="8"/>
      <c r="P59" s="61"/>
      <c r="Q59" s="61"/>
      <c r="R59" s="58"/>
      <c r="S59" s="58"/>
      <c r="T59" s="63" t="str">
        <f t="shared" si="9"/>
        <v/>
      </c>
      <c r="U59" s="64"/>
      <c r="V59" t="str">
        <f t="shared" si="7"/>
        <v/>
      </c>
      <c r="W59" t="str">
        <f t="shared" si="4"/>
        <v/>
      </c>
      <c r="X59" s="39" t="str">
        <f t="shared" si="5"/>
        <v/>
      </c>
      <c r="Y59" s="40" t="str">
        <f t="shared" si="6"/>
        <v/>
      </c>
    </row>
    <row r="60" spans="2:25" x14ac:dyDescent="0.2">
      <c r="B60" s="38">
        <v>52</v>
      </c>
      <c r="C60" s="54" t="str">
        <f t="shared" si="8"/>
        <v/>
      </c>
      <c r="D60" s="54"/>
      <c r="E60" s="38"/>
      <c r="F60" s="8"/>
      <c r="G60" s="38"/>
      <c r="H60" s="55"/>
      <c r="I60" s="55"/>
      <c r="J60" s="38"/>
      <c r="K60" s="56"/>
      <c r="L60" s="57"/>
      <c r="M60" s="6"/>
      <c r="N60" s="38"/>
      <c r="O60" s="8"/>
      <c r="P60" s="61"/>
      <c r="Q60" s="61"/>
      <c r="R60" s="58" t="str">
        <f>IF(P60="","",T60*M60*LOOKUP(RIGHT($D$2,3),定数!$A$6:$A$13,定数!$B$6:$B$13))</f>
        <v/>
      </c>
      <c r="S60" s="58"/>
      <c r="T60" s="63" t="str">
        <f t="shared" si="9"/>
        <v/>
      </c>
      <c r="U60" s="64"/>
      <c r="V60" t="str">
        <f t="shared" si="7"/>
        <v/>
      </c>
      <c r="W60" t="str">
        <f t="shared" si="4"/>
        <v/>
      </c>
      <c r="X60" s="39" t="str">
        <f t="shared" si="5"/>
        <v/>
      </c>
      <c r="Y60" s="40" t="str">
        <f t="shared" si="6"/>
        <v/>
      </c>
    </row>
    <row r="61" spans="2:25" x14ac:dyDescent="0.2">
      <c r="B61" s="38">
        <v>53</v>
      </c>
      <c r="C61" s="54" t="str">
        <f t="shared" si="8"/>
        <v/>
      </c>
      <c r="D61" s="54"/>
      <c r="E61" s="38"/>
      <c r="F61" s="8"/>
      <c r="G61" s="38"/>
      <c r="H61" s="55"/>
      <c r="I61" s="55"/>
      <c r="J61" s="38"/>
      <c r="K61" s="56"/>
      <c r="L61" s="57"/>
      <c r="M61" s="6"/>
      <c r="N61" s="38"/>
      <c r="O61" s="8"/>
      <c r="P61" s="61"/>
      <c r="Q61" s="61"/>
      <c r="R61" s="58" t="str">
        <f>IF(P61="","",T61*M61*LOOKUP(RIGHT($D$2,3),定数!$A$6:$A$13,定数!$B$6:$B$13))</f>
        <v/>
      </c>
      <c r="S61" s="58"/>
      <c r="T61" s="63" t="str">
        <f t="shared" si="9"/>
        <v/>
      </c>
      <c r="U61" s="64"/>
      <c r="V61" t="str">
        <f t="shared" si="7"/>
        <v/>
      </c>
      <c r="W61" t="str">
        <f t="shared" si="4"/>
        <v/>
      </c>
      <c r="X61" s="39" t="str">
        <f t="shared" si="5"/>
        <v/>
      </c>
      <c r="Y61" s="40" t="str">
        <f t="shared" si="6"/>
        <v/>
      </c>
    </row>
    <row r="62" spans="2:25" x14ac:dyDescent="0.2">
      <c r="B62" s="38">
        <v>54</v>
      </c>
      <c r="C62" s="54" t="str">
        <f t="shared" si="8"/>
        <v/>
      </c>
      <c r="D62" s="54"/>
      <c r="E62" s="38"/>
      <c r="F62" s="8"/>
      <c r="G62" s="38"/>
      <c r="H62" s="55"/>
      <c r="I62" s="55"/>
      <c r="J62" s="38"/>
      <c r="K62" s="56"/>
      <c r="L62" s="57"/>
      <c r="M62" s="6"/>
      <c r="N62" s="38"/>
      <c r="O62" s="8"/>
      <c r="P62" s="61"/>
      <c r="Q62" s="61"/>
      <c r="R62" s="58" t="str">
        <f>IF(P62="","",T62*M62*LOOKUP(RIGHT($D$2,3),定数!$A$6:$A$13,定数!$B$6:$B$13))</f>
        <v/>
      </c>
      <c r="S62" s="58"/>
      <c r="T62" s="63" t="str">
        <f t="shared" si="9"/>
        <v/>
      </c>
      <c r="U62" s="64"/>
      <c r="V62" t="str">
        <f t="shared" si="7"/>
        <v/>
      </c>
      <c r="W62" t="str">
        <f t="shared" si="4"/>
        <v/>
      </c>
      <c r="X62" s="39" t="str">
        <f t="shared" si="5"/>
        <v/>
      </c>
      <c r="Y62" s="40" t="str">
        <f t="shared" si="6"/>
        <v/>
      </c>
    </row>
    <row r="63" spans="2:25" x14ac:dyDescent="0.2">
      <c r="B63" s="38">
        <v>55</v>
      </c>
      <c r="C63" s="54" t="str">
        <f t="shared" si="8"/>
        <v/>
      </c>
      <c r="D63" s="54"/>
      <c r="E63" s="38"/>
      <c r="F63" s="8"/>
      <c r="G63" s="38"/>
      <c r="H63" s="55"/>
      <c r="I63" s="55"/>
      <c r="J63" s="38"/>
      <c r="K63" s="56"/>
      <c r="L63" s="57"/>
      <c r="M63" s="6"/>
      <c r="N63" s="38"/>
      <c r="O63" s="8"/>
      <c r="P63" s="61"/>
      <c r="Q63" s="61"/>
      <c r="R63" s="58" t="str">
        <f>IF(P63="","",T63*M63*LOOKUP(RIGHT($D$2,3),定数!$A$6:$A$13,定数!$B$6:$B$13))</f>
        <v/>
      </c>
      <c r="S63" s="58"/>
      <c r="T63" s="63" t="str">
        <f t="shared" si="9"/>
        <v/>
      </c>
      <c r="U63" s="64"/>
      <c r="V63" t="str">
        <f t="shared" si="7"/>
        <v/>
      </c>
      <c r="W63" t="str">
        <f t="shared" si="4"/>
        <v/>
      </c>
      <c r="X63" s="39" t="str">
        <f t="shared" si="5"/>
        <v/>
      </c>
      <c r="Y63" s="40" t="str">
        <f t="shared" si="6"/>
        <v/>
      </c>
    </row>
    <row r="64" spans="2:25" x14ac:dyDescent="0.2">
      <c r="B64" s="38">
        <v>56</v>
      </c>
      <c r="C64" s="54" t="str">
        <f t="shared" si="8"/>
        <v/>
      </c>
      <c r="D64" s="54"/>
      <c r="E64" s="38"/>
      <c r="F64" s="8"/>
      <c r="G64" s="38"/>
      <c r="H64" s="55"/>
      <c r="I64" s="55"/>
      <c r="J64" s="38"/>
      <c r="K64" s="56"/>
      <c r="L64" s="57"/>
      <c r="M64" s="6"/>
      <c r="N64" s="38"/>
      <c r="O64" s="8"/>
      <c r="P64" s="61"/>
      <c r="Q64" s="61"/>
      <c r="R64" s="58" t="str">
        <f>IF(P64="","",T64*M64*LOOKUP(RIGHT($D$2,3),定数!$A$6:$A$13,定数!$B$6:$B$13))</f>
        <v/>
      </c>
      <c r="S64" s="58"/>
      <c r="T64" s="63" t="str">
        <f t="shared" si="9"/>
        <v/>
      </c>
      <c r="U64" s="64"/>
      <c r="V64" t="str">
        <f t="shared" si="7"/>
        <v/>
      </c>
      <c r="W64" t="str">
        <f t="shared" si="4"/>
        <v/>
      </c>
      <c r="X64" s="39" t="str">
        <f t="shared" si="5"/>
        <v/>
      </c>
      <c r="Y64" s="40" t="str">
        <f t="shared" si="6"/>
        <v/>
      </c>
    </row>
    <row r="65" spans="2:25" x14ac:dyDescent="0.2">
      <c r="B65" s="38">
        <v>57</v>
      </c>
      <c r="C65" s="54" t="str">
        <f t="shared" si="8"/>
        <v/>
      </c>
      <c r="D65" s="54"/>
      <c r="E65" s="38"/>
      <c r="F65" s="8"/>
      <c r="G65" s="38"/>
      <c r="H65" s="55"/>
      <c r="I65" s="55"/>
      <c r="J65" s="38"/>
      <c r="K65" s="56"/>
      <c r="L65" s="57"/>
      <c r="M65" s="6"/>
      <c r="N65" s="38"/>
      <c r="O65" s="8"/>
      <c r="P65" s="61"/>
      <c r="Q65" s="61"/>
      <c r="R65" s="58" t="str">
        <f>IF(P65="","",T65*M65*LOOKUP(RIGHT($D$2,3),定数!$A$6:$A$13,定数!$B$6:$B$13))</f>
        <v/>
      </c>
      <c r="S65" s="58"/>
      <c r="T65" s="63" t="str">
        <f t="shared" si="9"/>
        <v/>
      </c>
      <c r="U65" s="64"/>
      <c r="V65" t="str">
        <f t="shared" si="7"/>
        <v/>
      </c>
      <c r="W65" t="str">
        <f t="shared" si="4"/>
        <v/>
      </c>
      <c r="X65" s="39" t="str">
        <f t="shared" si="5"/>
        <v/>
      </c>
      <c r="Y65" s="40" t="str">
        <f t="shared" si="6"/>
        <v/>
      </c>
    </row>
    <row r="66" spans="2:25" x14ac:dyDescent="0.2">
      <c r="B66" s="38">
        <v>58</v>
      </c>
      <c r="C66" s="54" t="str">
        <f t="shared" si="8"/>
        <v/>
      </c>
      <c r="D66" s="54"/>
      <c r="E66" s="38"/>
      <c r="F66" s="8"/>
      <c r="G66" s="38"/>
      <c r="H66" s="55"/>
      <c r="I66" s="55"/>
      <c r="J66" s="38"/>
      <c r="K66" s="56" t="str">
        <f t="shared" ref="K66:K74" si="10">IF(J66="","",C66*0.03)</f>
        <v/>
      </c>
      <c r="L66" s="57"/>
      <c r="M66" s="6" t="str">
        <f>IF(J66="","",(K66/J66)/LOOKUP(RIGHT($D$2,3),定数!$A$6:$A$13,定数!$B$6:$B$13))</f>
        <v/>
      </c>
      <c r="N66" s="38"/>
      <c r="O66" s="8"/>
      <c r="P66" s="61"/>
      <c r="Q66" s="61"/>
      <c r="R66" s="58" t="str">
        <f>IF(P66="","",T66*M66*LOOKUP(RIGHT($D$2,3),定数!$A$6:$A$13,定数!$B$6:$B$13))</f>
        <v/>
      </c>
      <c r="S66" s="58"/>
      <c r="T66" s="63" t="str">
        <f t="shared" si="9"/>
        <v/>
      </c>
      <c r="U66" s="64"/>
      <c r="V66" t="str">
        <f t="shared" si="7"/>
        <v/>
      </c>
      <c r="W66" t="str">
        <f t="shared" si="4"/>
        <v/>
      </c>
      <c r="X66" s="39" t="str">
        <f t="shared" si="5"/>
        <v/>
      </c>
      <c r="Y66" s="40" t="str">
        <f t="shared" si="6"/>
        <v/>
      </c>
    </row>
    <row r="67" spans="2:25" x14ac:dyDescent="0.2">
      <c r="B67" s="38">
        <v>59</v>
      </c>
      <c r="C67" s="54" t="str">
        <f t="shared" ref="C67:C68" si="11">IF(R66="","",C66+R66)</f>
        <v/>
      </c>
      <c r="D67" s="54"/>
      <c r="E67" s="38"/>
      <c r="F67" s="8"/>
      <c r="G67" s="38"/>
      <c r="H67" s="55"/>
      <c r="I67" s="55"/>
      <c r="J67" s="38"/>
      <c r="K67" s="56" t="str">
        <f t="shared" si="10"/>
        <v/>
      </c>
      <c r="L67" s="57"/>
      <c r="M67" s="6" t="str">
        <f>IF(J67="","",(K67/J67)/LOOKUP(RIGHT($D$2,3),定数!$A$6:$A$13,定数!$B$6:$B$13))</f>
        <v/>
      </c>
      <c r="N67" s="38"/>
      <c r="O67" s="8"/>
      <c r="P67" s="61"/>
      <c r="Q67" s="61"/>
      <c r="R67" s="58" t="str">
        <f>IF(P67="","",T67*M67*LOOKUP(RIGHT($D$2,3),定数!$A$6:$A$13,定数!$B$6:$B$13))</f>
        <v/>
      </c>
      <c r="S67" s="58"/>
      <c r="T67" s="63" t="str">
        <f t="shared" si="9"/>
        <v/>
      </c>
      <c r="U67" s="64"/>
      <c r="V67" t="str">
        <f t="shared" si="7"/>
        <v/>
      </c>
      <c r="W67" t="str">
        <f t="shared" si="4"/>
        <v/>
      </c>
      <c r="X67" s="39" t="str">
        <f t="shared" si="5"/>
        <v/>
      </c>
      <c r="Y67" s="40" t="str">
        <f t="shared" si="6"/>
        <v/>
      </c>
    </row>
    <row r="68" spans="2:25" x14ac:dyDescent="0.2">
      <c r="B68" s="38">
        <v>60</v>
      </c>
      <c r="C68" s="54" t="str">
        <f t="shared" si="11"/>
        <v/>
      </c>
      <c r="D68" s="54"/>
      <c r="E68" s="38"/>
      <c r="F68" s="8"/>
      <c r="G68" s="38"/>
      <c r="H68" s="55"/>
      <c r="I68" s="55"/>
      <c r="J68" s="38"/>
      <c r="K68" s="56" t="str">
        <f t="shared" si="10"/>
        <v/>
      </c>
      <c r="L68" s="57"/>
      <c r="M68" s="6" t="str">
        <f>IF(J68="","",(K68/J68)/LOOKUP(RIGHT($D$2,3),定数!$A$6:$A$13,定数!$B$6:$B$13))</f>
        <v/>
      </c>
      <c r="N68" s="38"/>
      <c r="O68" s="8"/>
      <c r="P68" s="61"/>
      <c r="Q68" s="61"/>
      <c r="R68" s="58" t="str">
        <f>IF(P68="","",T68*M68*LOOKUP(RIGHT($D$2,3),定数!$A$6:$A$13,定数!$B$6:$B$13))</f>
        <v/>
      </c>
      <c r="S68" s="58"/>
      <c r="T68" s="63" t="str">
        <f t="shared" si="9"/>
        <v/>
      </c>
      <c r="U68" s="64"/>
      <c r="V68" t="str">
        <f t="shared" si="7"/>
        <v/>
      </c>
      <c r="W68" t="str">
        <f t="shared" si="4"/>
        <v/>
      </c>
      <c r="X68" s="39" t="str">
        <f t="shared" si="5"/>
        <v/>
      </c>
      <c r="Y68" s="40" t="str">
        <f t="shared" si="6"/>
        <v/>
      </c>
    </row>
    <row r="69" spans="2:25" x14ac:dyDescent="0.2">
      <c r="B69" s="38">
        <v>61</v>
      </c>
      <c r="C69" s="54" t="str">
        <f t="shared" ref="C69:C73" si="12">IF(R68="","",C68+R68)</f>
        <v/>
      </c>
      <c r="D69" s="54"/>
      <c r="E69" s="38"/>
      <c r="F69" s="8"/>
      <c r="G69" s="38"/>
      <c r="H69" s="55"/>
      <c r="I69" s="55"/>
      <c r="J69" s="38"/>
      <c r="K69" s="56" t="str">
        <f t="shared" si="10"/>
        <v/>
      </c>
      <c r="L69" s="57"/>
      <c r="M69" s="6" t="str">
        <f>IF(J69="","",(K69/J69)/LOOKUP(RIGHT($D$2,3),定数!$A$6:$A$13,定数!$B$6:$B$13))</f>
        <v/>
      </c>
      <c r="N69" s="38"/>
      <c r="O69" s="8"/>
      <c r="P69" s="61"/>
      <c r="Q69" s="61"/>
      <c r="R69" s="58" t="str">
        <f>IF(P69="","",T69*M69*LOOKUP(RIGHT($D$2,3),定数!$A$6:$A$13,定数!$B$6:$B$13))</f>
        <v/>
      </c>
      <c r="S69" s="58"/>
      <c r="T69" s="63" t="str">
        <f t="shared" si="9"/>
        <v/>
      </c>
      <c r="U69" s="64"/>
      <c r="V69" t="str">
        <f t="shared" si="7"/>
        <v/>
      </c>
      <c r="W69" t="str">
        <f t="shared" si="4"/>
        <v/>
      </c>
      <c r="X69" s="39" t="str">
        <f t="shared" si="5"/>
        <v/>
      </c>
      <c r="Y69" s="40" t="str">
        <f t="shared" si="6"/>
        <v/>
      </c>
    </row>
    <row r="70" spans="2:25" x14ac:dyDescent="0.2">
      <c r="B70" s="38">
        <v>62</v>
      </c>
      <c r="C70" s="54" t="str">
        <f t="shared" si="12"/>
        <v/>
      </c>
      <c r="D70" s="54"/>
      <c r="E70" s="38"/>
      <c r="F70" s="8"/>
      <c r="G70" s="38"/>
      <c r="H70" s="55"/>
      <c r="I70" s="55"/>
      <c r="J70" s="38"/>
      <c r="K70" s="56" t="str">
        <f t="shared" si="10"/>
        <v/>
      </c>
      <c r="L70" s="57"/>
      <c r="M70" s="6" t="str">
        <f>IF(J70="","",(K70/J70)/LOOKUP(RIGHT($D$2,3),定数!$A$6:$A$13,定数!$B$6:$B$13))</f>
        <v/>
      </c>
      <c r="N70" s="38"/>
      <c r="O70" s="8"/>
      <c r="P70" s="61"/>
      <c r="Q70" s="61"/>
      <c r="R70" s="58" t="str">
        <f>IF(P70="","",T70*M70*LOOKUP(RIGHT($D$2,3),定数!$A$6:$A$13,定数!$B$6:$B$13))</f>
        <v/>
      </c>
      <c r="S70" s="58"/>
      <c r="T70" s="63" t="str">
        <f t="shared" si="9"/>
        <v/>
      </c>
      <c r="U70" s="64"/>
      <c r="V70" t="str">
        <f t="shared" si="7"/>
        <v/>
      </c>
      <c r="W70" t="str">
        <f t="shared" si="4"/>
        <v/>
      </c>
      <c r="X70" s="39" t="str">
        <f t="shared" si="5"/>
        <v/>
      </c>
      <c r="Y70" s="40" t="str">
        <f t="shared" si="6"/>
        <v/>
      </c>
    </row>
    <row r="71" spans="2:25" x14ac:dyDescent="0.2">
      <c r="B71" s="38">
        <v>63</v>
      </c>
      <c r="C71" s="54" t="str">
        <f t="shared" si="12"/>
        <v/>
      </c>
      <c r="D71" s="54"/>
      <c r="E71" s="38"/>
      <c r="F71" s="8"/>
      <c r="G71" s="38"/>
      <c r="H71" s="55"/>
      <c r="I71" s="55"/>
      <c r="J71" s="38"/>
      <c r="K71" s="56" t="str">
        <f t="shared" si="10"/>
        <v/>
      </c>
      <c r="L71" s="57"/>
      <c r="M71" s="6" t="str">
        <f>IF(J71="","",(K71/J71)/LOOKUP(RIGHT($D$2,3),定数!$A$6:$A$13,定数!$B$6:$B$13))</f>
        <v/>
      </c>
      <c r="N71" s="38"/>
      <c r="O71" s="8"/>
      <c r="P71" s="61"/>
      <c r="Q71" s="61"/>
      <c r="R71" s="58" t="str">
        <f>IF(P71="","",T71*M71*LOOKUP(RIGHT($D$2,3),定数!$A$6:$A$13,定数!$B$6:$B$13))</f>
        <v/>
      </c>
      <c r="S71" s="58"/>
      <c r="T71" s="63" t="str">
        <f t="shared" si="9"/>
        <v/>
      </c>
      <c r="U71" s="64"/>
      <c r="V71" t="str">
        <f t="shared" si="7"/>
        <v/>
      </c>
      <c r="W71" t="str">
        <f t="shared" si="4"/>
        <v/>
      </c>
      <c r="X71" s="39" t="str">
        <f t="shared" si="5"/>
        <v/>
      </c>
      <c r="Y71" s="40" t="str">
        <f t="shared" si="6"/>
        <v/>
      </c>
    </row>
    <row r="72" spans="2:25" x14ac:dyDescent="0.2">
      <c r="B72" s="38">
        <v>64</v>
      </c>
      <c r="C72" s="54" t="str">
        <f t="shared" si="12"/>
        <v/>
      </c>
      <c r="D72" s="54"/>
      <c r="E72" s="38"/>
      <c r="F72" s="8"/>
      <c r="G72" s="38"/>
      <c r="H72" s="55"/>
      <c r="I72" s="55"/>
      <c r="J72" s="38"/>
      <c r="K72" s="56" t="str">
        <f t="shared" si="10"/>
        <v/>
      </c>
      <c r="L72" s="57"/>
      <c r="M72" s="6" t="str">
        <f>IF(J72="","",(K72/J72)/LOOKUP(RIGHT($D$2,3),定数!$A$6:$A$13,定数!$B$6:$B$13))</f>
        <v/>
      </c>
      <c r="N72" s="38"/>
      <c r="O72" s="8"/>
      <c r="P72" s="61"/>
      <c r="Q72" s="61"/>
      <c r="R72" s="58" t="str">
        <f>IF(P72="","",T72*M72*LOOKUP(RIGHT($D$2,3),定数!$A$6:$A$13,定数!$B$6:$B$13))</f>
        <v/>
      </c>
      <c r="S72" s="58"/>
      <c r="T72" s="63" t="str">
        <f t="shared" ref="T72:T80" si="13">IF(P72="","",IF(G72="買",(P72-H72),(H72-P72))*IF(RIGHT($D$2,3)="JPY",100,10000))</f>
        <v/>
      </c>
      <c r="U72" s="64"/>
      <c r="V72" t="str">
        <f t="shared" si="7"/>
        <v/>
      </c>
      <c r="W72" t="str">
        <f t="shared" si="4"/>
        <v/>
      </c>
      <c r="X72" s="39" t="str">
        <f t="shared" si="5"/>
        <v/>
      </c>
      <c r="Y72" s="40" t="str">
        <f t="shared" si="6"/>
        <v/>
      </c>
    </row>
    <row r="73" spans="2:25" x14ac:dyDescent="0.2">
      <c r="B73" s="38">
        <v>65</v>
      </c>
      <c r="C73" s="54" t="str">
        <f t="shared" si="12"/>
        <v/>
      </c>
      <c r="D73" s="54"/>
      <c r="E73" s="38"/>
      <c r="F73" s="8"/>
      <c r="G73" s="38"/>
      <c r="H73" s="55"/>
      <c r="I73" s="55"/>
      <c r="J73" s="38"/>
      <c r="K73" s="56" t="str">
        <f t="shared" si="10"/>
        <v/>
      </c>
      <c r="L73" s="57"/>
      <c r="M73" s="6" t="str">
        <f>IF(J73="","",(K73/J73)/LOOKUP(RIGHT($D$2,3),定数!$A$6:$A$13,定数!$B$6:$B$13))</f>
        <v/>
      </c>
      <c r="N73" s="38"/>
      <c r="O73" s="8"/>
      <c r="P73" s="61"/>
      <c r="Q73" s="61"/>
      <c r="R73" s="58" t="str">
        <f>IF(P73="","",T73*M73*LOOKUP(RIGHT($D$2,3),定数!$A$6:$A$13,定数!$B$6:$B$13))</f>
        <v/>
      </c>
      <c r="S73" s="58"/>
      <c r="T73" s="63" t="str">
        <f t="shared" si="13"/>
        <v/>
      </c>
      <c r="U73" s="64"/>
      <c r="V73" t="str">
        <f t="shared" si="7"/>
        <v/>
      </c>
      <c r="W73" t="str">
        <f t="shared" si="4"/>
        <v/>
      </c>
      <c r="X73" s="39" t="str">
        <f t="shared" si="5"/>
        <v/>
      </c>
      <c r="Y73" s="40" t="str">
        <f t="shared" si="6"/>
        <v/>
      </c>
    </row>
    <row r="74" spans="2:25" x14ac:dyDescent="0.2">
      <c r="B74" s="38">
        <v>66</v>
      </c>
      <c r="C74" s="54" t="str">
        <f t="shared" ref="C74:C108" si="14">IF(R73="","",C73+R73)</f>
        <v/>
      </c>
      <c r="D74" s="54"/>
      <c r="E74" s="38"/>
      <c r="F74" s="8"/>
      <c r="G74" s="38"/>
      <c r="H74" s="55"/>
      <c r="I74" s="55"/>
      <c r="J74" s="38"/>
      <c r="K74" s="56" t="str">
        <f t="shared" si="10"/>
        <v/>
      </c>
      <c r="L74" s="57"/>
      <c r="M74" s="6" t="str">
        <f>IF(J74="","",(K74/J74)/LOOKUP(RIGHT($D$2,3),定数!$A$6:$A$13,定数!$B$6:$B$13))</f>
        <v/>
      </c>
      <c r="N74" s="38"/>
      <c r="O74" s="8"/>
      <c r="P74" s="61"/>
      <c r="Q74" s="61"/>
      <c r="R74" s="58" t="str">
        <f>IF(P74="","",T74*M74*LOOKUP(RIGHT($D$2,3),定数!$A$6:$A$13,定数!$B$6:$B$13))</f>
        <v/>
      </c>
      <c r="S74" s="58"/>
      <c r="T74" s="63" t="str">
        <f t="shared" si="13"/>
        <v/>
      </c>
      <c r="U74" s="64"/>
      <c r="V74" t="str">
        <f t="shared" si="7"/>
        <v/>
      </c>
      <c r="W74" t="str">
        <f t="shared" si="7"/>
        <v/>
      </c>
      <c r="X74" s="39" t="str">
        <f t="shared" si="5"/>
        <v/>
      </c>
      <c r="Y74" s="40" t="str">
        <f t="shared" si="6"/>
        <v/>
      </c>
    </row>
    <row r="75" spans="2:25" x14ac:dyDescent="0.2">
      <c r="B75" s="38">
        <v>67</v>
      </c>
      <c r="C75" s="54" t="str">
        <f t="shared" si="14"/>
        <v/>
      </c>
      <c r="D75" s="54"/>
      <c r="E75" s="38"/>
      <c r="F75" s="8"/>
      <c r="G75" s="38"/>
      <c r="H75" s="55"/>
      <c r="I75" s="55"/>
      <c r="J75" s="38"/>
      <c r="K75" s="56" t="str">
        <f t="shared" ref="K75:K108" si="15">IF(J75="","",C75*0.03)</f>
        <v/>
      </c>
      <c r="L75" s="57"/>
      <c r="M75" s="6" t="str">
        <f>IF(J75="","",(K75/J75)/LOOKUP(RIGHT($D$2,3),定数!$A$6:$A$13,定数!$B$6:$B$13))</f>
        <v/>
      </c>
      <c r="N75" s="38"/>
      <c r="O75" s="8"/>
      <c r="P75" s="61"/>
      <c r="Q75" s="61"/>
      <c r="R75" s="58" t="str">
        <f>IF(P75="","",T75*M75*LOOKUP(RIGHT($D$2,3),定数!$A$6:$A$13,定数!$B$6:$B$13))</f>
        <v/>
      </c>
      <c r="S75" s="58"/>
      <c r="T75" s="63" t="str">
        <f t="shared" si="13"/>
        <v/>
      </c>
      <c r="U75" s="64"/>
      <c r="V75" t="str">
        <f t="shared" ref="V75:W90" si="16">IF(S75&lt;&gt;"",IF(S75&lt;0,1+V74,0),"")</f>
        <v/>
      </c>
      <c r="W75" t="str">
        <f t="shared" si="16"/>
        <v/>
      </c>
      <c r="X75" s="39" t="str">
        <f t="shared" si="5"/>
        <v/>
      </c>
      <c r="Y75" s="40" t="str">
        <f t="shared" si="6"/>
        <v/>
      </c>
    </row>
    <row r="76" spans="2:25" x14ac:dyDescent="0.2">
      <c r="B76" s="38">
        <v>68</v>
      </c>
      <c r="C76" s="54" t="str">
        <f t="shared" si="14"/>
        <v/>
      </c>
      <c r="D76" s="54"/>
      <c r="E76" s="38"/>
      <c r="F76" s="8"/>
      <c r="G76" s="38"/>
      <c r="H76" s="55"/>
      <c r="I76" s="55"/>
      <c r="J76" s="38"/>
      <c r="K76" s="56" t="str">
        <f t="shared" si="15"/>
        <v/>
      </c>
      <c r="L76" s="57"/>
      <c r="M76" s="6" t="str">
        <f>IF(J76="","",(K76/J76)/LOOKUP(RIGHT($D$2,3),定数!$A$6:$A$13,定数!$B$6:$B$13))</f>
        <v/>
      </c>
      <c r="N76" s="38"/>
      <c r="O76" s="8"/>
      <c r="P76" s="55"/>
      <c r="Q76" s="55"/>
      <c r="R76" s="58" t="str">
        <f>IF(P76="","",T76*M76*LOOKUP(RIGHT($D$2,3),定数!$A$6:$A$13,定数!$B$6:$B$13))</f>
        <v/>
      </c>
      <c r="S76" s="58"/>
      <c r="T76" s="63" t="str">
        <f t="shared" si="13"/>
        <v/>
      </c>
      <c r="U76" s="64"/>
      <c r="V76" t="str">
        <f t="shared" si="16"/>
        <v/>
      </c>
      <c r="W76" t="str">
        <f t="shared" si="16"/>
        <v/>
      </c>
      <c r="X76" s="39" t="str">
        <f t="shared" ref="X76:X108" si="17">IF(C76&lt;&gt;"",MAX(X75,C76),"")</f>
        <v/>
      </c>
      <c r="Y76" s="40" t="str">
        <f t="shared" ref="Y76:Y108" si="18">IF(X76&lt;&gt;"",1-(C76/X76),"")</f>
        <v/>
      </c>
    </row>
    <row r="77" spans="2:25" x14ac:dyDescent="0.2">
      <c r="B77" s="38">
        <v>69</v>
      </c>
      <c r="C77" s="54" t="str">
        <f t="shared" si="14"/>
        <v/>
      </c>
      <c r="D77" s="54"/>
      <c r="E77" s="38"/>
      <c r="F77" s="8"/>
      <c r="G77" s="38"/>
      <c r="H77" s="55"/>
      <c r="I77" s="55"/>
      <c r="J77" s="38"/>
      <c r="K77" s="56" t="str">
        <f t="shared" si="15"/>
        <v/>
      </c>
      <c r="L77" s="57"/>
      <c r="M77" s="6" t="str">
        <f>IF(J77="","",(K77/J77)/LOOKUP(RIGHT($D$2,3),定数!$A$6:$A$13,定数!$B$6:$B$13))</f>
        <v/>
      </c>
      <c r="N77" s="38"/>
      <c r="O77" s="8"/>
      <c r="P77" s="55"/>
      <c r="Q77" s="55"/>
      <c r="R77" s="58" t="str">
        <f>IF(P77="","",T77*M77*LOOKUP(RIGHT($D$2,3),定数!$A$6:$A$13,定数!$B$6:$B$13))</f>
        <v/>
      </c>
      <c r="S77" s="58"/>
      <c r="T77" s="63" t="str">
        <f t="shared" si="13"/>
        <v/>
      </c>
      <c r="U77" s="64"/>
      <c r="V77" t="str">
        <f t="shared" si="16"/>
        <v/>
      </c>
      <c r="W77" t="str">
        <f t="shared" si="16"/>
        <v/>
      </c>
      <c r="X77" s="39" t="str">
        <f t="shared" si="17"/>
        <v/>
      </c>
      <c r="Y77" s="40" t="str">
        <f t="shared" si="18"/>
        <v/>
      </c>
    </row>
    <row r="78" spans="2:25" x14ac:dyDescent="0.2">
      <c r="B78" s="38">
        <v>70</v>
      </c>
      <c r="C78" s="54" t="str">
        <f t="shared" si="14"/>
        <v/>
      </c>
      <c r="D78" s="54"/>
      <c r="E78" s="38"/>
      <c r="F78" s="8"/>
      <c r="G78" s="38"/>
      <c r="H78" s="55"/>
      <c r="I78" s="55"/>
      <c r="J78" s="38"/>
      <c r="K78" s="56" t="str">
        <f t="shared" si="15"/>
        <v/>
      </c>
      <c r="L78" s="57"/>
      <c r="M78" s="6" t="str">
        <f>IF(J78="","",(K78/J78)/LOOKUP(RIGHT($D$2,3),定数!$A$6:$A$13,定数!$B$6:$B$13))</f>
        <v/>
      </c>
      <c r="N78" s="38"/>
      <c r="O78" s="8"/>
      <c r="P78" s="55"/>
      <c r="Q78" s="55"/>
      <c r="R78" s="58" t="str">
        <f>IF(P78="","",T78*M78*LOOKUP(RIGHT($D$2,3),定数!$A$6:$A$13,定数!$B$6:$B$13))</f>
        <v/>
      </c>
      <c r="S78" s="58"/>
      <c r="T78" s="63" t="str">
        <f t="shared" si="13"/>
        <v/>
      </c>
      <c r="U78" s="64"/>
      <c r="V78" t="str">
        <f t="shared" si="16"/>
        <v/>
      </c>
      <c r="W78" t="str">
        <f t="shared" si="16"/>
        <v/>
      </c>
      <c r="X78" s="39" t="str">
        <f t="shared" si="17"/>
        <v/>
      </c>
      <c r="Y78" s="40" t="str">
        <f t="shared" si="18"/>
        <v/>
      </c>
    </row>
    <row r="79" spans="2:25" x14ac:dyDescent="0.2">
      <c r="B79" s="38">
        <v>71</v>
      </c>
      <c r="C79" s="54" t="str">
        <f t="shared" si="14"/>
        <v/>
      </c>
      <c r="D79" s="54"/>
      <c r="E79" s="38"/>
      <c r="F79" s="8"/>
      <c r="G79" s="38"/>
      <c r="H79" s="55"/>
      <c r="I79" s="55"/>
      <c r="J79" s="38"/>
      <c r="K79" s="56" t="str">
        <f t="shared" si="15"/>
        <v/>
      </c>
      <c r="L79" s="57"/>
      <c r="M79" s="6" t="str">
        <f>IF(J79="","",(K79/J79)/LOOKUP(RIGHT($D$2,3),定数!$A$6:$A$13,定数!$B$6:$B$13))</f>
        <v/>
      </c>
      <c r="N79" s="38"/>
      <c r="O79" s="8"/>
      <c r="P79" s="55"/>
      <c r="Q79" s="55"/>
      <c r="R79" s="58" t="str">
        <f>IF(P79="","",T79*M79*LOOKUP(RIGHT($D$2,3),定数!$A$6:$A$13,定数!$B$6:$B$13))</f>
        <v/>
      </c>
      <c r="S79" s="58"/>
      <c r="T79" s="63" t="str">
        <f t="shared" si="13"/>
        <v/>
      </c>
      <c r="U79" s="64"/>
      <c r="V79" t="str">
        <f t="shared" si="16"/>
        <v/>
      </c>
      <c r="W79" t="str">
        <f t="shared" si="16"/>
        <v/>
      </c>
      <c r="X79" s="39" t="str">
        <f t="shared" si="17"/>
        <v/>
      </c>
      <c r="Y79" s="40" t="str">
        <f t="shared" si="18"/>
        <v/>
      </c>
    </row>
    <row r="80" spans="2:25" x14ac:dyDescent="0.2">
      <c r="B80" s="38">
        <v>72</v>
      </c>
      <c r="C80" s="54" t="str">
        <f t="shared" si="14"/>
        <v/>
      </c>
      <c r="D80" s="54"/>
      <c r="E80" s="38"/>
      <c r="F80" s="8"/>
      <c r="G80" s="38"/>
      <c r="H80" s="55"/>
      <c r="I80" s="55"/>
      <c r="J80" s="38"/>
      <c r="K80" s="56" t="str">
        <f t="shared" si="15"/>
        <v/>
      </c>
      <c r="L80" s="57"/>
      <c r="M80" s="6" t="str">
        <f>IF(J80="","",(K80/J80)/LOOKUP(RIGHT($D$2,3),定数!$A$6:$A$13,定数!$B$6:$B$13))</f>
        <v/>
      </c>
      <c r="N80" s="38"/>
      <c r="O80" s="8"/>
      <c r="P80" s="55"/>
      <c r="Q80" s="55"/>
      <c r="R80" s="58" t="str">
        <f>IF(P80="","",T80*M80*LOOKUP(RIGHT($D$2,3),定数!$A$6:$A$13,定数!$B$6:$B$13))</f>
        <v/>
      </c>
      <c r="S80" s="58"/>
      <c r="T80" s="63" t="str">
        <f t="shared" si="13"/>
        <v/>
      </c>
      <c r="U80" s="64"/>
      <c r="V80" t="str">
        <f t="shared" si="16"/>
        <v/>
      </c>
      <c r="W80" t="str">
        <f t="shared" si="16"/>
        <v/>
      </c>
      <c r="X80" s="39" t="str">
        <f t="shared" si="17"/>
        <v/>
      </c>
      <c r="Y80" s="40" t="str">
        <f t="shared" si="18"/>
        <v/>
      </c>
    </row>
    <row r="81" spans="2:25" x14ac:dyDescent="0.2">
      <c r="B81" s="38">
        <v>73</v>
      </c>
      <c r="C81" s="54" t="str">
        <f t="shared" si="14"/>
        <v/>
      </c>
      <c r="D81" s="54"/>
      <c r="E81" s="38"/>
      <c r="F81" s="8"/>
      <c r="G81" s="38"/>
      <c r="H81" s="55"/>
      <c r="I81" s="55"/>
      <c r="J81" s="38"/>
      <c r="K81" s="56" t="str">
        <f t="shared" si="15"/>
        <v/>
      </c>
      <c r="L81" s="57"/>
      <c r="M81" s="6" t="str">
        <f>IF(J81="","",(K81/J81)/LOOKUP(RIGHT($D$2,3),定数!$A$6:$A$13,定数!$B$6:$B$13))</f>
        <v/>
      </c>
      <c r="N81" s="38"/>
      <c r="O81" s="8"/>
      <c r="P81" s="55"/>
      <c r="Q81" s="55"/>
      <c r="R81" s="58" t="str">
        <f>IF(P81="","",T81*M81*LOOKUP(RIGHT($D$2,3),定数!$A$6:$A$13,定数!$B$6:$B$13))</f>
        <v/>
      </c>
      <c r="S81" s="58"/>
      <c r="T81" s="59" t="str">
        <f t="shared" ref="T81:T108" si="19">IF(P81="","",IF(G81="買",(P81-H81),(H81-P81))*IF(RIGHT($D$2,3)="JPY",100,10000))</f>
        <v/>
      </c>
      <c r="U81" s="59"/>
      <c r="V81" t="str">
        <f t="shared" si="16"/>
        <v/>
      </c>
      <c r="W81" t="str">
        <f t="shared" si="16"/>
        <v/>
      </c>
      <c r="X81" s="39" t="str">
        <f t="shared" si="17"/>
        <v/>
      </c>
      <c r="Y81" s="40" t="str">
        <f t="shared" si="18"/>
        <v/>
      </c>
    </row>
    <row r="82" spans="2:25" x14ac:dyDescent="0.2">
      <c r="B82" s="38">
        <v>74</v>
      </c>
      <c r="C82" s="54" t="str">
        <f t="shared" si="14"/>
        <v/>
      </c>
      <c r="D82" s="54"/>
      <c r="E82" s="38"/>
      <c r="F82" s="8"/>
      <c r="G82" s="38"/>
      <c r="H82" s="55"/>
      <c r="I82" s="55"/>
      <c r="J82" s="38"/>
      <c r="K82" s="56" t="str">
        <f t="shared" si="15"/>
        <v/>
      </c>
      <c r="L82" s="57"/>
      <c r="M82" s="6" t="str">
        <f>IF(J82="","",(K82/J82)/LOOKUP(RIGHT($D$2,3),定数!$A$6:$A$13,定数!$B$6:$B$13))</f>
        <v/>
      </c>
      <c r="N82" s="38"/>
      <c r="O82" s="8"/>
      <c r="P82" s="55"/>
      <c r="Q82" s="55"/>
      <c r="R82" s="58" t="str">
        <f>IF(P82="","",T82*M82*LOOKUP(RIGHT($D$2,3),定数!$A$6:$A$13,定数!$B$6:$B$13))</f>
        <v/>
      </c>
      <c r="S82" s="58"/>
      <c r="T82" s="59" t="str">
        <f t="shared" si="19"/>
        <v/>
      </c>
      <c r="U82" s="59"/>
      <c r="V82" t="str">
        <f t="shared" si="16"/>
        <v/>
      </c>
      <c r="W82" t="str">
        <f t="shared" si="16"/>
        <v/>
      </c>
      <c r="X82" s="39" t="str">
        <f t="shared" si="17"/>
        <v/>
      </c>
      <c r="Y82" s="40" t="str">
        <f t="shared" si="18"/>
        <v/>
      </c>
    </row>
    <row r="83" spans="2:25" x14ac:dyDescent="0.2">
      <c r="B83" s="38">
        <v>75</v>
      </c>
      <c r="C83" s="54" t="str">
        <f t="shared" si="14"/>
        <v/>
      </c>
      <c r="D83" s="54"/>
      <c r="E83" s="38"/>
      <c r="F83" s="8"/>
      <c r="G83" s="38"/>
      <c r="H83" s="55"/>
      <c r="I83" s="55"/>
      <c r="J83" s="38"/>
      <c r="K83" s="56" t="str">
        <f t="shared" si="15"/>
        <v/>
      </c>
      <c r="L83" s="57"/>
      <c r="M83" s="6" t="str">
        <f>IF(J83="","",(K83/J83)/LOOKUP(RIGHT($D$2,3),定数!$A$6:$A$13,定数!$B$6:$B$13))</f>
        <v/>
      </c>
      <c r="N83" s="38"/>
      <c r="O83" s="8"/>
      <c r="P83" s="55"/>
      <c r="Q83" s="55"/>
      <c r="R83" s="58" t="str">
        <f>IF(P83="","",T83*M83*LOOKUP(RIGHT($D$2,3),定数!$A$6:$A$13,定数!$B$6:$B$13))</f>
        <v/>
      </c>
      <c r="S83" s="58"/>
      <c r="T83" s="59" t="str">
        <f t="shared" si="19"/>
        <v/>
      </c>
      <c r="U83" s="59"/>
      <c r="V83" t="str">
        <f t="shared" si="16"/>
        <v/>
      </c>
      <c r="W83" t="str">
        <f t="shared" si="16"/>
        <v/>
      </c>
      <c r="X83" s="39" t="str">
        <f t="shared" si="17"/>
        <v/>
      </c>
      <c r="Y83" s="40" t="str">
        <f t="shared" si="18"/>
        <v/>
      </c>
    </row>
    <row r="84" spans="2:25" x14ac:dyDescent="0.2">
      <c r="B84" s="38">
        <v>76</v>
      </c>
      <c r="C84" s="54" t="str">
        <f t="shared" si="14"/>
        <v/>
      </c>
      <c r="D84" s="54"/>
      <c r="E84" s="38"/>
      <c r="F84" s="8"/>
      <c r="G84" s="38"/>
      <c r="H84" s="55"/>
      <c r="I84" s="55"/>
      <c r="J84" s="38"/>
      <c r="K84" s="56" t="str">
        <f t="shared" si="15"/>
        <v/>
      </c>
      <c r="L84" s="57"/>
      <c r="M84" s="6" t="str">
        <f>IF(J84="","",(K84/J84)/LOOKUP(RIGHT($D$2,3),定数!$A$6:$A$13,定数!$B$6:$B$13))</f>
        <v/>
      </c>
      <c r="N84" s="38"/>
      <c r="O84" s="8"/>
      <c r="P84" s="55"/>
      <c r="Q84" s="55"/>
      <c r="R84" s="58" t="str">
        <f>IF(P84="","",T84*M84*LOOKUP(RIGHT($D$2,3),定数!$A$6:$A$13,定数!$B$6:$B$13))</f>
        <v/>
      </c>
      <c r="S84" s="58"/>
      <c r="T84" s="59" t="str">
        <f t="shared" si="19"/>
        <v/>
      </c>
      <c r="U84" s="59"/>
      <c r="V84" t="str">
        <f t="shared" si="16"/>
        <v/>
      </c>
      <c r="W84" t="str">
        <f t="shared" si="16"/>
        <v/>
      </c>
      <c r="X84" s="39" t="str">
        <f t="shared" si="17"/>
        <v/>
      </c>
      <c r="Y84" s="40" t="str">
        <f t="shared" si="18"/>
        <v/>
      </c>
    </row>
    <row r="85" spans="2:25" x14ac:dyDescent="0.2">
      <c r="B85" s="38">
        <v>77</v>
      </c>
      <c r="C85" s="54" t="str">
        <f t="shared" si="14"/>
        <v/>
      </c>
      <c r="D85" s="54"/>
      <c r="E85" s="38"/>
      <c r="F85" s="8"/>
      <c r="G85" s="38"/>
      <c r="H85" s="55"/>
      <c r="I85" s="55"/>
      <c r="J85" s="38"/>
      <c r="K85" s="56" t="str">
        <f t="shared" si="15"/>
        <v/>
      </c>
      <c r="L85" s="57"/>
      <c r="M85" s="6" t="str">
        <f>IF(J85="","",(K85/J85)/LOOKUP(RIGHT($D$2,3),定数!$A$6:$A$13,定数!$B$6:$B$13))</f>
        <v/>
      </c>
      <c r="N85" s="38"/>
      <c r="O85" s="8"/>
      <c r="P85" s="55"/>
      <c r="Q85" s="55"/>
      <c r="R85" s="58" t="str">
        <f>IF(P85="","",T85*M85*LOOKUP(RIGHT($D$2,3),定数!$A$6:$A$13,定数!$B$6:$B$13))</f>
        <v/>
      </c>
      <c r="S85" s="58"/>
      <c r="T85" s="59" t="str">
        <f t="shared" si="19"/>
        <v/>
      </c>
      <c r="U85" s="59"/>
      <c r="V85" t="str">
        <f t="shared" si="16"/>
        <v/>
      </c>
      <c r="W85" t="str">
        <f t="shared" si="16"/>
        <v/>
      </c>
      <c r="X85" s="39" t="str">
        <f t="shared" si="17"/>
        <v/>
      </c>
      <c r="Y85" s="40" t="str">
        <f t="shared" si="18"/>
        <v/>
      </c>
    </row>
    <row r="86" spans="2:25" x14ac:dyDescent="0.2">
      <c r="B86" s="38">
        <v>78</v>
      </c>
      <c r="C86" s="54" t="str">
        <f t="shared" si="14"/>
        <v/>
      </c>
      <c r="D86" s="54"/>
      <c r="E86" s="38"/>
      <c r="F86" s="8"/>
      <c r="G86" s="38"/>
      <c r="H86" s="55"/>
      <c r="I86" s="55"/>
      <c r="J86" s="38"/>
      <c r="K86" s="56" t="str">
        <f t="shared" si="15"/>
        <v/>
      </c>
      <c r="L86" s="57"/>
      <c r="M86" s="6" t="str">
        <f>IF(J86="","",(K86/J86)/LOOKUP(RIGHT($D$2,3),定数!$A$6:$A$13,定数!$B$6:$B$13))</f>
        <v/>
      </c>
      <c r="N86" s="38"/>
      <c r="O86" s="8"/>
      <c r="P86" s="55"/>
      <c r="Q86" s="55"/>
      <c r="R86" s="58" t="str">
        <f>IF(P86="","",T86*M86*LOOKUP(RIGHT($D$2,3),定数!$A$6:$A$13,定数!$B$6:$B$13))</f>
        <v/>
      </c>
      <c r="S86" s="58"/>
      <c r="T86" s="59" t="str">
        <f t="shared" si="19"/>
        <v/>
      </c>
      <c r="U86" s="59"/>
      <c r="V86" t="str">
        <f t="shared" si="16"/>
        <v/>
      </c>
      <c r="W86" t="str">
        <f t="shared" si="16"/>
        <v/>
      </c>
      <c r="X86" s="39" t="str">
        <f t="shared" si="17"/>
        <v/>
      </c>
      <c r="Y86" s="40" t="str">
        <f t="shared" si="18"/>
        <v/>
      </c>
    </row>
    <row r="87" spans="2:25" x14ac:dyDescent="0.2">
      <c r="B87" s="38">
        <v>79</v>
      </c>
      <c r="C87" s="54" t="str">
        <f t="shared" si="14"/>
        <v/>
      </c>
      <c r="D87" s="54"/>
      <c r="E87" s="38"/>
      <c r="F87" s="8"/>
      <c r="G87" s="38"/>
      <c r="H87" s="55"/>
      <c r="I87" s="55"/>
      <c r="J87" s="38"/>
      <c r="K87" s="56" t="str">
        <f t="shared" si="15"/>
        <v/>
      </c>
      <c r="L87" s="57"/>
      <c r="M87" s="6" t="str">
        <f>IF(J87="","",(K87/J87)/LOOKUP(RIGHT($D$2,3),定数!$A$6:$A$13,定数!$B$6:$B$13))</f>
        <v/>
      </c>
      <c r="N87" s="38"/>
      <c r="O87" s="8"/>
      <c r="P87" s="55"/>
      <c r="Q87" s="55"/>
      <c r="R87" s="58" t="str">
        <f>IF(P87="","",T87*M87*LOOKUP(RIGHT($D$2,3),定数!$A$6:$A$13,定数!$B$6:$B$13))</f>
        <v/>
      </c>
      <c r="S87" s="58"/>
      <c r="T87" s="59" t="str">
        <f t="shared" si="19"/>
        <v/>
      </c>
      <c r="U87" s="59"/>
      <c r="V87" t="str">
        <f t="shared" si="16"/>
        <v/>
      </c>
      <c r="W87" t="str">
        <f t="shared" si="16"/>
        <v/>
      </c>
      <c r="X87" s="39" t="str">
        <f t="shared" si="17"/>
        <v/>
      </c>
      <c r="Y87" s="40" t="str">
        <f t="shared" si="18"/>
        <v/>
      </c>
    </row>
    <row r="88" spans="2:25" x14ac:dyDescent="0.2">
      <c r="B88" s="38">
        <v>80</v>
      </c>
      <c r="C88" s="54" t="str">
        <f t="shared" si="14"/>
        <v/>
      </c>
      <c r="D88" s="54"/>
      <c r="E88" s="38"/>
      <c r="F88" s="8"/>
      <c r="G88" s="38"/>
      <c r="H88" s="55"/>
      <c r="I88" s="55"/>
      <c r="J88" s="38"/>
      <c r="K88" s="56" t="str">
        <f t="shared" si="15"/>
        <v/>
      </c>
      <c r="L88" s="57"/>
      <c r="M88" s="6" t="str">
        <f>IF(J88="","",(K88/J88)/LOOKUP(RIGHT($D$2,3),定数!$A$6:$A$13,定数!$B$6:$B$13))</f>
        <v/>
      </c>
      <c r="N88" s="38"/>
      <c r="O88" s="8"/>
      <c r="P88" s="55"/>
      <c r="Q88" s="55"/>
      <c r="R88" s="58" t="str">
        <f>IF(P88="","",T88*M88*LOOKUP(RIGHT($D$2,3),定数!$A$6:$A$13,定数!$B$6:$B$13))</f>
        <v/>
      </c>
      <c r="S88" s="58"/>
      <c r="T88" s="59" t="str">
        <f t="shared" si="19"/>
        <v/>
      </c>
      <c r="U88" s="59"/>
      <c r="V88" t="str">
        <f t="shared" si="16"/>
        <v/>
      </c>
      <c r="W88" t="str">
        <f t="shared" si="16"/>
        <v/>
      </c>
      <c r="X88" s="39" t="str">
        <f t="shared" si="17"/>
        <v/>
      </c>
      <c r="Y88" s="40" t="str">
        <f t="shared" si="18"/>
        <v/>
      </c>
    </row>
    <row r="89" spans="2:25" x14ac:dyDescent="0.2">
      <c r="B89" s="38">
        <v>81</v>
      </c>
      <c r="C89" s="54" t="str">
        <f t="shared" si="14"/>
        <v/>
      </c>
      <c r="D89" s="54"/>
      <c r="E89" s="38"/>
      <c r="F89" s="8"/>
      <c r="G89" s="38"/>
      <c r="H89" s="55"/>
      <c r="I89" s="55"/>
      <c r="J89" s="38"/>
      <c r="K89" s="56" t="str">
        <f t="shared" si="15"/>
        <v/>
      </c>
      <c r="L89" s="57"/>
      <c r="M89" s="6" t="str">
        <f>IF(J89="","",(K89/J89)/LOOKUP(RIGHT($D$2,3),定数!$A$6:$A$13,定数!$B$6:$B$13))</f>
        <v/>
      </c>
      <c r="N89" s="38"/>
      <c r="O89" s="8"/>
      <c r="P89" s="55"/>
      <c r="Q89" s="55"/>
      <c r="R89" s="58" t="str">
        <f>IF(P89="","",T89*M89*LOOKUP(RIGHT($D$2,3),定数!$A$6:$A$13,定数!$B$6:$B$13))</f>
        <v/>
      </c>
      <c r="S89" s="58"/>
      <c r="T89" s="59" t="str">
        <f t="shared" si="19"/>
        <v/>
      </c>
      <c r="U89" s="59"/>
      <c r="V89" t="str">
        <f t="shared" si="16"/>
        <v/>
      </c>
      <c r="W89" t="str">
        <f t="shared" si="16"/>
        <v/>
      </c>
      <c r="X89" s="39" t="str">
        <f t="shared" si="17"/>
        <v/>
      </c>
      <c r="Y89" s="40" t="str">
        <f t="shared" si="18"/>
        <v/>
      </c>
    </row>
    <row r="90" spans="2:25" x14ac:dyDescent="0.2">
      <c r="B90" s="38">
        <v>82</v>
      </c>
      <c r="C90" s="54" t="str">
        <f t="shared" si="14"/>
        <v/>
      </c>
      <c r="D90" s="54"/>
      <c r="E90" s="38"/>
      <c r="F90" s="8"/>
      <c r="G90" s="38"/>
      <c r="H90" s="55"/>
      <c r="I90" s="55"/>
      <c r="J90" s="38"/>
      <c r="K90" s="56" t="str">
        <f t="shared" si="15"/>
        <v/>
      </c>
      <c r="L90" s="57"/>
      <c r="M90" s="6" t="str">
        <f>IF(J90="","",(K90/J90)/LOOKUP(RIGHT($D$2,3),定数!$A$6:$A$13,定数!$B$6:$B$13))</f>
        <v/>
      </c>
      <c r="N90" s="38"/>
      <c r="O90" s="8"/>
      <c r="P90" s="55"/>
      <c r="Q90" s="55"/>
      <c r="R90" s="58" t="str">
        <f>IF(P90="","",T90*M90*LOOKUP(RIGHT($D$2,3),定数!$A$6:$A$13,定数!$B$6:$B$13))</f>
        <v/>
      </c>
      <c r="S90" s="58"/>
      <c r="T90" s="59" t="str">
        <f t="shared" si="19"/>
        <v/>
      </c>
      <c r="U90" s="59"/>
      <c r="V90" t="str">
        <f t="shared" si="16"/>
        <v/>
      </c>
      <c r="W90" t="str">
        <f t="shared" si="16"/>
        <v/>
      </c>
      <c r="X90" s="39" t="str">
        <f t="shared" si="17"/>
        <v/>
      </c>
      <c r="Y90" s="40" t="str">
        <f t="shared" si="18"/>
        <v/>
      </c>
    </row>
    <row r="91" spans="2:25" x14ac:dyDescent="0.2">
      <c r="B91" s="38">
        <v>83</v>
      </c>
      <c r="C91" s="54" t="str">
        <f t="shared" si="14"/>
        <v/>
      </c>
      <c r="D91" s="54"/>
      <c r="E91" s="38"/>
      <c r="F91" s="8"/>
      <c r="G91" s="38"/>
      <c r="H91" s="55"/>
      <c r="I91" s="55"/>
      <c r="J91" s="38"/>
      <c r="K91" s="56" t="str">
        <f t="shared" si="15"/>
        <v/>
      </c>
      <c r="L91" s="57"/>
      <c r="M91" s="6" t="str">
        <f>IF(J91="","",(K91/J91)/LOOKUP(RIGHT($D$2,3),定数!$A$6:$A$13,定数!$B$6:$B$13))</f>
        <v/>
      </c>
      <c r="N91" s="38"/>
      <c r="O91" s="8"/>
      <c r="P91" s="55"/>
      <c r="Q91" s="55"/>
      <c r="R91" s="58" t="str">
        <f>IF(P91="","",T91*M91*LOOKUP(RIGHT($D$2,3),定数!$A$6:$A$13,定数!$B$6:$B$13))</f>
        <v/>
      </c>
      <c r="S91" s="58"/>
      <c r="T91" s="59" t="str">
        <f t="shared" si="19"/>
        <v/>
      </c>
      <c r="U91" s="59"/>
      <c r="V91" t="str">
        <f t="shared" ref="V91:W106" si="20">IF(S91&lt;&gt;"",IF(S91&lt;0,1+V90,0),"")</f>
        <v/>
      </c>
      <c r="W91" t="str">
        <f t="shared" si="20"/>
        <v/>
      </c>
      <c r="X91" s="39" t="str">
        <f t="shared" si="17"/>
        <v/>
      </c>
      <c r="Y91" s="40" t="str">
        <f t="shared" si="18"/>
        <v/>
      </c>
    </row>
    <row r="92" spans="2:25" x14ac:dyDescent="0.2">
      <c r="B92" s="38">
        <v>84</v>
      </c>
      <c r="C92" s="54" t="str">
        <f t="shared" si="14"/>
        <v/>
      </c>
      <c r="D92" s="54"/>
      <c r="E92" s="38"/>
      <c r="F92" s="8"/>
      <c r="G92" s="38"/>
      <c r="H92" s="55"/>
      <c r="I92" s="55"/>
      <c r="J92" s="38"/>
      <c r="K92" s="56" t="str">
        <f t="shared" si="15"/>
        <v/>
      </c>
      <c r="L92" s="57"/>
      <c r="M92" s="6" t="str">
        <f>IF(J92="","",(K92/J92)/LOOKUP(RIGHT($D$2,3),定数!$A$6:$A$13,定数!$B$6:$B$13))</f>
        <v/>
      </c>
      <c r="N92" s="38"/>
      <c r="O92" s="8"/>
      <c r="P92" s="55"/>
      <c r="Q92" s="55"/>
      <c r="R92" s="58" t="str">
        <f>IF(P92="","",T92*M92*LOOKUP(RIGHT($D$2,3),定数!$A$6:$A$13,定数!$B$6:$B$13))</f>
        <v/>
      </c>
      <c r="S92" s="58"/>
      <c r="T92" s="59" t="str">
        <f t="shared" si="19"/>
        <v/>
      </c>
      <c r="U92" s="59"/>
      <c r="V92" t="str">
        <f t="shared" si="20"/>
        <v/>
      </c>
      <c r="W92" t="str">
        <f t="shared" si="20"/>
        <v/>
      </c>
      <c r="X92" s="39" t="str">
        <f t="shared" si="17"/>
        <v/>
      </c>
      <c r="Y92" s="40" t="str">
        <f t="shared" si="18"/>
        <v/>
      </c>
    </row>
    <row r="93" spans="2:25" x14ac:dyDescent="0.2">
      <c r="B93" s="38">
        <v>85</v>
      </c>
      <c r="C93" s="54" t="str">
        <f t="shared" si="14"/>
        <v/>
      </c>
      <c r="D93" s="54"/>
      <c r="E93" s="38"/>
      <c r="F93" s="8"/>
      <c r="G93" s="38"/>
      <c r="H93" s="55"/>
      <c r="I93" s="55"/>
      <c r="J93" s="38"/>
      <c r="K93" s="56" t="str">
        <f t="shared" si="15"/>
        <v/>
      </c>
      <c r="L93" s="57"/>
      <c r="M93" s="6" t="str">
        <f>IF(J93="","",(K93/J93)/LOOKUP(RIGHT($D$2,3),定数!$A$6:$A$13,定数!$B$6:$B$13))</f>
        <v/>
      </c>
      <c r="N93" s="38"/>
      <c r="O93" s="8"/>
      <c r="P93" s="55"/>
      <c r="Q93" s="55"/>
      <c r="R93" s="58" t="str">
        <f>IF(P93="","",T93*M93*LOOKUP(RIGHT($D$2,3),定数!$A$6:$A$13,定数!$B$6:$B$13))</f>
        <v/>
      </c>
      <c r="S93" s="58"/>
      <c r="T93" s="59" t="str">
        <f t="shared" si="19"/>
        <v/>
      </c>
      <c r="U93" s="59"/>
      <c r="V93" t="str">
        <f t="shared" si="20"/>
        <v/>
      </c>
      <c r="W93" t="str">
        <f t="shared" si="20"/>
        <v/>
      </c>
      <c r="X93" s="39" t="str">
        <f t="shared" si="17"/>
        <v/>
      </c>
      <c r="Y93" s="40" t="str">
        <f t="shared" si="18"/>
        <v/>
      </c>
    </row>
    <row r="94" spans="2:25" x14ac:dyDescent="0.2">
      <c r="B94" s="38">
        <v>86</v>
      </c>
      <c r="C94" s="54" t="str">
        <f t="shared" si="14"/>
        <v/>
      </c>
      <c r="D94" s="54"/>
      <c r="E94" s="38"/>
      <c r="F94" s="8"/>
      <c r="G94" s="38"/>
      <c r="H94" s="55"/>
      <c r="I94" s="55"/>
      <c r="J94" s="38"/>
      <c r="K94" s="56" t="str">
        <f t="shared" si="15"/>
        <v/>
      </c>
      <c r="L94" s="57"/>
      <c r="M94" s="6" t="str">
        <f>IF(J94="","",(K94/J94)/LOOKUP(RIGHT($D$2,3),定数!$A$6:$A$13,定数!$B$6:$B$13))</f>
        <v/>
      </c>
      <c r="N94" s="38"/>
      <c r="O94" s="8"/>
      <c r="P94" s="55"/>
      <c r="Q94" s="55"/>
      <c r="R94" s="58" t="str">
        <f>IF(P94="","",T94*M94*LOOKUP(RIGHT($D$2,3),定数!$A$6:$A$13,定数!$B$6:$B$13))</f>
        <v/>
      </c>
      <c r="S94" s="58"/>
      <c r="T94" s="59" t="str">
        <f t="shared" si="19"/>
        <v/>
      </c>
      <c r="U94" s="59"/>
      <c r="V94" t="str">
        <f t="shared" si="20"/>
        <v/>
      </c>
      <c r="W94" t="str">
        <f t="shared" si="20"/>
        <v/>
      </c>
      <c r="X94" s="39" t="str">
        <f t="shared" si="17"/>
        <v/>
      </c>
      <c r="Y94" s="40" t="str">
        <f t="shared" si="18"/>
        <v/>
      </c>
    </row>
    <row r="95" spans="2:25" x14ac:dyDescent="0.2">
      <c r="B95" s="38">
        <v>87</v>
      </c>
      <c r="C95" s="54" t="str">
        <f t="shared" si="14"/>
        <v/>
      </c>
      <c r="D95" s="54"/>
      <c r="E95" s="38"/>
      <c r="F95" s="8"/>
      <c r="G95" s="38"/>
      <c r="H95" s="55"/>
      <c r="I95" s="55"/>
      <c r="J95" s="38"/>
      <c r="K95" s="56" t="str">
        <f t="shared" si="15"/>
        <v/>
      </c>
      <c r="L95" s="57"/>
      <c r="M95" s="6" t="str">
        <f>IF(J95="","",(K95/J95)/LOOKUP(RIGHT($D$2,3),定数!$A$6:$A$13,定数!$B$6:$B$13))</f>
        <v/>
      </c>
      <c r="N95" s="38"/>
      <c r="O95" s="8"/>
      <c r="P95" s="55"/>
      <c r="Q95" s="55"/>
      <c r="R95" s="58" t="str">
        <f>IF(P95="","",T95*M95*LOOKUP(RIGHT($D$2,3),定数!$A$6:$A$13,定数!$B$6:$B$13))</f>
        <v/>
      </c>
      <c r="S95" s="58"/>
      <c r="T95" s="59" t="str">
        <f t="shared" si="19"/>
        <v/>
      </c>
      <c r="U95" s="59"/>
      <c r="V95" t="str">
        <f t="shared" si="20"/>
        <v/>
      </c>
      <c r="W95" t="str">
        <f t="shared" si="20"/>
        <v/>
      </c>
      <c r="X95" s="39" t="str">
        <f t="shared" si="17"/>
        <v/>
      </c>
      <c r="Y95" s="40" t="str">
        <f t="shared" si="18"/>
        <v/>
      </c>
    </row>
    <row r="96" spans="2:25" x14ac:dyDescent="0.2">
      <c r="B96" s="38">
        <v>88</v>
      </c>
      <c r="C96" s="54" t="str">
        <f t="shared" si="14"/>
        <v/>
      </c>
      <c r="D96" s="54"/>
      <c r="E96" s="38"/>
      <c r="F96" s="8"/>
      <c r="G96" s="38"/>
      <c r="H96" s="55"/>
      <c r="I96" s="55"/>
      <c r="J96" s="38"/>
      <c r="K96" s="56" t="str">
        <f t="shared" si="15"/>
        <v/>
      </c>
      <c r="L96" s="57"/>
      <c r="M96" s="6" t="str">
        <f>IF(J96="","",(K96/J96)/LOOKUP(RIGHT($D$2,3),定数!$A$6:$A$13,定数!$B$6:$B$13))</f>
        <v/>
      </c>
      <c r="N96" s="38"/>
      <c r="O96" s="8"/>
      <c r="P96" s="55"/>
      <c r="Q96" s="55"/>
      <c r="R96" s="58" t="str">
        <f>IF(P96="","",T96*M96*LOOKUP(RIGHT($D$2,3),定数!$A$6:$A$13,定数!$B$6:$B$13))</f>
        <v/>
      </c>
      <c r="S96" s="58"/>
      <c r="T96" s="59" t="str">
        <f t="shared" si="19"/>
        <v/>
      </c>
      <c r="U96" s="59"/>
      <c r="V96" t="str">
        <f t="shared" si="20"/>
        <v/>
      </c>
      <c r="W96" t="str">
        <f t="shared" si="20"/>
        <v/>
      </c>
      <c r="X96" s="39" t="str">
        <f t="shared" si="17"/>
        <v/>
      </c>
      <c r="Y96" s="40" t="str">
        <f t="shared" si="18"/>
        <v/>
      </c>
    </row>
    <row r="97" spans="2:25" x14ac:dyDescent="0.2">
      <c r="B97" s="38">
        <v>89</v>
      </c>
      <c r="C97" s="54" t="str">
        <f t="shared" si="14"/>
        <v/>
      </c>
      <c r="D97" s="54"/>
      <c r="E97" s="38"/>
      <c r="F97" s="8"/>
      <c r="G97" s="38"/>
      <c r="H97" s="55"/>
      <c r="I97" s="55"/>
      <c r="J97" s="38"/>
      <c r="K97" s="56" t="str">
        <f t="shared" si="15"/>
        <v/>
      </c>
      <c r="L97" s="57"/>
      <c r="M97" s="6" t="str">
        <f>IF(J97="","",(K97/J97)/LOOKUP(RIGHT($D$2,3),定数!$A$6:$A$13,定数!$B$6:$B$13))</f>
        <v/>
      </c>
      <c r="N97" s="38"/>
      <c r="O97" s="8"/>
      <c r="P97" s="55"/>
      <c r="Q97" s="55"/>
      <c r="R97" s="58" t="str">
        <f>IF(P97="","",T97*M97*LOOKUP(RIGHT($D$2,3),定数!$A$6:$A$13,定数!$B$6:$B$13))</f>
        <v/>
      </c>
      <c r="S97" s="58"/>
      <c r="T97" s="59" t="str">
        <f t="shared" si="19"/>
        <v/>
      </c>
      <c r="U97" s="59"/>
      <c r="V97" t="str">
        <f t="shared" si="20"/>
        <v/>
      </c>
      <c r="W97" t="str">
        <f t="shared" si="20"/>
        <v/>
      </c>
      <c r="X97" s="39" t="str">
        <f t="shared" si="17"/>
        <v/>
      </c>
      <c r="Y97" s="40" t="str">
        <f t="shared" si="18"/>
        <v/>
      </c>
    </row>
    <row r="98" spans="2:25" x14ac:dyDescent="0.2">
      <c r="B98" s="38">
        <v>90</v>
      </c>
      <c r="C98" s="54" t="str">
        <f t="shared" si="14"/>
        <v/>
      </c>
      <c r="D98" s="54"/>
      <c r="E98" s="38"/>
      <c r="F98" s="8"/>
      <c r="G98" s="38"/>
      <c r="H98" s="55"/>
      <c r="I98" s="55"/>
      <c r="J98" s="38"/>
      <c r="K98" s="56" t="str">
        <f t="shared" si="15"/>
        <v/>
      </c>
      <c r="L98" s="57"/>
      <c r="M98" s="6" t="str">
        <f>IF(J98="","",(K98/J98)/LOOKUP(RIGHT($D$2,3),定数!$A$6:$A$13,定数!$B$6:$B$13))</f>
        <v/>
      </c>
      <c r="N98" s="38"/>
      <c r="O98" s="8"/>
      <c r="P98" s="55"/>
      <c r="Q98" s="55"/>
      <c r="R98" s="58" t="str">
        <f>IF(P98="","",T98*M98*LOOKUP(RIGHT($D$2,3),定数!$A$6:$A$13,定数!$B$6:$B$13))</f>
        <v/>
      </c>
      <c r="S98" s="58"/>
      <c r="T98" s="59" t="str">
        <f t="shared" si="19"/>
        <v/>
      </c>
      <c r="U98" s="59"/>
      <c r="V98" t="str">
        <f t="shared" si="20"/>
        <v/>
      </c>
      <c r="W98" t="str">
        <f t="shared" si="20"/>
        <v/>
      </c>
      <c r="X98" s="39" t="str">
        <f t="shared" si="17"/>
        <v/>
      </c>
      <c r="Y98" s="40" t="str">
        <f t="shared" si="18"/>
        <v/>
      </c>
    </row>
    <row r="99" spans="2:25" x14ac:dyDescent="0.2">
      <c r="B99" s="38">
        <v>91</v>
      </c>
      <c r="C99" s="54" t="str">
        <f t="shared" si="14"/>
        <v/>
      </c>
      <c r="D99" s="54"/>
      <c r="E99" s="38"/>
      <c r="F99" s="8"/>
      <c r="G99" s="38"/>
      <c r="H99" s="55"/>
      <c r="I99" s="55"/>
      <c r="J99" s="38"/>
      <c r="K99" s="56" t="str">
        <f t="shared" si="15"/>
        <v/>
      </c>
      <c r="L99" s="57"/>
      <c r="M99" s="6" t="str">
        <f>IF(J99="","",(K99/J99)/LOOKUP(RIGHT($D$2,3),定数!$A$6:$A$13,定数!$B$6:$B$13))</f>
        <v/>
      </c>
      <c r="N99" s="38"/>
      <c r="O99" s="8"/>
      <c r="P99" s="55"/>
      <c r="Q99" s="55"/>
      <c r="R99" s="58" t="str">
        <f>IF(P99="","",T99*M99*LOOKUP(RIGHT($D$2,3),定数!$A$6:$A$13,定数!$B$6:$B$13))</f>
        <v/>
      </c>
      <c r="S99" s="58"/>
      <c r="T99" s="59" t="str">
        <f t="shared" si="19"/>
        <v/>
      </c>
      <c r="U99" s="59"/>
      <c r="V99" t="str">
        <f t="shared" si="20"/>
        <v/>
      </c>
      <c r="W99" t="str">
        <f t="shared" si="20"/>
        <v/>
      </c>
      <c r="X99" s="39" t="str">
        <f t="shared" si="17"/>
        <v/>
      </c>
      <c r="Y99" s="40" t="str">
        <f t="shared" si="18"/>
        <v/>
      </c>
    </row>
    <row r="100" spans="2:25" x14ac:dyDescent="0.2">
      <c r="B100" s="38">
        <v>92</v>
      </c>
      <c r="C100" s="54" t="str">
        <f t="shared" si="14"/>
        <v/>
      </c>
      <c r="D100" s="54"/>
      <c r="E100" s="38"/>
      <c r="F100" s="8"/>
      <c r="G100" s="38"/>
      <c r="H100" s="55"/>
      <c r="I100" s="55"/>
      <c r="J100" s="38"/>
      <c r="K100" s="56" t="str">
        <f t="shared" si="15"/>
        <v/>
      </c>
      <c r="L100" s="57"/>
      <c r="M100" s="6" t="str">
        <f>IF(J100="","",(K100/J100)/LOOKUP(RIGHT($D$2,3),定数!$A$6:$A$13,定数!$B$6:$B$13))</f>
        <v/>
      </c>
      <c r="N100" s="38"/>
      <c r="O100" s="8"/>
      <c r="P100" s="55"/>
      <c r="Q100" s="55"/>
      <c r="R100" s="58" t="str">
        <f>IF(P100="","",T100*M100*LOOKUP(RIGHT($D$2,3),定数!$A$6:$A$13,定数!$B$6:$B$13))</f>
        <v/>
      </c>
      <c r="S100" s="58"/>
      <c r="T100" s="59" t="str">
        <f t="shared" si="19"/>
        <v/>
      </c>
      <c r="U100" s="59"/>
      <c r="V100" t="str">
        <f t="shared" si="20"/>
        <v/>
      </c>
      <c r="W100" t="str">
        <f t="shared" si="20"/>
        <v/>
      </c>
      <c r="X100" s="39" t="str">
        <f t="shared" si="17"/>
        <v/>
      </c>
      <c r="Y100" s="40" t="str">
        <f t="shared" si="18"/>
        <v/>
      </c>
    </row>
    <row r="101" spans="2:25" x14ac:dyDescent="0.2">
      <c r="B101" s="38">
        <v>93</v>
      </c>
      <c r="C101" s="54" t="str">
        <f t="shared" si="14"/>
        <v/>
      </c>
      <c r="D101" s="54"/>
      <c r="E101" s="38"/>
      <c r="F101" s="8"/>
      <c r="G101" s="38"/>
      <c r="H101" s="55"/>
      <c r="I101" s="55"/>
      <c r="J101" s="38"/>
      <c r="K101" s="56" t="str">
        <f t="shared" si="15"/>
        <v/>
      </c>
      <c r="L101" s="57"/>
      <c r="M101" s="6" t="str">
        <f>IF(J101="","",(K101/J101)/LOOKUP(RIGHT($D$2,3),定数!$A$6:$A$13,定数!$B$6:$B$13))</f>
        <v/>
      </c>
      <c r="N101" s="38"/>
      <c r="O101" s="8"/>
      <c r="P101" s="55"/>
      <c r="Q101" s="55"/>
      <c r="R101" s="58" t="str">
        <f>IF(P101="","",T101*M101*LOOKUP(RIGHT($D$2,3),定数!$A$6:$A$13,定数!$B$6:$B$13))</f>
        <v/>
      </c>
      <c r="S101" s="58"/>
      <c r="T101" s="59" t="str">
        <f t="shared" si="19"/>
        <v/>
      </c>
      <c r="U101" s="59"/>
      <c r="V101" t="str">
        <f t="shared" si="20"/>
        <v/>
      </c>
      <c r="W101" t="str">
        <f t="shared" si="20"/>
        <v/>
      </c>
      <c r="X101" s="39" t="str">
        <f t="shared" si="17"/>
        <v/>
      </c>
      <c r="Y101" s="40" t="str">
        <f t="shared" si="18"/>
        <v/>
      </c>
    </row>
    <row r="102" spans="2:25" x14ac:dyDescent="0.2">
      <c r="B102" s="38">
        <v>94</v>
      </c>
      <c r="C102" s="54" t="str">
        <f t="shared" si="14"/>
        <v/>
      </c>
      <c r="D102" s="54"/>
      <c r="E102" s="38"/>
      <c r="F102" s="8"/>
      <c r="G102" s="38"/>
      <c r="H102" s="55"/>
      <c r="I102" s="55"/>
      <c r="J102" s="38"/>
      <c r="K102" s="56" t="str">
        <f t="shared" si="15"/>
        <v/>
      </c>
      <c r="L102" s="57"/>
      <c r="M102" s="6" t="str">
        <f>IF(J102="","",(K102/J102)/LOOKUP(RIGHT($D$2,3),定数!$A$6:$A$13,定数!$B$6:$B$13))</f>
        <v/>
      </c>
      <c r="N102" s="38"/>
      <c r="O102" s="8"/>
      <c r="P102" s="55"/>
      <c r="Q102" s="55"/>
      <c r="R102" s="58" t="str">
        <f>IF(P102="","",T102*M102*LOOKUP(RIGHT($D$2,3),定数!$A$6:$A$13,定数!$B$6:$B$13))</f>
        <v/>
      </c>
      <c r="S102" s="58"/>
      <c r="T102" s="59" t="str">
        <f t="shared" si="19"/>
        <v/>
      </c>
      <c r="U102" s="59"/>
      <c r="V102" t="str">
        <f t="shared" si="20"/>
        <v/>
      </c>
      <c r="W102" t="str">
        <f t="shared" si="20"/>
        <v/>
      </c>
      <c r="X102" s="39" t="str">
        <f t="shared" si="17"/>
        <v/>
      </c>
      <c r="Y102" s="40" t="str">
        <f t="shared" si="18"/>
        <v/>
      </c>
    </row>
    <row r="103" spans="2:25" x14ac:dyDescent="0.2">
      <c r="B103" s="38">
        <v>95</v>
      </c>
      <c r="C103" s="54" t="str">
        <f t="shared" si="14"/>
        <v/>
      </c>
      <c r="D103" s="54"/>
      <c r="E103" s="38"/>
      <c r="F103" s="8"/>
      <c r="G103" s="38"/>
      <c r="H103" s="55"/>
      <c r="I103" s="55"/>
      <c r="J103" s="38"/>
      <c r="K103" s="56" t="str">
        <f t="shared" si="15"/>
        <v/>
      </c>
      <c r="L103" s="57"/>
      <c r="M103" s="6" t="str">
        <f>IF(J103="","",(K103/J103)/LOOKUP(RIGHT($D$2,3),定数!$A$6:$A$13,定数!$B$6:$B$13))</f>
        <v/>
      </c>
      <c r="N103" s="38"/>
      <c r="O103" s="8"/>
      <c r="P103" s="55"/>
      <c r="Q103" s="55"/>
      <c r="R103" s="58" t="str">
        <f>IF(P103="","",T103*M103*LOOKUP(RIGHT($D$2,3),定数!$A$6:$A$13,定数!$B$6:$B$13))</f>
        <v/>
      </c>
      <c r="S103" s="58"/>
      <c r="T103" s="59" t="str">
        <f t="shared" si="19"/>
        <v/>
      </c>
      <c r="U103" s="59"/>
      <c r="V103" t="str">
        <f t="shared" si="20"/>
        <v/>
      </c>
      <c r="W103" t="str">
        <f t="shared" si="20"/>
        <v/>
      </c>
      <c r="X103" s="39" t="str">
        <f t="shared" si="17"/>
        <v/>
      </c>
      <c r="Y103" s="40" t="str">
        <f t="shared" si="18"/>
        <v/>
      </c>
    </row>
    <row r="104" spans="2:25" x14ac:dyDescent="0.2">
      <c r="B104" s="38">
        <v>96</v>
      </c>
      <c r="C104" s="54" t="str">
        <f t="shared" si="14"/>
        <v/>
      </c>
      <c r="D104" s="54"/>
      <c r="E104" s="38"/>
      <c r="F104" s="8"/>
      <c r="G104" s="38"/>
      <c r="H104" s="55"/>
      <c r="I104" s="55"/>
      <c r="J104" s="38"/>
      <c r="K104" s="56" t="str">
        <f t="shared" si="15"/>
        <v/>
      </c>
      <c r="L104" s="57"/>
      <c r="M104" s="6" t="str">
        <f>IF(J104="","",(K104/J104)/LOOKUP(RIGHT($D$2,3),定数!$A$6:$A$13,定数!$B$6:$B$13))</f>
        <v/>
      </c>
      <c r="N104" s="38"/>
      <c r="O104" s="8"/>
      <c r="P104" s="55"/>
      <c r="Q104" s="55"/>
      <c r="R104" s="58" t="str">
        <f>IF(P104="","",T104*M104*LOOKUP(RIGHT($D$2,3),定数!$A$6:$A$13,定数!$B$6:$B$13))</f>
        <v/>
      </c>
      <c r="S104" s="58"/>
      <c r="T104" s="59" t="str">
        <f t="shared" si="19"/>
        <v/>
      </c>
      <c r="U104" s="59"/>
      <c r="V104" t="str">
        <f t="shared" si="20"/>
        <v/>
      </c>
      <c r="W104" t="str">
        <f t="shared" si="20"/>
        <v/>
      </c>
      <c r="X104" s="39" t="str">
        <f t="shared" si="17"/>
        <v/>
      </c>
      <c r="Y104" s="40" t="str">
        <f t="shared" si="18"/>
        <v/>
      </c>
    </row>
    <row r="105" spans="2:25" x14ac:dyDescent="0.2">
      <c r="B105" s="38">
        <v>97</v>
      </c>
      <c r="C105" s="54" t="str">
        <f t="shared" si="14"/>
        <v/>
      </c>
      <c r="D105" s="54"/>
      <c r="E105" s="38"/>
      <c r="F105" s="8"/>
      <c r="G105" s="38"/>
      <c r="H105" s="55"/>
      <c r="I105" s="55"/>
      <c r="J105" s="38"/>
      <c r="K105" s="56" t="str">
        <f t="shared" si="15"/>
        <v/>
      </c>
      <c r="L105" s="57"/>
      <c r="M105" s="6" t="str">
        <f>IF(J105="","",(K105/J105)/LOOKUP(RIGHT($D$2,3),定数!$A$6:$A$13,定数!$B$6:$B$13))</f>
        <v/>
      </c>
      <c r="N105" s="38"/>
      <c r="O105" s="8"/>
      <c r="P105" s="55"/>
      <c r="Q105" s="55"/>
      <c r="R105" s="58" t="str">
        <f>IF(P105="","",T105*M105*LOOKUP(RIGHT($D$2,3),定数!$A$6:$A$13,定数!$B$6:$B$13))</f>
        <v/>
      </c>
      <c r="S105" s="58"/>
      <c r="T105" s="59" t="str">
        <f t="shared" si="19"/>
        <v/>
      </c>
      <c r="U105" s="59"/>
      <c r="V105" t="str">
        <f t="shared" si="20"/>
        <v/>
      </c>
      <c r="W105" t="str">
        <f t="shared" si="20"/>
        <v/>
      </c>
      <c r="X105" s="39" t="str">
        <f t="shared" si="17"/>
        <v/>
      </c>
      <c r="Y105" s="40" t="str">
        <f t="shared" si="18"/>
        <v/>
      </c>
    </row>
    <row r="106" spans="2:25" x14ac:dyDescent="0.2">
      <c r="B106" s="38">
        <v>98</v>
      </c>
      <c r="C106" s="54" t="str">
        <f t="shared" si="14"/>
        <v/>
      </c>
      <c r="D106" s="54"/>
      <c r="E106" s="38"/>
      <c r="F106" s="8"/>
      <c r="G106" s="38"/>
      <c r="H106" s="55"/>
      <c r="I106" s="55"/>
      <c r="J106" s="38"/>
      <c r="K106" s="56" t="str">
        <f t="shared" si="15"/>
        <v/>
      </c>
      <c r="L106" s="57"/>
      <c r="M106" s="6" t="str">
        <f>IF(J106="","",(K106/J106)/LOOKUP(RIGHT($D$2,3),定数!$A$6:$A$13,定数!$B$6:$B$13))</f>
        <v/>
      </c>
      <c r="N106" s="38"/>
      <c r="O106" s="8"/>
      <c r="P106" s="55"/>
      <c r="Q106" s="55"/>
      <c r="R106" s="58" t="str">
        <f>IF(P106="","",T106*M106*LOOKUP(RIGHT($D$2,3),定数!$A$6:$A$13,定数!$B$6:$B$13))</f>
        <v/>
      </c>
      <c r="S106" s="58"/>
      <c r="T106" s="59" t="str">
        <f t="shared" si="19"/>
        <v/>
      </c>
      <c r="U106" s="59"/>
      <c r="V106" t="str">
        <f t="shared" si="20"/>
        <v/>
      </c>
      <c r="W106" t="str">
        <f t="shared" si="20"/>
        <v/>
      </c>
      <c r="X106" s="39" t="str">
        <f t="shared" si="17"/>
        <v/>
      </c>
      <c r="Y106" s="40" t="str">
        <f t="shared" si="18"/>
        <v/>
      </c>
    </row>
    <row r="107" spans="2:25" x14ac:dyDescent="0.2">
      <c r="B107" s="38">
        <v>99</v>
      </c>
      <c r="C107" s="54" t="str">
        <f t="shared" si="14"/>
        <v/>
      </c>
      <c r="D107" s="54"/>
      <c r="E107" s="38"/>
      <c r="F107" s="8"/>
      <c r="G107" s="38"/>
      <c r="H107" s="55"/>
      <c r="I107" s="55"/>
      <c r="J107" s="38"/>
      <c r="K107" s="56" t="str">
        <f t="shared" si="15"/>
        <v/>
      </c>
      <c r="L107" s="57"/>
      <c r="M107" s="6" t="str">
        <f>IF(J107="","",(K107/J107)/LOOKUP(RIGHT($D$2,3),定数!$A$6:$A$13,定数!$B$6:$B$13))</f>
        <v/>
      </c>
      <c r="N107" s="38"/>
      <c r="O107" s="8"/>
      <c r="P107" s="55"/>
      <c r="Q107" s="55"/>
      <c r="R107" s="58" t="str">
        <f>IF(P107="","",T107*M107*LOOKUP(RIGHT($D$2,3),定数!$A$6:$A$13,定数!$B$6:$B$13))</f>
        <v/>
      </c>
      <c r="S107" s="58"/>
      <c r="T107" s="59" t="str">
        <f t="shared" si="19"/>
        <v/>
      </c>
      <c r="U107" s="59"/>
      <c r="V107" t="str">
        <f>IF(S107&lt;&gt;"",IF(S107&lt;0,1+V106,0),"")</f>
        <v/>
      </c>
      <c r="W107" t="str">
        <f>IF(T107&lt;&gt;"",IF(T107&lt;0,1+W106,0),"")</f>
        <v/>
      </c>
      <c r="X107" s="39" t="str">
        <f t="shared" si="17"/>
        <v/>
      </c>
      <c r="Y107" s="40" t="str">
        <f t="shared" si="18"/>
        <v/>
      </c>
    </row>
    <row r="108" spans="2:25" x14ac:dyDescent="0.2">
      <c r="B108" s="38">
        <v>100</v>
      </c>
      <c r="C108" s="54" t="str">
        <f t="shared" si="14"/>
        <v/>
      </c>
      <c r="D108" s="54"/>
      <c r="E108" s="38"/>
      <c r="F108" s="8"/>
      <c r="G108" s="38"/>
      <c r="H108" s="55"/>
      <c r="I108" s="55"/>
      <c r="J108" s="38"/>
      <c r="K108" s="56" t="str">
        <f t="shared" si="15"/>
        <v/>
      </c>
      <c r="L108" s="57"/>
      <c r="M108" s="6" t="str">
        <f>IF(J108="","",(K108/J108)/LOOKUP(RIGHT($D$2,3),定数!$A$6:$A$13,定数!$B$6:$B$13))</f>
        <v/>
      </c>
      <c r="N108" s="38"/>
      <c r="O108" s="8"/>
      <c r="P108" s="55"/>
      <c r="Q108" s="55"/>
      <c r="R108" s="58" t="str">
        <f>IF(P108="","",T108*M108*LOOKUP(RIGHT($D$2,3),定数!$A$6:$A$13,定数!$B$6:$B$13))</f>
        <v/>
      </c>
      <c r="S108" s="58"/>
      <c r="T108" s="59" t="str">
        <f t="shared" si="19"/>
        <v/>
      </c>
      <c r="U108" s="59"/>
      <c r="V108" t="str">
        <f>IF(S108&lt;&gt;"",IF(S108&lt;0,1+V107,0),"")</f>
        <v/>
      </c>
      <c r="W108" t="str">
        <f>IF(T108&lt;&gt;"",IF(T108&lt;0,1+W107,0),"")</f>
        <v/>
      </c>
      <c r="X108" s="39" t="str">
        <f t="shared" si="17"/>
        <v/>
      </c>
      <c r="Y108" s="40" t="str">
        <f t="shared" si="18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1:Q41"/>
    <mergeCell ref="R40:S40"/>
    <mergeCell ref="T40:U40"/>
    <mergeCell ref="C39:D39"/>
    <mergeCell ref="H39:I39"/>
    <mergeCell ref="K39:L39"/>
    <mergeCell ref="P39:Q39"/>
    <mergeCell ref="R39:S39"/>
    <mergeCell ref="T39:U39"/>
    <mergeCell ref="P40:Q40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4 G53:G108">
    <cfRule type="cellIs" dxfId="319" priority="277" stopIfTrue="1" operator="equal">
      <formula>"買"</formula>
    </cfRule>
    <cfRule type="cellIs" dxfId="318" priority="278" stopIfTrue="1" operator="equal">
      <formula>"売"</formula>
    </cfRule>
  </conditionalFormatting>
  <conditionalFormatting sqref="G15">
    <cfRule type="cellIs" dxfId="317" priority="199" stopIfTrue="1" operator="equal">
      <formula>"買"</formula>
    </cfRule>
    <cfRule type="cellIs" dxfId="316" priority="200" stopIfTrue="1" operator="equal">
      <formula>"売"</formula>
    </cfRule>
  </conditionalFormatting>
  <conditionalFormatting sqref="G16">
    <cfRule type="cellIs" dxfId="315" priority="197" stopIfTrue="1" operator="equal">
      <formula>"買"</formula>
    </cfRule>
    <cfRule type="cellIs" dxfId="314" priority="198" stopIfTrue="1" operator="equal">
      <formula>"売"</formula>
    </cfRule>
  </conditionalFormatting>
  <conditionalFormatting sqref="G17">
    <cfRule type="cellIs" dxfId="313" priority="195" stopIfTrue="1" operator="equal">
      <formula>"買"</formula>
    </cfRule>
    <cfRule type="cellIs" dxfId="312" priority="196" stopIfTrue="1" operator="equal">
      <formula>"売"</formula>
    </cfRule>
  </conditionalFormatting>
  <conditionalFormatting sqref="G33">
    <cfRule type="cellIs" dxfId="311" priority="161" stopIfTrue="1" operator="equal">
      <formula>"買"</formula>
    </cfRule>
    <cfRule type="cellIs" dxfId="310" priority="162" stopIfTrue="1" operator="equal">
      <formula>"売"</formula>
    </cfRule>
  </conditionalFormatting>
  <conditionalFormatting sqref="G30">
    <cfRule type="cellIs" dxfId="309" priority="167" stopIfTrue="1" operator="equal">
      <formula>"買"</formula>
    </cfRule>
    <cfRule type="cellIs" dxfId="308" priority="168" stopIfTrue="1" operator="equal">
      <formula>"売"</formula>
    </cfRule>
  </conditionalFormatting>
  <conditionalFormatting sqref="G45">
    <cfRule type="cellIs" dxfId="307" priority="139" stopIfTrue="1" operator="equal">
      <formula>"買"</formula>
    </cfRule>
    <cfRule type="cellIs" dxfId="306" priority="140" stopIfTrue="1" operator="equal">
      <formula>"売"</formula>
    </cfRule>
  </conditionalFormatting>
  <conditionalFormatting sqref="G46">
    <cfRule type="cellIs" dxfId="305" priority="137" stopIfTrue="1" operator="equal">
      <formula>"買"</formula>
    </cfRule>
    <cfRule type="cellIs" dxfId="304" priority="138" stopIfTrue="1" operator="equal">
      <formula>"売"</formula>
    </cfRule>
  </conditionalFormatting>
  <conditionalFormatting sqref="G49">
    <cfRule type="cellIs" dxfId="299" priority="131" stopIfTrue="1" operator="equal">
      <formula>"買"</formula>
    </cfRule>
    <cfRule type="cellIs" dxfId="298" priority="132" stopIfTrue="1" operator="equal">
      <formula>"売"</formula>
    </cfRule>
  </conditionalFormatting>
  <conditionalFormatting sqref="G50">
    <cfRule type="cellIs" dxfId="297" priority="129" stopIfTrue="1" operator="equal">
      <formula>"買"</formula>
    </cfRule>
    <cfRule type="cellIs" dxfId="296" priority="130" stopIfTrue="1" operator="equal">
      <formula>"売"</formula>
    </cfRule>
  </conditionalFormatting>
  <conditionalFormatting sqref="G51">
    <cfRule type="cellIs" dxfId="295" priority="127" stopIfTrue="1" operator="equal">
      <formula>"買"</formula>
    </cfRule>
    <cfRule type="cellIs" dxfId="294" priority="128" stopIfTrue="1" operator="equal">
      <formula>"売"</formula>
    </cfRule>
  </conditionalFormatting>
  <conditionalFormatting sqref="G52">
    <cfRule type="cellIs" dxfId="293" priority="125" stopIfTrue="1" operator="equal">
      <formula>"買"</formula>
    </cfRule>
    <cfRule type="cellIs" dxfId="292" priority="126" stopIfTrue="1" operator="equal">
      <formula>"売"</formula>
    </cfRule>
  </conditionalFormatting>
  <conditionalFormatting sqref="G14">
    <cfRule type="cellIs" dxfId="291" priority="123" stopIfTrue="1" operator="equal">
      <formula>"買"</formula>
    </cfRule>
    <cfRule type="cellIs" dxfId="290" priority="124" stopIfTrue="1" operator="equal">
      <formula>"売"</formula>
    </cfRule>
  </conditionalFormatting>
  <conditionalFormatting sqref="G34">
    <cfRule type="cellIs" dxfId="287" priority="117" stopIfTrue="1" operator="equal">
      <formula>"買"</formula>
    </cfRule>
    <cfRule type="cellIs" dxfId="286" priority="118" stopIfTrue="1" operator="equal">
      <formula>"売"</formula>
    </cfRule>
  </conditionalFormatting>
  <conditionalFormatting sqref="G13">
    <cfRule type="cellIs" dxfId="277" priority="101" stopIfTrue="1" operator="equal">
      <formula>"買"</formula>
    </cfRule>
    <cfRule type="cellIs" dxfId="276" priority="102" stopIfTrue="1" operator="equal">
      <formula>"売"</formula>
    </cfRule>
  </conditionalFormatting>
  <conditionalFormatting sqref="G22">
    <cfRule type="cellIs" dxfId="267" priority="85" stopIfTrue="1" operator="equal">
      <formula>"買"</formula>
    </cfRule>
    <cfRule type="cellIs" dxfId="266" priority="86" stopIfTrue="1" operator="equal">
      <formula>"売"</formula>
    </cfRule>
  </conditionalFormatting>
  <conditionalFormatting sqref="G23">
    <cfRule type="cellIs" dxfId="265" priority="83" stopIfTrue="1" operator="equal">
      <formula>"買"</formula>
    </cfRule>
    <cfRule type="cellIs" dxfId="264" priority="84" stopIfTrue="1" operator="equal">
      <formula>"売"</formula>
    </cfRule>
  </conditionalFormatting>
  <conditionalFormatting sqref="G24">
    <cfRule type="cellIs" dxfId="263" priority="81" stopIfTrue="1" operator="equal">
      <formula>"買"</formula>
    </cfRule>
    <cfRule type="cellIs" dxfId="262" priority="82" stopIfTrue="1" operator="equal">
      <formula>"売"</formula>
    </cfRule>
  </conditionalFormatting>
  <conditionalFormatting sqref="G27">
    <cfRule type="cellIs" dxfId="259" priority="75" stopIfTrue="1" operator="equal">
      <formula>"買"</formula>
    </cfRule>
    <cfRule type="cellIs" dxfId="258" priority="76" stopIfTrue="1" operator="equal">
      <formula>"売"</formula>
    </cfRule>
  </conditionalFormatting>
  <conditionalFormatting sqref="G35">
    <cfRule type="cellIs" dxfId="257" priority="69" stopIfTrue="1" operator="equal">
      <formula>"買"</formula>
    </cfRule>
    <cfRule type="cellIs" dxfId="256" priority="70" stopIfTrue="1" operator="equal">
      <formula>"売"</formula>
    </cfRule>
  </conditionalFormatting>
  <conditionalFormatting sqref="G39">
    <cfRule type="cellIs" dxfId="255" priority="67" stopIfTrue="1" operator="equal">
      <formula>"買"</formula>
    </cfRule>
    <cfRule type="cellIs" dxfId="254" priority="68" stopIfTrue="1" operator="equal">
      <formula>"売"</formula>
    </cfRule>
  </conditionalFormatting>
  <conditionalFormatting sqref="G40">
    <cfRule type="cellIs" dxfId="253" priority="65" stopIfTrue="1" operator="equal">
      <formula>"買"</formula>
    </cfRule>
    <cfRule type="cellIs" dxfId="252" priority="66" stopIfTrue="1" operator="equal">
      <formula>"売"</formula>
    </cfRule>
  </conditionalFormatting>
  <conditionalFormatting sqref="G18">
    <cfRule type="cellIs" dxfId="251" priority="61" stopIfTrue="1" operator="equal">
      <formula>"買"</formula>
    </cfRule>
    <cfRule type="cellIs" dxfId="250" priority="62" stopIfTrue="1" operator="equal">
      <formula>"売"</formula>
    </cfRule>
  </conditionalFormatting>
  <conditionalFormatting sqref="G29">
    <cfRule type="cellIs" dxfId="247" priority="57" stopIfTrue="1" operator="equal">
      <formula>"買"</formula>
    </cfRule>
    <cfRule type="cellIs" dxfId="246" priority="58" stopIfTrue="1" operator="equal">
      <formula>"売"</formula>
    </cfRule>
  </conditionalFormatting>
  <conditionalFormatting sqref="G47">
    <cfRule type="cellIs" dxfId="119" priority="39" stopIfTrue="1" operator="equal">
      <formula>"買"</formula>
    </cfRule>
    <cfRule type="cellIs" dxfId="118" priority="40" stopIfTrue="1" operator="equal">
      <formula>"売"</formula>
    </cfRule>
  </conditionalFormatting>
  <conditionalFormatting sqref="G48">
    <cfRule type="cellIs" dxfId="113" priority="37" stopIfTrue="1" operator="equal">
      <formula>"買"</formula>
    </cfRule>
    <cfRule type="cellIs" dxfId="112" priority="38" stopIfTrue="1" operator="equal">
      <formula>"売"</formula>
    </cfRule>
  </conditionalFormatting>
  <conditionalFormatting sqref="G10">
    <cfRule type="cellIs" dxfId="107" priority="35" stopIfTrue="1" operator="equal">
      <formula>"買"</formula>
    </cfRule>
    <cfRule type="cellIs" dxfId="106" priority="36" stopIfTrue="1" operator="equal">
      <formula>"売"</formula>
    </cfRule>
  </conditionalFormatting>
  <conditionalFormatting sqref="G12">
    <cfRule type="cellIs" dxfId="103" priority="33" stopIfTrue="1" operator="equal">
      <formula>"買"</formula>
    </cfRule>
    <cfRule type="cellIs" dxfId="102" priority="34" stopIfTrue="1" operator="equal">
      <formula>"売"</formula>
    </cfRule>
  </conditionalFormatting>
  <conditionalFormatting sqref="G9">
    <cfRule type="cellIs" dxfId="95" priority="31" stopIfTrue="1" operator="equal">
      <formula>"買"</formula>
    </cfRule>
    <cfRule type="cellIs" dxfId="94" priority="32" stopIfTrue="1" operator="equal">
      <formula>"売"</formula>
    </cfRule>
  </conditionalFormatting>
  <conditionalFormatting sqref="G11">
    <cfRule type="cellIs" dxfId="89" priority="29" stopIfTrue="1" operator="equal">
      <formula>"買"</formula>
    </cfRule>
    <cfRule type="cellIs" dxfId="88" priority="30" stopIfTrue="1" operator="equal">
      <formula>"売"</formula>
    </cfRule>
  </conditionalFormatting>
  <conditionalFormatting sqref="G19">
    <cfRule type="cellIs" dxfId="73" priority="27" stopIfTrue="1" operator="equal">
      <formula>"買"</formula>
    </cfRule>
    <cfRule type="cellIs" dxfId="72" priority="28" stopIfTrue="1" operator="equal">
      <formula>"売"</formula>
    </cfRule>
  </conditionalFormatting>
  <conditionalFormatting sqref="G20">
    <cfRule type="cellIs" dxfId="69" priority="25" stopIfTrue="1" operator="equal">
      <formula>"買"</formula>
    </cfRule>
    <cfRule type="cellIs" dxfId="68" priority="26" stopIfTrue="1" operator="equal">
      <formula>"売"</formula>
    </cfRule>
  </conditionalFormatting>
  <conditionalFormatting sqref="G21">
    <cfRule type="cellIs" dxfId="65" priority="23" stopIfTrue="1" operator="equal">
      <formula>"買"</formula>
    </cfRule>
    <cfRule type="cellIs" dxfId="64" priority="24" stopIfTrue="1" operator="equal">
      <formula>"売"</formula>
    </cfRule>
  </conditionalFormatting>
  <conditionalFormatting sqref="G25">
    <cfRule type="cellIs" dxfId="57" priority="21" stopIfTrue="1" operator="equal">
      <formula>"買"</formula>
    </cfRule>
    <cfRule type="cellIs" dxfId="56" priority="22" stopIfTrue="1" operator="equal">
      <formula>"売"</formula>
    </cfRule>
  </conditionalFormatting>
  <conditionalFormatting sqref="G26">
    <cfRule type="cellIs" dxfId="51" priority="19" stopIfTrue="1" operator="equal">
      <formula>"買"</formula>
    </cfRule>
    <cfRule type="cellIs" dxfId="50" priority="20" stopIfTrue="1" operator="equal">
      <formula>"売"</formula>
    </cfRule>
  </conditionalFormatting>
  <conditionalFormatting sqref="G28">
    <cfRule type="cellIs" dxfId="43" priority="17" stopIfTrue="1" operator="equal">
      <formula>"買"</formula>
    </cfRule>
    <cfRule type="cellIs" dxfId="42" priority="18" stopIfTrue="1" operator="equal">
      <formula>"売"</formula>
    </cfRule>
  </conditionalFormatting>
  <conditionalFormatting sqref="G31">
    <cfRule type="cellIs" dxfId="37" priority="15" stopIfTrue="1" operator="equal">
      <formula>"買"</formula>
    </cfRule>
    <cfRule type="cellIs" dxfId="36" priority="16" stopIfTrue="1" operator="equal">
      <formula>"売"</formula>
    </cfRule>
  </conditionalFormatting>
  <conditionalFormatting sqref="G32">
    <cfRule type="cellIs" dxfId="31" priority="13" stopIfTrue="1" operator="equal">
      <formula>"買"</formula>
    </cfRule>
    <cfRule type="cellIs" dxfId="30" priority="14" stopIfTrue="1" operator="equal">
      <formula>"売"</formula>
    </cfRule>
  </conditionalFormatting>
  <conditionalFormatting sqref="G36">
    <cfRule type="cellIs" dxfId="27" priority="11" stopIfTrue="1" operator="equal">
      <formula>"買"</formula>
    </cfRule>
    <cfRule type="cellIs" dxfId="26" priority="12" stopIfTrue="1" operator="equal">
      <formula>"売"</formula>
    </cfRule>
  </conditionalFormatting>
  <conditionalFormatting sqref="G37">
    <cfRule type="cellIs" dxfId="21" priority="9" stopIfTrue="1" operator="equal">
      <formula>"買"</formula>
    </cfRule>
    <cfRule type="cellIs" dxfId="20" priority="10" stopIfTrue="1" operator="equal">
      <formula>"売"</formula>
    </cfRule>
  </conditionalFormatting>
  <conditionalFormatting sqref="G38">
    <cfRule type="cellIs" dxfId="17" priority="7" stopIfTrue="1" operator="equal">
      <formula>"買"</formula>
    </cfRule>
    <cfRule type="cellIs" dxfId="16" priority="8" stopIfTrue="1" operator="equal">
      <formula>"売"</formula>
    </cfRule>
  </conditionalFormatting>
  <conditionalFormatting sqref="G41">
    <cfRule type="cellIs" dxfId="15" priority="5" stopIfTrue="1" operator="equal">
      <formula>"買"</formula>
    </cfRule>
    <cfRule type="cellIs" dxfId="14" priority="6" stopIfTrue="1" operator="equal">
      <formula>"売"</formula>
    </cfRule>
  </conditionalFormatting>
  <conditionalFormatting sqref="G42">
    <cfRule type="cellIs" dxfId="9" priority="3" stopIfTrue="1" operator="equal">
      <formula>"買"</formula>
    </cfRule>
    <cfRule type="cellIs" dxfId="8" priority="4" stopIfTrue="1" operator="equal">
      <formula>"売"</formula>
    </cfRule>
  </conditionalFormatting>
  <conditionalFormatting sqref="G43">
    <cfRule type="cellIs" dxfId="3" priority="1" stopIfTrue="1" operator="equal">
      <formula>"買"</formula>
    </cfRule>
    <cfRule type="cellIs" dxfId="2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200-000000000000}">
      <formula1>"買,売"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Y110"/>
  <sheetViews>
    <sheetView topLeftCell="B1" zoomScale="90" zoomScaleNormal="90" workbookViewId="0">
      <pane ySplit="8" topLeftCell="A33" activePane="bottomLeft" state="frozen"/>
      <selection pane="bottomLeft" activeCell="P49" sqref="P49:Q49"/>
    </sheetView>
  </sheetViews>
  <sheetFormatPr defaultRowHeight="13.2" x14ac:dyDescent="0.2"/>
  <cols>
    <col min="1" max="1" width="2.88671875" customWidth="1"/>
    <col min="2" max="18" width="6.5546875" customWidth="1"/>
    <col min="22" max="22" width="10.88671875" style="22" hidden="1" customWidth="1"/>
    <col min="23" max="23" width="0" hidden="1" customWidth="1"/>
  </cols>
  <sheetData>
    <row r="2" spans="2:25" x14ac:dyDescent="0.2">
      <c r="B2" s="85" t="s">
        <v>5</v>
      </c>
      <c r="C2" s="85"/>
      <c r="D2" s="96" t="s">
        <v>68</v>
      </c>
      <c r="E2" s="96"/>
      <c r="F2" s="85" t="s">
        <v>6</v>
      </c>
      <c r="G2" s="85"/>
      <c r="H2" s="88" t="s">
        <v>73</v>
      </c>
      <c r="I2" s="88"/>
      <c r="J2" s="85" t="s">
        <v>7</v>
      </c>
      <c r="K2" s="85"/>
      <c r="L2" s="95">
        <v>100000</v>
      </c>
      <c r="M2" s="96"/>
      <c r="N2" s="85" t="s">
        <v>8</v>
      </c>
      <c r="O2" s="85"/>
      <c r="P2" s="97">
        <f>SUM(L2,D4)</f>
        <v>144752.96907370735</v>
      </c>
      <c r="Q2" s="88"/>
      <c r="R2" s="1"/>
      <c r="S2" s="1"/>
      <c r="T2" s="1"/>
    </row>
    <row r="3" spans="2:25" ht="57" customHeight="1" x14ac:dyDescent="0.2">
      <c r="B3" s="85" t="s">
        <v>9</v>
      </c>
      <c r="C3" s="85"/>
      <c r="D3" s="98" t="s">
        <v>72</v>
      </c>
      <c r="E3" s="98"/>
      <c r="F3" s="98"/>
      <c r="G3" s="98"/>
      <c r="H3" s="98"/>
      <c r="I3" s="98"/>
      <c r="J3" s="85" t="s">
        <v>10</v>
      </c>
      <c r="K3" s="85"/>
      <c r="L3" s="98" t="s">
        <v>63</v>
      </c>
      <c r="M3" s="99"/>
      <c r="N3" s="99"/>
      <c r="O3" s="99"/>
      <c r="P3" s="99"/>
      <c r="Q3" s="99"/>
      <c r="R3" s="1"/>
      <c r="S3" s="1"/>
    </row>
    <row r="4" spans="2:25" x14ac:dyDescent="0.2">
      <c r="B4" s="85" t="s">
        <v>11</v>
      </c>
      <c r="C4" s="85"/>
      <c r="D4" s="93">
        <f>SUM($R$9:$S$994)</f>
        <v>44752.969073707369</v>
      </c>
      <c r="E4" s="93"/>
      <c r="F4" s="85" t="s">
        <v>12</v>
      </c>
      <c r="G4" s="85"/>
      <c r="H4" s="94">
        <f>SUM($T$9:$U$109)</f>
        <v>377.30000000000388</v>
      </c>
      <c r="I4" s="88"/>
      <c r="J4" s="100" t="s">
        <v>60</v>
      </c>
      <c r="K4" s="100"/>
      <c r="L4" s="97">
        <f>MAX($C$9:$D$991)-C9</f>
        <v>48299.39383419574</v>
      </c>
      <c r="M4" s="97"/>
      <c r="N4" s="100" t="s">
        <v>59</v>
      </c>
      <c r="O4" s="100"/>
      <c r="P4" s="101">
        <f>MAX(Y:Y)</f>
        <v>0.14786666405761073</v>
      </c>
      <c r="Q4" s="101"/>
      <c r="R4" s="1"/>
      <c r="S4" s="1"/>
      <c r="T4" s="1"/>
    </row>
    <row r="5" spans="2:25" x14ac:dyDescent="0.2">
      <c r="B5" s="34" t="s">
        <v>15</v>
      </c>
      <c r="C5" s="2">
        <f>COUNTIF($R$9:$R$991,"&gt;0")</f>
        <v>19</v>
      </c>
      <c r="D5" s="35" t="s">
        <v>16</v>
      </c>
      <c r="E5" s="15">
        <f>COUNTIF($R$9:$R$991,"&lt;0")</f>
        <v>21</v>
      </c>
      <c r="F5" s="35" t="s">
        <v>17</v>
      </c>
      <c r="G5" s="2">
        <f>COUNTIF($R$9:$R$991,"=0")</f>
        <v>0</v>
      </c>
      <c r="H5" s="35" t="s">
        <v>18</v>
      </c>
      <c r="I5" s="3">
        <f>C5/SUM(C5,E5,G5)</f>
        <v>0.47499999999999998</v>
      </c>
      <c r="J5" s="84" t="s">
        <v>19</v>
      </c>
      <c r="K5" s="85"/>
      <c r="L5" s="86">
        <f>MAX(V9:V994)</f>
        <v>4</v>
      </c>
      <c r="M5" s="87"/>
      <c r="N5" s="17" t="s">
        <v>20</v>
      </c>
      <c r="O5" s="9"/>
      <c r="P5" s="86">
        <f>MAX(W9:W994)</f>
        <v>4</v>
      </c>
      <c r="Q5" s="87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2" t="s">
        <v>64</v>
      </c>
      <c r="N6" s="12"/>
      <c r="O6" s="12"/>
      <c r="P6" s="10"/>
      <c r="Q6" s="7"/>
      <c r="R6" s="1"/>
      <c r="S6" s="1"/>
      <c r="T6" s="1"/>
    </row>
    <row r="7" spans="2:25" x14ac:dyDescent="0.2">
      <c r="B7" s="68" t="s">
        <v>21</v>
      </c>
      <c r="C7" s="70" t="s">
        <v>22</v>
      </c>
      <c r="D7" s="71"/>
      <c r="E7" s="74" t="s">
        <v>23</v>
      </c>
      <c r="F7" s="75"/>
      <c r="G7" s="75"/>
      <c r="H7" s="75"/>
      <c r="I7" s="76"/>
      <c r="J7" s="77" t="s">
        <v>24</v>
      </c>
      <c r="K7" s="78"/>
      <c r="L7" s="79"/>
      <c r="M7" s="80" t="s">
        <v>25</v>
      </c>
      <c r="N7" s="81" t="s">
        <v>26</v>
      </c>
      <c r="O7" s="82"/>
      <c r="P7" s="82"/>
      <c r="Q7" s="83"/>
      <c r="R7" s="89" t="s">
        <v>27</v>
      </c>
      <c r="S7" s="89"/>
      <c r="T7" s="89"/>
      <c r="U7" s="89"/>
    </row>
    <row r="8" spans="2:25" x14ac:dyDescent="0.2">
      <c r="B8" s="69"/>
      <c r="C8" s="72"/>
      <c r="D8" s="73"/>
      <c r="E8" s="18" t="s">
        <v>28</v>
      </c>
      <c r="F8" s="18" t="s">
        <v>29</v>
      </c>
      <c r="G8" s="18" t="s">
        <v>30</v>
      </c>
      <c r="H8" s="90" t="s">
        <v>31</v>
      </c>
      <c r="I8" s="76"/>
      <c r="J8" s="4" t="s">
        <v>32</v>
      </c>
      <c r="K8" s="91" t="s">
        <v>33</v>
      </c>
      <c r="L8" s="79"/>
      <c r="M8" s="80"/>
      <c r="N8" s="5" t="s">
        <v>28</v>
      </c>
      <c r="O8" s="5" t="s">
        <v>29</v>
      </c>
      <c r="P8" s="92" t="s">
        <v>31</v>
      </c>
      <c r="Q8" s="83"/>
      <c r="R8" s="89" t="s">
        <v>34</v>
      </c>
      <c r="S8" s="89"/>
      <c r="T8" s="89" t="s">
        <v>32</v>
      </c>
      <c r="U8" s="89"/>
      <c r="Y8" t="s">
        <v>58</v>
      </c>
    </row>
    <row r="9" spans="2:25" x14ac:dyDescent="0.2">
      <c r="B9" s="33">
        <v>1</v>
      </c>
      <c r="C9" s="54">
        <f>L2</f>
        <v>100000</v>
      </c>
      <c r="D9" s="54"/>
      <c r="E9" s="43">
        <v>2016</v>
      </c>
      <c r="F9" s="8">
        <v>43497</v>
      </c>
      <c r="G9" s="53" t="s">
        <v>4</v>
      </c>
      <c r="H9" s="65">
        <v>131.62</v>
      </c>
      <c r="I9" s="65"/>
      <c r="J9" s="53">
        <v>23</v>
      </c>
      <c r="K9" s="54">
        <f>IF(J9="","",C9*0.03)</f>
        <v>3000</v>
      </c>
      <c r="L9" s="54"/>
      <c r="M9" s="52">
        <f>IF(J9="","",(K9/J9)/LOOKUP(RIGHT($D$2,3),[1]定数!$A$6:$A$13,[1]定数!$B$6:$B$13))</f>
        <v>1.3043478260869565</v>
      </c>
      <c r="N9" s="53">
        <v>2016</v>
      </c>
      <c r="O9" s="8">
        <v>43497</v>
      </c>
      <c r="P9" s="62">
        <v>132.00899999999999</v>
      </c>
      <c r="Q9" s="62"/>
      <c r="R9" s="58">
        <f>IF(P9="","",T9*M9*LOOKUP(RIGHT($D$2,3),定数!$A$6:$A$13,定数!$B$6:$B$13))</f>
        <v>5073.9130434780209</v>
      </c>
      <c r="S9" s="58"/>
      <c r="T9" s="59">
        <f>IF(P9="","",IF(G9="買",(P9-H9),(H9-P9))*IF(RIGHT($D$2,3)="JPY",100,10000))</f>
        <v>38.899999999998158</v>
      </c>
      <c r="U9" s="59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33">
        <v>2</v>
      </c>
      <c r="C10" s="54">
        <f t="shared" ref="C10:C74" si="0">IF(R9="","",C9+R9)</f>
        <v>105073.91304347802</v>
      </c>
      <c r="D10" s="54"/>
      <c r="E10" s="43">
        <v>2016</v>
      </c>
      <c r="F10" s="8">
        <v>43514</v>
      </c>
      <c r="G10" s="53" t="s">
        <v>3</v>
      </c>
      <c r="H10" s="65">
        <v>126.06</v>
      </c>
      <c r="I10" s="65"/>
      <c r="J10" s="53">
        <v>25</v>
      </c>
      <c r="K10" s="54">
        <f t="shared" ref="K10:K22" si="1">IF(J10="","",C10*0.03)</f>
        <v>3152.2173913043407</v>
      </c>
      <c r="L10" s="54"/>
      <c r="M10" s="52">
        <f>IF(J10="","",(K10/J10)/LOOKUP(RIGHT($D$2,3),[1]定数!$A$6:$A$13,[1]定数!$B$6:$B$13))</f>
        <v>1.2608869565217362</v>
      </c>
      <c r="N10" s="53">
        <v>2016</v>
      </c>
      <c r="O10" s="8">
        <v>43514</v>
      </c>
      <c r="P10" s="62">
        <v>125.61199999999999</v>
      </c>
      <c r="Q10" s="62"/>
      <c r="R10" s="58">
        <f>IF(P10="","",T10*M10*LOOKUP(RIGHT($D$2,3),定数!$A$6:$A$13,定数!$B$6:$B$13))</f>
        <v>5648.7735652174724</v>
      </c>
      <c r="S10" s="58"/>
      <c r="T10" s="59">
        <f>IF(P10="","",IF(G10="買",(P10-H10),(H10-P10))*IF(RIGHT($D$2,3)="JPY",100,10000))</f>
        <v>44.80000000000075</v>
      </c>
      <c r="U10" s="59"/>
      <c r="V10" s="22">
        <f t="shared" ref="V10:V22" si="2">IF(T10&lt;&gt;"",IF(T10&gt;0,1+V9,0),"")</f>
        <v>2</v>
      </c>
      <c r="W10">
        <f t="shared" ref="W10:W74" si="3">IF(T10&lt;&gt;"",IF(T10&lt;0,1+W9,0),"")</f>
        <v>0</v>
      </c>
      <c r="X10" s="39">
        <f>IF(C10&lt;&gt;"",MAX(C10,C9),"")</f>
        <v>105073.91304347802</v>
      </c>
    </row>
    <row r="11" spans="2:25" x14ac:dyDescent="0.2">
      <c r="B11" s="33">
        <v>3</v>
      </c>
      <c r="C11" s="54">
        <f t="shared" ref="C11:C16" si="4">IF(R10="","",C10+R10)</f>
        <v>110722.6866086955</v>
      </c>
      <c r="D11" s="54"/>
      <c r="E11" s="53">
        <v>2016</v>
      </c>
      <c r="F11" s="8">
        <v>43515</v>
      </c>
      <c r="G11" s="53" t="s">
        <v>3</v>
      </c>
      <c r="H11" s="65">
        <v>125.5</v>
      </c>
      <c r="I11" s="65"/>
      <c r="J11" s="53">
        <v>33</v>
      </c>
      <c r="K11" s="56">
        <f t="shared" si="1"/>
        <v>3321.6805982608648</v>
      </c>
      <c r="L11" s="57"/>
      <c r="M11" s="52">
        <f>IF(J11="","",(K11/J11)/LOOKUP(RIGHT($D$2,3),[1]定数!$A$6:$A$13,[1]定数!$B$6:$B$13))</f>
        <v>1.0065698782608683</v>
      </c>
      <c r="N11" s="53">
        <v>2016</v>
      </c>
      <c r="O11" s="8">
        <v>43518</v>
      </c>
      <c r="P11" s="65">
        <v>124.864</v>
      </c>
      <c r="Q11" s="65"/>
      <c r="R11" s="58">
        <f>IF(P11="","",T11*M11*LOOKUP(RIGHT($D$2,3),定数!$A$6:$A$13,定数!$B$6:$B$13))</f>
        <v>6401.7844257390789</v>
      </c>
      <c r="S11" s="58"/>
      <c r="T11" s="59">
        <f>IF(P11="","",IF(G11="買",(P11-H11),(H11-P11))*IF(RIGHT($D$2,3)="JPY",100,10000))</f>
        <v>63.599999999999568</v>
      </c>
      <c r="U11" s="59"/>
      <c r="V11" s="22">
        <f t="shared" si="2"/>
        <v>3</v>
      </c>
      <c r="W11">
        <f t="shared" si="3"/>
        <v>0</v>
      </c>
      <c r="X11" s="39">
        <f>IF(C11&lt;&gt;"",MAX(X10,C11),"")</f>
        <v>110722.6866086955</v>
      </c>
      <c r="Y11" s="40">
        <f>IF(X11&lt;&gt;"",1-(C11/X11),"")</f>
        <v>0</v>
      </c>
    </row>
    <row r="12" spans="2:25" x14ac:dyDescent="0.2">
      <c r="B12" s="33">
        <v>4</v>
      </c>
      <c r="C12" s="54">
        <f t="shared" si="4"/>
        <v>117124.47103443458</v>
      </c>
      <c r="D12" s="54"/>
      <c r="E12" s="53">
        <v>2016</v>
      </c>
      <c r="F12" s="8">
        <v>43519</v>
      </c>
      <c r="G12" s="53" t="s">
        <v>3</v>
      </c>
      <c r="H12" s="65">
        <v>123.99</v>
      </c>
      <c r="I12" s="65"/>
      <c r="J12" s="53">
        <v>20</v>
      </c>
      <c r="K12" s="56">
        <f t="shared" si="1"/>
        <v>3513.7341310330371</v>
      </c>
      <c r="L12" s="57"/>
      <c r="M12" s="52">
        <f>IF(J12="","",(K12/J12)/LOOKUP(RIGHT($D$2,3),[1]定数!$A$6:$A$13,[1]定数!$B$6:$B$13))</f>
        <v>1.7568670655165186</v>
      </c>
      <c r="N12" s="53">
        <v>2016</v>
      </c>
      <c r="O12" s="8">
        <v>43519</v>
      </c>
      <c r="P12" s="62">
        <v>123.666</v>
      </c>
      <c r="Q12" s="62"/>
      <c r="R12" s="58">
        <f>IF(P12="","",T12*M12*LOOKUP(RIGHT($D$2,3),定数!$A$6:$A$13,定数!$B$6:$B$13))</f>
        <v>5692.2492922734864</v>
      </c>
      <c r="S12" s="58"/>
      <c r="T12" s="59">
        <f t="shared" ref="T12:T76" si="5">IF(P12="","",IF(G12="買",(P12-H12),(H12-P12))*IF(RIGHT($D$2,3)="JPY",100,10000))</f>
        <v>32.399999999999807</v>
      </c>
      <c r="U12" s="59"/>
      <c r="V12" s="22">
        <f t="shared" si="2"/>
        <v>4</v>
      </c>
      <c r="W12">
        <f t="shared" si="3"/>
        <v>0</v>
      </c>
      <c r="X12" s="39">
        <f t="shared" ref="X12:X76" si="6">IF(C12&lt;&gt;"",MAX(X11,C12),"")</f>
        <v>117124.47103443458</v>
      </c>
      <c r="Y12" s="40">
        <f t="shared" ref="Y12:Y76" si="7">IF(X12&lt;&gt;"",1-(C12/X12),"")</f>
        <v>0</v>
      </c>
    </row>
    <row r="13" spans="2:25" x14ac:dyDescent="0.2">
      <c r="B13" s="33">
        <v>5</v>
      </c>
      <c r="C13" s="54">
        <f t="shared" si="4"/>
        <v>122816.72032670806</v>
      </c>
      <c r="D13" s="54"/>
      <c r="E13" s="53">
        <v>2016</v>
      </c>
      <c r="F13" s="8">
        <v>43522</v>
      </c>
      <c r="G13" s="53" t="s">
        <v>3</v>
      </c>
      <c r="H13" s="65">
        <v>124.34</v>
      </c>
      <c r="I13" s="65"/>
      <c r="J13" s="53">
        <v>32</v>
      </c>
      <c r="K13" s="56">
        <f t="shared" si="1"/>
        <v>3684.5016098012416</v>
      </c>
      <c r="L13" s="57"/>
      <c r="M13" s="52">
        <f>IF(J13="","",(K13/J13)/LOOKUP(RIGHT($D$2,3),[1]定数!$A$6:$A$13,[1]定数!$B$6:$B$13))</f>
        <v>1.151406753062888</v>
      </c>
      <c r="N13" s="53">
        <v>2016</v>
      </c>
      <c r="O13" s="8">
        <v>43522</v>
      </c>
      <c r="P13" s="65">
        <v>124.66</v>
      </c>
      <c r="Q13" s="65"/>
      <c r="R13" s="58">
        <f>IF(P13="","",T13*M13*LOOKUP(RIGHT($D$2,3),定数!$A$6:$A$13,定数!$B$6:$B$13))</f>
        <v>-3684.5016098011629</v>
      </c>
      <c r="S13" s="58"/>
      <c r="T13" s="59">
        <f t="shared" si="5"/>
        <v>-31.999999999999318</v>
      </c>
      <c r="U13" s="59"/>
      <c r="V13" s="22">
        <f t="shared" si="2"/>
        <v>0</v>
      </c>
      <c r="W13">
        <f t="shared" si="3"/>
        <v>1</v>
      </c>
      <c r="X13" s="39">
        <f t="shared" si="6"/>
        <v>122816.72032670806</v>
      </c>
      <c r="Y13" s="40">
        <f t="shared" si="7"/>
        <v>0</v>
      </c>
    </row>
    <row r="14" spans="2:25" x14ac:dyDescent="0.2">
      <c r="B14" s="33">
        <v>6</v>
      </c>
      <c r="C14" s="54">
        <f t="shared" si="4"/>
        <v>119132.21871690689</v>
      </c>
      <c r="D14" s="54"/>
      <c r="E14" s="49">
        <v>2016</v>
      </c>
      <c r="F14" s="8">
        <v>43526</v>
      </c>
      <c r="G14" s="49" t="s">
        <v>4</v>
      </c>
      <c r="H14" s="65">
        <v>123.98</v>
      </c>
      <c r="I14" s="65"/>
      <c r="J14" s="49">
        <v>31</v>
      </c>
      <c r="K14" s="56">
        <f t="shared" si="1"/>
        <v>3573.9665615072067</v>
      </c>
      <c r="L14" s="57"/>
      <c r="M14" s="48">
        <f>IF(J14="","",(K14/J14)/LOOKUP(RIGHT($D$2,3),[1]定数!$A$6:$A$13,[1]定数!$B$6:$B$13))</f>
        <v>1.1528924391958733</v>
      </c>
      <c r="N14" s="49">
        <v>2016</v>
      </c>
      <c r="O14" s="8">
        <v>43526</v>
      </c>
      <c r="P14" s="62">
        <v>123.67</v>
      </c>
      <c r="Q14" s="62"/>
      <c r="R14" s="58">
        <f>IF(P14="","",T14*M14*LOOKUP(RIGHT($D$2,3),定数!$A$6:$A$13,定数!$B$6:$B$13))</f>
        <v>-3573.9665615072331</v>
      </c>
      <c r="S14" s="58"/>
      <c r="T14" s="59">
        <f t="shared" si="5"/>
        <v>-31.000000000000227</v>
      </c>
      <c r="U14" s="59"/>
      <c r="V14" s="22">
        <f t="shared" si="2"/>
        <v>0</v>
      </c>
      <c r="W14">
        <f t="shared" si="3"/>
        <v>2</v>
      </c>
      <c r="X14" s="39">
        <f t="shared" si="6"/>
        <v>122816.72032670806</v>
      </c>
      <c r="Y14" s="40">
        <f t="shared" si="7"/>
        <v>2.9999999999999361E-2</v>
      </c>
    </row>
    <row r="15" spans="2:25" x14ac:dyDescent="0.2">
      <c r="B15" s="33">
        <v>7</v>
      </c>
      <c r="C15" s="54">
        <f t="shared" si="4"/>
        <v>115558.25215539966</v>
      </c>
      <c r="D15" s="54"/>
      <c r="E15" s="53">
        <v>2016</v>
      </c>
      <c r="F15" s="8">
        <v>43538</v>
      </c>
      <c r="G15" s="53" t="s">
        <v>4</v>
      </c>
      <c r="H15" s="65">
        <v>127.08</v>
      </c>
      <c r="I15" s="65"/>
      <c r="J15" s="53">
        <v>19</v>
      </c>
      <c r="K15" s="56">
        <f t="shared" si="1"/>
        <v>3466.7475646619896</v>
      </c>
      <c r="L15" s="57"/>
      <c r="M15" s="52">
        <f>IF(J15="","",(K15/J15)/LOOKUP(RIGHT($D$2,3),[1]定数!$A$6:$A$13,[1]定数!$B$6:$B$13))</f>
        <v>1.8246039814010473</v>
      </c>
      <c r="N15" s="53">
        <v>2016</v>
      </c>
      <c r="O15" s="8">
        <v>43538</v>
      </c>
      <c r="P15" s="65">
        <v>126.89</v>
      </c>
      <c r="Q15" s="65"/>
      <c r="R15" s="58">
        <f>IF(P15="","",T15*M15*LOOKUP(RIGHT($D$2,3),定数!$A$6:$A$13,定数!$B$6:$B$13))</f>
        <v>-3466.7475646619487</v>
      </c>
      <c r="S15" s="58"/>
      <c r="T15" s="59">
        <f t="shared" si="5"/>
        <v>-18.999999999999773</v>
      </c>
      <c r="U15" s="59"/>
      <c r="V15" s="22">
        <f t="shared" si="2"/>
        <v>0</v>
      </c>
      <c r="W15">
        <f t="shared" si="3"/>
        <v>3</v>
      </c>
      <c r="X15" s="39">
        <f t="shared" si="6"/>
        <v>122816.72032670806</v>
      </c>
      <c r="Y15" s="40">
        <f t="shared" si="7"/>
        <v>5.9099999999999597E-2</v>
      </c>
    </row>
    <row r="16" spans="2:25" x14ac:dyDescent="0.2">
      <c r="B16" s="33">
        <v>8</v>
      </c>
      <c r="C16" s="54">
        <f t="shared" si="4"/>
        <v>112091.50459073772</v>
      </c>
      <c r="D16" s="54"/>
      <c r="E16" s="49">
        <v>2016</v>
      </c>
      <c r="F16" s="8">
        <v>43545</v>
      </c>
      <c r="G16" s="49" t="s">
        <v>3</v>
      </c>
      <c r="H16" s="65">
        <v>125.59</v>
      </c>
      <c r="I16" s="65"/>
      <c r="J16" s="49">
        <v>12</v>
      </c>
      <c r="K16" s="56">
        <f t="shared" si="1"/>
        <v>3362.7451377221314</v>
      </c>
      <c r="L16" s="57"/>
      <c r="M16" s="48">
        <f>IF(J16="","",(K16/J16)/LOOKUP(RIGHT($D$2,3),[1]定数!$A$6:$A$13,[1]定数!$B$6:$B$13))</f>
        <v>2.802287614768443</v>
      </c>
      <c r="N16" s="49">
        <v>2016</v>
      </c>
      <c r="O16" s="8">
        <v>43545</v>
      </c>
      <c r="P16" s="62">
        <v>125.389</v>
      </c>
      <c r="Q16" s="62"/>
      <c r="R16" s="58">
        <f>IF(P16="","",T16*M16*LOOKUP(RIGHT($D$2,3),定数!$A$6:$A$13,定数!$B$6:$B$13))</f>
        <v>5632.5981056847841</v>
      </c>
      <c r="S16" s="58"/>
      <c r="T16" s="59">
        <f t="shared" si="5"/>
        <v>20.100000000000762</v>
      </c>
      <c r="U16" s="59"/>
      <c r="V16" s="22">
        <f t="shared" si="2"/>
        <v>1</v>
      </c>
      <c r="W16">
        <f t="shared" si="3"/>
        <v>0</v>
      </c>
      <c r="X16" s="39">
        <f t="shared" si="6"/>
        <v>122816.72032670806</v>
      </c>
      <c r="Y16" s="40">
        <f t="shared" si="7"/>
        <v>8.7326999999999266E-2</v>
      </c>
    </row>
    <row r="17" spans="2:25" x14ac:dyDescent="0.2">
      <c r="B17" s="33">
        <v>9</v>
      </c>
      <c r="C17" s="54">
        <f t="shared" si="0"/>
        <v>117724.1026964225</v>
      </c>
      <c r="D17" s="54"/>
      <c r="E17" s="49">
        <v>2016</v>
      </c>
      <c r="F17" s="8">
        <v>43549</v>
      </c>
      <c r="G17" s="49" t="s">
        <v>4</v>
      </c>
      <c r="H17" s="65">
        <v>126.21</v>
      </c>
      <c r="I17" s="65"/>
      <c r="J17" s="49">
        <v>21</v>
      </c>
      <c r="K17" s="56">
        <f t="shared" si="1"/>
        <v>3531.7230808926747</v>
      </c>
      <c r="L17" s="57"/>
      <c r="M17" s="48">
        <f>IF(J17="","",(K17/J17)/LOOKUP(RIGHT($D$2,3),[1]定数!$A$6:$A$13,[1]定数!$B$6:$B$13))</f>
        <v>1.6817728956631786</v>
      </c>
      <c r="N17" s="49">
        <v>2016</v>
      </c>
      <c r="O17" s="8">
        <v>43549</v>
      </c>
      <c r="P17" s="62">
        <v>126.589</v>
      </c>
      <c r="Q17" s="62"/>
      <c r="R17" s="58">
        <f>IF(P17="","",T17*M17*LOOKUP(RIGHT($D$2,3),定数!$A$6:$A$13,定数!$B$6:$B$13))</f>
        <v>6373.9192745635282</v>
      </c>
      <c r="S17" s="58"/>
      <c r="T17" s="59">
        <f t="shared" si="5"/>
        <v>37.900000000000489</v>
      </c>
      <c r="U17" s="59"/>
      <c r="V17" s="22">
        <f t="shared" si="2"/>
        <v>2</v>
      </c>
      <c r="W17">
        <f t="shared" si="3"/>
        <v>0</v>
      </c>
      <c r="X17" s="39">
        <f t="shared" si="6"/>
        <v>122816.72032670806</v>
      </c>
      <c r="Y17" s="40">
        <f t="shared" si="7"/>
        <v>4.1465181749997471E-2</v>
      </c>
    </row>
    <row r="18" spans="2:25" x14ac:dyDescent="0.2">
      <c r="B18" s="33">
        <v>10</v>
      </c>
      <c r="C18" s="54">
        <f t="shared" si="0"/>
        <v>124098.02197098602</v>
      </c>
      <c r="D18" s="54"/>
      <c r="E18" s="53">
        <v>2016</v>
      </c>
      <c r="F18" s="8">
        <v>43553</v>
      </c>
      <c r="G18" s="53" t="s">
        <v>4</v>
      </c>
      <c r="H18" s="65">
        <v>127.29</v>
      </c>
      <c r="I18" s="65"/>
      <c r="J18" s="53">
        <v>31</v>
      </c>
      <c r="K18" s="56">
        <f t="shared" si="1"/>
        <v>3722.9406591295806</v>
      </c>
      <c r="L18" s="57"/>
      <c r="M18" s="52">
        <f>IF(J18="","",(K18/J18)/LOOKUP(RIGHT($D$2,3),[1]定数!$A$6:$A$13,[1]定数!$B$6:$B$13))</f>
        <v>1.2009485997192195</v>
      </c>
      <c r="N18" s="53">
        <v>2016</v>
      </c>
      <c r="O18" s="8">
        <v>43553</v>
      </c>
      <c r="P18" s="65">
        <v>126.98</v>
      </c>
      <c r="Q18" s="65"/>
      <c r="R18" s="58">
        <f>IF(P18="","",T18*M18*LOOKUP(RIGHT($D$2,3),定数!$A$6:$A$13,定数!$B$6:$B$13))</f>
        <v>-3722.9406591296074</v>
      </c>
      <c r="S18" s="58"/>
      <c r="T18" s="59">
        <f t="shared" si="5"/>
        <v>-31.000000000000227</v>
      </c>
      <c r="U18" s="59"/>
      <c r="V18" s="22">
        <f t="shared" si="2"/>
        <v>0</v>
      </c>
      <c r="W18">
        <f t="shared" si="3"/>
        <v>1</v>
      </c>
      <c r="X18" s="39">
        <f t="shared" si="6"/>
        <v>124098.02197098602</v>
      </c>
      <c r="Y18" s="40">
        <f t="shared" si="7"/>
        <v>0</v>
      </c>
    </row>
    <row r="19" spans="2:25" x14ac:dyDescent="0.2">
      <c r="B19" s="33">
        <v>11</v>
      </c>
      <c r="C19" s="54">
        <f t="shared" si="0"/>
        <v>120375.08131185641</v>
      </c>
      <c r="D19" s="54"/>
      <c r="E19" s="53">
        <v>2016</v>
      </c>
      <c r="F19" s="8">
        <v>43553</v>
      </c>
      <c r="G19" s="53" t="s">
        <v>4</v>
      </c>
      <c r="H19" s="65">
        <v>127.25</v>
      </c>
      <c r="I19" s="65"/>
      <c r="J19" s="53">
        <v>18</v>
      </c>
      <c r="K19" s="56">
        <f t="shared" si="1"/>
        <v>3611.2524393556923</v>
      </c>
      <c r="L19" s="57"/>
      <c r="M19" s="52">
        <f>IF(J19="","",(K19/J19)/LOOKUP(RIGHT($D$2,3),[1]定数!$A$6:$A$13,[1]定数!$B$6:$B$13))</f>
        <v>2.0062513551976067</v>
      </c>
      <c r="N19" s="53">
        <v>2016</v>
      </c>
      <c r="O19" s="8">
        <v>43553</v>
      </c>
      <c r="P19" s="65">
        <v>127.07</v>
      </c>
      <c r="Q19" s="65"/>
      <c r="R19" s="58">
        <f>IF(P19="","",T19*M19*LOOKUP(RIGHT($D$2,3),定数!$A$6:$A$13,定数!$B$6:$B$13))</f>
        <v>-3611.2524393558288</v>
      </c>
      <c r="S19" s="58"/>
      <c r="T19" s="59">
        <f t="shared" si="5"/>
        <v>-18.000000000000682</v>
      </c>
      <c r="U19" s="59"/>
      <c r="V19" s="22">
        <f t="shared" si="2"/>
        <v>0</v>
      </c>
      <c r="W19">
        <f t="shared" si="3"/>
        <v>2</v>
      </c>
      <c r="X19" s="39">
        <f t="shared" si="6"/>
        <v>124098.02197098602</v>
      </c>
      <c r="Y19" s="40">
        <f t="shared" si="7"/>
        <v>3.0000000000000249E-2</v>
      </c>
    </row>
    <row r="20" spans="2:25" x14ac:dyDescent="0.2">
      <c r="B20" s="33">
        <v>12</v>
      </c>
      <c r="C20" s="54">
        <f t="shared" si="0"/>
        <v>116763.82887250058</v>
      </c>
      <c r="D20" s="54"/>
      <c r="E20" s="53">
        <v>2016</v>
      </c>
      <c r="F20" s="8">
        <v>43553</v>
      </c>
      <c r="G20" s="53" t="s">
        <v>4</v>
      </c>
      <c r="H20" s="65">
        <v>127.32</v>
      </c>
      <c r="I20" s="65"/>
      <c r="J20" s="53">
        <v>20</v>
      </c>
      <c r="K20" s="56">
        <f t="shared" si="1"/>
        <v>3502.9148661750173</v>
      </c>
      <c r="L20" s="57"/>
      <c r="M20" s="52">
        <f>IF(J20="","",(K20/J20)/LOOKUP(RIGHT($D$2,3),[1]定数!$A$6:$A$13,[1]定数!$B$6:$B$13))</f>
        <v>1.7514574330875086</v>
      </c>
      <c r="N20" s="53">
        <v>2016</v>
      </c>
      <c r="O20" s="8">
        <v>43553</v>
      </c>
      <c r="P20" s="65">
        <v>127.12</v>
      </c>
      <c r="Q20" s="65"/>
      <c r="R20" s="58">
        <f>IF(P20="","",T20*M20*LOOKUP(RIGHT($D$2,3),定数!$A$6:$A$13,定数!$B$6:$B$13))</f>
        <v>-3502.9148661748181</v>
      </c>
      <c r="S20" s="58"/>
      <c r="T20" s="59">
        <f t="shared" si="5"/>
        <v>-19.999999999998863</v>
      </c>
      <c r="U20" s="59"/>
      <c r="V20" s="22">
        <f t="shared" si="2"/>
        <v>0</v>
      </c>
      <c r="W20">
        <f t="shared" si="3"/>
        <v>3</v>
      </c>
      <c r="X20" s="39">
        <f t="shared" si="6"/>
        <v>124098.02197098602</v>
      </c>
      <c r="Y20" s="40">
        <f t="shared" si="7"/>
        <v>5.9100000000001374E-2</v>
      </c>
    </row>
    <row r="21" spans="2:25" x14ac:dyDescent="0.2">
      <c r="B21" s="33">
        <v>13</v>
      </c>
      <c r="C21" s="54">
        <f t="shared" si="0"/>
        <v>113260.91400632577</v>
      </c>
      <c r="D21" s="54"/>
      <c r="E21" s="53">
        <v>2016</v>
      </c>
      <c r="F21" s="8">
        <v>43554</v>
      </c>
      <c r="G21" s="53" t="s">
        <v>4</v>
      </c>
      <c r="H21" s="65">
        <v>127.3</v>
      </c>
      <c r="I21" s="65"/>
      <c r="J21" s="53">
        <v>15</v>
      </c>
      <c r="K21" s="56">
        <f t="shared" si="1"/>
        <v>3397.827420189773</v>
      </c>
      <c r="L21" s="57"/>
      <c r="M21" s="52">
        <f>IF(J21="","",(K21/J21)/LOOKUP(RIGHT($D$2,3),[1]定数!$A$6:$A$13,[1]定数!$B$6:$B$13))</f>
        <v>2.2652182801265153</v>
      </c>
      <c r="N21" s="53">
        <v>2016</v>
      </c>
      <c r="O21" s="8">
        <v>43554</v>
      </c>
      <c r="P21" s="65">
        <v>127.15</v>
      </c>
      <c r="Q21" s="65"/>
      <c r="R21" s="58">
        <f>IF(P21="","",T21*M21*LOOKUP(RIGHT($D$2,3),定数!$A$6:$A$13,定数!$B$6:$B$13))</f>
        <v>-3397.8274201895802</v>
      </c>
      <c r="S21" s="58"/>
      <c r="T21" s="59">
        <f t="shared" si="5"/>
        <v>-14.999999999999147</v>
      </c>
      <c r="U21" s="59"/>
      <c r="V21" s="22">
        <f t="shared" si="2"/>
        <v>0</v>
      </c>
      <c r="W21">
        <f t="shared" si="3"/>
        <v>4</v>
      </c>
      <c r="X21" s="39">
        <f t="shared" si="6"/>
        <v>124098.02197098602</v>
      </c>
      <c r="Y21" s="40">
        <f t="shared" si="7"/>
        <v>8.732699999999971E-2</v>
      </c>
    </row>
    <row r="22" spans="2:25" x14ac:dyDescent="0.2">
      <c r="B22" s="33">
        <v>14</v>
      </c>
      <c r="C22" s="54">
        <f t="shared" si="0"/>
        <v>109863.08658613618</v>
      </c>
      <c r="D22" s="54"/>
      <c r="E22" s="47">
        <v>2016</v>
      </c>
      <c r="F22" s="8">
        <v>43561</v>
      </c>
      <c r="G22" s="47" t="s">
        <v>3</v>
      </c>
      <c r="H22" s="66">
        <v>125.56</v>
      </c>
      <c r="I22" s="67"/>
      <c r="J22" s="47">
        <v>28</v>
      </c>
      <c r="K22" s="56">
        <f t="shared" si="1"/>
        <v>3295.8925975840853</v>
      </c>
      <c r="L22" s="57"/>
      <c r="M22" s="6">
        <f>IF(J22="","",(K22/J22)/LOOKUP(RIGHT($D$2,3),[1]定数!$A$6:$A$13,[1]定数!$B$6:$B$13))</f>
        <v>1.1771044991371733</v>
      </c>
      <c r="N22" s="47">
        <v>2016</v>
      </c>
      <c r="O22" s="8">
        <v>43561</v>
      </c>
      <c r="P22" s="62">
        <v>125.05</v>
      </c>
      <c r="Q22" s="62"/>
      <c r="R22" s="58">
        <f>IF(P22="","",T22*M22*LOOKUP(RIGHT($D$2,3),定数!$A$6:$A$13,定数!$B$6:$B$13))</f>
        <v>6003.2329455996442</v>
      </c>
      <c r="S22" s="58"/>
      <c r="T22" s="59">
        <f t="shared" si="5"/>
        <v>51.000000000000512</v>
      </c>
      <c r="U22" s="59"/>
      <c r="V22" s="22">
        <f t="shared" si="2"/>
        <v>1</v>
      </c>
      <c r="W22">
        <f t="shared" si="3"/>
        <v>0</v>
      </c>
      <c r="X22" s="39">
        <f t="shared" si="6"/>
        <v>124098.02197098602</v>
      </c>
      <c r="Y22" s="40">
        <f t="shared" si="7"/>
        <v>0.11470718999999818</v>
      </c>
    </row>
    <row r="23" spans="2:25" x14ac:dyDescent="0.2">
      <c r="B23" s="33">
        <v>15</v>
      </c>
      <c r="C23" s="54">
        <f t="shared" si="0"/>
        <v>115866.31953173582</v>
      </c>
      <c r="D23" s="54"/>
      <c r="E23" s="49">
        <v>2016</v>
      </c>
      <c r="F23" s="8">
        <v>43566</v>
      </c>
      <c r="G23" s="49" t="s">
        <v>3</v>
      </c>
      <c r="H23" s="65">
        <v>123.02</v>
      </c>
      <c r="I23" s="65"/>
      <c r="J23" s="49">
        <v>20</v>
      </c>
      <c r="K23" s="56">
        <f t="shared" ref="K23:K35" si="8">IF(J23="","",C23*0.03)</f>
        <v>3475.9895859520743</v>
      </c>
      <c r="L23" s="57"/>
      <c r="M23" s="48">
        <f>IF(J23="","",(K23/J23)/LOOKUP(RIGHT($D$2,3),[1]定数!$A$6:$A$13,[1]定数!$B$6:$B$13))</f>
        <v>1.7379947929760371</v>
      </c>
      <c r="N23" s="49">
        <v>2016</v>
      </c>
      <c r="O23" s="8">
        <v>43566</v>
      </c>
      <c r="P23" s="65">
        <v>123.22</v>
      </c>
      <c r="Q23" s="65"/>
      <c r="R23" s="58">
        <f>IF(P23="","",T23*M23*LOOKUP(RIGHT($D$2,3),定数!$A$6:$A$13,定数!$B$6:$B$13))</f>
        <v>-3475.9895859521239</v>
      </c>
      <c r="S23" s="58"/>
      <c r="T23" s="59">
        <f t="shared" si="5"/>
        <v>-20.000000000000284</v>
      </c>
      <c r="U23" s="59"/>
      <c r="V23" t="str">
        <f t="shared" ref="V23:W75" si="9">IF(S23&lt;&gt;"",IF(S23&lt;0,1+V22,0),"")</f>
        <v/>
      </c>
      <c r="W23">
        <f t="shared" si="3"/>
        <v>1</v>
      </c>
      <c r="X23" s="39">
        <f t="shared" si="6"/>
        <v>124098.02197098602</v>
      </c>
      <c r="Y23" s="40">
        <f t="shared" si="7"/>
        <v>6.6332261453569075E-2</v>
      </c>
    </row>
    <row r="24" spans="2:25" x14ac:dyDescent="0.2">
      <c r="B24" s="33">
        <v>16</v>
      </c>
      <c r="C24" s="54">
        <f t="shared" si="0"/>
        <v>112390.3299457837</v>
      </c>
      <c r="D24" s="54"/>
      <c r="E24" s="53">
        <v>2016</v>
      </c>
      <c r="F24" s="8">
        <v>43568</v>
      </c>
      <c r="G24" s="53" t="s">
        <v>3</v>
      </c>
      <c r="H24" s="65">
        <v>123.23</v>
      </c>
      <c r="I24" s="65"/>
      <c r="J24" s="53">
        <v>13</v>
      </c>
      <c r="K24" s="56">
        <f t="shared" si="8"/>
        <v>3371.7098983735109</v>
      </c>
      <c r="L24" s="57"/>
      <c r="M24" s="52">
        <f>IF(J24="","",(K24/J24)/LOOKUP(RIGHT($D$2,3),[1]定数!$A$6:$A$13,[1]定数!$B$6:$B$13))</f>
        <v>2.5936229987488546</v>
      </c>
      <c r="N24" s="53">
        <v>2016</v>
      </c>
      <c r="O24" s="8">
        <v>43569</v>
      </c>
      <c r="P24" s="65">
        <v>123.36</v>
      </c>
      <c r="Q24" s="65"/>
      <c r="R24" s="58">
        <f>IF(P24="","",T24*M24*LOOKUP(RIGHT($D$2,3),定数!$A$6:$A$13,定数!$B$6:$B$13))</f>
        <v>-3371.7098983733931</v>
      </c>
      <c r="S24" s="58"/>
      <c r="T24" s="59">
        <f t="shared" si="5"/>
        <v>-12.999999999999545</v>
      </c>
      <c r="U24" s="59"/>
      <c r="V24" t="str">
        <f t="shared" si="9"/>
        <v/>
      </c>
      <c r="W24">
        <f t="shared" si="3"/>
        <v>2</v>
      </c>
      <c r="X24" s="39">
        <f t="shared" si="6"/>
        <v>124098.02197098602</v>
      </c>
      <c r="Y24" s="40">
        <f t="shared" si="7"/>
        <v>9.434229360996238E-2</v>
      </c>
    </row>
    <row r="25" spans="2:25" x14ac:dyDescent="0.2">
      <c r="B25" s="33">
        <v>17</v>
      </c>
      <c r="C25" s="54">
        <f t="shared" si="0"/>
        <v>109018.62004741031</v>
      </c>
      <c r="D25" s="54"/>
      <c r="E25" s="53">
        <v>2016</v>
      </c>
      <c r="F25" s="8">
        <v>43569</v>
      </c>
      <c r="G25" s="53" t="s">
        <v>3</v>
      </c>
      <c r="H25" s="65">
        <v>123.18</v>
      </c>
      <c r="I25" s="65"/>
      <c r="J25" s="53">
        <v>17</v>
      </c>
      <c r="K25" s="56">
        <f t="shared" si="8"/>
        <v>3270.558601422309</v>
      </c>
      <c r="L25" s="57"/>
      <c r="M25" s="52">
        <f>IF(J25="","",(K25/J25)/LOOKUP(RIGHT($D$2,3),[1]定数!$A$6:$A$13,[1]定数!$B$6:$B$13))</f>
        <v>1.9238580008366524</v>
      </c>
      <c r="N25" s="53">
        <v>2016</v>
      </c>
      <c r="O25" s="8">
        <v>43569</v>
      </c>
      <c r="P25" s="65">
        <v>123.35</v>
      </c>
      <c r="Q25" s="65"/>
      <c r="R25" s="58">
        <f>IF(P25="","",T25*M25*LOOKUP(RIGHT($D$2,3),定数!$A$6:$A$13,定数!$B$6:$B$13))</f>
        <v>-3270.5586014220685</v>
      </c>
      <c r="S25" s="58"/>
      <c r="T25" s="59">
        <f t="shared" si="5"/>
        <v>-16.999999999998749</v>
      </c>
      <c r="U25" s="59"/>
      <c r="V25" t="str">
        <f t="shared" si="9"/>
        <v/>
      </c>
      <c r="W25">
        <f t="shared" si="3"/>
        <v>3</v>
      </c>
      <c r="X25" s="39">
        <f t="shared" si="6"/>
        <v>124098.02197098602</v>
      </c>
      <c r="Y25" s="40">
        <f t="shared" si="7"/>
        <v>0.12151202480166257</v>
      </c>
    </row>
    <row r="26" spans="2:25" x14ac:dyDescent="0.2">
      <c r="B26" s="33">
        <v>18</v>
      </c>
      <c r="C26" s="54">
        <f t="shared" si="0"/>
        <v>105748.06144598823</v>
      </c>
      <c r="D26" s="54"/>
      <c r="E26" s="53">
        <v>2016</v>
      </c>
      <c r="F26" s="8">
        <v>43588</v>
      </c>
      <c r="G26" s="53" t="s">
        <v>4</v>
      </c>
      <c r="H26" s="65">
        <v>122.56</v>
      </c>
      <c r="I26" s="65"/>
      <c r="J26" s="53">
        <v>18</v>
      </c>
      <c r="K26" s="56">
        <f t="shared" si="8"/>
        <v>3172.4418433796468</v>
      </c>
      <c r="L26" s="57"/>
      <c r="M26" s="52">
        <f>IF(J26="","",(K26/J26)/LOOKUP(RIGHT($D$2,3),[1]定数!$A$6:$A$13,[1]定数!$B$6:$B$13))</f>
        <v>1.7624676907664705</v>
      </c>
      <c r="N26" s="53">
        <v>2016</v>
      </c>
      <c r="O26" s="8">
        <v>43589</v>
      </c>
      <c r="P26" s="65">
        <v>122.88200000000001</v>
      </c>
      <c r="Q26" s="65"/>
      <c r="R26" s="58">
        <f>IF(P26="","",T26*M26*LOOKUP(RIGHT($D$2,3),定数!$A$6:$A$13,定数!$B$6:$B$13))</f>
        <v>5675.1459642680829</v>
      </c>
      <c r="S26" s="58"/>
      <c r="T26" s="59">
        <f t="shared" si="5"/>
        <v>32.200000000000273</v>
      </c>
      <c r="U26" s="59"/>
      <c r="V26" t="str">
        <f t="shared" si="9"/>
        <v/>
      </c>
      <c r="W26">
        <f t="shared" si="3"/>
        <v>0</v>
      </c>
      <c r="X26" s="39">
        <f t="shared" si="6"/>
        <v>124098.02197098602</v>
      </c>
      <c r="Y26" s="40">
        <f t="shared" si="7"/>
        <v>0.14786666405761073</v>
      </c>
    </row>
    <row r="27" spans="2:25" x14ac:dyDescent="0.2">
      <c r="B27" s="33">
        <v>19</v>
      </c>
      <c r="C27" s="54">
        <f t="shared" si="0"/>
        <v>111423.20741025632</v>
      </c>
      <c r="D27" s="54"/>
      <c r="E27" s="53">
        <v>2016</v>
      </c>
      <c r="F27" s="8">
        <v>43589</v>
      </c>
      <c r="G27" s="53" t="s">
        <v>4</v>
      </c>
      <c r="H27" s="66">
        <v>122.73</v>
      </c>
      <c r="I27" s="67"/>
      <c r="J27" s="53">
        <v>19</v>
      </c>
      <c r="K27" s="56">
        <f t="shared" si="8"/>
        <v>3342.6962223076894</v>
      </c>
      <c r="L27" s="57"/>
      <c r="M27" s="52">
        <f>IF(J27="","",(K27/J27)/LOOKUP(RIGHT($D$2,3),[1]定数!$A$6:$A$13,[1]定数!$B$6:$B$13))</f>
        <v>1.7593138012145733</v>
      </c>
      <c r="N27" s="53">
        <v>2016</v>
      </c>
      <c r="O27" s="8">
        <v>43589</v>
      </c>
      <c r="P27" s="62">
        <v>123.116</v>
      </c>
      <c r="Q27" s="62"/>
      <c r="R27" s="58">
        <f>IF(P27="","",T27*M27*LOOKUP(RIGHT($D$2,3),定数!$A$6:$A$13,定数!$B$6:$B$13))</f>
        <v>6790.9512726881776</v>
      </c>
      <c r="S27" s="58"/>
      <c r="T27" s="59">
        <f t="shared" si="5"/>
        <v>38.599999999999568</v>
      </c>
      <c r="U27" s="59"/>
      <c r="V27" t="str">
        <f t="shared" si="9"/>
        <v/>
      </c>
      <c r="W27">
        <f t="shared" si="3"/>
        <v>0</v>
      </c>
      <c r="X27" s="39">
        <f t="shared" si="6"/>
        <v>124098.02197098602</v>
      </c>
      <c r="Y27" s="40">
        <f t="shared" si="7"/>
        <v>0.10213550836203544</v>
      </c>
    </row>
    <row r="28" spans="2:25" x14ac:dyDescent="0.2">
      <c r="B28" s="49">
        <v>20</v>
      </c>
      <c r="C28" s="54">
        <f t="shared" ref="C28" si="10">IF(R27="","",C27+R27)</f>
        <v>118214.1586829445</v>
      </c>
      <c r="D28" s="54"/>
      <c r="E28" s="53">
        <v>2016</v>
      </c>
      <c r="F28" s="8">
        <v>43595</v>
      </c>
      <c r="G28" s="53" t="s">
        <v>4</v>
      </c>
      <c r="H28" s="65">
        <v>124.25</v>
      </c>
      <c r="I28" s="65"/>
      <c r="J28" s="53">
        <v>34</v>
      </c>
      <c r="K28" s="56">
        <f t="shared" si="8"/>
        <v>3546.4247604883349</v>
      </c>
      <c r="L28" s="57"/>
      <c r="M28" s="52">
        <f>IF(J28="","",(K28/J28)/LOOKUP(RIGHT($D$2,3),[1]定数!$A$6:$A$13,[1]定数!$B$6:$B$13))</f>
        <v>1.0430661060259809</v>
      </c>
      <c r="N28" s="53">
        <v>2016</v>
      </c>
      <c r="O28" s="8">
        <v>43596</v>
      </c>
      <c r="P28" s="65">
        <v>123.91</v>
      </c>
      <c r="Q28" s="65"/>
      <c r="R28" s="58">
        <f>IF(P28="","",T28*M28*LOOKUP(RIGHT($D$2,3),定数!$A$6:$A$13,定数!$B$6:$B$13))</f>
        <v>-3546.4247604883708</v>
      </c>
      <c r="S28" s="58"/>
      <c r="T28" s="59">
        <f t="shared" ref="T28" si="11">IF(P28="","",IF(G28="買",(P28-H28),(H28-P28))*IF(RIGHT($D$2,3)="JPY",100,10000))</f>
        <v>-34.000000000000341</v>
      </c>
      <c r="U28" s="59"/>
      <c r="V28"/>
      <c r="X28" s="39">
        <f t="shared" si="6"/>
        <v>124098.02197098602</v>
      </c>
      <c r="Y28" s="40">
        <f t="shared" si="7"/>
        <v>4.7413030397995937E-2</v>
      </c>
    </row>
    <row r="29" spans="2:25" x14ac:dyDescent="0.2">
      <c r="B29" s="49">
        <v>21</v>
      </c>
      <c r="C29" s="54">
        <f>IF(R27="","",C27+R27)</f>
        <v>118214.1586829445</v>
      </c>
      <c r="D29" s="54"/>
      <c r="E29" s="49">
        <v>2016</v>
      </c>
      <c r="F29" s="8">
        <v>43601</v>
      </c>
      <c r="G29" s="49" t="s">
        <v>4</v>
      </c>
      <c r="H29" s="60">
        <v>123.28</v>
      </c>
      <c r="I29" s="60"/>
      <c r="J29" s="49">
        <v>27</v>
      </c>
      <c r="K29" s="56">
        <f t="shared" si="8"/>
        <v>3546.4247604883349</v>
      </c>
      <c r="L29" s="57"/>
      <c r="M29" s="48">
        <f>IF(J29="","",(K29/J29)/LOOKUP(RIGHT($D$2,3),[1]定数!$A$6:$A$13,[1]定数!$B$6:$B$13))</f>
        <v>1.3134906520327165</v>
      </c>
      <c r="N29" s="49">
        <v>2016</v>
      </c>
      <c r="O29" s="8">
        <v>43602</v>
      </c>
      <c r="P29" s="62">
        <v>123.636</v>
      </c>
      <c r="Q29" s="62"/>
      <c r="R29" s="58">
        <f>IF(P29="","",T29*M29*LOOKUP(RIGHT($D$2,3),定数!$A$6:$A$13,定数!$B$6:$B$13))</f>
        <v>4676.0267212363988</v>
      </c>
      <c r="S29" s="58"/>
      <c r="T29" s="59">
        <f t="shared" si="5"/>
        <v>35.599999999999454</v>
      </c>
      <c r="U29" s="59"/>
      <c r="V29" t="str">
        <f>IF(S29&lt;&gt;"",IF(S29&lt;0,1+V27,0),"")</f>
        <v/>
      </c>
      <c r="W29">
        <f>IF(T29&lt;&gt;"",IF(T29&lt;0,1+W27,0),"")</f>
        <v>0</v>
      </c>
      <c r="X29" s="39">
        <f>IF(C29&lt;&gt;"",MAX(X27,C29),"")</f>
        <v>124098.02197098602</v>
      </c>
      <c r="Y29" s="40">
        <f t="shared" si="7"/>
        <v>4.7413030397995937E-2</v>
      </c>
    </row>
    <row r="30" spans="2:25" x14ac:dyDescent="0.2">
      <c r="B30" s="49">
        <v>22</v>
      </c>
      <c r="C30" s="54">
        <f t="shared" si="0"/>
        <v>122890.1854041809</v>
      </c>
      <c r="D30" s="54"/>
      <c r="E30" s="49">
        <v>2016</v>
      </c>
      <c r="F30" s="8">
        <v>43602</v>
      </c>
      <c r="G30" s="49" t="s">
        <v>4</v>
      </c>
      <c r="H30" s="60">
        <v>123.45</v>
      </c>
      <c r="I30" s="60"/>
      <c r="J30" s="49">
        <v>12</v>
      </c>
      <c r="K30" s="56">
        <f t="shared" si="8"/>
        <v>3686.7055621254267</v>
      </c>
      <c r="L30" s="57"/>
      <c r="M30" s="48">
        <f>IF(J30="","",(K30/J30)/LOOKUP(RIGHT($D$2,3),[1]定数!$A$6:$A$13,[1]定数!$B$6:$B$13))</f>
        <v>3.0722546351045223</v>
      </c>
      <c r="N30" s="49">
        <v>2016</v>
      </c>
      <c r="O30" s="8">
        <v>43602</v>
      </c>
      <c r="P30" s="62">
        <v>123.33</v>
      </c>
      <c r="Q30" s="62"/>
      <c r="R30" s="58">
        <f>IF(P30="","",T30*M30*LOOKUP(RIGHT($D$2,3),定数!$A$6:$A$13,定数!$B$6:$B$13))</f>
        <v>-3686.7055621255668</v>
      </c>
      <c r="S30" s="58"/>
      <c r="T30" s="59">
        <f t="shared" si="5"/>
        <v>-12.000000000000455</v>
      </c>
      <c r="U30" s="59"/>
      <c r="V30" t="str">
        <f t="shared" si="9"/>
        <v/>
      </c>
      <c r="W30">
        <f t="shared" si="3"/>
        <v>1</v>
      </c>
      <c r="X30" s="39">
        <f t="shared" si="6"/>
        <v>124098.02197098602</v>
      </c>
      <c r="Y30" s="40">
        <f t="shared" si="7"/>
        <v>9.7329236004061181E-3</v>
      </c>
    </row>
    <row r="31" spans="2:25" x14ac:dyDescent="0.2">
      <c r="B31" s="49">
        <v>23</v>
      </c>
      <c r="C31" s="54">
        <f t="shared" si="0"/>
        <v>119203.47984205533</v>
      </c>
      <c r="D31" s="54"/>
      <c r="E31" s="53">
        <v>2016</v>
      </c>
      <c r="F31" s="8">
        <v>43608</v>
      </c>
      <c r="G31" s="53" t="s">
        <v>3</v>
      </c>
      <c r="H31" s="62">
        <v>122.49</v>
      </c>
      <c r="I31" s="62"/>
      <c r="J31" s="53">
        <v>10</v>
      </c>
      <c r="K31" s="56">
        <f t="shared" si="8"/>
        <v>3576.1043952616596</v>
      </c>
      <c r="L31" s="57"/>
      <c r="M31" s="52">
        <f>IF(J31="","",(K31/J31)/LOOKUP(RIGHT($D$2,3),[1]定数!$A$6:$A$13,[1]定数!$B$6:$B$13))</f>
        <v>3.5761043952616598</v>
      </c>
      <c r="N31" s="53">
        <v>2016</v>
      </c>
      <c r="O31" s="8">
        <v>43608</v>
      </c>
      <c r="P31" s="65">
        <v>122.59</v>
      </c>
      <c r="Q31" s="65"/>
      <c r="R31" s="58">
        <f>IF(P31="","",T31*M31*LOOKUP(RIGHT($D$2,3),定数!$A$6:$A$13,定数!$B$6:$B$13))</f>
        <v>-3576.1043952619643</v>
      </c>
      <c r="S31" s="58"/>
      <c r="T31" s="59">
        <f t="shared" si="5"/>
        <v>-10.000000000000853</v>
      </c>
      <c r="U31" s="59"/>
      <c r="V31" t="str">
        <f t="shared" si="9"/>
        <v/>
      </c>
      <c r="W31">
        <f t="shared" si="3"/>
        <v>2</v>
      </c>
      <c r="X31" s="39">
        <f t="shared" si="6"/>
        <v>124098.02197098602</v>
      </c>
      <c r="Y31" s="40">
        <f t="shared" si="7"/>
        <v>3.9440935892395057E-2</v>
      </c>
    </row>
    <row r="32" spans="2:25" x14ac:dyDescent="0.2">
      <c r="B32" s="49">
        <v>24</v>
      </c>
      <c r="C32" s="54">
        <f t="shared" si="0"/>
        <v>115627.37544679336</v>
      </c>
      <c r="D32" s="54"/>
      <c r="E32" s="53">
        <v>2016</v>
      </c>
      <c r="F32" s="8">
        <v>43610</v>
      </c>
      <c r="G32" s="53" t="s">
        <v>4</v>
      </c>
      <c r="H32" s="62">
        <v>122.71</v>
      </c>
      <c r="I32" s="62"/>
      <c r="J32" s="53">
        <v>13</v>
      </c>
      <c r="K32" s="56">
        <f t="shared" si="8"/>
        <v>3468.8212634038009</v>
      </c>
      <c r="L32" s="57"/>
      <c r="M32" s="52">
        <f>IF(J32="","",(K32/J32)/LOOKUP(RIGHT($D$2,3),[1]定数!$A$6:$A$13,[1]定数!$B$6:$B$13))</f>
        <v>2.6683240487721549</v>
      </c>
      <c r="N32" s="53">
        <v>2016</v>
      </c>
      <c r="O32" s="8">
        <v>43610</v>
      </c>
      <c r="P32" s="65">
        <v>122.58</v>
      </c>
      <c r="Q32" s="65"/>
      <c r="R32" s="58">
        <f>IF(P32="","",T32*M32*LOOKUP(RIGHT($D$2,3),定数!$A$6:$A$13,定数!$B$6:$B$13))</f>
        <v>-3468.8212634036799</v>
      </c>
      <c r="S32" s="58"/>
      <c r="T32" s="59">
        <f t="shared" si="5"/>
        <v>-12.999999999999545</v>
      </c>
      <c r="U32" s="59"/>
      <c r="V32" t="str">
        <f t="shared" si="9"/>
        <v/>
      </c>
      <c r="W32">
        <f t="shared" si="3"/>
        <v>3</v>
      </c>
      <c r="X32" s="39">
        <f t="shared" si="6"/>
        <v>124098.02197098602</v>
      </c>
      <c r="Y32" s="40">
        <f t="shared" si="7"/>
        <v>6.8257707815625679E-2</v>
      </c>
    </row>
    <row r="33" spans="2:25" x14ac:dyDescent="0.2">
      <c r="B33" s="49">
        <v>25</v>
      </c>
      <c r="C33" s="54">
        <f t="shared" si="0"/>
        <v>112158.55418338969</v>
      </c>
      <c r="D33" s="54"/>
      <c r="E33" s="49">
        <v>2016</v>
      </c>
      <c r="F33" s="8">
        <v>43617</v>
      </c>
      <c r="G33" s="49" t="s">
        <v>3</v>
      </c>
      <c r="H33" s="62">
        <v>122.99</v>
      </c>
      <c r="I33" s="62"/>
      <c r="J33" s="49">
        <v>33</v>
      </c>
      <c r="K33" s="56">
        <f t="shared" si="8"/>
        <v>3364.7566255016905</v>
      </c>
      <c r="L33" s="57"/>
      <c r="M33" s="48">
        <f>IF(J33="","",(K33/J33)/LOOKUP(RIGHT($D$2,3),[1]定数!$A$6:$A$13,[1]定数!$B$6:$B$13))</f>
        <v>1.0196232198489972</v>
      </c>
      <c r="N33" s="49">
        <v>2016</v>
      </c>
      <c r="O33" s="8">
        <v>43617</v>
      </c>
      <c r="P33" s="62">
        <v>122.345</v>
      </c>
      <c r="Q33" s="62"/>
      <c r="R33" s="58">
        <f>IF(P33="","",T33*M33*LOOKUP(RIGHT($D$2,3),定数!$A$6:$A$13,定数!$B$6:$B$13))</f>
        <v>6576.5697680259918</v>
      </c>
      <c r="S33" s="58"/>
      <c r="T33" s="59">
        <f t="shared" si="5"/>
        <v>64.499999999999602</v>
      </c>
      <c r="U33" s="59"/>
      <c r="V33" t="str">
        <f t="shared" si="9"/>
        <v/>
      </c>
      <c r="W33">
        <f t="shared" si="3"/>
        <v>0</v>
      </c>
      <c r="X33" s="39">
        <f t="shared" si="6"/>
        <v>124098.02197098602</v>
      </c>
      <c r="Y33" s="40">
        <f t="shared" si="7"/>
        <v>9.6209976581155932E-2</v>
      </c>
    </row>
    <row r="34" spans="2:25" x14ac:dyDescent="0.2">
      <c r="B34" s="49">
        <v>26</v>
      </c>
      <c r="C34" s="54">
        <f t="shared" si="0"/>
        <v>118735.12395141568</v>
      </c>
      <c r="D34" s="54"/>
      <c r="E34" s="44">
        <v>2016</v>
      </c>
      <c r="F34" s="8">
        <v>43618</v>
      </c>
      <c r="G34" s="44" t="s">
        <v>3</v>
      </c>
      <c r="H34" s="62">
        <v>122.12</v>
      </c>
      <c r="I34" s="62"/>
      <c r="J34" s="44">
        <v>24</v>
      </c>
      <c r="K34" s="56">
        <f t="shared" si="8"/>
        <v>3562.0537185424701</v>
      </c>
      <c r="L34" s="57"/>
      <c r="M34" s="6">
        <f>IF(J34="","",(K34/J34)/LOOKUP(RIGHT($D$2,3),[1]定数!$A$6:$A$13,[1]定数!$B$6:$B$13))</f>
        <v>1.4841890493926959</v>
      </c>
      <c r="N34" s="44">
        <v>2016</v>
      </c>
      <c r="O34" s="8">
        <v>43618</v>
      </c>
      <c r="P34" s="62">
        <v>121.69499999999999</v>
      </c>
      <c r="Q34" s="62"/>
      <c r="R34" s="58">
        <f>IF(P34="","",T34*M34*LOOKUP(RIGHT($D$2,3),定数!$A$6:$A$13,定数!$B$6:$B$13))</f>
        <v>6307.803459919126</v>
      </c>
      <c r="S34" s="58"/>
      <c r="T34" s="59">
        <f t="shared" si="5"/>
        <v>42.500000000001137</v>
      </c>
      <c r="U34" s="59"/>
      <c r="V34" t="str">
        <f t="shared" si="9"/>
        <v/>
      </c>
      <c r="W34">
        <f t="shared" si="3"/>
        <v>0</v>
      </c>
      <c r="X34" s="39">
        <f t="shared" si="6"/>
        <v>124098.02197098602</v>
      </c>
      <c r="Y34" s="40">
        <f t="shared" si="7"/>
        <v>4.3215016117051253E-2</v>
      </c>
    </row>
    <row r="35" spans="2:25" x14ac:dyDescent="0.2">
      <c r="B35" s="49">
        <v>27</v>
      </c>
      <c r="C35" s="54">
        <f t="shared" si="0"/>
        <v>125042.92741133481</v>
      </c>
      <c r="D35" s="54"/>
      <c r="E35" s="49">
        <v>2016</v>
      </c>
      <c r="F35" s="8">
        <v>43618</v>
      </c>
      <c r="G35" s="49" t="s">
        <v>3</v>
      </c>
      <c r="H35" s="62">
        <v>122.11</v>
      </c>
      <c r="I35" s="62"/>
      <c r="J35" s="49">
        <v>18</v>
      </c>
      <c r="K35" s="56">
        <f t="shared" si="8"/>
        <v>3751.2878223400439</v>
      </c>
      <c r="L35" s="57"/>
      <c r="M35" s="48">
        <f>IF(J35="","",(K35/J35)/LOOKUP(RIGHT($D$2,3),[1]定数!$A$6:$A$13,[1]定数!$B$6:$B$13))</f>
        <v>2.0840487901889135</v>
      </c>
      <c r="N35" s="49">
        <v>2016</v>
      </c>
      <c r="O35" s="8">
        <v>43618</v>
      </c>
      <c r="P35" s="62">
        <v>121.789</v>
      </c>
      <c r="Q35" s="62"/>
      <c r="R35" s="58">
        <f>IF(P35="","",T35*M35*LOOKUP(RIGHT($D$2,3),定数!$A$6:$A$13,定数!$B$6:$B$13))</f>
        <v>6689.796616506369</v>
      </c>
      <c r="S35" s="58"/>
      <c r="T35" s="59">
        <f t="shared" si="5"/>
        <v>32.099999999999795</v>
      </c>
      <c r="U35" s="59"/>
      <c r="V35" t="str">
        <f t="shared" si="9"/>
        <v/>
      </c>
      <c r="W35">
        <f t="shared" si="3"/>
        <v>0</v>
      </c>
      <c r="X35" s="39">
        <f t="shared" si="6"/>
        <v>125042.92741133481</v>
      </c>
      <c r="Y35" s="40">
        <f t="shared" si="7"/>
        <v>0</v>
      </c>
    </row>
    <row r="36" spans="2:25" x14ac:dyDescent="0.2">
      <c r="B36" s="49">
        <v>28</v>
      </c>
      <c r="C36" s="54">
        <f t="shared" si="0"/>
        <v>131732.72402784118</v>
      </c>
      <c r="D36" s="54"/>
      <c r="E36" s="50">
        <v>2016</v>
      </c>
      <c r="F36" s="8">
        <v>43619</v>
      </c>
      <c r="G36" s="50" t="s">
        <v>3</v>
      </c>
      <c r="H36" s="62">
        <v>120.97</v>
      </c>
      <c r="I36" s="62"/>
      <c r="J36" s="50">
        <v>25</v>
      </c>
      <c r="K36" s="56">
        <f t="shared" ref="K36:K37" si="12">IF(J36="","",C36*0.03)</f>
        <v>3951.9817208352351</v>
      </c>
      <c r="L36" s="57"/>
      <c r="M36" s="51">
        <f>IF(J36="","",(K36/J36)/LOOKUP(RIGHT($D$2,3),[1]定数!$A$6:$A$13,[1]定数!$B$6:$B$13))</f>
        <v>1.5807926883340939</v>
      </c>
      <c r="N36" s="50">
        <v>2016</v>
      </c>
      <c r="O36" s="8">
        <v>43622</v>
      </c>
      <c r="P36" s="62">
        <v>121.22</v>
      </c>
      <c r="Q36" s="62"/>
      <c r="R36" s="58">
        <f>IF(P36="","",T36*M36*LOOKUP(RIGHT($D$2,3),定数!$A$6:$A$13,定数!$B$6:$B$13))</f>
        <v>-3951.9817208352351</v>
      </c>
      <c r="S36" s="58"/>
      <c r="T36" s="59">
        <f t="shared" si="5"/>
        <v>-25</v>
      </c>
      <c r="U36" s="59"/>
      <c r="V36" t="str">
        <f t="shared" si="9"/>
        <v/>
      </c>
      <c r="W36">
        <f t="shared" si="3"/>
        <v>1</v>
      </c>
      <c r="X36" s="39">
        <f t="shared" si="6"/>
        <v>131732.72402784118</v>
      </c>
      <c r="Y36" s="40">
        <f t="shared" si="7"/>
        <v>0</v>
      </c>
    </row>
    <row r="37" spans="2:25" x14ac:dyDescent="0.2">
      <c r="B37" s="49">
        <v>29</v>
      </c>
      <c r="C37" s="54">
        <f t="shared" si="0"/>
        <v>127780.74230700594</v>
      </c>
      <c r="D37" s="54"/>
      <c r="E37" s="53">
        <v>2016</v>
      </c>
      <c r="F37" s="8">
        <v>43624</v>
      </c>
      <c r="G37" s="53" t="s">
        <v>3</v>
      </c>
      <c r="H37" s="62">
        <v>121.84</v>
      </c>
      <c r="I37" s="62"/>
      <c r="J37" s="53">
        <v>14</v>
      </c>
      <c r="K37" s="56">
        <f t="shared" si="12"/>
        <v>3833.422269210178</v>
      </c>
      <c r="L37" s="57"/>
      <c r="M37" s="52">
        <f>IF(J37="","",(K37/J37)/LOOKUP(RIGHT($D$2,3),[1]定数!$A$6:$A$13,[1]定数!$B$6:$B$13))</f>
        <v>2.7381587637215556</v>
      </c>
      <c r="N37" s="53">
        <v>2016</v>
      </c>
      <c r="O37" s="8">
        <v>43624</v>
      </c>
      <c r="P37" s="62">
        <v>121.6</v>
      </c>
      <c r="Q37" s="62"/>
      <c r="R37" s="58">
        <f>IF(P37="","",T37*M37*LOOKUP(RIGHT($D$2,3),定数!$A$6:$A$13,定数!$B$6:$B$13))</f>
        <v>6571.581032931982</v>
      </c>
      <c r="S37" s="58"/>
      <c r="T37" s="59">
        <f t="shared" si="5"/>
        <v>24.000000000000909</v>
      </c>
      <c r="U37" s="59"/>
      <c r="V37" t="str">
        <f t="shared" si="9"/>
        <v/>
      </c>
      <c r="W37">
        <f t="shared" si="3"/>
        <v>0</v>
      </c>
      <c r="X37" s="39">
        <f t="shared" si="6"/>
        <v>131732.72402784118</v>
      </c>
      <c r="Y37" s="40">
        <f t="shared" si="7"/>
        <v>3.0000000000000027E-2</v>
      </c>
    </row>
    <row r="38" spans="2:25" x14ac:dyDescent="0.2">
      <c r="B38" s="49">
        <v>30</v>
      </c>
      <c r="C38" s="54">
        <f t="shared" si="0"/>
        <v>134352.32333993792</v>
      </c>
      <c r="D38" s="54"/>
      <c r="E38" s="50">
        <v>2016</v>
      </c>
      <c r="F38" s="8">
        <v>43624</v>
      </c>
      <c r="G38" s="50" t="s">
        <v>3</v>
      </c>
      <c r="H38" s="62">
        <v>121.77</v>
      </c>
      <c r="I38" s="62"/>
      <c r="J38" s="50">
        <v>18</v>
      </c>
      <c r="K38" s="56">
        <f t="shared" ref="K38:K47" si="13">IF(J38="","",C38*0.03)</f>
        <v>4030.5697001981375</v>
      </c>
      <c r="L38" s="57"/>
      <c r="M38" s="51">
        <f>IF(J38="","",(K38/J38)/LOOKUP(RIGHT($D$2,3),[1]定数!$A$6:$A$13,[1]定数!$B$6:$B$13))</f>
        <v>2.2392053889989656</v>
      </c>
      <c r="N38" s="50">
        <v>2016</v>
      </c>
      <c r="O38" s="8">
        <v>43624</v>
      </c>
      <c r="P38" s="62">
        <v>121.435</v>
      </c>
      <c r="Q38" s="62"/>
      <c r="R38" s="58">
        <f>IF(P38="","",T38*M38*LOOKUP(RIGHT($D$2,3),定数!$A$6:$A$13,定数!$B$6:$B$13))</f>
        <v>7501.3380531463954</v>
      </c>
      <c r="S38" s="58"/>
      <c r="T38" s="59">
        <f t="shared" si="5"/>
        <v>33.499999999999375</v>
      </c>
      <c r="U38" s="59"/>
      <c r="V38" t="str">
        <f t="shared" si="9"/>
        <v/>
      </c>
      <c r="W38">
        <f t="shared" si="3"/>
        <v>0</v>
      </c>
      <c r="X38" s="39">
        <f t="shared" si="6"/>
        <v>134352.32333993792</v>
      </c>
      <c r="Y38" s="40">
        <f t="shared" si="7"/>
        <v>0</v>
      </c>
    </row>
    <row r="39" spans="2:25" x14ac:dyDescent="0.2">
      <c r="B39" s="49">
        <v>31</v>
      </c>
      <c r="C39" s="54">
        <f t="shared" si="0"/>
        <v>141853.66139308433</v>
      </c>
      <c r="D39" s="54"/>
      <c r="E39" s="45">
        <v>2016</v>
      </c>
      <c r="F39" s="8">
        <v>43624</v>
      </c>
      <c r="G39" s="45" t="s">
        <v>4</v>
      </c>
      <c r="H39" s="60">
        <v>121.94</v>
      </c>
      <c r="I39" s="60"/>
      <c r="J39" s="45">
        <v>23</v>
      </c>
      <c r="K39" s="56">
        <f t="shared" si="13"/>
        <v>4255.6098417925296</v>
      </c>
      <c r="L39" s="57"/>
      <c r="M39" s="6">
        <f>IF(J39="","",(K39/J39)/LOOKUP(RIGHT($D$2,3),[1]定数!$A$6:$A$13,[1]定数!$B$6:$B$13))</f>
        <v>1.8502651486054476</v>
      </c>
      <c r="N39" s="45">
        <v>2016</v>
      </c>
      <c r="O39" s="8">
        <v>43624</v>
      </c>
      <c r="P39" s="62">
        <v>121.71</v>
      </c>
      <c r="Q39" s="62"/>
      <c r="R39" s="58">
        <f>IF(P39="","",T39*M39*LOOKUP(RIGHT($D$2,3),定数!$A$6:$A$13,定数!$B$6:$B$13))</f>
        <v>-4255.6098417926032</v>
      </c>
      <c r="S39" s="58"/>
      <c r="T39" s="59">
        <f t="shared" si="5"/>
        <v>-23.000000000000398</v>
      </c>
      <c r="U39" s="59"/>
      <c r="V39" t="str">
        <f t="shared" si="9"/>
        <v/>
      </c>
      <c r="W39">
        <f t="shared" si="3"/>
        <v>1</v>
      </c>
      <c r="X39" s="39">
        <f t="shared" si="6"/>
        <v>141853.66139308433</v>
      </c>
      <c r="Y39" s="40">
        <f t="shared" si="7"/>
        <v>0</v>
      </c>
    </row>
    <row r="40" spans="2:25" x14ac:dyDescent="0.2">
      <c r="B40" s="49">
        <v>32</v>
      </c>
      <c r="C40" s="54">
        <f t="shared" si="0"/>
        <v>137598.05155129172</v>
      </c>
      <c r="D40" s="54"/>
      <c r="E40" s="46">
        <v>2016</v>
      </c>
      <c r="F40" s="8">
        <v>43625</v>
      </c>
      <c r="G40" s="46" t="s">
        <v>3</v>
      </c>
      <c r="H40" s="55">
        <v>121.55</v>
      </c>
      <c r="I40" s="55"/>
      <c r="J40" s="46">
        <v>21</v>
      </c>
      <c r="K40" s="56">
        <f t="shared" si="13"/>
        <v>4127.941546538751</v>
      </c>
      <c r="L40" s="57"/>
      <c r="M40" s="6">
        <f>IF(J40="","",(K40/J40)/LOOKUP(RIGHT($D$2,3),[1]定数!$A$6:$A$13,[1]定数!$B$6:$B$13))</f>
        <v>1.9656864507327387</v>
      </c>
      <c r="N40" s="46">
        <v>2016</v>
      </c>
      <c r="O40" s="8">
        <v>43625</v>
      </c>
      <c r="P40" s="62">
        <v>121.175</v>
      </c>
      <c r="Q40" s="62"/>
      <c r="R40" s="58">
        <f>IF(P40="","",T40*M40*LOOKUP(RIGHT($D$2,3),定数!$A$6:$A$13,定数!$B$6:$B$13))</f>
        <v>7371.3241902477703</v>
      </c>
      <c r="S40" s="58"/>
      <c r="T40" s="59">
        <f t="shared" ref="T40:T59" si="14">IF(P40="","",IF(G40="買",(P40-H40),(H40-P40))*IF(RIGHT($D$2,3)="JPY",100,10000))</f>
        <v>37.5</v>
      </c>
      <c r="U40" s="59"/>
      <c r="V40" t="str">
        <f t="shared" si="9"/>
        <v/>
      </c>
      <c r="W40">
        <f t="shared" si="3"/>
        <v>0</v>
      </c>
      <c r="X40" s="39">
        <f t="shared" si="6"/>
        <v>141853.66139308433</v>
      </c>
      <c r="Y40" s="40">
        <f t="shared" si="7"/>
        <v>3.0000000000000582E-2</v>
      </c>
    </row>
    <row r="41" spans="2:25" x14ac:dyDescent="0.2">
      <c r="B41" s="49">
        <v>33</v>
      </c>
      <c r="C41" s="54">
        <f t="shared" si="0"/>
        <v>144969.37574153949</v>
      </c>
      <c r="D41" s="54"/>
      <c r="E41" s="50">
        <v>2016</v>
      </c>
      <c r="F41" s="8">
        <v>43626</v>
      </c>
      <c r="G41" s="50" t="s">
        <v>4</v>
      </c>
      <c r="H41" s="62">
        <v>121.15</v>
      </c>
      <c r="I41" s="62"/>
      <c r="J41" s="50">
        <v>36</v>
      </c>
      <c r="K41" s="56">
        <f t="shared" si="13"/>
        <v>4349.0812722461851</v>
      </c>
      <c r="L41" s="57"/>
      <c r="M41" s="51">
        <f>IF(J41="","",(K41/J41)/LOOKUP(RIGHT($D$2,3),[1]定数!$A$6:$A$13,[1]定数!$B$6:$B$13))</f>
        <v>1.2080781311794959</v>
      </c>
      <c r="N41" s="50">
        <v>2016</v>
      </c>
      <c r="O41" s="8">
        <v>43626</v>
      </c>
      <c r="P41" s="62">
        <v>120.79</v>
      </c>
      <c r="Q41" s="62"/>
      <c r="R41" s="58">
        <f>IF(P41="","",T41*M41*LOOKUP(RIGHT($D$2,3),定数!$A$6:$A$13,定数!$B$6:$B$13))</f>
        <v>-4349.0812722461778</v>
      </c>
      <c r="S41" s="58"/>
      <c r="T41" s="59">
        <f t="shared" si="14"/>
        <v>-35.999999999999943</v>
      </c>
      <c r="U41" s="59"/>
      <c r="V41" t="str">
        <f t="shared" si="9"/>
        <v/>
      </c>
      <c r="W41">
        <f t="shared" si="3"/>
        <v>1</v>
      </c>
      <c r="X41" s="39">
        <f t="shared" si="6"/>
        <v>144969.37574153949</v>
      </c>
      <c r="Y41" s="40">
        <f t="shared" si="7"/>
        <v>0</v>
      </c>
    </row>
    <row r="42" spans="2:25" x14ac:dyDescent="0.2">
      <c r="B42" s="49">
        <v>34</v>
      </c>
      <c r="C42" s="54">
        <f t="shared" si="0"/>
        <v>140620.29446929332</v>
      </c>
      <c r="D42" s="54"/>
      <c r="E42" s="53">
        <v>2016</v>
      </c>
      <c r="F42" s="8">
        <v>43631</v>
      </c>
      <c r="G42" s="53" t="s">
        <v>4</v>
      </c>
      <c r="H42" s="62">
        <v>119.02</v>
      </c>
      <c r="I42" s="62"/>
      <c r="J42" s="53">
        <v>13</v>
      </c>
      <c r="K42" s="56">
        <f t="shared" si="13"/>
        <v>4218.6088340787992</v>
      </c>
      <c r="L42" s="57"/>
      <c r="M42" s="52">
        <f>IF(J42="","",(K42/J42)/LOOKUP(RIGHT($D$2,3),[1]定数!$A$6:$A$13,[1]定数!$B$6:$B$13))</f>
        <v>3.245083718522153</v>
      </c>
      <c r="N42" s="53">
        <v>2016</v>
      </c>
      <c r="O42" s="8">
        <v>43631</v>
      </c>
      <c r="P42" s="62">
        <v>119.221</v>
      </c>
      <c r="Q42" s="62"/>
      <c r="R42" s="58">
        <f>IF(P42="","",T42*M42*LOOKUP(RIGHT($D$2,3),定数!$A$6:$A$13,定数!$B$6:$B$13))</f>
        <v>6522.6182742297751</v>
      </c>
      <c r="S42" s="58"/>
      <c r="T42" s="59">
        <f t="shared" si="14"/>
        <v>20.100000000000762</v>
      </c>
      <c r="U42" s="59"/>
      <c r="V42" t="str">
        <f t="shared" si="9"/>
        <v/>
      </c>
      <c r="W42">
        <f t="shared" si="3"/>
        <v>0</v>
      </c>
      <c r="X42" s="39">
        <f t="shared" si="6"/>
        <v>144969.37574153949</v>
      </c>
      <c r="Y42" s="40">
        <f t="shared" si="7"/>
        <v>2.9999999999999916E-2</v>
      </c>
    </row>
    <row r="43" spans="2:25" x14ac:dyDescent="0.2">
      <c r="B43" s="49">
        <v>35</v>
      </c>
      <c r="C43" s="54">
        <f t="shared" si="0"/>
        <v>147142.91274352311</v>
      </c>
      <c r="D43" s="54"/>
      <c r="E43" s="53">
        <v>2016</v>
      </c>
      <c r="F43" s="8">
        <v>43638</v>
      </c>
      <c r="G43" s="53" t="s">
        <v>3</v>
      </c>
      <c r="H43" s="62">
        <v>117.73</v>
      </c>
      <c r="I43" s="62"/>
      <c r="J43" s="53">
        <v>24</v>
      </c>
      <c r="K43" s="56">
        <f t="shared" si="13"/>
        <v>4414.2873823056934</v>
      </c>
      <c r="L43" s="57"/>
      <c r="M43" s="52">
        <f>IF(J43="","",(K43/J43)/LOOKUP(RIGHT($D$2,3),[1]定数!$A$6:$A$13,[1]定数!$B$6:$B$13))</f>
        <v>1.8392864092940389</v>
      </c>
      <c r="N43" s="53">
        <v>2016</v>
      </c>
      <c r="O43" s="8">
        <v>43638</v>
      </c>
      <c r="P43" s="62">
        <v>117.97</v>
      </c>
      <c r="Q43" s="62"/>
      <c r="R43" s="58">
        <f>IF(P43="","",T43*M43*LOOKUP(RIGHT($D$2,3),定数!$A$6:$A$13,定数!$B$6:$B$13))</f>
        <v>-4414.2873823055997</v>
      </c>
      <c r="S43" s="58"/>
      <c r="T43" s="59">
        <f t="shared" si="14"/>
        <v>-23.999999999999488</v>
      </c>
      <c r="U43" s="59"/>
      <c r="V43" t="str">
        <f t="shared" si="9"/>
        <v/>
      </c>
      <c r="W43">
        <f t="shared" si="3"/>
        <v>1</v>
      </c>
      <c r="X43" s="39">
        <f t="shared" si="6"/>
        <v>147142.91274352311</v>
      </c>
      <c r="Y43" s="40">
        <f t="shared" si="7"/>
        <v>0</v>
      </c>
    </row>
    <row r="44" spans="2:25" x14ac:dyDescent="0.2">
      <c r="B44" s="49">
        <v>36</v>
      </c>
      <c r="C44" s="54">
        <f t="shared" si="0"/>
        <v>142728.62536121751</v>
      </c>
      <c r="D44" s="54"/>
      <c r="E44" s="53">
        <v>2016</v>
      </c>
      <c r="F44" s="8">
        <v>43644</v>
      </c>
      <c r="G44" s="53" t="s">
        <v>4</v>
      </c>
      <c r="H44" s="62">
        <v>113.45</v>
      </c>
      <c r="I44" s="62"/>
      <c r="J44" s="53">
        <v>33</v>
      </c>
      <c r="K44" s="56">
        <f t="shared" si="13"/>
        <v>4281.8587608365251</v>
      </c>
      <c r="L44" s="57"/>
      <c r="M44" s="52">
        <f>IF(J44="","",(K44/J44)/LOOKUP(RIGHT($D$2,3),[1]定数!$A$6:$A$13,[1]定数!$B$6:$B$13))</f>
        <v>1.29753295782925</v>
      </c>
      <c r="N44" s="53">
        <v>2016</v>
      </c>
      <c r="O44" s="8">
        <v>43644</v>
      </c>
      <c r="P44" s="62">
        <v>113.12</v>
      </c>
      <c r="Q44" s="62"/>
      <c r="R44" s="58">
        <f>IF(P44="","",T44*M44*LOOKUP(RIGHT($D$2,3),定数!$A$6:$A$13,定数!$B$6:$B$13))</f>
        <v>-4281.8587608365033</v>
      </c>
      <c r="S44" s="58"/>
      <c r="T44" s="59">
        <f t="shared" si="14"/>
        <v>-32.999999999999829</v>
      </c>
      <c r="U44" s="59"/>
      <c r="V44" t="str">
        <f t="shared" si="9"/>
        <v/>
      </c>
      <c r="W44">
        <f t="shared" si="3"/>
        <v>2</v>
      </c>
      <c r="X44" s="39">
        <f t="shared" si="6"/>
        <v>147142.91274352311</v>
      </c>
      <c r="Y44" s="40">
        <f t="shared" si="7"/>
        <v>2.9999999999999361E-2</v>
      </c>
    </row>
    <row r="45" spans="2:25" x14ac:dyDescent="0.2">
      <c r="B45" s="49">
        <v>37</v>
      </c>
      <c r="C45" s="54">
        <f t="shared" si="0"/>
        <v>138446.766600381</v>
      </c>
      <c r="D45" s="54"/>
      <c r="E45" s="53">
        <v>2016</v>
      </c>
      <c r="F45" s="8">
        <v>43644</v>
      </c>
      <c r="G45" s="53" t="s">
        <v>4</v>
      </c>
      <c r="H45" s="62">
        <v>113.6</v>
      </c>
      <c r="I45" s="62"/>
      <c r="J45" s="53">
        <v>29</v>
      </c>
      <c r="K45" s="56">
        <f t="shared" si="13"/>
        <v>4153.4029980114301</v>
      </c>
      <c r="L45" s="57"/>
      <c r="M45" s="52">
        <f>IF(J45="","",(K45/J45)/LOOKUP(RIGHT($D$2,3),[1]定数!$A$6:$A$13,[1]定数!$B$6:$B$13))</f>
        <v>1.4322079303487689</v>
      </c>
      <c r="N45" s="53">
        <v>2016</v>
      </c>
      <c r="O45" s="8">
        <v>43645</v>
      </c>
      <c r="P45" s="66">
        <v>113.31</v>
      </c>
      <c r="Q45" s="67"/>
      <c r="R45" s="58">
        <f>IF(P45="","",T45*M45*LOOKUP(RIGHT($D$2,3),定数!$A$6:$A$13,定数!$B$6:$B$13))</f>
        <v>-4153.4029980113164</v>
      </c>
      <c r="S45" s="58"/>
      <c r="T45" s="59">
        <f t="shared" si="14"/>
        <v>-28.999999999999204</v>
      </c>
      <c r="U45" s="59"/>
      <c r="V45" t="str">
        <f t="shared" si="9"/>
        <v/>
      </c>
      <c r="W45">
        <f t="shared" si="3"/>
        <v>3</v>
      </c>
      <c r="X45" s="39">
        <f t="shared" si="6"/>
        <v>147142.91274352311</v>
      </c>
      <c r="Y45" s="40">
        <f t="shared" si="7"/>
        <v>5.9099999999999264E-2</v>
      </c>
    </row>
    <row r="46" spans="2:25" x14ac:dyDescent="0.2">
      <c r="B46" s="49">
        <v>38</v>
      </c>
      <c r="C46" s="54">
        <f t="shared" si="0"/>
        <v>134293.36360236967</v>
      </c>
      <c r="D46" s="54"/>
      <c r="E46" s="53">
        <v>2016</v>
      </c>
      <c r="F46" s="8">
        <v>43651</v>
      </c>
      <c r="G46" s="53" t="s">
        <v>3</v>
      </c>
      <c r="H46" s="55">
        <v>113.29</v>
      </c>
      <c r="I46" s="55"/>
      <c r="J46" s="53">
        <v>68</v>
      </c>
      <c r="K46" s="56">
        <f t="shared" si="13"/>
        <v>4028.8009080710899</v>
      </c>
      <c r="L46" s="57"/>
      <c r="M46" s="52">
        <f>IF(J46="","",(K46/J46)/LOOKUP(RIGHT($D$2,3),[1]定数!$A$6:$A$13,[1]定数!$B$6:$B$13))</f>
        <v>0.59247072177516036</v>
      </c>
      <c r="N46" s="53">
        <v>2016</v>
      </c>
      <c r="O46" s="8">
        <v>43652</v>
      </c>
      <c r="P46" s="62">
        <v>111.52800000000001</v>
      </c>
      <c r="Q46" s="62"/>
      <c r="R46" s="58">
        <f>IF(P46="","",T46*M46*LOOKUP(RIGHT($D$2,3),定数!$A$6:$A$13,定数!$B$6:$B$13))</f>
        <v>10439.334117678329</v>
      </c>
      <c r="S46" s="58"/>
      <c r="T46" s="59">
        <f t="shared" si="14"/>
        <v>176.20000000000005</v>
      </c>
      <c r="U46" s="59"/>
      <c r="V46" t="str">
        <f t="shared" si="9"/>
        <v/>
      </c>
      <c r="W46">
        <f t="shared" si="3"/>
        <v>0</v>
      </c>
      <c r="X46" s="39">
        <f t="shared" si="6"/>
        <v>147142.91274352311</v>
      </c>
      <c r="Y46" s="40">
        <f t="shared" si="7"/>
        <v>8.73269999999986E-2</v>
      </c>
    </row>
    <row r="47" spans="2:25" x14ac:dyDescent="0.2">
      <c r="B47" s="49">
        <v>39</v>
      </c>
      <c r="C47" s="54">
        <f t="shared" si="0"/>
        <v>144732.69772004802</v>
      </c>
      <c r="D47" s="54"/>
      <c r="E47" s="53">
        <v>2016</v>
      </c>
      <c r="F47" s="8">
        <v>43654</v>
      </c>
      <c r="G47" s="53" t="s">
        <v>3</v>
      </c>
      <c r="H47" s="62">
        <v>111.32</v>
      </c>
      <c r="I47" s="62"/>
      <c r="J47" s="53">
        <v>27</v>
      </c>
      <c r="K47" s="56">
        <f t="shared" si="13"/>
        <v>4341.9809316014407</v>
      </c>
      <c r="L47" s="57"/>
      <c r="M47" s="52">
        <f>IF(J47="","",(K47/J47)/LOOKUP(RIGHT($D$2,3),[1]定数!$A$6:$A$13,[1]定数!$B$6:$B$13))</f>
        <v>1.6081410857783114</v>
      </c>
      <c r="N47" s="53">
        <v>2016</v>
      </c>
      <c r="O47" s="8">
        <v>43657</v>
      </c>
      <c r="P47" s="62">
        <v>111.59</v>
      </c>
      <c r="Q47" s="62"/>
      <c r="R47" s="58">
        <f>IF(P47="","",T47*M47*LOOKUP(RIGHT($D$2,3),定数!$A$6:$A$13,定数!$B$6:$B$13))</f>
        <v>-4341.9809316016053</v>
      </c>
      <c r="S47" s="58"/>
      <c r="T47" s="59">
        <f t="shared" si="14"/>
        <v>-27.000000000001023</v>
      </c>
      <c r="U47" s="59"/>
      <c r="V47" t="str">
        <f t="shared" si="9"/>
        <v/>
      </c>
      <c r="W47">
        <f t="shared" si="3"/>
        <v>1</v>
      </c>
      <c r="X47" s="39">
        <f t="shared" si="6"/>
        <v>147142.91274352311</v>
      </c>
      <c r="Y47" s="40">
        <f t="shared" si="7"/>
        <v>1.6380095911763037E-2</v>
      </c>
    </row>
    <row r="48" spans="2:25" x14ac:dyDescent="0.2">
      <c r="B48" s="49">
        <v>40</v>
      </c>
      <c r="C48" s="54">
        <f t="shared" si="0"/>
        <v>140390.71678844641</v>
      </c>
      <c r="D48" s="54"/>
      <c r="E48" s="53">
        <v>2016</v>
      </c>
      <c r="F48" s="8">
        <v>43654</v>
      </c>
      <c r="G48" s="53" t="s">
        <v>3</v>
      </c>
      <c r="H48" s="61">
        <v>111.37</v>
      </c>
      <c r="I48" s="61"/>
      <c r="J48" s="53">
        <v>18</v>
      </c>
      <c r="K48" s="56">
        <f t="shared" ref="K48" si="15">IF(J48="","",C48*0.03)</f>
        <v>4211.7215036533926</v>
      </c>
      <c r="L48" s="57"/>
      <c r="M48" s="52">
        <f>IF(J48="","",(K48/J48)/LOOKUP(RIGHT($D$2,3),[1]定数!$A$6:$A$13,[1]定数!$B$6:$B$13))</f>
        <v>2.3398452798074403</v>
      </c>
      <c r="N48" s="53">
        <v>2016</v>
      </c>
      <c r="O48" s="8">
        <v>43654</v>
      </c>
      <c r="P48" s="62">
        <v>111.032</v>
      </c>
      <c r="Q48" s="62"/>
      <c r="R48" s="58">
        <f>IF(P48="","",T48*M48*LOOKUP(RIGHT($D$2,3),定数!$A$6:$A$13,定数!$B$6:$B$13))</f>
        <v>7908.6770457493376</v>
      </c>
      <c r="S48" s="58"/>
      <c r="T48" s="59">
        <f t="shared" si="14"/>
        <v>33.800000000000807</v>
      </c>
      <c r="U48" s="59"/>
      <c r="V48" t="str">
        <f t="shared" si="9"/>
        <v/>
      </c>
      <c r="W48">
        <f t="shared" si="3"/>
        <v>0</v>
      </c>
      <c r="X48" s="39">
        <f t="shared" si="6"/>
        <v>147142.91274352311</v>
      </c>
      <c r="Y48" s="40">
        <f t="shared" si="7"/>
        <v>4.5888693034411232E-2</v>
      </c>
    </row>
    <row r="49" spans="2:25" x14ac:dyDescent="0.2">
      <c r="B49" s="49">
        <v>41</v>
      </c>
      <c r="C49" s="54">
        <f t="shared" si="0"/>
        <v>148299.39383419574</v>
      </c>
      <c r="D49" s="54"/>
      <c r="E49" s="47"/>
      <c r="F49" s="8"/>
      <c r="G49" s="47"/>
      <c r="H49" s="102"/>
      <c r="I49" s="103"/>
      <c r="J49" s="47"/>
      <c r="K49" s="56"/>
      <c r="L49" s="57"/>
      <c r="M49" s="6" t="str">
        <f>IF(J49="","",(K49/J49)/LOOKUP(RIGHT($D$2,3),[1]定数!$A$6:$A$13,[1]定数!$B$6:$B$13))</f>
        <v/>
      </c>
      <c r="N49" s="47"/>
      <c r="O49" s="8"/>
      <c r="P49" s="110"/>
      <c r="Q49" s="111"/>
      <c r="R49" s="58" t="str">
        <f>IF(P49="","",T49*M49*LOOKUP(RIGHT($D$2,3),定数!$A$6:$A$13,定数!$B$6:$B$13))</f>
        <v/>
      </c>
      <c r="S49" s="58"/>
      <c r="T49" s="59" t="str">
        <f t="shared" si="14"/>
        <v/>
      </c>
      <c r="U49" s="59"/>
      <c r="V49" t="str">
        <f t="shared" si="9"/>
        <v/>
      </c>
      <c r="W49" t="str">
        <f t="shared" si="3"/>
        <v/>
      </c>
      <c r="X49" s="39">
        <f t="shared" si="6"/>
        <v>148299.39383419574</v>
      </c>
      <c r="Y49" s="40">
        <f t="shared" si="7"/>
        <v>0</v>
      </c>
    </row>
    <row r="50" spans="2:25" x14ac:dyDescent="0.2">
      <c r="B50" s="49">
        <v>42</v>
      </c>
      <c r="C50" s="54" t="str">
        <f t="shared" si="0"/>
        <v/>
      </c>
      <c r="D50" s="54"/>
      <c r="E50" s="47"/>
      <c r="F50" s="8"/>
      <c r="G50" s="47"/>
      <c r="H50" s="60"/>
      <c r="I50" s="60"/>
      <c r="J50" s="47"/>
      <c r="K50" s="56"/>
      <c r="L50" s="57"/>
      <c r="M50" s="6" t="str">
        <f>IF(J50="","",(K50/J50)/LOOKUP(RIGHT($D$2,3),[1]定数!$A$6:$A$13,[1]定数!$B$6:$B$13))</f>
        <v/>
      </c>
      <c r="N50" s="47"/>
      <c r="O50" s="8"/>
      <c r="P50" s="61"/>
      <c r="Q50" s="61"/>
      <c r="R50" s="58" t="str">
        <f>IF(P50="","",T50*M50*LOOKUP(RIGHT($D$2,3),定数!$A$6:$A$13,定数!$B$6:$B$13))</f>
        <v/>
      </c>
      <c r="S50" s="58"/>
      <c r="T50" s="59" t="str">
        <f t="shared" si="14"/>
        <v/>
      </c>
      <c r="U50" s="59"/>
      <c r="V50" t="str">
        <f t="shared" si="9"/>
        <v/>
      </c>
      <c r="W50" t="str">
        <f t="shared" si="3"/>
        <v/>
      </c>
      <c r="X50" s="39" t="str">
        <f t="shared" si="6"/>
        <v/>
      </c>
      <c r="Y50" s="40" t="str">
        <f t="shared" si="7"/>
        <v/>
      </c>
    </row>
    <row r="51" spans="2:25" x14ac:dyDescent="0.2">
      <c r="B51" s="49">
        <v>43</v>
      </c>
      <c r="C51" s="54" t="str">
        <f t="shared" si="0"/>
        <v/>
      </c>
      <c r="D51" s="54"/>
      <c r="E51" s="47"/>
      <c r="F51" s="8"/>
      <c r="G51" s="47"/>
      <c r="H51" s="60"/>
      <c r="I51" s="60"/>
      <c r="J51" s="47"/>
      <c r="K51" s="56"/>
      <c r="L51" s="57"/>
      <c r="M51" s="6" t="str">
        <f>IF(J51="","",(K51/J51)/LOOKUP(RIGHT($D$2,3),[1]定数!$A$6:$A$13,[1]定数!$B$6:$B$13))</f>
        <v/>
      </c>
      <c r="N51" s="47"/>
      <c r="O51" s="8"/>
      <c r="P51" s="61"/>
      <c r="Q51" s="61"/>
      <c r="R51" s="58" t="str">
        <f>IF(P51="","",T51*M51*LOOKUP(RIGHT($D$2,3),定数!$A$6:$A$13,定数!$B$6:$B$13))</f>
        <v/>
      </c>
      <c r="S51" s="58"/>
      <c r="T51" s="59" t="str">
        <f t="shared" si="14"/>
        <v/>
      </c>
      <c r="U51" s="59"/>
      <c r="V51" t="str">
        <f t="shared" si="9"/>
        <v/>
      </c>
      <c r="W51" t="str">
        <f t="shared" si="3"/>
        <v/>
      </c>
      <c r="X51" s="39" t="str">
        <f t="shared" si="6"/>
        <v/>
      </c>
      <c r="Y51" s="40" t="str">
        <f t="shared" si="7"/>
        <v/>
      </c>
    </row>
    <row r="52" spans="2:25" x14ac:dyDescent="0.2">
      <c r="B52" s="49">
        <v>44</v>
      </c>
      <c r="C52" s="54" t="str">
        <f t="shared" si="0"/>
        <v/>
      </c>
      <c r="D52" s="54"/>
      <c r="E52" s="47"/>
      <c r="F52" s="8"/>
      <c r="G52" s="47"/>
      <c r="H52" s="60"/>
      <c r="I52" s="60"/>
      <c r="J52" s="47"/>
      <c r="K52" s="56"/>
      <c r="L52" s="57"/>
      <c r="M52" s="6" t="str">
        <f>IF(J52="","",(K52/J52)/LOOKUP(RIGHT($D$2,3),[1]定数!$A$6:$A$13,[1]定数!$B$6:$B$13))</f>
        <v/>
      </c>
      <c r="N52" s="47"/>
      <c r="O52" s="8"/>
      <c r="P52" s="61"/>
      <c r="Q52" s="61"/>
      <c r="R52" s="58" t="str">
        <f>IF(P52="","",T52*M52*LOOKUP(RIGHT($D$2,3),定数!$A$6:$A$13,定数!$B$6:$B$13))</f>
        <v/>
      </c>
      <c r="S52" s="58"/>
      <c r="T52" s="59" t="str">
        <f t="shared" si="14"/>
        <v/>
      </c>
      <c r="U52" s="59"/>
      <c r="V52" t="str">
        <f t="shared" si="9"/>
        <v/>
      </c>
      <c r="W52" t="str">
        <f t="shared" si="3"/>
        <v/>
      </c>
      <c r="X52" s="39" t="str">
        <f t="shared" si="6"/>
        <v/>
      </c>
      <c r="Y52" s="40" t="str">
        <f t="shared" si="7"/>
        <v/>
      </c>
    </row>
    <row r="53" spans="2:25" x14ac:dyDescent="0.2">
      <c r="B53" s="49">
        <v>45</v>
      </c>
      <c r="C53" s="54" t="str">
        <f t="shared" si="0"/>
        <v/>
      </c>
      <c r="D53" s="54"/>
      <c r="E53" s="33"/>
      <c r="F53" s="8"/>
      <c r="G53" s="33"/>
      <c r="H53" s="55"/>
      <c r="I53" s="55"/>
      <c r="J53" s="33"/>
      <c r="K53" s="56"/>
      <c r="L53" s="57"/>
      <c r="M53" s="6" t="str">
        <f>IF(J53="","",(K53/J53)/LOOKUP(RIGHT($D$2,3),[1]定数!$A$6:$A$13,[1]定数!$B$6:$B$13))</f>
        <v/>
      </c>
      <c r="N53" s="33"/>
      <c r="O53" s="8"/>
      <c r="P53" s="61"/>
      <c r="Q53" s="61"/>
      <c r="R53" s="58" t="str">
        <f>IF(P53="","",T53*M53*LOOKUP(RIGHT($D$2,3),定数!$A$6:$A$13,定数!$B$6:$B$13))</f>
        <v/>
      </c>
      <c r="S53" s="58"/>
      <c r="T53" s="59" t="str">
        <f t="shared" si="14"/>
        <v/>
      </c>
      <c r="U53" s="59"/>
      <c r="V53" t="str">
        <f t="shared" si="9"/>
        <v/>
      </c>
      <c r="W53" t="str">
        <f t="shared" si="3"/>
        <v/>
      </c>
      <c r="X53" s="39" t="str">
        <f t="shared" si="6"/>
        <v/>
      </c>
      <c r="Y53" s="40" t="str">
        <f t="shared" si="7"/>
        <v/>
      </c>
    </row>
    <row r="54" spans="2:25" x14ac:dyDescent="0.2">
      <c r="B54" s="49">
        <v>46</v>
      </c>
      <c r="C54" s="54" t="str">
        <f t="shared" si="0"/>
        <v/>
      </c>
      <c r="D54" s="54"/>
      <c r="E54" s="33"/>
      <c r="F54" s="8"/>
      <c r="G54" s="33"/>
      <c r="H54" s="55"/>
      <c r="I54" s="55"/>
      <c r="J54" s="33"/>
      <c r="K54" s="56"/>
      <c r="L54" s="57"/>
      <c r="M54" s="6" t="str">
        <f>IF(J54="","",(K54/J54)/LOOKUP(RIGHT($D$2,3),[1]定数!$A$6:$A$13,[1]定数!$B$6:$B$13))</f>
        <v/>
      </c>
      <c r="N54" s="33"/>
      <c r="O54" s="8"/>
      <c r="P54" s="61"/>
      <c r="Q54" s="61"/>
      <c r="R54" s="58" t="str">
        <f>IF(P54="","",T54*M54*LOOKUP(RIGHT($D$2,3),定数!$A$6:$A$13,定数!$B$6:$B$13))</f>
        <v/>
      </c>
      <c r="S54" s="58"/>
      <c r="T54" s="59" t="str">
        <f t="shared" si="14"/>
        <v/>
      </c>
      <c r="U54" s="59"/>
      <c r="V54" t="str">
        <f t="shared" si="9"/>
        <v/>
      </c>
      <c r="W54" t="str">
        <f t="shared" si="3"/>
        <v/>
      </c>
      <c r="X54" s="39" t="str">
        <f t="shared" si="6"/>
        <v/>
      </c>
      <c r="Y54" s="40" t="str">
        <f t="shared" si="7"/>
        <v/>
      </c>
    </row>
    <row r="55" spans="2:25" x14ac:dyDescent="0.2">
      <c r="B55" s="49">
        <v>47</v>
      </c>
      <c r="C55" s="54" t="str">
        <f t="shared" si="0"/>
        <v/>
      </c>
      <c r="D55" s="54"/>
      <c r="E55" s="47"/>
      <c r="F55" s="8"/>
      <c r="G55" s="47"/>
      <c r="H55" s="55"/>
      <c r="I55" s="55"/>
      <c r="J55" s="47"/>
      <c r="K55" s="56"/>
      <c r="L55" s="57"/>
      <c r="M55" s="6" t="str">
        <f>IF(J55="","",(K55/J55)/LOOKUP(RIGHT($D$2,3),[1]定数!$A$6:$A$13,[1]定数!$B$6:$B$13))</f>
        <v/>
      </c>
      <c r="N55" s="47"/>
      <c r="O55" s="8"/>
      <c r="P55" s="61"/>
      <c r="Q55" s="61"/>
      <c r="R55" s="58" t="str">
        <f>IF(P55="","",T55*M55*LOOKUP(RIGHT($D$2,3),定数!$A$6:$A$13,定数!$B$6:$B$13))</f>
        <v/>
      </c>
      <c r="S55" s="58"/>
      <c r="T55" s="59" t="str">
        <f t="shared" si="14"/>
        <v/>
      </c>
      <c r="U55" s="59"/>
      <c r="V55" t="str">
        <f t="shared" si="9"/>
        <v/>
      </c>
      <c r="W55" t="str">
        <f t="shared" si="3"/>
        <v/>
      </c>
      <c r="X55" s="39" t="str">
        <f t="shared" si="6"/>
        <v/>
      </c>
      <c r="Y55" s="40" t="str">
        <f t="shared" si="7"/>
        <v/>
      </c>
    </row>
    <row r="56" spans="2:25" x14ac:dyDescent="0.2">
      <c r="B56" s="49">
        <v>48</v>
      </c>
      <c r="C56" s="54" t="str">
        <f t="shared" si="0"/>
        <v/>
      </c>
      <c r="D56" s="54"/>
      <c r="E56" s="33"/>
      <c r="F56" s="8"/>
      <c r="G56" s="33"/>
      <c r="H56" s="55"/>
      <c r="I56" s="55"/>
      <c r="J56" s="33"/>
      <c r="K56" s="56"/>
      <c r="L56" s="57"/>
      <c r="M56" s="6" t="str">
        <f>IF(J56="","",(K56/J56)/LOOKUP(RIGHT($D$2,3),[1]定数!$A$6:$A$13,[1]定数!$B$6:$B$13))</f>
        <v/>
      </c>
      <c r="N56" s="33"/>
      <c r="O56" s="8"/>
      <c r="P56" s="61"/>
      <c r="Q56" s="61"/>
      <c r="R56" s="58" t="str">
        <f>IF(P56="","",T56*M56*LOOKUP(RIGHT($D$2,3),定数!$A$6:$A$13,定数!$B$6:$B$13))</f>
        <v/>
      </c>
      <c r="S56" s="58"/>
      <c r="T56" s="59" t="str">
        <f t="shared" si="14"/>
        <v/>
      </c>
      <c r="U56" s="59"/>
      <c r="V56" t="str">
        <f t="shared" si="9"/>
        <v/>
      </c>
      <c r="W56" t="str">
        <f t="shared" si="3"/>
        <v/>
      </c>
      <c r="X56" s="39" t="str">
        <f t="shared" si="6"/>
        <v/>
      </c>
      <c r="Y56" s="40" t="str">
        <f t="shared" si="7"/>
        <v/>
      </c>
    </row>
    <row r="57" spans="2:25" x14ac:dyDescent="0.2">
      <c r="B57" s="49">
        <v>49</v>
      </c>
      <c r="C57" s="54" t="str">
        <f t="shared" si="0"/>
        <v/>
      </c>
      <c r="D57" s="54"/>
      <c r="E57" s="33"/>
      <c r="F57" s="8"/>
      <c r="G57" s="33"/>
      <c r="H57" s="55"/>
      <c r="I57" s="55"/>
      <c r="J57" s="33"/>
      <c r="K57" s="56"/>
      <c r="L57" s="57"/>
      <c r="M57" s="6" t="str">
        <f>IF(J57="","",(K57/J57)/LOOKUP(RIGHT($D$2,3),[1]定数!$A$6:$A$13,[1]定数!$B$6:$B$13))</f>
        <v/>
      </c>
      <c r="N57" s="33"/>
      <c r="O57" s="8"/>
      <c r="P57" s="61"/>
      <c r="Q57" s="61"/>
      <c r="R57" s="58" t="str">
        <f>IF(P57="","",T57*M57*LOOKUP(RIGHT($D$2,3),定数!$A$6:$A$13,定数!$B$6:$B$13))</f>
        <v/>
      </c>
      <c r="S57" s="58"/>
      <c r="T57" s="59" t="str">
        <f t="shared" si="14"/>
        <v/>
      </c>
      <c r="U57" s="59"/>
      <c r="V57" t="str">
        <f t="shared" si="9"/>
        <v/>
      </c>
      <c r="W57" t="str">
        <f t="shared" si="3"/>
        <v/>
      </c>
      <c r="X57" s="39" t="str">
        <f t="shared" si="6"/>
        <v/>
      </c>
      <c r="Y57" s="40" t="str">
        <f t="shared" si="7"/>
        <v/>
      </c>
    </row>
    <row r="58" spans="2:25" x14ac:dyDescent="0.2">
      <c r="B58" s="49">
        <v>50</v>
      </c>
      <c r="C58" s="54" t="str">
        <f t="shared" si="0"/>
        <v/>
      </c>
      <c r="D58" s="54"/>
      <c r="E58" s="33"/>
      <c r="F58" s="8"/>
      <c r="G58" s="33"/>
      <c r="H58" s="55"/>
      <c r="I58" s="55"/>
      <c r="J58" s="33"/>
      <c r="K58" s="56"/>
      <c r="L58" s="57"/>
      <c r="M58" s="6" t="str">
        <f>IF(J58="","",(K58/J58)/LOOKUP(RIGHT($D$2,3),[1]定数!$A$6:$A$13,[1]定数!$B$6:$B$13))</f>
        <v/>
      </c>
      <c r="N58" s="33"/>
      <c r="O58" s="8"/>
      <c r="P58" s="61"/>
      <c r="Q58" s="61"/>
      <c r="R58" s="58" t="str">
        <f>IF(P58="","",T58*M58*LOOKUP(RIGHT($D$2,3),定数!$A$6:$A$13,定数!$B$6:$B$13))</f>
        <v/>
      </c>
      <c r="S58" s="58"/>
      <c r="T58" s="59" t="str">
        <f t="shared" si="14"/>
        <v/>
      </c>
      <c r="U58" s="59"/>
      <c r="V58" t="str">
        <f t="shared" si="9"/>
        <v/>
      </c>
      <c r="W58" t="str">
        <f t="shared" si="3"/>
        <v/>
      </c>
      <c r="X58" s="39" t="str">
        <f t="shared" si="6"/>
        <v/>
      </c>
      <c r="Y58" s="40" t="str">
        <f t="shared" si="7"/>
        <v/>
      </c>
    </row>
    <row r="59" spans="2:25" x14ac:dyDescent="0.2">
      <c r="B59" s="49">
        <v>51</v>
      </c>
      <c r="C59" s="54" t="str">
        <f t="shared" si="0"/>
        <v/>
      </c>
      <c r="D59" s="54"/>
      <c r="E59" s="33"/>
      <c r="F59" s="8"/>
      <c r="G59" s="33"/>
      <c r="H59" s="55"/>
      <c r="I59" s="55"/>
      <c r="J59" s="33"/>
      <c r="K59" s="56"/>
      <c r="L59" s="57"/>
      <c r="M59" s="6" t="str">
        <f>IF(J59="","",(K59/J59)/LOOKUP(RIGHT($D$2,3),[1]定数!$A$6:$A$13,[1]定数!$B$6:$B$13))</f>
        <v/>
      </c>
      <c r="N59" s="33"/>
      <c r="O59" s="8"/>
      <c r="P59" s="61"/>
      <c r="Q59" s="61"/>
      <c r="R59" s="58" t="str">
        <f>IF(P59="","",T59*M59*LOOKUP(RIGHT($D$2,3),定数!$A$6:$A$13,定数!$B$6:$B$13))</f>
        <v/>
      </c>
      <c r="S59" s="58"/>
      <c r="T59" s="59" t="str">
        <f t="shared" si="14"/>
        <v/>
      </c>
      <c r="U59" s="59"/>
      <c r="V59" t="str">
        <f t="shared" si="9"/>
        <v/>
      </c>
      <c r="W59" t="str">
        <f t="shared" si="3"/>
        <v/>
      </c>
      <c r="X59" s="39" t="str">
        <f t="shared" si="6"/>
        <v/>
      </c>
      <c r="Y59" s="40" t="str">
        <f t="shared" si="7"/>
        <v/>
      </c>
    </row>
    <row r="60" spans="2:25" x14ac:dyDescent="0.2">
      <c r="B60" s="49">
        <v>52</v>
      </c>
      <c r="C60" s="54" t="str">
        <f t="shared" si="0"/>
        <v/>
      </c>
      <c r="D60" s="54"/>
      <c r="E60" s="33"/>
      <c r="F60" s="8"/>
      <c r="G60" s="33"/>
      <c r="H60" s="55"/>
      <c r="I60" s="55"/>
      <c r="J60" s="33"/>
      <c r="K60" s="56"/>
      <c r="L60" s="57"/>
      <c r="M60" s="6" t="str">
        <f>IF(J60="","",(K60/J60)/LOOKUP(RIGHT($D$2,3),[1]定数!$A$6:$A$13,[1]定数!$B$6:$B$13))</f>
        <v/>
      </c>
      <c r="N60" s="33"/>
      <c r="O60" s="8"/>
      <c r="P60" s="61"/>
      <c r="Q60" s="61"/>
      <c r="R60" s="58" t="str">
        <f>IF(P60="","",T60*M60*LOOKUP(RIGHT($D$2,3),定数!$A$6:$A$13,定数!$B$6:$B$13))</f>
        <v/>
      </c>
      <c r="S60" s="58"/>
      <c r="T60" s="59" t="str">
        <f t="shared" si="5"/>
        <v/>
      </c>
      <c r="U60" s="59"/>
      <c r="V60" t="str">
        <f t="shared" si="9"/>
        <v/>
      </c>
      <c r="W60" t="str">
        <f t="shared" si="3"/>
        <v/>
      </c>
      <c r="X60" s="39" t="str">
        <f t="shared" si="6"/>
        <v/>
      </c>
      <c r="Y60" s="40" t="str">
        <f t="shared" si="7"/>
        <v/>
      </c>
    </row>
    <row r="61" spans="2:25" x14ac:dyDescent="0.2">
      <c r="B61" s="49">
        <v>53</v>
      </c>
      <c r="C61" s="54" t="str">
        <f t="shared" si="0"/>
        <v/>
      </c>
      <c r="D61" s="54"/>
      <c r="E61" s="33"/>
      <c r="F61" s="8"/>
      <c r="G61" s="33"/>
      <c r="H61" s="55"/>
      <c r="I61" s="55"/>
      <c r="J61" s="33"/>
      <c r="K61" s="56"/>
      <c r="L61" s="57"/>
      <c r="M61" s="6" t="str">
        <f>IF(J61="","",(K61/J61)/LOOKUP(RIGHT($D$2,3),[1]定数!$A$6:$A$13,[1]定数!$B$6:$B$13))</f>
        <v/>
      </c>
      <c r="N61" s="33"/>
      <c r="O61" s="8"/>
      <c r="P61" s="61"/>
      <c r="Q61" s="61"/>
      <c r="R61" s="58" t="str">
        <f>IF(P61="","",T61*M61*LOOKUP(RIGHT($D$2,3),定数!$A$6:$A$13,定数!$B$6:$B$13))</f>
        <v/>
      </c>
      <c r="S61" s="58"/>
      <c r="T61" s="59" t="str">
        <f t="shared" si="5"/>
        <v/>
      </c>
      <c r="U61" s="59"/>
      <c r="V61" t="str">
        <f t="shared" si="9"/>
        <v/>
      </c>
      <c r="W61" t="str">
        <f t="shared" si="3"/>
        <v/>
      </c>
      <c r="X61" s="39" t="str">
        <f t="shared" si="6"/>
        <v/>
      </c>
      <c r="Y61" s="40" t="str">
        <f t="shared" si="7"/>
        <v/>
      </c>
    </row>
    <row r="62" spans="2:25" x14ac:dyDescent="0.2">
      <c r="B62" s="49">
        <v>54</v>
      </c>
      <c r="C62" s="54" t="str">
        <f t="shared" si="0"/>
        <v/>
      </c>
      <c r="D62" s="54"/>
      <c r="E62" s="33"/>
      <c r="F62" s="8"/>
      <c r="G62" s="33"/>
      <c r="H62" s="55"/>
      <c r="I62" s="55"/>
      <c r="J62" s="33"/>
      <c r="K62" s="56"/>
      <c r="L62" s="57"/>
      <c r="M62" s="6" t="str">
        <f>IF(J62="","",(K62/J62)/LOOKUP(RIGHT($D$2,3),[1]定数!$A$6:$A$13,[1]定数!$B$6:$B$13))</f>
        <v/>
      </c>
      <c r="N62" s="33"/>
      <c r="O62" s="8"/>
      <c r="P62" s="61"/>
      <c r="Q62" s="61"/>
      <c r="R62" s="58" t="str">
        <f>IF(P62="","",T62*M62*LOOKUP(RIGHT($D$2,3),定数!$A$6:$A$13,定数!$B$6:$B$13))</f>
        <v/>
      </c>
      <c r="S62" s="58"/>
      <c r="T62" s="59" t="str">
        <f t="shared" si="5"/>
        <v/>
      </c>
      <c r="U62" s="59"/>
      <c r="V62" t="str">
        <f t="shared" si="9"/>
        <v/>
      </c>
      <c r="W62" t="str">
        <f t="shared" si="3"/>
        <v/>
      </c>
      <c r="X62" s="39" t="str">
        <f t="shared" si="6"/>
        <v/>
      </c>
      <c r="Y62" s="40" t="str">
        <f t="shared" si="7"/>
        <v/>
      </c>
    </row>
    <row r="63" spans="2:25" x14ac:dyDescent="0.2">
      <c r="B63" s="49">
        <v>55</v>
      </c>
      <c r="C63" s="54" t="str">
        <f t="shared" si="0"/>
        <v/>
      </c>
      <c r="D63" s="54"/>
      <c r="E63" s="33"/>
      <c r="F63" s="8"/>
      <c r="G63" s="33"/>
      <c r="H63" s="55"/>
      <c r="I63" s="55"/>
      <c r="J63" s="33"/>
      <c r="K63" s="56"/>
      <c r="L63" s="57"/>
      <c r="M63" s="6" t="str">
        <f>IF(J63="","",(K63/J63)/LOOKUP(RIGHT($D$2,3),[1]定数!$A$6:$A$13,[1]定数!$B$6:$B$13))</f>
        <v/>
      </c>
      <c r="N63" s="33"/>
      <c r="O63" s="8"/>
      <c r="P63" s="61"/>
      <c r="Q63" s="61"/>
      <c r="R63" s="58" t="str">
        <f>IF(P63="","",T63*M63*LOOKUP(RIGHT($D$2,3),定数!$A$6:$A$13,定数!$B$6:$B$13))</f>
        <v/>
      </c>
      <c r="S63" s="58"/>
      <c r="T63" s="59" t="str">
        <f t="shared" si="5"/>
        <v/>
      </c>
      <c r="U63" s="59"/>
      <c r="V63" t="str">
        <f t="shared" si="9"/>
        <v/>
      </c>
      <c r="W63" t="str">
        <f t="shared" si="3"/>
        <v/>
      </c>
      <c r="X63" s="39" t="str">
        <f t="shared" si="6"/>
        <v/>
      </c>
      <c r="Y63" s="40" t="str">
        <f t="shared" si="7"/>
        <v/>
      </c>
    </row>
    <row r="64" spans="2:25" x14ac:dyDescent="0.2">
      <c r="B64" s="33">
        <v>55</v>
      </c>
      <c r="C64" s="54" t="str">
        <f t="shared" si="0"/>
        <v/>
      </c>
      <c r="D64" s="54"/>
      <c r="E64" s="33"/>
      <c r="F64" s="8"/>
      <c r="G64" s="33"/>
      <c r="H64" s="55"/>
      <c r="I64" s="55"/>
      <c r="J64" s="33"/>
      <c r="K64" s="56"/>
      <c r="L64" s="57"/>
      <c r="M64" s="6" t="str">
        <f>IF(J64="","",(K64/J64)/LOOKUP(RIGHT($D$2,3),[1]定数!$A$6:$A$13,[1]定数!$B$6:$B$13))</f>
        <v/>
      </c>
      <c r="N64" s="33"/>
      <c r="O64" s="8"/>
      <c r="P64" s="61"/>
      <c r="Q64" s="61"/>
      <c r="R64" s="58" t="str">
        <f>IF(P64="","",T64*M64*LOOKUP(RIGHT($D$2,3),定数!$A$6:$A$13,定数!$B$6:$B$13))</f>
        <v/>
      </c>
      <c r="S64" s="58"/>
      <c r="T64" s="59" t="str">
        <f t="shared" si="5"/>
        <v/>
      </c>
      <c r="U64" s="59"/>
      <c r="V64" t="str">
        <f t="shared" si="9"/>
        <v/>
      </c>
      <c r="W64" t="str">
        <f t="shared" si="3"/>
        <v/>
      </c>
      <c r="X64" s="39" t="str">
        <f t="shared" si="6"/>
        <v/>
      </c>
      <c r="Y64" s="40" t="str">
        <f t="shared" si="7"/>
        <v/>
      </c>
    </row>
    <row r="65" spans="2:25" x14ac:dyDescent="0.2">
      <c r="B65" s="33">
        <v>56</v>
      </c>
      <c r="C65" s="54" t="str">
        <f t="shared" si="0"/>
        <v/>
      </c>
      <c r="D65" s="54"/>
      <c r="E65" s="33"/>
      <c r="F65" s="8"/>
      <c r="G65" s="33"/>
      <c r="H65" s="55"/>
      <c r="I65" s="55"/>
      <c r="J65" s="33"/>
      <c r="K65" s="56"/>
      <c r="L65" s="57"/>
      <c r="M65" s="6" t="str">
        <f>IF(J65="","",(K65/J65)/LOOKUP(RIGHT($D$2,3),[1]定数!$A$6:$A$13,[1]定数!$B$6:$B$13))</f>
        <v/>
      </c>
      <c r="N65" s="33"/>
      <c r="O65" s="8"/>
      <c r="P65" s="61"/>
      <c r="Q65" s="61"/>
      <c r="R65" s="58" t="str">
        <f>IF(P65="","",T65*M65*LOOKUP(RIGHT($D$2,3),定数!$A$6:$A$13,定数!$B$6:$B$13))</f>
        <v/>
      </c>
      <c r="S65" s="58"/>
      <c r="T65" s="59" t="str">
        <f t="shared" si="5"/>
        <v/>
      </c>
      <c r="U65" s="59"/>
      <c r="V65" t="str">
        <f t="shared" si="9"/>
        <v/>
      </c>
      <c r="W65" t="str">
        <f t="shared" si="3"/>
        <v/>
      </c>
      <c r="X65" s="39" t="str">
        <f t="shared" si="6"/>
        <v/>
      </c>
      <c r="Y65" s="40" t="str">
        <f t="shared" si="7"/>
        <v/>
      </c>
    </row>
    <row r="66" spans="2:25" x14ac:dyDescent="0.2">
      <c r="B66" s="33">
        <v>57</v>
      </c>
      <c r="C66" s="54" t="str">
        <f t="shared" si="0"/>
        <v/>
      </c>
      <c r="D66" s="54"/>
      <c r="E66" s="33"/>
      <c r="F66" s="8"/>
      <c r="G66" s="33"/>
      <c r="H66" s="55"/>
      <c r="I66" s="55"/>
      <c r="J66" s="33"/>
      <c r="K66" s="56"/>
      <c r="L66" s="57"/>
      <c r="M66" s="6" t="str">
        <f>IF(J66="","",(K66/J66)/LOOKUP(RIGHT($D$2,3),[1]定数!$A$6:$A$13,[1]定数!$B$6:$B$13))</f>
        <v/>
      </c>
      <c r="N66" s="33"/>
      <c r="O66" s="8"/>
      <c r="P66" s="61"/>
      <c r="Q66" s="61"/>
      <c r="R66" s="58" t="str">
        <f>IF(P66="","",T66*M66*LOOKUP(RIGHT($D$2,3),定数!$A$6:$A$13,定数!$B$6:$B$13))</f>
        <v/>
      </c>
      <c r="S66" s="58"/>
      <c r="T66" s="59" t="str">
        <f t="shared" si="5"/>
        <v/>
      </c>
      <c r="U66" s="59"/>
      <c r="V66" t="str">
        <f t="shared" si="9"/>
        <v/>
      </c>
      <c r="W66" t="str">
        <f t="shared" si="3"/>
        <v/>
      </c>
      <c r="X66" s="39" t="str">
        <f t="shared" si="6"/>
        <v/>
      </c>
      <c r="Y66" s="40" t="str">
        <f t="shared" si="7"/>
        <v/>
      </c>
    </row>
    <row r="67" spans="2:25" x14ac:dyDescent="0.2">
      <c r="B67" s="33">
        <v>58</v>
      </c>
      <c r="C67" s="54" t="str">
        <f t="shared" si="0"/>
        <v/>
      </c>
      <c r="D67" s="54"/>
      <c r="E67" s="33"/>
      <c r="F67" s="8"/>
      <c r="G67" s="33"/>
      <c r="H67" s="55"/>
      <c r="I67" s="55"/>
      <c r="J67" s="33"/>
      <c r="K67" s="56"/>
      <c r="L67" s="57"/>
      <c r="M67" s="6" t="str">
        <f>IF(J67="","",(K67/J67)/LOOKUP(RIGHT($D$2,3),[1]定数!$A$6:$A$13,[1]定数!$B$6:$B$13))</f>
        <v/>
      </c>
      <c r="N67" s="33"/>
      <c r="O67" s="8"/>
      <c r="P67" s="61"/>
      <c r="Q67" s="61"/>
      <c r="R67" s="58" t="str">
        <f>IF(P67="","",T67*M67*LOOKUP(RIGHT($D$2,3),定数!$A$6:$A$13,定数!$B$6:$B$13))</f>
        <v/>
      </c>
      <c r="S67" s="58"/>
      <c r="T67" s="59" t="str">
        <f t="shared" si="5"/>
        <v/>
      </c>
      <c r="U67" s="59"/>
      <c r="V67" t="str">
        <f t="shared" si="9"/>
        <v/>
      </c>
      <c r="W67" t="str">
        <f t="shared" si="3"/>
        <v/>
      </c>
      <c r="X67" s="39" t="str">
        <f t="shared" si="6"/>
        <v/>
      </c>
      <c r="Y67" s="40" t="str">
        <f t="shared" si="7"/>
        <v/>
      </c>
    </row>
    <row r="68" spans="2:25" x14ac:dyDescent="0.2">
      <c r="B68" s="33">
        <v>59</v>
      </c>
      <c r="C68" s="54" t="str">
        <f t="shared" si="0"/>
        <v/>
      </c>
      <c r="D68" s="54"/>
      <c r="E68" s="33"/>
      <c r="F68" s="8"/>
      <c r="G68" s="33"/>
      <c r="H68" s="55"/>
      <c r="I68" s="55"/>
      <c r="J68" s="33"/>
      <c r="K68" s="56"/>
      <c r="L68" s="57"/>
      <c r="M68" s="6" t="str">
        <f>IF(J68="","",(K68/J68)/LOOKUP(RIGHT($D$2,3),[1]定数!$A$6:$A$13,[1]定数!$B$6:$B$13))</f>
        <v/>
      </c>
      <c r="N68" s="33"/>
      <c r="O68" s="8"/>
      <c r="P68" s="61"/>
      <c r="Q68" s="61"/>
      <c r="R68" s="58" t="str">
        <f>IF(P68="","",T68*M68*LOOKUP(RIGHT($D$2,3),定数!$A$6:$A$13,定数!$B$6:$B$13))</f>
        <v/>
      </c>
      <c r="S68" s="58"/>
      <c r="T68" s="59" t="str">
        <f t="shared" si="5"/>
        <v/>
      </c>
      <c r="U68" s="59"/>
      <c r="V68" t="str">
        <f t="shared" si="9"/>
        <v/>
      </c>
      <c r="W68" t="str">
        <f t="shared" si="3"/>
        <v/>
      </c>
      <c r="X68" s="39" t="str">
        <f t="shared" si="6"/>
        <v/>
      </c>
      <c r="Y68" s="40" t="str">
        <f t="shared" si="7"/>
        <v/>
      </c>
    </row>
    <row r="69" spans="2:25" x14ac:dyDescent="0.2">
      <c r="B69" s="33">
        <v>60</v>
      </c>
      <c r="C69" s="54" t="str">
        <f t="shared" si="0"/>
        <v/>
      </c>
      <c r="D69" s="54"/>
      <c r="E69" s="33"/>
      <c r="F69" s="8"/>
      <c r="G69" s="33"/>
      <c r="H69" s="55"/>
      <c r="I69" s="55"/>
      <c r="J69" s="33"/>
      <c r="K69" s="56"/>
      <c r="L69" s="57"/>
      <c r="M69" s="6" t="str">
        <f>IF(J69="","",(K69/J69)/LOOKUP(RIGHT($D$2,3),[1]定数!$A$6:$A$13,[1]定数!$B$6:$B$13))</f>
        <v/>
      </c>
      <c r="N69" s="33"/>
      <c r="O69" s="8"/>
      <c r="P69" s="61"/>
      <c r="Q69" s="61"/>
      <c r="R69" s="58" t="str">
        <f>IF(P69="","",T69*M69*LOOKUP(RIGHT($D$2,3),定数!$A$6:$A$13,定数!$B$6:$B$13))</f>
        <v/>
      </c>
      <c r="S69" s="58"/>
      <c r="T69" s="59" t="str">
        <f t="shared" si="5"/>
        <v/>
      </c>
      <c r="U69" s="59"/>
      <c r="V69" t="str">
        <f t="shared" si="9"/>
        <v/>
      </c>
      <c r="W69" t="str">
        <f t="shared" si="3"/>
        <v/>
      </c>
      <c r="X69" s="39" t="str">
        <f t="shared" si="6"/>
        <v/>
      </c>
      <c r="Y69" s="40" t="str">
        <f t="shared" si="7"/>
        <v/>
      </c>
    </row>
    <row r="70" spans="2:25" x14ac:dyDescent="0.2">
      <c r="B70" s="33">
        <v>61</v>
      </c>
      <c r="C70" s="54" t="str">
        <f t="shared" si="0"/>
        <v/>
      </c>
      <c r="D70" s="54"/>
      <c r="E70" s="33"/>
      <c r="F70" s="8"/>
      <c r="G70" s="33"/>
      <c r="H70" s="55"/>
      <c r="I70" s="55"/>
      <c r="J70" s="33"/>
      <c r="K70" s="56"/>
      <c r="L70" s="57"/>
      <c r="M70" s="6" t="str">
        <f>IF(J70="","",(K70/J70)/LOOKUP(RIGHT($D$2,3),[1]定数!$A$6:$A$13,[1]定数!$B$6:$B$13))</f>
        <v/>
      </c>
      <c r="N70" s="33"/>
      <c r="O70" s="8"/>
      <c r="P70" s="61"/>
      <c r="Q70" s="61"/>
      <c r="R70" s="58" t="str">
        <f>IF(P70="","",T70*M70*LOOKUP(RIGHT($D$2,3),定数!$A$6:$A$13,定数!$B$6:$B$13))</f>
        <v/>
      </c>
      <c r="S70" s="58"/>
      <c r="T70" s="59" t="str">
        <f t="shared" si="5"/>
        <v/>
      </c>
      <c r="U70" s="59"/>
      <c r="V70" t="str">
        <f t="shared" si="9"/>
        <v/>
      </c>
      <c r="W70" t="str">
        <f t="shared" si="3"/>
        <v/>
      </c>
      <c r="X70" s="39" t="str">
        <f t="shared" si="6"/>
        <v/>
      </c>
      <c r="Y70" s="40" t="str">
        <f t="shared" si="7"/>
        <v/>
      </c>
    </row>
    <row r="71" spans="2:25" x14ac:dyDescent="0.2">
      <c r="B71" s="33">
        <v>62</v>
      </c>
      <c r="C71" s="54" t="str">
        <f t="shared" si="0"/>
        <v/>
      </c>
      <c r="D71" s="54"/>
      <c r="E71" s="33"/>
      <c r="F71" s="8"/>
      <c r="G71" s="33"/>
      <c r="H71" s="55"/>
      <c r="I71" s="55"/>
      <c r="J71" s="33"/>
      <c r="K71" s="56"/>
      <c r="L71" s="57"/>
      <c r="M71" s="6" t="str">
        <f>IF(J71="","",(K71/J71)/LOOKUP(RIGHT($D$2,3),[1]定数!$A$6:$A$13,[1]定数!$B$6:$B$13))</f>
        <v/>
      </c>
      <c r="N71" s="33"/>
      <c r="O71" s="8"/>
      <c r="P71" s="61"/>
      <c r="Q71" s="61"/>
      <c r="R71" s="58" t="str">
        <f>IF(P71="","",T71*M71*LOOKUP(RIGHT($D$2,3),定数!$A$6:$A$13,定数!$B$6:$B$13))</f>
        <v/>
      </c>
      <c r="S71" s="58"/>
      <c r="T71" s="59" t="str">
        <f t="shared" si="5"/>
        <v/>
      </c>
      <c r="U71" s="59"/>
      <c r="V71" t="str">
        <f t="shared" si="9"/>
        <v/>
      </c>
      <c r="W71" t="str">
        <f t="shared" si="3"/>
        <v/>
      </c>
      <c r="X71" s="39" t="str">
        <f t="shared" si="6"/>
        <v/>
      </c>
      <c r="Y71" s="40" t="str">
        <f t="shared" si="7"/>
        <v/>
      </c>
    </row>
    <row r="72" spans="2:25" x14ac:dyDescent="0.2">
      <c r="B72" s="33">
        <v>63</v>
      </c>
      <c r="C72" s="54" t="str">
        <f t="shared" si="0"/>
        <v/>
      </c>
      <c r="D72" s="54"/>
      <c r="E72" s="33"/>
      <c r="F72" s="8"/>
      <c r="G72" s="33"/>
      <c r="H72" s="55"/>
      <c r="I72" s="55"/>
      <c r="J72" s="33"/>
      <c r="K72" s="56"/>
      <c r="L72" s="57"/>
      <c r="M72" s="6" t="str">
        <f>IF(J72="","",(K72/J72)/LOOKUP(RIGHT($D$2,3),[1]定数!$A$6:$A$13,[1]定数!$B$6:$B$13))</f>
        <v/>
      </c>
      <c r="N72" s="33"/>
      <c r="O72" s="8"/>
      <c r="P72" s="61"/>
      <c r="Q72" s="61"/>
      <c r="R72" s="58" t="str">
        <f>IF(P72="","",T72*M72*LOOKUP(RIGHT($D$2,3),定数!$A$6:$A$13,定数!$B$6:$B$13))</f>
        <v/>
      </c>
      <c r="S72" s="58"/>
      <c r="T72" s="59" t="str">
        <f t="shared" si="5"/>
        <v/>
      </c>
      <c r="U72" s="59"/>
      <c r="V72" t="str">
        <f t="shared" si="9"/>
        <v/>
      </c>
      <c r="W72" t="str">
        <f t="shared" si="3"/>
        <v/>
      </c>
      <c r="X72" s="39" t="str">
        <f t="shared" si="6"/>
        <v/>
      </c>
      <c r="Y72" s="40" t="str">
        <f t="shared" si="7"/>
        <v/>
      </c>
    </row>
    <row r="73" spans="2:25" x14ac:dyDescent="0.2">
      <c r="B73" s="33">
        <v>64</v>
      </c>
      <c r="C73" s="54" t="str">
        <f t="shared" si="0"/>
        <v/>
      </c>
      <c r="D73" s="54"/>
      <c r="E73" s="33"/>
      <c r="F73" s="8"/>
      <c r="G73" s="33"/>
      <c r="H73" s="55"/>
      <c r="I73" s="55"/>
      <c r="J73" s="33"/>
      <c r="K73" s="56"/>
      <c r="L73" s="57"/>
      <c r="M73" s="6" t="str">
        <f>IF(J73="","",(K73/J73)/LOOKUP(RIGHT($D$2,3),[1]定数!$A$6:$A$13,[1]定数!$B$6:$B$13))</f>
        <v/>
      </c>
      <c r="N73" s="33"/>
      <c r="O73" s="8"/>
      <c r="P73" s="61"/>
      <c r="Q73" s="61"/>
      <c r="R73" s="58" t="str">
        <f>IF(P73="","",T73*M73*LOOKUP(RIGHT($D$2,3),定数!$A$6:$A$13,定数!$B$6:$B$13))</f>
        <v/>
      </c>
      <c r="S73" s="58"/>
      <c r="T73" s="59" t="str">
        <f t="shared" si="5"/>
        <v/>
      </c>
      <c r="U73" s="59"/>
      <c r="V73" t="str">
        <f t="shared" si="9"/>
        <v/>
      </c>
      <c r="W73" t="str">
        <f t="shared" si="3"/>
        <v/>
      </c>
      <c r="X73" s="39" t="str">
        <f t="shared" si="6"/>
        <v/>
      </c>
      <c r="Y73" s="40" t="str">
        <f t="shared" si="7"/>
        <v/>
      </c>
    </row>
    <row r="74" spans="2:25" x14ac:dyDescent="0.2">
      <c r="B74" s="33">
        <v>65</v>
      </c>
      <c r="C74" s="54" t="str">
        <f t="shared" si="0"/>
        <v/>
      </c>
      <c r="D74" s="54"/>
      <c r="E74" s="33"/>
      <c r="F74" s="8"/>
      <c r="G74" s="33"/>
      <c r="H74" s="55"/>
      <c r="I74" s="55"/>
      <c r="J74" s="33"/>
      <c r="K74" s="56"/>
      <c r="L74" s="57"/>
      <c r="M74" s="6" t="str">
        <f>IF(J74="","",(K74/J74)/LOOKUP(RIGHT($D$2,3),[1]定数!$A$6:$A$13,[1]定数!$B$6:$B$13))</f>
        <v/>
      </c>
      <c r="N74" s="33"/>
      <c r="O74" s="8"/>
      <c r="P74" s="61"/>
      <c r="Q74" s="61"/>
      <c r="R74" s="58" t="str">
        <f>IF(P74="","",T74*M74*LOOKUP(RIGHT($D$2,3),定数!$A$6:$A$13,定数!$B$6:$B$13))</f>
        <v/>
      </c>
      <c r="S74" s="58"/>
      <c r="T74" s="59" t="str">
        <f t="shared" si="5"/>
        <v/>
      </c>
      <c r="U74" s="59"/>
      <c r="V74" t="str">
        <f t="shared" si="9"/>
        <v/>
      </c>
      <c r="W74" t="str">
        <f t="shared" si="3"/>
        <v/>
      </c>
      <c r="X74" s="39" t="str">
        <f t="shared" si="6"/>
        <v/>
      </c>
      <c r="Y74" s="40" t="str">
        <f t="shared" si="7"/>
        <v/>
      </c>
    </row>
    <row r="75" spans="2:25" x14ac:dyDescent="0.2">
      <c r="B75" s="33">
        <v>66</v>
      </c>
      <c r="C75" s="54" t="str">
        <f t="shared" ref="C75:C109" si="16">IF(R74="","",C74+R74)</f>
        <v/>
      </c>
      <c r="D75" s="54"/>
      <c r="E75" s="33"/>
      <c r="F75" s="8"/>
      <c r="G75" s="33"/>
      <c r="H75" s="55"/>
      <c r="I75" s="55"/>
      <c r="J75" s="33"/>
      <c r="K75" s="56"/>
      <c r="L75" s="57"/>
      <c r="M75" s="6" t="str">
        <f>IF(J75="","",(K75/J75)/LOOKUP(RIGHT($D$2,3),[1]定数!$A$6:$A$13,[1]定数!$B$6:$B$13))</f>
        <v/>
      </c>
      <c r="N75" s="33"/>
      <c r="O75" s="8"/>
      <c r="P75" s="61"/>
      <c r="Q75" s="61"/>
      <c r="R75" s="58" t="str">
        <f>IF(P75="","",T75*M75*LOOKUP(RIGHT($D$2,3),定数!$A$6:$A$13,定数!$B$6:$B$13))</f>
        <v/>
      </c>
      <c r="S75" s="58"/>
      <c r="T75" s="59" t="str">
        <f t="shared" si="5"/>
        <v/>
      </c>
      <c r="U75" s="59"/>
      <c r="V75" t="str">
        <f t="shared" si="9"/>
        <v/>
      </c>
      <c r="W75" t="str">
        <f t="shared" si="9"/>
        <v/>
      </c>
      <c r="X75" s="39" t="str">
        <f t="shared" si="6"/>
        <v/>
      </c>
      <c r="Y75" s="40" t="str">
        <f t="shared" si="7"/>
        <v/>
      </c>
    </row>
    <row r="76" spans="2:25" x14ac:dyDescent="0.2">
      <c r="B76" s="33">
        <v>67</v>
      </c>
      <c r="C76" s="54" t="str">
        <f t="shared" si="16"/>
        <v/>
      </c>
      <c r="D76" s="54"/>
      <c r="E76" s="33"/>
      <c r="F76" s="8"/>
      <c r="G76" s="33"/>
      <c r="H76" s="55"/>
      <c r="I76" s="55"/>
      <c r="J76" s="33"/>
      <c r="K76" s="56"/>
      <c r="L76" s="57"/>
      <c r="M76" s="6" t="str">
        <f>IF(J76="","",(K76/J76)/LOOKUP(RIGHT($D$2,3),[1]定数!$A$6:$A$13,[1]定数!$B$6:$B$13))</f>
        <v/>
      </c>
      <c r="N76" s="33"/>
      <c r="O76" s="8"/>
      <c r="P76" s="61"/>
      <c r="Q76" s="61"/>
      <c r="R76" s="58" t="str">
        <f>IF(P76="","",T76*M76*LOOKUP(RIGHT($D$2,3),定数!$A$6:$A$13,定数!$B$6:$B$13))</f>
        <v/>
      </c>
      <c r="S76" s="58"/>
      <c r="T76" s="59" t="str">
        <f t="shared" si="5"/>
        <v/>
      </c>
      <c r="U76" s="59"/>
      <c r="V76" t="str">
        <f t="shared" ref="V76:W91" si="17">IF(S76&lt;&gt;"",IF(S76&lt;0,1+V75,0),"")</f>
        <v/>
      </c>
      <c r="W76" t="str">
        <f t="shared" si="17"/>
        <v/>
      </c>
      <c r="X76" s="39" t="str">
        <f t="shared" si="6"/>
        <v/>
      </c>
      <c r="Y76" s="40" t="str">
        <f t="shared" si="7"/>
        <v/>
      </c>
    </row>
    <row r="77" spans="2:25" x14ac:dyDescent="0.2">
      <c r="B77" s="33">
        <v>68</v>
      </c>
      <c r="C77" s="54" t="str">
        <f t="shared" si="16"/>
        <v/>
      </c>
      <c r="D77" s="54"/>
      <c r="E77" s="33"/>
      <c r="F77" s="8"/>
      <c r="G77" s="33"/>
      <c r="H77" s="55"/>
      <c r="I77" s="55"/>
      <c r="J77" s="33"/>
      <c r="K77" s="56"/>
      <c r="L77" s="57"/>
      <c r="M77" s="6" t="str">
        <f>IF(J77="","",(K77/J77)/LOOKUP(RIGHT($D$2,3),[1]定数!$A$6:$A$13,[1]定数!$B$6:$B$13))</f>
        <v/>
      </c>
      <c r="N77" s="33"/>
      <c r="O77" s="8"/>
      <c r="P77" s="61"/>
      <c r="Q77" s="61"/>
      <c r="R77" s="58" t="str">
        <f>IF(P77="","",T77*M77*LOOKUP(RIGHT($D$2,3),定数!$A$6:$A$13,定数!$B$6:$B$13))</f>
        <v/>
      </c>
      <c r="S77" s="58"/>
      <c r="T77" s="59" t="str">
        <f t="shared" ref="T77:T109" si="18">IF(P77="","",IF(G77="買",(P77-H77),(H77-P77))*IF(RIGHT($D$2,3)="JPY",100,10000))</f>
        <v/>
      </c>
      <c r="U77" s="59"/>
      <c r="V77" t="str">
        <f t="shared" si="17"/>
        <v/>
      </c>
      <c r="W77" t="str">
        <f t="shared" si="17"/>
        <v/>
      </c>
      <c r="X77" s="39" t="str">
        <f t="shared" ref="X77:X109" si="19">IF(C77&lt;&gt;"",MAX(X76,C77),"")</f>
        <v/>
      </c>
      <c r="Y77" s="40" t="str">
        <f t="shared" ref="Y77:Y109" si="20">IF(X77&lt;&gt;"",1-(C77/X77),"")</f>
        <v/>
      </c>
    </row>
    <row r="78" spans="2:25" x14ac:dyDescent="0.2">
      <c r="B78" s="33">
        <v>69</v>
      </c>
      <c r="C78" s="54" t="str">
        <f t="shared" si="16"/>
        <v/>
      </c>
      <c r="D78" s="54"/>
      <c r="E78" s="33"/>
      <c r="F78" s="8"/>
      <c r="G78" s="33"/>
      <c r="H78" s="55"/>
      <c r="I78" s="55"/>
      <c r="J78" s="33"/>
      <c r="K78" s="56"/>
      <c r="L78" s="57"/>
      <c r="M78" s="6" t="str">
        <f>IF(J78="","",(K78/J78)/LOOKUP(RIGHT($D$2,3),[1]定数!$A$6:$A$13,[1]定数!$B$6:$B$13))</f>
        <v/>
      </c>
      <c r="N78" s="33"/>
      <c r="O78" s="8"/>
      <c r="P78" s="61"/>
      <c r="Q78" s="61"/>
      <c r="R78" s="58" t="str">
        <f>IF(P78="","",T78*M78*LOOKUP(RIGHT($D$2,3),定数!$A$6:$A$13,定数!$B$6:$B$13))</f>
        <v/>
      </c>
      <c r="S78" s="58"/>
      <c r="T78" s="59" t="str">
        <f t="shared" si="18"/>
        <v/>
      </c>
      <c r="U78" s="59"/>
      <c r="V78" t="str">
        <f t="shared" si="17"/>
        <v/>
      </c>
      <c r="W78" t="str">
        <f t="shared" si="17"/>
        <v/>
      </c>
      <c r="X78" s="39" t="str">
        <f t="shared" si="19"/>
        <v/>
      </c>
      <c r="Y78" s="40" t="str">
        <f t="shared" si="20"/>
        <v/>
      </c>
    </row>
    <row r="79" spans="2:25" x14ac:dyDescent="0.2">
      <c r="B79" s="33">
        <v>70</v>
      </c>
      <c r="C79" s="54" t="str">
        <f t="shared" si="16"/>
        <v/>
      </c>
      <c r="D79" s="54"/>
      <c r="E79" s="33"/>
      <c r="F79" s="8"/>
      <c r="G79" s="33"/>
      <c r="H79" s="55"/>
      <c r="I79" s="55"/>
      <c r="J79" s="33"/>
      <c r="K79" s="56"/>
      <c r="L79" s="57"/>
      <c r="M79" s="6" t="str">
        <f>IF(J79="","",(K79/J79)/LOOKUP(RIGHT($D$2,3),[1]定数!$A$6:$A$13,[1]定数!$B$6:$B$13))</f>
        <v/>
      </c>
      <c r="N79" s="33"/>
      <c r="O79" s="8"/>
      <c r="P79" s="61"/>
      <c r="Q79" s="61"/>
      <c r="R79" s="58" t="str">
        <f>IF(P79="","",T79*M79*LOOKUP(RIGHT($D$2,3),定数!$A$6:$A$13,定数!$B$6:$B$13))</f>
        <v/>
      </c>
      <c r="S79" s="58"/>
      <c r="T79" s="59" t="str">
        <f t="shared" si="18"/>
        <v/>
      </c>
      <c r="U79" s="59"/>
      <c r="V79" t="str">
        <f t="shared" si="17"/>
        <v/>
      </c>
      <c r="W79" t="str">
        <f t="shared" si="17"/>
        <v/>
      </c>
      <c r="X79" s="39" t="str">
        <f t="shared" si="19"/>
        <v/>
      </c>
      <c r="Y79" s="40" t="str">
        <f t="shared" si="20"/>
        <v/>
      </c>
    </row>
    <row r="80" spans="2:25" x14ac:dyDescent="0.2">
      <c r="B80" s="33">
        <v>71</v>
      </c>
      <c r="C80" s="54" t="str">
        <f t="shared" si="16"/>
        <v/>
      </c>
      <c r="D80" s="54"/>
      <c r="E80" s="33"/>
      <c r="F80" s="8"/>
      <c r="G80" s="33"/>
      <c r="H80" s="55"/>
      <c r="I80" s="55"/>
      <c r="J80" s="33"/>
      <c r="K80" s="56"/>
      <c r="L80" s="57"/>
      <c r="M80" s="6" t="str">
        <f>IF(J80="","",(K80/J80)/LOOKUP(RIGHT($D$2,3),[1]定数!$A$6:$A$13,[1]定数!$B$6:$B$13))</f>
        <v/>
      </c>
      <c r="N80" s="33"/>
      <c r="O80" s="8"/>
      <c r="P80" s="61"/>
      <c r="Q80" s="61"/>
      <c r="R80" s="58" t="str">
        <f>IF(P80="","",T80*M80*LOOKUP(RIGHT($D$2,3),定数!$A$6:$A$13,定数!$B$6:$B$13))</f>
        <v/>
      </c>
      <c r="S80" s="58"/>
      <c r="T80" s="59" t="str">
        <f t="shared" si="18"/>
        <v/>
      </c>
      <c r="U80" s="59"/>
      <c r="V80" t="str">
        <f t="shared" si="17"/>
        <v/>
      </c>
      <c r="W80" t="str">
        <f t="shared" si="17"/>
        <v/>
      </c>
      <c r="X80" s="39" t="str">
        <f t="shared" si="19"/>
        <v/>
      </c>
      <c r="Y80" s="40" t="str">
        <f t="shared" si="20"/>
        <v/>
      </c>
    </row>
    <row r="81" spans="2:25" x14ac:dyDescent="0.2">
      <c r="B81" s="33">
        <v>72</v>
      </c>
      <c r="C81" s="54" t="str">
        <f t="shared" si="16"/>
        <v/>
      </c>
      <c r="D81" s="54"/>
      <c r="E81" s="33"/>
      <c r="F81" s="8"/>
      <c r="G81" s="33"/>
      <c r="H81" s="55"/>
      <c r="I81" s="55"/>
      <c r="J81" s="33"/>
      <c r="K81" s="56"/>
      <c r="L81" s="57"/>
      <c r="M81" s="6" t="str">
        <f>IF(J81="","",(K81/J81)/LOOKUP(RIGHT($D$2,3),[1]定数!$A$6:$A$13,[1]定数!$B$6:$B$13))</f>
        <v/>
      </c>
      <c r="N81" s="33"/>
      <c r="O81" s="8"/>
      <c r="P81" s="61"/>
      <c r="Q81" s="61"/>
      <c r="R81" s="58" t="str">
        <f>IF(P81="","",T81*M81*LOOKUP(RIGHT($D$2,3),定数!$A$6:$A$13,定数!$B$6:$B$13))</f>
        <v/>
      </c>
      <c r="S81" s="58"/>
      <c r="T81" s="59" t="str">
        <f t="shared" si="18"/>
        <v/>
      </c>
      <c r="U81" s="59"/>
      <c r="V81" t="str">
        <f t="shared" si="17"/>
        <v/>
      </c>
      <c r="W81" t="str">
        <f t="shared" si="17"/>
        <v/>
      </c>
      <c r="X81" s="39" t="str">
        <f t="shared" si="19"/>
        <v/>
      </c>
      <c r="Y81" s="40" t="str">
        <f t="shared" si="20"/>
        <v/>
      </c>
    </row>
    <row r="82" spans="2:25" x14ac:dyDescent="0.2">
      <c r="B82" s="33">
        <v>73</v>
      </c>
      <c r="C82" s="54" t="str">
        <f t="shared" si="16"/>
        <v/>
      </c>
      <c r="D82" s="54"/>
      <c r="E82" s="33"/>
      <c r="F82" s="8"/>
      <c r="G82" s="33"/>
      <c r="H82" s="55"/>
      <c r="I82" s="55"/>
      <c r="J82" s="33"/>
      <c r="K82" s="56"/>
      <c r="L82" s="57"/>
      <c r="M82" s="6" t="str">
        <f>IF(J82="","",(K82/J82)/LOOKUP(RIGHT($D$2,3),[1]定数!$A$6:$A$13,[1]定数!$B$6:$B$13))</f>
        <v/>
      </c>
      <c r="N82" s="33"/>
      <c r="O82" s="8"/>
      <c r="P82" s="61"/>
      <c r="Q82" s="61"/>
      <c r="R82" s="58" t="str">
        <f>IF(P82="","",T82*M82*LOOKUP(RIGHT($D$2,3),定数!$A$6:$A$13,定数!$B$6:$B$13))</f>
        <v/>
      </c>
      <c r="S82" s="58"/>
      <c r="T82" s="59" t="str">
        <f t="shared" si="18"/>
        <v/>
      </c>
      <c r="U82" s="59"/>
      <c r="V82" t="str">
        <f t="shared" si="17"/>
        <v/>
      </c>
      <c r="W82" t="str">
        <f t="shared" si="17"/>
        <v/>
      </c>
      <c r="X82" s="39" t="str">
        <f t="shared" si="19"/>
        <v/>
      </c>
      <c r="Y82" s="40" t="str">
        <f t="shared" si="20"/>
        <v/>
      </c>
    </row>
    <row r="83" spans="2:25" x14ac:dyDescent="0.2">
      <c r="B83" s="33">
        <v>74</v>
      </c>
      <c r="C83" s="54" t="str">
        <f t="shared" si="16"/>
        <v/>
      </c>
      <c r="D83" s="54"/>
      <c r="E83" s="33"/>
      <c r="F83" s="8"/>
      <c r="G83" s="33"/>
      <c r="H83" s="55"/>
      <c r="I83" s="55"/>
      <c r="J83" s="33"/>
      <c r="K83" s="56"/>
      <c r="L83" s="57"/>
      <c r="M83" s="6" t="str">
        <f>IF(J83="","",(K83/J83)/LOOKUP(RIGHT($D$2,3),[1]定数!$A$6:$A$13,[1]定数!$B$6:$B$13))</f>
        <v/>
      </c>
      <c r="N83" s="33"/>
      <c r="O83" s="8"/>
      <c r="P83" s="61"/>
      <c r="Q83" s="61"/>
      <c r="R83" s="58" t="str">
        <f>IF(P83="","",T83*M83*LOOKUP(RIGHT($D$2,3),定数!$A$6:$A$13,定数!$B$6:$B$13))</f>
        <v/>
      </c>
      <c r="S83" s="58"/>
      <c r="T83" s="59" t="str">
        <f t="shared" si="18"/>
        <v/>
      </c>
      <c r="U83" s="59"/>
      <c r="V83" t="str">
        <f t="shared" si="17"/>
        <v/>
      </c>
      <c r="W83" t="str">
        <f t="shared" si="17"/>
        <v/>
      </c>
      <c r="X83" s="39" t="str">
        <f t="shared" si="19"/>
        <v/>
      </c>
      <c r="Y83" s="40" t="str">
        <f t="shared" si="20"/>
        <v/>
      </c>
    </row>
    <row r="84" spans="2:25" x14ac:dyDescent="0.2">
      <c r="B84" s="33">
        <v>75</v>
      </c>
      <c r="C84" s="54" t="str">
        <f t="shared" si="16"/>
        <v/>
      </c>
      <c r="D84" s="54"/>
      <c r="E84" s="33"/>
      <c r="F84" s="8"/>
      <c r="G84" s="33"/>
      <c r="H84" s="55"/>
      <c r="I84" s="55"/>
      <c r="J84" s="33"/>
      <c r="K84" s="56"/>
      <c r="L84" s="57"/>
      <c r="M84" s="6" t="str">
        <f>IF(J84="","",(K84/J84)/LOOKUP(RIGHT($D$2,3),[1]定数!$A$6:$A$13,[1]定数!$B$6:$B$13))</f>
        <v/>
      </c>
      <c r="N84" s="33"/>
      <c r="O84" s="8"/>
      <c r="P84" s="61"/>
      <c r="Q84" s="61"/>
      <c r="R84" s="58" t="str">
        <f>IF(P84="","",T84*M84*LOOKUP(RIGHT($D$2,3),定数!$A$6:$A$13,定数!$B$6:$B$13))</f>
        <v/>
      </c>
      <c r="S84" s="58"/>
      <c r="T84" s="59" t="str">
        <f t="shared" si="18"/>
        <v/>
      </c>
      <c r="U84" s="59"/>
      <c r="V84" t="str">
        <f t="shared" si="17"/>
        <v/>
      </c>
      <c r="W84" t="str">
        <f t="shared" si="17"/>
        <v/>
      </c>
      <c r="X84" s="39" t="str">
        <f t="shared" si="19"/>
        <v/>
      </c>
      <c r="Y84" s="40" t="str">
        <f t="shared" si="20"/>
        <v/>
      </c>
    </row>
    <row r="85" spans="2:25" x14ac:dyDescent="0.2">
      <c r="B85" s="33">
        <v>76</v>
      </c>
      <c r="C85" s="54" t="str">
        <f t="shared" si="16"/>
        <v/>
      </c>
      <c r="D85" s="54"/>
      <c r="E85" s="33"/>
      <c r="F85" s="8"/>
      <c r="G85" s="33"/>
      <c r="H85" s="55"/>
      <c r="I85" s="55"/>
      <c r="J85" s="33"/>
      <c r="K85" s="56"/>
      <c r="L85" s="57"/>
      <c r="M85" s="6" t="str">
        <f>IF(J85="","",(K85/J85)/LOOKUP(RIGHT($D$2,3),[1]定数!$A$6:$A$13,[1]定数!$B$6:$B$13))</f>
        <v/>
      </c>
      <c r="N85" s="33"/>
      <c r="O85" s="8"/>
      <c r="P85" s="61"/>
      <c r="Q85" s="61"/>
      <c r="R85" s="58" t="str">
        <f>IF(P85="","",T85*M85*LOOKUP(RIGHT($D$2,3),定数!$A$6:$A$13,定数!$B$6:$B$13))</f>
        <v/>
      </c>
      <c r="S85" s="58"/>
      <c r="T85" s="59" t="str">
        <f t="shared" si="18"/>
        <v/>
      </c>
      <c r="U85" s="59"/>
      <c r="V85" t="str">
        <f t="shared" si="17"/>
        <v/>
      </c>
      <c r="W85" t="str">
        <f t="shared" si="17"/>
        <v/>
      </c>
      <c r="X85" s="39" t="str">
        <f t="shared" si="19"/>
        <v/>
      </c>
      <c r="Y85" s="40" t="str">
        <f t="shared" si="20"/>
        <v/>
      </c>
    </row>
    <row r="86" spans="2:25" x14ac:dyDescent="0.2">
      <c r="B86" s="33">
        <v>77</v>
      </c>
      <c r="C86" s="54" t="str">
        <f t="shared" si="16"/>
        <v/>
      </c>
      <c r="D86" s="54"/>
      <c r="E86" s="33"/>
      <c r="F86" s="8"/>
      <c r="G86" s="33"/>
      <c r="H86" s="55"/>
      <c r="I86" s="55"/>
      <c r="J86" s="33"/>
      <c r="K86" s="56"/>
      <c r="L86" s="57"/>
      <c r="M86" s="6" t="str">
        <f>IF(J86="","",(K86/J86)/LOOKUP(RIGHT($D$2,3),[1]定数!$A$6:$A$13,[1]定数!$B$6:$B$13))</f>
        <v/>
      </c>
      <c r="N86" s="33"/>
      <c r="O86" s="8"/>
      <c r="P86" s="61"/>
      <c r="Q86" s="61"/>
      <c r="R86" s="58" t="str">
        <f>IF(P86="","",T86*M86*LOOKUP(RIGHT($D$2,3),定数!$A$6:$A$13,定数!$B$6:$B$13))</f>
        <v/>
      </c>
      <c r="S86" s="58"/>
      <c r="T86" s="59" t="str">
        <f t="shared" si="18"/>
        <v/>
      </c>
      <c r="U86" s="59"/>
      <c r="V86" t="str">
        <f t="shared" si="17"/>
        <v/>
      </c>
      <c r="W86" t="str">
        <f t="shared" si="17"/>
        <v/>
      </c>
      <c r="X86" s="39" t="str">
        <f t="shared" si="19"/>
        <v/>
      </c>
      <c r="Y86" s="40" t="str">
        <f t="shared" si="20"/>
        <v/>
      </c>
    </row>
    <row r="87" spans="2:25" x14ac:dyDescent="0.2">
      <c r="B87" s="33">
        <v>78</v>
      </c>
      <c r="C87" s="54" t="str">
        <f t="shared" si="16"/>
        <v/>
      </c>
      <c r="D87" s="54"/>
      <c r="E87" s="33"/>
      <c r="F87" s="8"/>
      <c r="G87" s="33"/>
      <c r="H87" s="55"/>
      <c r="I87" s="55"/>
      <c r="J87" s="33"/>
      <c r="K87" s="56"/>
      <c r="L87" s="57"/>
      <c r="M87" s="6" t="str">
        <f>IF(J87="","",(K87/J87)/LOOKUP(RIGHT($D$2,3),[1]定数!$A$6:$A$13,[1]定数!$B$6:$B$13))</f>
        <v/>
      </c>
      <c r="N87" s="33"/>
      <c r="O87" s="8"/>
      <c r="P87" s="61"/>
      <c r="Q87" s="61"/>
      <c r="R87" s="58" t="str">
        <f>IF(P87="","",T87*M87*LOOKUP(RIGHT($D$2,3),定数!$A$6:$A$13,定数!$B$6:$B$13))</f>
        <v/>
      </c>
      <c r="S87" s="58"/>
      <c r="T87" s="59" t="str">
        <f t="shared" si="18"/>
        <v/>
      </c>
      <c r="U87" s="59"/>
      <c r="V87" t="str">
        <f t="shared" si="17"/>
        <v/>
      </c>
      <c r="W87" t="str">
        <f t="shared" si="17"/>
        <v/>
      </c>
      <c r="X87" s="39" t="str">
        <f t="shared" si="19"/>
        <v/>
      </c>
      <c r="Y87" s="40" t="str">
        <f t="shared" si="20"/>
        <v/>
      </c>
    </row>
    <row r="88" spans="2:25" x14ac:dyDescent="0.2">
      <c r="B88" s="33">
        <v>79</v>
      </c>
      <c r="C88" s="54" t="str">
        <f t="shared" si="16"/>
        <v/>
      </c>
      <c r="D88" s="54"/>
      <c r="E88" s="33"/>
      <c r="F88" s="8"/>
      <c r="G88" s="33"/>
      <c r="H88" s="55"/>
      <c r="I88" s="55"/>
      <c r="J88" s="33"/>
      <c r="K88" s="56"/>
      <c r="L88" s="57"/>
      <c r="M88" s="6" t="str">
        <f>IF(J88="","",(K88/J88)/LOOKUP(RIGHT($D$2,3),[1]定数!$A$6:$A$13,[1]定数!$B$6:$B$13))</f>
        <v/>
      </c>
      <c r="N88" s="33"/>
      <c r="O88" s="8"/>
      <c r="P88" s="61"/>
      <c r="Q88" s="61"/>
      <c r="R88" s="58" t="str">
        <f>IF(P88="","",T88*M88*LOOKUP(RIGHT($D$2,3),定数!$A$6:$A$13,定数!$B$6:$B$13))</f>
        <v/>
      </c>
      <c r="S88" s="58"/>
      <c r="T88" s="59" t="str">
        <f t="shared" si="18"/>
        <v/>
      </c>
      <c r="U88" s="59"/>
      <c r="V88" t="str">
        <f t="shared" si="17"/>
        <v/>
      </c>
      <c r="W88" t="str">
        <f t="shared" si="17"/>
        <v/>
      </c>
      <c r="X88" s="39" t="str">
        <f t="shared" si="19"/>
        <v/>
      </c>
      <c r="Y88" s="40" t="str">
        <f t="shared" si="20"/>
        <v/>
      </c>
    </row>
    <row r="89" spans="2:25" x14ac:dyDescent="0.2">
      <c r="B89" s="33">
        <v>80</v>
      </c>
      <c r="C89" s="54" t="str">
        <f t="shared" si="16"/>
        <v/>
      </c>
      <c r="D89" s="54"/>
      <c r="E89" s="33"/>
      <c r="F89" s="8"/>
      <c r="G89" s="33"/>
      <c r="H89" s="55"/>
      <c r="I89" s="55"/>
      <c r="J89" s="33"/>
      <c r="K89" s="56"/>
      <c r="L89" s="57"/>
      <c r="M89" s="6" t="str">
        <f>IF(J89="","",(K89/J89)/LOOKUP(RIGHT($D$2,3),[1]定数!$A$6:$A$13,[1]定数!$B$6:$B$13))</f>
        <v/>
      </c>
      <c r="N89" s="33"/>
      <c r="O89" s="8"/>
      <c r="P89" s="61"/>
      <c r="Q89" s="61"/>
      <c r="R89" s="58" t="str">
        <f>IF(P89="","",T89*M89*LOOKUP(RIGHT($D$2,3),定数!$A$6:$A$13,定数!$B$6:$B$13))</f>
        <v/>
      </c>
      <c r="S89" s="58"/>
      <c r="T89" s="59" t="str">
        <f t="shared" si="18"/>
        <v/>
      </c>
      <c r="U89" s="59"/>
      <c r="V89" t="str">
        <f t="shared" si="17"/>
        <v/>
      </c>
      <c r="W89" t="str">
        <f t="shared" si="17"/>
        <v/>
      </c>
      <c r="X89" s="39" t="str">
        <f t="shared" si="19"/>
        <v/>
      </c>
      <c r="Y89" s="40" t="str">
        <f t="shared" si="20"/>
        <v/>
      </c>
    </row>
    <row r="90" spans="2:25" x14ac:dyDescent="0.2">
      <c r="B90" s="33">
        <v>81</v>
      </c>
      <c r="C90" s="54" t="str">
        <f t="shared" si="16"/>
        <v/>
      </c>
      <c r="D90" s="54"/>
      <c r="E90" s="33"/>
      <c r="F90" s="8"/>
      <c r="G90" s="33"/>
      <c r="H90" s="55"/>
      <c r="I90" s="55"/>
      <c r="J90" s="33"/>
      <c r="K90" s="56"/>
      <c r="L90" s="57"/>
      <c r="M90" s="6" t="str">
        <f>IF(J90="","",(K90/J90)/LOOKUP(RIGHT($D$2,3),[1]定数!$A$6:$A$13,[1]定数!$B$6:$B$13))</f>
        <v/>
      </c>
      <c r="N90" s="33"/>
      <c r="O90" s="8"/>
      <c r="P90" s="61"/>
      <c r="Q90" s="61"/>
      <c r="R90" s="58" t="str">
        <f>IF(P90="","",T90*M90*LOOKUP(RIGHT($D$2,3),定数!$A$6:$A$13,定数!$B$6:$B$13))</f>
        <v/>
      </c>
      <c r="S90" s="58"/>
      <c r="T90" s="59" t="str">
        <f t="shared" si="18"/>
        <v/>
      </c>
      <c r="U90" s="59"/>
      <c r="V90" t="str">
        <f t="shared" si="17"/>
        <v/>
      </c>
      <c r="W90" t="str">
        <f t="shared" si="17"/>
        <v/>
      </c>
      <c r="X90" s="39" t="str">
        <f t="shared" si="19"/>
        <v/>
      </c>
      <c r="Y90" s="40" t="str">
        <f t="shared" si="20"/>
        <v/>
      </c>
    </row>
    <row r="91" spans="2:25" x14ac:dyDescent="0.2">
      <c r="B91" s="33">
        <v>82</v>
      </c>
      <c r="C91" s="54" t="str">
        <f t="shared" si="16"/>
        <v/>
      </c>
      <c r="D91" s="54"/>
      <c r="E91" s="33"/>
      <c r="F91" s="8"/>
      <c r="G91" s="33"/>
      <c r="H91" s="55"/>
      <c r="I91" s="55"/>
      <c r="J91" s="33"/>
      <c r="K91" s="56"/>
      <c r="L91" s="57"/>
      <c r="M91" s="6" t="str">
        <f>IF(J91="","",(K91/J91)/LOOKUP(RIGHT($D$2,3),[1]定数!$A$6:$A$13,[1]定数!$B$6:$B$13))</f>
        <v/>
      </c>
      <c r="N91" s="33"/>
      <c r="O91" s="8"/>
      <c r="P91" s="61"/>
      <c r="Q91" s="61"/>
      <c r="R91" s="58" t="str">
        <f>IF(P91="","",T91*M91*LOOKUP(RIGHT($D$2,3),定数!$A$6:$A$13,定数!$B$6:$B$13))</f>
        <v/>
      </c>
      <c r="S91" s="58"/>
      <c r="T91" s="59" t="str">
        <f t="shared" si="18"/>
        <v/>
      </c>
      <c r="U91" s="59"/>
      <c r="V91" t="str">
        <f t="shared" si="17"/>
        <v/>
      </c>
      <c r="W91" t="str">
        <f t="shared" si="17"/>
        <v/>
      </c>
      <c r="X91" s="39" t="str">
        <f t="shared" si="19"/>
        <v/>
      </c>
      <c r="Y91" s="40" t="str">
        <f t="shared" si="20"/>
        <v/>
      </c>
    </row>
    <row r="92" spans="2:25" x14ac:dyDescent="0.2">
      <c r="B92" s="33">
        <v>83</v>
      </c>
      <c r="C92" s="54" t="str">
        <f t="shared" si="16"/>
        <v/>
      </c>
      <c r="D92" s="54"/>
      <c r="E92" s="33"/>
      <c r="F92" s="8"/>
      <c r="G92" s="33"/>
      <c r="H92" s="55"/>
      <c r="I92" s="55"/>
      <c r="J92" s="33"/>
      <c r="K92" s="56"/>
      <c r="L92" s="57"/>
      <c r="M92" s="6" t="str">
        <f>IF(J92="","",(K92/J92)/LOOKUP(RIGHT($D$2,3),[1]定数!$A$6:$A$13,[1]定数!$B$6:$B$13))</f>
        <v/>
      </c>
      <c r="N92" s="33"/>
      <c r="O92" s="8"/>
      <c r="P92" s="61"/>
      <c r="Q92" s="61"/>
      <c r="R92" s="58" t="str">
        <f>IF(P92="","",T92*M92*LOOKUP(RIGHT($D$2,3),定数!$A$6:$A$13,定数!$B$6:$B$13))</f>
        <v/>
      </c>
      <c r="S92" s="58"/>
      <c r="T92" s="59" t="str">
        <f t="shared" si="18"/>
        <v/>
      </c>
      <c r="U92" s="59"/>
      <c r="V92" t="str">
        <f t="shared" ref="V92:W107" si="21">IF(S92&lt;&gt;"",IF(S92&lt;0,1+V91,0),"")</f>
        <v/>
      </c>
      <c r="W92" t="str">
        <f t="shared" si="21"/>
        <v/>
      </c>
      <c r="X92" s="39" t="str">
        <f t="shared" si="19"/>
        <v/>
      </c>
      <c r="Y92" s="40" t="str">
        <f t="shared" si="20"/>
        <v/>
      </c>
    </row>
    <row r="93" spans="2:25" x14ac:dyDescent="0.2">
      <c r="B93" s="33">
        <v>84</v>
      </c>
      <c r="C93" s="54" t="str">
        <f t="shared" si="16"/>
        <v/>
      </c>
      <c r="D93" s="54"/>
      <c r="E93" s="33"/>
      <c r="F93" s="8"/>
      <c r="G93" s="33"/>
      <c r="H93" s="55"/>
      <c r="I93" s="55"/>
      <c r="J93" s="33"/>
      <c r="K93" s="56"/>
      <c r="L93" s="57"/>
      <c r="M93" s="6" t="str">
        <f>IF(J93="","",(K93/J93)/LOOKUP(RIGHT($D$2,3),[1]定数!$A$6:$A$13,[1]定数!$B$6:$B$13))</f>
        <v/>
      </c>
      <c r="N93" s="33"/>
      <c r="O93" s="8"/>
      <c r="P93" s="61"/>
      <c r="Q93" s="61"/>
      <c r="R93" s="58" t="str">
        <f>IF(P93="","",T93*M93*LOOKUP(RIGHT($D$2,3),定数!$A$6:$A$13,定数!$B$6:$B$13))</f>
        <v/>
      </c>
      <c r="S93" s="58"/>
      <c r="T93" s="59" t="str">
        <f t="shared" si="18"/>
        <v/>
      </c>
      <c r="U93" s="59"/>
      <c r="V93" t="str">
        <f t="shared" si="21"/>
        <v/>
      </c>
      <c r="W93" t="str">
        <f t="shared" si="21"/>
        <v/>
      </c>
      <c r="X93" s="39" t="str">
        <f t="shared" si="19"/>
        <v/>
      </c>
      <c r="Y93" s="40" t="str">
        <f t="shared" si="20"/>
        <v/>
      </c>
    </row>
    <row r="94" spans="2:25" x14ac:dyDescent="0.2">
      <c r="B94" s="33">
        <v>85</v>
      </c>
      <c r="C94" s="54" t="str">
        <f t="shared" si="16"/>
        <v/>
      </c>
      <c r="D94" s="54"/>
      <c r="E94" s="33"/>
      <c r="F94" s="8"/>
      <c r="G94" s="33"/>
      <c r="H94" s="55"/>
      <c r="I94" s="55"/>
      <c r="J94" s="33"/>
      <c r="K94" s="56"/>
      <c r="L94" s="57"/>
      <c r="M94" s="6" t="str">
        <f>IF(J94="","",(K94/J94)/LOOKUP(RIGHT($D$2,3),[1]定数!$A$6:$A$13,[1]定数!$B$6:$B$13))</f>
        <v/>
      </c>
      <c r="N94" s="33"/>
      <c r="O94" s="8"/>
      <c r="P94" s="61"/>
      <c r="Q94" s="61"/>
      <c r="R94" s="58" t="str">
        <f>IF(P94="","",T94*M94*LOOKUP(RIGHT($D$2,3),定数!$A$6:$A$13,定数!$B$6:$B$13))</f>
        <v/>
      </c>
      <c r="S94" s="58"/>
      <c r="T94" s="59" t="str">
        <f t="shared" si="18"/>
        <v/>
      </c>
      <c r="U94" s="59"/>
      <c r="V94" t="str">
        <f t="shared" si="21"/>
        <v/>
      </c>
      <c r="W94" t="str">
        <f t="shared" si="21"/>
        <v/>
      </c>
      <c r="X94" s="39" t="str">
        <f t="shared" si="19"/>
        <v/>
      </c>
      <c r="Y94" s="40" t="str">
        <f t="shared" si="20"/>
        <v/>
      </c>
    </row>
    <row r="95" spans="2:25" x14ac:dyDescent="0.2">
      <c r="B95" s="33">
        <v>86</v>
      </c>
      <c r="C95" s="54" t="str">
        <f t="shared" si="16"/>
        <v/>
      </c>
      <c r="D95" s="54"/>
      <c r="E95" s="33"/>
      <c r="F95" s="8"/>
      <c r="G95" s="33"/>
      <c r="H95" s="55"/>
      <c r="I95" s="55"/>
      <c r="J95" s="33"/>
      <c r="K95" s="56"/>
      <c r="L95" s="57"/>
      <c r="M95" s="6" t="str">
        <f>IF(J95="","",(K95/J95)/LOOKUP(RIGHT($D$2,3),[1]定数!$A$6:$A$13,[1]定数!$B$6:$B$13))</f>
        <v/>
      </c>
      <c r="N95" s="33"/>
      <c r="O95" s="8"/>
      <c r="P95" s="55"/>
      <c r="Q95" s="55"/>
      <c r="R95" s="58" t="str">
        <f>IF(P95="","",T95*M95*LOOKUP(RIGHT($D$2,3),定数!$A$6:$A$13,定数!$B$6:$B$13))</f>
        <v/>
      </c>
      <c r="S95" s="58"/>
      <c r="T95" s="59" t="str">
        <f t="shared" si="18"/>
        <v/>
      </c>
      <c r="U95" s="59"/>
      <c r="V95" t="str">
        <f t="shared" si="21"/>
        <v/>
      </c>
      <c r="W95" t="str">
        <f t="shared" si="21"/>
        <v/>
      </c>
      <c r="X95" s="39" t="str">
        <f t="shared" si="19"/>
        <v/>
      </c>
      <c r="Y95" s="40" t="str">
        <f t="shared" si="20"/>
        <v/>
      </c>
    </row>
    <row r="96" spans="2:25" x14ac:dyDescent="0.2">
      <c r="B96" s="33">
        <v>87</v>
      </c>
      <c r="C96" s="54" t="str">
        <f t="shared" si="16"/>
        <v/>
      </c>
      <c r="D96" s="54"/>
      <c r="E96" s="33"/>
      <c r="F96" s="8"/>
      <c r="G96" s="33"/>
      <c r="H96" s="55"/>
      <c r="I96" s="55"/>
      <c r="J96" s="33"/>
      <c r="K96" s="56"/>
      <c r="L96" s="57"/>
      <c r="M96" s="6" t="str">
        <f>IF(J96="","",(K96/J96)/LOOKUP(RIGHT($D$2,3),[1]定数!$A$6:$A$13,[1]定数!$B$6:$B$13))</f>
        <v/>
      </c>
      <c r="N96" s="33"/>
      <c r="O96" s="8"/>
      <c r="P96" s="55"/>
      <c r="Q96" s="55"/>
      <c r="R96" s="58" t="str">
        <f>IF(P96="","",T96*M96*LOOKUP(RIGHT($D$2,3),定数!$A$6:$A$13,定数!$B$6:$B$13))</f>
        <v/>
      </c>
      <c r="S96" s="58"/>
      <c r="T96" s="59" t="str">
        <f t="shared" si="18"/>
        <v/>
      </c>
      <c r="U96" s="59"/>
      <c r="V96" t="str">
        <f t="shared" si="21"/>
        <v/>
      </c>
      <c r="W96" t="str">
        <f t="shared" si="21"/>
        <v/>
      </c>
      <c r="X96" s="39" t="str">
        <f t="shared" si="19"/>
        <v/>
      </c>
      <c r="Y96" s="40" t="str">
        <f t="shared" si="20"/>
        <v/>
      </c>
    </row>
    <row r="97" spans="2:25" x14ac:dyDescent="0.2">
      <c r="B97" s="33">
        <v>88</v>
      </c>
      <c r="C97" s="54" t="str">
        <f t="shared" si="16"/>
        <v/>
      </c>
      <c r="D97" s="54"/>
      <c r="E97" s="33"/>
      <c r="F97" s="8"/>
      <c r="G97" s="33"/>
      <c r="H97" s="55"/>
      <c r="I97" s="55"/>
      <c r="J97" s="33"/>
      <c r="K97" s="56"/>
      <c r="L97" s="57"/>
      <c r="M97" s="6" t="str">
        <f>IF(J97="","",(K97/J97)/LOOKUP(RIGHT($D$2,3),[1]定数!$A$6:$A$13,[1]定数!$B$6:$B$13))</f>
        <v/>
      </c>
      <c r="N97" s="33"/>
      <c r="O97" s="8"/>
      <c r="P97" s="55"/>
      <c r="Q97" s="55"/>
      <c r="R97" s="58" t="str">
        <f>IF(P97="","",T97*M97*LOOKUP(RIGHT($D$2,3),定数!$A$6:$A$13,定数!$B$6:$B$13))</f>
        <v/>
      </c>
      <c r="S97" s="58"/>
      <c r="T97" s="59" t="str">
        <f t="shared" si="18"/>
        <v/>
      </c>
      <c r="U97" s="59"/>
      <c r="V97" t="str">
        <f t="shared" si="21"/>
        <v/>
      </c>
      <c r="W97" t="str">
        <f t="shared" si="21"/>
        <v/>
      </c>
      <c r="X97" s="39" t="str">
        <f t="shared" si="19"/>
        <v/>
      </c>
      <c r="Y97" s="40" t="str">
        <f t="shared" si="20"/>
        <v/>
      </c>
    </row>
    <row r="98" spans="2:25" x14ac:dyDescent="0.2">
      <c r="B98" s="33">
        <v>89</v>
      </c>
      <c r="C98" s="54" t="str">
        <f t="shared" si="16"/>
        <v/>
      </c>
      <c r="D98" s="54"/>
      <c r="E98" s="33"/>
      <c r="F98" s="8"/>
      <c r="G98" s="33"/>
      <c r="H98" s="55"/>
      <c r="I98" s="55"/>
      <c r="J98" s="33"/>
      <c r="K98" s="56"/>
      <c r="L98" s="57"/>
      <c r="M98" s="6" t="str">
        <f>IF(J98="","",(K98/J98)/LOOKUP(RIGHT($D$2,3),[1]定数!$A$6:$A$13,[1]定数!$B$6:$B$13))</f>
        <v/>
      </c>
      <c r="N98" s="33"/>
      <c r="O98" s="8"/>
      <c r="P98" s="55"/>
      <c r="Q98" s="55"/>
      <c r="R98" s="58" t="str">
        <f>IF(P98="","",T98*M98*LOOKUP(RIGHT($D$2,3),定数!$A$6:$A$13,定数!$B$6:$B$13))</f>
        <v/>
      </c>
      <c r="S98" s="58"/>
      <c r="T98" s="59" t="str">
        <f t="shared" si="18"/>
        <v/>
      </c>
      <c r="U98" s="59"/>
      <c r="V98" t="str">
        <f t="shared" si="21"/>
        <v/>
      </c>
      <c r="W98" t="str">
        <f t="shared" si="21"/>
        <v/>
      </c>
      <c r="X98" s="39" t="str">
        <f t="shared" si="19"/>
        <v/>
      </c>
      <c r="Y98" s="40" t="str">
        <f t="shared" si="20"/>
        <v/>
      </c>
    </row>
    <row r="99" spans="2:25" x14ac:dyDescent="0.2">
      <c r="B99" s="33">
        <v>90</v>
      </c>
      <c r="C99" s="54" t="str">
        <f t="shared" si="16"/>
        <v/>
      </c>
      <c r="D99" s="54"/>
      <c r="E99" s="33"/>
      <c r="F99" s="8"/>
      <c r="G99" s="33"/>
      <c r="H99" s="55"/>
      <c r="I99" s="55"/>
      <c r="J99" s="33"/>
      <c r="K99" s="56"/>
      <c r="L99" s="57"/>
      <c r="M99" s="6" t="str">
        <f>IF(J99="","",(K99/J99)/LOOKUP(RIGHT($D$2,3),[1]定数!$A$6:$A$13,[1]定数!$B$6:$B$13))</f>
        <v/>
      </c>
      <c r="N99" s="33"/>
      <c r="O99" s="8"/>
      <c r="P99" s="55"/>
      <c r="Q99" s="55"/>
      <c r="R99" s="58" t="str">
        <f>IF(P99="","",T99*M99*LOOKUP(RIGHT($D$2,3),定数!$A$6:$A$13,定数!$B$6:$B$13))</f>
        <v/>
      </c>
      <c r="S99" s="58"/>
      <c r="T99" s="59" t="str">
        <f t="shared" si="18"/>
        <v/>
      </c>
      <c r="U99" s="59"/>
      <c r="V99" t="str">
        <f t="shared" si="21"/>
        <v/>
      </c>
      <c r="W99" t="str">
        <f t="shared" si="21"/>
        <v/>
      </c>
      <c r="X99" s="39" t="str">
        <f t="shared" si="19"/>
        <v/>
      </c>
      <c r="Y99" s="40" t="str">
        <f t="shared" si="20"/>
        <v/>
      </c>
    </row>
    <row r="100" spans="2:25" x14ac:dyDescent="0.2">
      <c r="B100" s="33">
        <v>91</v>
      </c>
      <c r="C100" s="54" t="str">
        <f t="shared" si="16"/>
        <v/>
      </c>
      <c r="D100" s="54"/>
      <c r="E100" s="33"/>
      <c r="F100" s="8"/>
      <c r="G100" s="33"/>
      <c r="H100" s="55"/>
      <c r="I100" s="55"/>
      <c r="J100" s="33"/>
      <c r="K100" s="56"/>
      <c r="L100" s="57"/>
      <c r="M100" s="6"/>
      <c r="N100" s="33"/>
      <c r="O100" s="8"/>
      <c r="P100" s="55"/>
      <c r="Q100" s="55"/>
      <c r="R100" s="58" t="str">
        <f>IF(P100="","",T100*M100*LOOKUP(RIGHT($D$2,3),定数!$A$6:$A$13,定数!$B$6:$B$13))</f>
        <v/>
      </c>
      <c r="S100" s="58"/>
      <c r="T100" s="59" t="str">
        <f t="shared" si="18"/>
        <v/>
      </c>
      <c r="U100" s="59"/>
      <c r="V100" t="str">
        <f t="shared" si="21"/>
        <v/>
      </c>
      <c r="W100" t="str">
        <f t="shared" si="21"/>
        <v/>
      </c>
      <c r="X100" s="39" t="str">
        <f t="shared" si="19"/>
        <v/>
      </c>
      <c r="Y100" s="40" t="str">
        <f t="shared" si="20"/>
        <v/>
      </c>
    </row>
    <row r="101" spans="2:25" x14ac:dyDescent="0.2">
      <c r="B101" s="33">
        <v>92</v>
      </c>
      <c r="C101" s="54" t="str">
        <f t="shared" si="16"/>
        <v/>
      </c>
      <c r="D101" s="54"/>
      <c r="E101" s="33"/>
      <c r="F101" s="8"/>
      <c r="G101" s="33"/>
      <c r="H101" s="55"/>
      <c r="I101" s="55"/>
      <c r="J101" s="33"/>
      <c r="K101" s="56"/>
      <c r="L101" s="57"/>
      <c r="M101" s="6"/>
      <c r="N101" s="33"/>
      <c r="O101" s="8"/>
      <c r="P101" s="55"/>
      <c r="Q101" s="55"/>
      <c r="R101" s="58" t="str">
        <f>IF(P101="","",T101*M101*LOOKUP(RIGHT($D$2,3),定数!$A$6:$A$13,定数!$B$6:$B$13))</f>
        <v/>
      </c>
      <c r="S101" s="58"/>
      <c r="T101" s="59" t="str">
        <f t="shared" si="18"/>
        <v/>
      </c>
      <c r="U101" s="59"/>
      <c r="V101" t="str">
        <f t="shared" si="21"/>
        <v/>
      </c>
      <c r="W101" t="str">
        <f t="shared" si="21"/>
        <v/>
      </c>
      <c r="X101" s="39" t="str">
        <f t="shared" si="19"/>
        <v/>
      </c>
      <c r="Y101" s="40" t="str">
        <f t="shared" si="20"/>
        <v/>
      </c>
    </row>
    <row r="102" spans="2:25" x14ac:dyDescent="0.2">
      <c r="B102" s="33">
        <v>93</v>
      </c>
      <c r="C102" s="54" t="str">
        <f t="shared" si="16"/>
        <v/>
      </c>
      <c r="D102" s="54"/>
      <c r="E102" s="33"/>
      <c r="F102" s="8"/>
      <c r="G102" s="33"/>
      <c r="H102" s="55"/>
      <c r="I102" s="55"/>
      <c r="J102" s="33"/>
      <c r="K102" s="56"/>
      <c r="L102" s="57"/>
      <c r="M102" s="6"/>
      <c r="N102" s="33"/>
      <c r="O102" s="8"/>
      <c r="P102" s="55"/>
      <c r="Q102" s="55"/>
      <c r="R102" s="58" t="str">
        <f>IF(P102="","",T102*M102*LOOKUP(RIGHT($D$2,3),定数!$A$6:$A$13,定数!$B$6:$B$13))</f>
        <v/>
      </c>
      <c r="S102" s="58"/>
      <c r="T102" s="59" t="str">
        <f t="shared" si="18"/>
        <v/>
      </c>
      <c r="U102" s="59"/>
      <c r="V102" t="str">
        <f t="shared" si="21"/>
        <v/>
      </c>
      <c r="W102" t="str">
        <f t="shared" si="21"/>
        <v/>
      </c>
      <c r="X102" s="39" t="str">
        <f t="shared" si="19"/>
        <v/>
      </c>
      <c r="Y102" s="40" t="str">
        <f t="shared" si="20"/>
        <v/>
      </c>
    </row>
    <row r="103" spans="2:25" x14ac:dyDescent="0.2">
      <c r="B103" s="33">
        <v>94</v>
      </c>
      <c r="C103" s="54" t="str">
        <f t="shared" si="16"/>
        <v/>
      </c>
      <c r="D103" s="54"/>
      <c r="E103" s="33"/>
      <c r="F103" s="8"/>
      <c r="G103" s="33"/>
      <c r="H103" s="55"/>
      <c r="I103" s="55"/>
      <c r="J103" s="33"/>
      <c r="K103" s="56"/>
      <c r="L103" s="57"/>
      <c r="M103" s="6"/>
      <c r="N103" s="33"/>
      <c r="O103" s="8"/>
      <c r="P103" s="55"/>
      <c r="Q103" s="55"/>
      <c r="R103" s="58" t="str">
        <f>IF(P103="","",T103*M103*LOOKUP(RIGHT($D$2,3),定数!$A$6:$A$13,定数!$B$6:$B$13))</f>
        <v/>
      </c>
      <c r="S103" s="58"/>
      <c r="T103" s="59" t="str">
        <f t="shared" si="18"/>
        <v/>
      </c>
      <c r="U103" s="59"/>
      <c r="V103" t="str">
        <f t="shared" si="21"/>
        <v/>
      </c>
      <c r="W103" t="str">
        <f t="shared" si="21"/>
        <v/>
      </c>
      <c r="X103" s="39" t="str">
        <f t="shared" si="19"/>
        <v/>
      </c>
      <c r="Y103" s="40" t="str">
        <f t="shared" si="20"/>
        <v/>
      </c>
    </row>
    <row r="104" spans="2:25" x14ac:dyDescent="0.2">
      <c r="B104" s="33">
        <v>95</v>
      </c>
      <c r="C104" s="54" t="str">
        <f t="shared" si="16"/>
        <v/>
      </c>
      <c r="D104" s="54"/>
      <c r="E104" s="33"/>
      <c r="F104" s="8"/>
      <c r="G104" s="33"/>
      <c r="H104" s="55"/>
      <c r="I104" s="55"/>
      <c r="J104" s="33"/>
      <c r="K104" s="56"/>
      <c r="L104" s="57"/>
      <c r="M104" s="6"/>
      <c r="N104" s="33"/>
      <c r="O104" s="8"/>
      <c r="P104" s="55"/>
      <c r="Q104" s="55"/>
      <c r="R104" s="58" t="str">
        <f>IF(P104="","",T104*M104*LOOKUP(RIGHT($D$2,3),定数!$A$6:$A$13,定数!$B$6:$B$13))</f>
        <v/>
      </c>
      <c r="S104" s="58"/>
      <c r="T104" s="59" t="str">
        <f t="shared" si="18"/>
        <v/>
      </c>
      <c r="U104" s="59"/>
      <c r="V104" t="str">
        <f t="shared" si="21"/>
        <v/>
      </c>
      <c r="W104" t="str">
        <f t="shared" si="21"/>
        <v/>
      </c>
      <c r="X104" s="39" t="str">
        <f t="shared" si="19"/>
        <v/>
      </c>
      <c r="Y104" s="40" t="str">
        <f t="shared" si="20"/>
        <v/>
      </c>
    </row>
    <row r="105" spans="2:25" x14ac:dyDescent="0.2">
      <c r="B105" s="33">
        <v>96</v>
      </c>
      <c r="C105" s="54" t="str">
        <f t="shared" si="16"/>
        <v/>
      </c>
      <c r="D105" s="54"/>
      <c r="E105" s="33"/>
      <c r="F105" s="8"/>
      <c r="G105" s="33"/>
      <c r="H105" s="55"/>
      <c r="I105" s="55"/>
      <c r="J105" s="33"/>
      <c r="K105" s="56"/>
      <c r="L105" s="57"/>
      <c r="M105" s="6"/>
      <c r="N105" s="33"/>
      <c r="O105" s="8"/>
      <c r="P105" s="55"/>
      <c r="Q105" s="55"/>
      <c r="R105" s="58" t="str">
        <f>IF(P105="","",T105*M105*LOOKUP(RIGHT($D$2,3),定数!$A$6:$A$13,定数!$B$6:$B$13))</f>
        <v/>
      </c>
      <c r="S105" s="58"/>
      <c r="T105" s="59" t="str">
        <f t="shared" si="18"/>
        <v/>
      </c>
      <c r="U105" s="59"/>
      <c r="V105" t="str">
        <f t="shared" si="21"/>
        <v/>
      </c>
      <c r="W105" t="str">
        <f t="shared" si="21"/>
        <v/>
      </c>
      <c r="X105" s="39" t="str">
        <f t="shared" si="19"/>
        <v/>
      </c>
      <c r="Y105" s="40" t="str">
        <f t="shared" si="20"/>
        <v/>
      </c>
    </row>
    <row r="106" spans="2:25" x14ac:dyDescent="0.2">
      <c r="B106" s="33">
        <v>97</v>
      </c>
      <c r="C106" s="54" t="str">
        <f t="shared" si="16"/>
        <v/>
      </c>
      <c r="D106" s="54"/>
      <c r="E106" s="33"/>
      <c r="F106" s="8"/>
      <c r="G106" s="33"/>
      <c r="H106" s="55"/>
      <c r="I106" s="55"/>
      <c r="J106" s="33"/>
      <c r="K106" s="56"/>
      <c r="L106" s="57"/>
      <c r="M106" s="6"/>
      <c r="N106" s="33"/>
      <c r="O106" s="8"/>
      <c r="P106" s="55"/>
      <c r="Q106" s="55"/>
      <c r="R106" s="58" t="str">
        <f>IF(P106="","",T106*M106*LOOKUP(RIGHT($D$2,3),定数!$A$6:$A$13,定数!$B$6:$B$13))</f>
        <v/>
      </c>
      <c r="S106" s="58"/>
      <c r="T106" s="59" t="str">
        <f t="shared" si="18"/>
        <v/>
      </c>
      <c r="U106" s="59"/>
      <c r="V106" t="str">
        <f t="shared" si="21"/>
        <v/>
      </c>
      <c r="W106" t="str">
        <f t="shared" si="21"/>
        <v/>
      </c>
      <c r="X106" s="39" t="str">
        <f t="shared" si="19"/>
        <v/>
      </c>
      <c r="Y106" s="40" t="str">
        <f t="shared" si="20"/>
        <v/>
      </c>
    </row>
    <row r="107" spans="2:25" x14ac:dyDescent="0.2">
      <c r="B107" s="33">
        <v>98</v>
      </c>
      <c r="C107" s="54" t="str">
        <f t="shared" si="16"/>
        <v/>
      </c>
      <c r="D107" s="54"/>
      <c r="E107" s="33"/>
      <c r="F107" s="8"/>
      <c r="G107" s="33"/>
      <c r="H107" s="55"/>
      <c r="I107" s="55"/>
      <c r="J107" s="33"/>
      <c r="K107" s="56"/>
      <c r="L107" s="57"/>
      <c r="M107" s="6"/>
      <c r="N107" s="33"/>
      <c r="O107" s="8"/>
      <c r="P107" s="55"/>
      <c r="Q107" s="55"/>
      <c r="R107" s="58" t="str">
        <f>IF(P107="","",T107*M107*LOOKUP(RIGHT($D$2,3),定数!$A$6:$A$13,定数!$B$6:$B$13))</f>
        <v/>
      </c>
      <c r="S107" s="58"/>
      <c r="T107" s="59" t="str">
        <f t="shared" si="18"/>
        <v/>
      </c>
      <c r="U107" s="59"/>
      <c r="V107" t="str">
        <f t="shared" si="21"/>
        <v/>
      </c>
      <c r="W107" t="str">
        <f t="shared" si="21"/>
        <v/>
      </c>
      <c r="X107" s="39" t="str">
        <f t="shared" si="19"/>
        <v/>
      </c>
      <c r="Y107" s="40" t="str">
        <f t="shared" si="20"/>
        <v/>
      </c>
    </row>
    <row r="108" spans="2:25" x14ac:dyDescent="0.2">
      <c r="B108" s="33">
        <v>99</v>
      </c>
      <c r="C108" s="54" t="str">
        <f t="shared" si="16"/>
        <v/>
      </c>
      <c r="D108" s="54"/>
      <c r="E108" s="33"/>
      <c r="F108" s="8"/>
      <c r="G108" s="33"/>
      <c r="H108" s="55"/>
      <c r="I108" s="55"/>
      <c r="J108" s="33"/>
      <c r="K108" s="56"/>
      <c r="L108" s="57"/>
      <c r="M108" s="6"/>
      <c r="N108" s="33"/>
      <c r="O108" s="8"/>
      <c r="P108" s="55"/>
      <c r="Q108" s="55"/>
      <c r="R108" s="58" t="str">
        <f>IF(P108="","",T108*M108*LOOKUP(RIGHT($D$2,3),定数!$A$6:$A$13,定数!$B$6:$B$13))</f>
        <v/>
      </c>
      <c r="S108" s="58"/>
      <c r="T108" s="59" t="str">
        <f t="shared" si="18"/>
        <v/>
      </c>
      <c r="U108" s="59"/>
      <c r="V108" t="str">
        <f>IF(S108&lt;&gt;"",IF(S108&lt;0,1+V107,0),"")</f>
        <v/>
      </c>
      <c r="W108" t="str">
        <f>IF(T108&lt;&gt;"",IF(T108&lt;0,1+W107,0),"")</f>
        <v/>
      </c>
      <c r="X108" s="39" t="str">
        <f t="shared" si="19"/>
        <v/>
      </c>
      <c r="Y108" s="40" t="str">
        <f t="shared" si="20"/>
        <v/>
      </c>
    </row>
    <row r="109" spans="2:25" x14ac:dyDescent="0.2">
      <c r="B109" s="33">
        <v>100</v>
      </c>
      <c r="C109" s="54" t="str">
        <f t="shared" si="16"/>
        <v/>
      </c>
      <c r="D109" s="54"/>
      <c r="E109" s="33"/>
      <c r="F109" s="8"/>
      <c r="G109" s="33"/>
      <c r="H109" s="55"/>
      <c r="I109" s="55"/>
      <c r="J109" s="33"/>
      <c r="K109" s="56"/>
      <c r="L109" s="57"/>
      <c r="M109" s="6"/>
      <c r="N109" s="33"/>
      <c r="O109" s="8"/>
      <c r="P109" s="55"/>
      <c r="Q109" s="55"/>
      <c r="R109" s="58" t="str">
        <f>IF(P109="","",T109*M109*LOOKUP(RIGHT($D$2,3),定数!$A$6:$A$13,定数!$B$6:$B$13))</f>
        <v/>
      </c>
      <c r="S109" s="58"/>
      <c r="T109" s="59" t="str">
        <f t="shared" si="18"/>
        <v/>
      </c>
      <c r="U109" s="59"/>
      <c r="V109" t="str">
        <f>IF(S109&lt;&gt;"",IF(S109&lt;0,1+V108,0),"")</f>
        <v/>
      </c>
      <c r="W109" t="str">
        <f>IF(T109&lt;&gt;"",IF(T109&lt;0,1+W108,0),"")</f>
        <v/>
      </c>
      <c r="X109" s="39" t="str">
        <f t="shared" si="19"/>
        <v/>
      </c>
      <c r="Y109" s="40" t="str">
        <f t="shared" si="20"/>
        <v/>
      </c>
    </row>
    <row r="110" spans="2:25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</sheetData>
  <mergeCells count="641">
    <mergeCell ref="C108:D108"/>
    <mergeCell ref="H108:I108"/>
    <mergeCell ref="K108:L108"/>
    <mergeCell ref="P108:Q108"/>
    <mergeCell ref="R108:S108"/>
    <mergeCell ref="T108:U108"/>
    <mergeCell ref="C109:D109"/>
    <mergeCell ref="H109:I109"/>
    <mergeCell ref="K109:L109"/>
    <mergeCell ref="P109:Q109"/>
    <mergeCell ref="R109:S109"/>
    <mergeCell ref="T109:U109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27:D27"/>
    <mergeCell ref="H27:I27"/>
    <mergeCell ref="K27:L27"/>
    <mergeCell ref="P27:Q27"/>
    <mergeCell ref="R27:S27"/>
    <mergeCell ref="T27:U27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9 G53:G54 G56:G109">
    <cfRule type="cellIs" dxfId="231" priority="285" stopIfTrue="1" operator="equal">
      <formula>"買"</formula>
    </cfRule>
    <cfRule type="cellIs" dxfId="230" priority="286" stopIfTrue="1" operator="equal">
      <formula>"売"</formula>
    </cfRule>
  </conditionalFormatting>
  <conditionalFormatting sqref="G22">
    <cfRule type="cellIs" dxfId="227" priority="197" stopIfTrue="1" operator="equal">
      <formula>"買"</formula>
    </cfRule>
    <cfRule type="cellIs" dxfId="226" priority="198" stopIfTrue="1" operator="equal">
      <formula>"売"</formula>
    </cfRule>
  </conditionalFormatting>
  <conditionalFormatting sqref="G34">
    <cfRule type="cellIs" dxfId="221" priority="173" stopIfTrue="1" operator="equal">
      <formula>"買"</formula>
    </cfRule>
    <cfRule type="cellIs" dxfId="220" priority="174" stopIfTrue="1" operator="equal">
      <formula>"売"</formula>
    </cfRule>
  </conditionalFormatting>
  <conditionalFormatting sqref="G39">
    <cfRule type="cellIs" dxfId="219" priority="163" stopIfTrue="1" operator="equal">
      <formula>"買"</formula>
    </cfRule>
    <cfRule type="cellIs" dxfId="218" priority="164" stopIfTrue="1" operator="equal">
      <formula>"売"</formula>
    </cfRule>
  </conditionalFormatting>
  <conditionalFormatting sqref="G40">
    <cfRule type="cellIs" dxfId="217" priority="161" stopIfTrue="1" operator="equal">
      <formula>"買"</formula>
    </cfRule>
    <cfRule type="cellIs" dxfId="216" priority="162" stopIfTrue="1" operator="equal">
      <formula>"売"</formula>
    </cfRule>
  </conditionalFormatting>
  <conditionalFormatting sqref="G50">
    <cfRule type="cellIs" dxfId="207" priority="145" stopIfTrue="1" operator="equal">
      <formula>"買"</formula>
    </cfRule>
    <cfRule type="cellIs" dxfId="206" priority="146" stopIfTrue="1" operator="equal">
      <formula>"売"</formula>
    </cfRule>
  </conditionalFormatting>
  <conditionalFormatting sqref="G51">
    <cfRule type="cellIs" dxfId="205" priority="143" stopIfTrue="1" operator="equal">
      <formula>"買"</formula>
    </cfRule>
    <cfRule type="cellIs" dxfId="204" priority="144" stopIfTrue="1" operator="equal">
      <formula>"売"</formula>
    </cfRule>
  </conditionalFormatting>
  <conditionalFormatting sqref="G52">
    <cfRule type="cellIs" dxfId="203" priority="141" stopIfTrue="1" operator="equal">
      <formula>"買"</formula>
    </cfRule>
    <cfRule type="cellIs" dxfId="202" priority="142" stopIfTrue="1" operator="equal">
      <formula>"売"</formula>
    </cfRule>
  </conditionalFormatting>
  <conditionalFormatting sqref="G55">
    <cfRule type="cellIs" dxfId="201" priority="139" stopIfTrue="1" operator="equal">
      <formula>"買"</formula>
    </cfRule>
    <cfRule type="cellIs" dxfId="200" priority="140" stopIfTrue="1" operator="equal">
      <formula>"売"</formula>
    </cfRule>
  </conditionalFormatting>
  <conditionalFormatting sqref="G16">
    <cfRule type="cellIs" dxfId="199" priority="91" stopIfTrue="1" operator="equal">
      <formula>"買"</formula>
    </cfRule>
    <cfRule type="cellIs" dxfId="198" priority="92" stopIfTrue="1" operator="equal">
      <formula>"売"</formula>
    </cfRule>
  </conditionalFormatting>
  <conditionalFormatting sqref="G35">
    <cfRule type="cellIs" dxfId="191" priority="65" stopIfTrue="1" operator="equal">
      <formula>"買"</formula>
    </cfRule>
    <cfRule type="cellIs" dxfId="190" priority="66" stopIfTrue="1" operator="equal">
      <formula>"売"</formula>
    </cfRule>
  </conditionalFormatting>
  <conditionalFormatting sqref="G14">
    <cfRule type="cellIs" dxfId="177" priority="95" stopIfTrue="1" operator="equal">
      <formula>"買"</formula>
    </cfRule>
    <cfRule type="cellIs" dxfId="176" priority="96" stopIfTrue="1" operator="equal">
      <formula>"売"</formula>
    </cfRule>
  </conditionalFormatting>
  <conditionalFormatting sqref="G17">
    <cfRule type="cellIs" dxfId="173" priority="89" stopIfTrue="1" operator="equal">
      <formula>"買"</formula>
    </cfRule>
    <cfRule type="cellIs" dxfId="172" priority="90" stopIfTrue="1" operator="equal">
      <formula>"売"</formula>
    </cfRule>
  </conditionalFormatting>
  <conditionalFormatting sqref="G23">
    <cfRule type="cellIs" dxfId="167" priority="81" stopIfTrue="1" operator="equal">
      <formula>"買"</formula>
    </cfRule>
    <cfRule type="cellIs" dxfId="166" priority="82" stopIfTrue="1" operator="equal">
      <formula>"売"</formula>
    </cfRule>
  </conditionalFormatting>
  <conditionalFormatting sqref="G29">
    <cfRule type="cellIs" dxfId="165" priority="75" stopIfTrue="1" operator="equal">
      <formula>"買"</formula>
    </cfRule>
    <cfRule type="cellIs" dxfId="164" priority="76" stopIfTrue="1" operator="equal">
      <formula>"売"</formula>
    </cfRule>
  </conditionalFormatting>
  <conditionalFormatting sqref="G30">
    <cfRule type="cellIs" dxfId="163" priority="73" stopIfTrue="1" operator="equal">
      <formula>"買"</formula>
    </cfRule>
    <cfRule type="cellIs" dxfId="162" priority="74" stopIfTrue="1" operator="equal">
      <formula>"売"</formula>
    </cfRule>
  </conditionalFormatting>
  <conditionalFormatting sqref="G33">
    <cfRule type="cellIs" dxfId="157" priority="67" stopIfTrue="1" operator="equal">
      <formula>"買"</formula>
    </cfRule>
    <cfRule type="cellIs" dxfId="156" priority="68" stopIfTrue="1" operator="equal">
      <formula>"売"</formula>
    </cfRule>
  </conditionalFormatting>
  <conditionalFormatting sqref="G36">
    <cfRule type="cellIs" dxfId="153" priority="61" stopIfTrue="1" operator="equal">
      <formula>"買"</formula>
    </cfRule>
    <cfRule type="cellIs" dxfId="152" priority="62" stopIfTrue="1" operator="equal">
      <formula>"売"</formula>
    </cfRule>
  </conditionalFormatting>
  <conditionalFormatting sqref="G38">
    <cfRule type="cellIs" dxfId="149" priority="57" stopIfTrue="1" operator="equal">
      <formula>"買"</formula>
    </cfRule>
    <cfRule type="cellIs" dxfId="148" priority="58" stopIfTrue="1" operator="equal">
      <formula>"売"</formula>
    </cfRule>
  </conditionalFormatting>
  <conditionalFormatting sqref="G41">
    <cfRule type="cellIs" dxfId="147" priority="55" stopIfTrue="1" operator="equal">
      <formula>"買"</formula>
    </cfRule>
    <cfRule type="cellIs" dxfId="146" priority="56" stopIfTrue="1" operator="equal">
      <formula>"売"</formula>
    </cfRule>
  </conditionalFormatting>
  <conditionalFormatting sqref="G44">
    <cfRule type="cellIs" dxfId="127" priority="49" stopIfTrue="1" operator="equal">
      <formula>"買"</formula>
    </cfRule>
    <cfRule type="cellIs" dxfId="126" priority="50" stopIfTrue="1" operator="equal">
      <formula>"売"</formula>
    </cfRule>
  </conditionalFormatting>
  <conditionalFormatting sqref="G45">
    <cfRule type="cellIs" dxfId="123" priority="47" stopIfTrue="1" operator="equal">
      <formula>"買"</formula>
    </cfRule>
    <cfRule type="cellIs" dxfId="122" priority="48" stopIfTrue="1" operator="equal">
      <formula>"売"</formula>
    </cfRule>
  </conditionalFormatting>
  <conditionalFormatting sqref="G46">
    <cfRule type="cellIs" dxfId="121" priority="45" stopIfTrue="1" operator="equal">
      <formula>"買"</formula>
    </cfRule>
    <cfRule type="cellIs" dxfId="120" priority="46" stopIfTrue="1" operator="equal">
      <formula>"売"</formula>
    </cfRule>
  </conditionalFormatting>
  <conditionalFormatting sqref="G47">
    <cfRule type="cellIs" dxfId="115" priority="43" stopIfTrue="1" operator="equal">
      <formula>"買"</formula>
    </cfRule>
    <cfRule type="cellIs" dxfId="114" priority="44" stopIfTrue="1" operator="equal">
      <formula>"売"</formula>
    </cfRule>
  </conditionalFormatting>
  <conditionalFormatting sqref="G48">
    <cfRule type="cellIs" dxfId="109" priority="41" stopIfTrue="1" operator="equal">
      <formula>"買"</formula>
    </cfRule>
    <cfRule type="cellIs" dxfId="108" priority="42" stopIfTrue="1" operator="equal">
      <formula>"売"</formula>
    </cfRule>
  </conditionalFormatting>
  <conditionalFormatting sqref="G10">
    <cfRule type="cellIs" dxfId="105" priority="39" stopIfTrue="1" operator="equal">
      <formula>"買"</formula>
    </cfRule>
    <cfRule type="cellIs" dxfId="104" priority="40" stopIfTrue="1" operator="equal">
      <formula>"売"</formula>
    </cfRule>
  </conditionalFormatting>
  <conditionalFormatting sqref="G12">
    <cfRule type="cellIs" dxfId="99" priority="37" stopIfTrue="1" operator="equal">
      <formula>"買"</formula>
    </cfRule>
    <cfRule type="cellIs" dxfId="98" priority="38" stopIfTrue="1" operator="equal">
      <formula>"売"</formula>
    </cfRule>
  </conditionalFormatting>
  <conditionalFormatting sqref="G9">
    <cfRule type="cellIs" dxfId="93" priority="35" stopIfTrue="1" operator="equal">
      <formula>"買"</formula>
    </cfRule>
    <cfRule type="cellIs" dxfId="92" priority="36" stopIfTrue="1" operator="equal">
      <formula>"売"</formula>
    </cfRule>
  </conditionalFormatting>
  <conditionalFormatting sqref="G11">
    <cfRule type="cellIs" dxfId="87" priority="33" stopIfTrue="1" operator="equal">
      <formula>"買"</formula>
    </cfRule>
    <cfRule type="cellIs" dxfId="86" priority="34" stopIfTrue="1" operator="equal">
      <formula>"売"</formula>
    </cfRule>
  </conditionalFormatting>
  <conditionalFormatting sqref="G13">
    <cfRule type="cellIs" dxfId="83" priority="31" stopIfTrue="1" operator="equal">
      <formula>"買"</formula>
    </cfRule>
    <cfRule type="cellIs" dxfId="82" priority="32" stopIfTrue="1" operator="equal">
      <formula>"売"</formula>
    </cfRule>
  </conditionalFormatting>
  <conditionalFormatting sqref="G15">
    <cfRule type="cellIs" dxfId="79" priority="29" stopIfTrue="1" operator="equal">
      <formula>"買"</formula>
    </cfRule>
    <cfRule type="cellIs" dxfId="78" priority="30" stopIfTrue="1" operator="equal">
      <formula>"売"</formula>
    </cfRule>
  </conditionalFormatting>
  <conditionalFormatting sqref="G18">
    <cfRule type="cellIs" dxfId="77" priority="27" stopIfTrue="1" operator="equal">
      <formula>"買"</formula>
    </cfRule>
    <cfRule type="cellIs" dxfId="76" priority="28" stopIfTrue="1" operator="equal">
      <formula>"売"</formula>
    </cfRule>
  </conditionalFormatting>
  <conditionalFormatting sqref="G19">
    <cfRule type="cellIs" dxfId="71" priority="25" stopIfTrue="1" operator="equal">
      <formula>"買"</formula>
    </cfRule>
    <cfRule type="cellIs" dxfId="70" priority="26" stopIfTrue="1" operator="equal">
      <formula>"売"</formula>
    </cfRule>
  </conditionalFormatting>
  <conditionalFormatting sqref="G20">
    <cfRule type="cellIs" dxfId="67" priority="23" stopIfTrue="1" operator="equal">
      <formula>"買"</formula>
    </cfRule>
    <cfRule type="cellIs" dxfId="66" priority="24" stopIfTrue="1" operator="equal">
      <formula>"売"</formula>
    </cfRule>
  </conditionalFormatting>
  <conditionalFormatting sqref="G21">
    <cfRule type="cellIs" dxfId="63" priority="21" stopIfTrue="1" operator="equal">
      <formula>"買"</formula>
    </cfRule>
    <cfRule type="cellIs" dxfId="62" priority="22" stopIfTrue="1" operator="equal">
      <formula>"売"</formula>
    </cfRule>
  </conditionalFormatting>
  <conditionalFormatting sqref="G24">
    <cfRule type="cellIs" dxfId="59" priority="19" stopIfTrue="1" operator="equal">
      <formula>"買"</formula>
    </cfRule>
    <cfRule type="cellIs" dxfId="58" priority="20" stopIfTrue="1" operator="equal">
      <formula>"売"</formula>
    </cfRule>
  </conditionalFormatting>
  <conditionalFormatting sqref="G25">
    <cfRule type="cellIs" dxfId="55" priority="17" stopIfTrue="1" operator="equal">
      <formula>"買"</formula>
    </cfRule>
    <cfRule type="cellIs" dxfId="54" priority="18" stopIfTrue="1" operator="equal">
      <formula>"売"</formula>
    </cfRule>
  </conditionalFormatting>
  <conditionalFormatting sqref="G26">
    <cfRule type="cellIs" dxfId="47" priority="15" stopIfTrue="1" operator="equal">
      <formula>"買"</formula>
    </cfRule>
    <cfRule type="cellIs" dxfId="46" priority="16" stopIfTrue="1" operator="equal">
      <formula>"売"</formula>
    </cfRule>
  </conditionalFormatting>
  <conditionalFormatting sqref="G27">
    <cfRule type="cellIs" dxfId="45" priority="13" stopIfTrue="1" operator="equal">
      <formula>"買"</formula>
    </cfRule>
    <cfRule type="cellIs" dxfId="44" priority="14" stopIfTrue="1" operator="equal">
      <formula>"売"</formula>
    </cfRule>
  </conditionalFormatting>
  <conditionalFormatting sqref="G28">
    <cfRule type="cellIs" dxfId="39" priority="11" stopIfTrue="1" operator="equal">
      <formula>"買"</formula>
    </cfRule>
    <cfRule type="cellIs" dxfId="38" priority="12" stopIfTrue="1" operator="equal">
      <formula>"売"</formula>
    </cfRule>
  </conditionalFormatting>
  <conditionalFormatting sqref="G31">
    <cfRule type="cellIs" dxfId="33" priority="9" stopIfTrue="1" operator="equal">
      <formula>"買"</formula>
    </cfRule>
    <cfRule type="cellIs" dxfId="32" priority="10" stopIfTrue="1" operator="equal">
      <formula>"売"</formula>
    </cfRule>
  </conditionalFormatting>
  <conditionalFormatting sqref="G32">
    <cfRule type="cellIs" dxfId="29" priority="7" stopIfTrue="1" operator="equal">
      <formula>"買"</formula>
    </cfRule>
    <cfRule type="cellIs" dxfId="28" priority="8" stopIfTrue="1" operator="equal">
      <formula>"売"</formula>
    </cfRule>
  </conditionalFormatting>
  <conditionalFormatting sqref="G37">
    <cfRule type="cellIs" dxfId="19" priority="5" stopIfTrue="1" operator="equal">
      <formula>"買"</formula>
    </cfRule>
    <cfRule type="cellIs" dxfId="18" priority="6" stopIfTrue="1" operator="equal">
      <formula>"売"</formula>
    </cfRule>
  </conditionalFormatting>
  <conditionalFormatting sqref="G42">
    <cfRule type="cellIs" dxfId="7" priority="3" stopIfTrue="1" operator="equal">
      <formula>"買"</formula>
    </cfRule>
    <cfRule type="cellIs" dxfId="6" priority="4" stopIfTrue="1" operator="equal">
      <formula>"売"</formula>
    </cfRule>
  </conditionalFormatting>
  <conditionalFormatting sqref="G43">
    <cfRule type="cellIs" dxfId="1" priority="1" stopIfTrue="1" operator="equal">
      <formula>"買"</formula>
    </cfRule>
    <cfRule type="cellIs" dxfId="0" priority="2" stopIfTrue="1" operator="equal">
      <formula>"売"</formula>
    </cfRule>
  </conditionalFormatting>
  <dataValidations count="1">
    <dataValidation type="list" allowBlank="1" showInputMessage="1" showErrorMessage="1" sqref="G9:G109" xr:uid="{00000000-0002-0000-0300-000000000000}">
      <formula1>"買,売"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51BA5-554F-40B7-8818-1D0B350CAE2A}">
  <dimension ref="A1"/>
  <sheetViews>
    <sheetView topLeftCell="A310" zoomScale="80" zoomScaleNormal="80" workbookViewId="0">
      <selection activeCell="D332" sqref="D332"/>
    </sheetView>
  </sheetViews>
  <sheetFormatPr defaultRowHeight="13.2" x14ac:dyDescent="0.2"/>
  <sheetData/>
  <phoneticPr fontId="2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zoomScale="145" zoomScaleNormal="145" zoomScaleSheetLayoutView="100" workbookViewId="0">
      <selection activeCell="A2" sqref="A2:J9"/>
    </sheetView>
  </sheetViews>
  <sheetFormatPr defaultColWidth="9" defaultRowHeight="13.2" x14ac:dyDescent="0.2"/>
  <sheetData>
    <row r="1" spans="1:10" x14ac:dyDescent="0.2">
      <c r="A1" t="s">
        <v>0</v>
      </c>
    </row>
    <row r="2" spans="1:10" x14ac:dyDescent="0.2">
      <c r="A2" s="112" t="s">
        <v>76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0" x14ac:dyDescent="0.2">
      <c r="A3" s="113"/>
      <c r="B3" s="113"/>
      <c r="C3" s="113"/>
      <c r="D3" s="113"/>
      <c r="E3" s="113"/>
      <c r="F3" s="113"/>
      <c r="G3" s="113"/>
      <c r="H3" s="113"/>
      <c r="I3" s="113"/>
      <c r="J3" s="113"/>
    </row>
    <row r="4" spans="1:10" x14ac:dyDescent="0.2">
      <c r="A4" s="113"/>
      <c r="B4" s="113"/>
      <c r="C4" s="113"/>
      <c r="D4" s="113"/>
      <c r="E4" s="113"/>
      <c r="F4" s="113"/>
      <c r="G4" s="113"/>
      <c r="H4" s="113"/>
      <c r="I4" s="113"/>
      <c r="J4" s="113"/>
    </row>
    <row r="5" spans="1:10" x14ac:dyDescent="0.2">
      <c r="A5" s="113"/>
      <c r="B5" s="113"/>
      <c r="C5" s="113"/>
      <c r="D5" s="113"/>
      <c r="E5" s="113"/>
      <c r="F5" s="113"/>
      <c r="G5" s="113"/>
      <c r="H5" s="113"/>
      <c r="I5" s="113"/>
      <c r="J5" s="113"/>
    </row>
    <row r="6" spans="1:10" x14ac:dyDescent="0.2">
      <c r="A6" s="113"/>
      <c r="B6" s="113"/>
      <c r="C6" s="113"/>
      <c r="D6" s="113"/>
      <c r="E6" s="113"/>
      <c r="F6" s="113"/>
      <c r="G6" s="113"/>
      <c r="H6" s="113"/>
      <c r="I6" s="113"/>
      <c r="J6" s="113"/>
    </row>
    <row r="7" spans="1:10" x14ac:dyDescent="0.2">
      <c r="A7" s="113"/>
      <c r="B7" s="113"/>
      <c r="C7" s="113"/>
      <c r="D7" s="113"/>
      <c r="E7" s="113"/>
      <c r="F7" s="113"/>
      <c r="G7" s="113"/>
      <c r="H7" s="113"/>
      <c r="I7" s="113"/>
      <c r="J7" s="113"/>
    </row>
    <row r="8" spans="1:10" x14ac:dyDescent="0.2">
      <c r="A8" s="113"/>
      <c r="B8" s="113"/>
      <c r="C8" s="113"/>
      <c r="D8" s="113"/>
      <c r="E8" s="113"/>
      <c r="F8" s="113"/>
      <c r="G8" s="113"/>
      <c r="H8" s="113"/>
      <c r="I8" s="113"/>
      <c r="J8" s="113"/>
    </row>
    <row r="9" spans="1:10" x14ac:dyDescent="0.2">
      <c r="A9" s="113"/>
      <c r="B9" s="113"/>
      <c r="C9" s="113"/>
      <c r="D9" s="113"/>
      <c r="E9" s="113"/>
      <c r="F9" s="113"/>
      <c r="G9" s="113"/>
      <c r="H9" s="113"/>
      <c r="I9" s="113"/>
      <c r="J9" s="113"/>
    </row>
    <row r="11" spans="1:10" x14ac:dyDescent="0.2">
      <c r="A11" t="s">
        <v>1</v>
      </c>
    </row>
    <row r="12" spans="1:10" x14ac:dyDescent="0.2">
      <c r="A12" s="114" t="s">
        <v>74</v>
      </c>
      <c r="B12" s="115"/>
      <c r="C12" s="115"/>
      <c r="D12" s="115"/>
      <c r="E12" s="115"/>
      <c r="F12" s="115"/>
      <c r="G12" s="115"/>
      <c r="H12" s="115"/>
      <c r="I12" s="115"/>
      <c r="J12" s="115"/>
    </row>
    <row r="13" spans="1:10" x14ac:dyDescent="0.2">
      <c r="A13" s="115"/>
      <c r="B13" s="115"/>
      <c r="C13" s="115"/>
      <c r="D13" s="115"/>
      <c r="E13" s="115"/>
      <c r="F13" s="115"/>
      <c r="G13" s="115"/>
      <c r="H13" s="115"/>
      <c r="I13" s="115"/>
      <c r="J13" s="115"/>
    </row>
    <row r="14" spans="1:10" x14ac:dyDescent="0.2">
      <c r="A14" s="115"/>
      <c r="B14" s="115"/>
      <c r="C14" s="115"/>
      <c r="D14" s="115"/>
      <c r="E14" s="115"/>
      <c r="F14" s="115"/>
      <c r="G14" s="115"/>
      <c r="H14" s="115"/>
      <c r="I14" s="115"/>
      <c r="J14" s="115"/>
    </row>
    <row r="15" spans="1:10" x14ac:dyDescent="0.2">
      <c r="A15" s="115"/>
      <c r="B15" s="115"/>
      <c r="C15" s="115"/>
      <c r="D15" s="115"/>
      <c r="E15" s="115"/>
      <c r="F15" s="115"/>
      <c r="G15" s="115"/>
      <c r="H15" s="115"/>
      <c r="I15" s="115"/>
      <c r="J15" s="115"/>
    </row>
    <row r="16" spans="1:10" x14ac:dyDescent="0.2">
      <c r="A16" s="115"/>
      <c r="B16" s="115"/>
      <c r="C16" s="115"/>
      <c r="D16" s="115"/>
      <c r="E16" s="115"/>
      <c r="F16" s="115"/>
      <c r="G16" s="115"/>
      <c r="H16" s="115"/>
      <c r="I16" s="115"/>
      <c r="J16" s="115"/>
    </row>
    <row r="17" spans="1:10" x14ac:dyDescent="0.2">
      <c r="A17" s="115"/>
      <c r="B17" s="115"/>
      <c r="C17" s="115"/>
      <c r="D17" s="115"/>
      <c r="E17" s="115"/>
      <c r="F17" s="115"/>
      <c r="G17" s="115"/>
      <c r="H17" s="115"/>
      <c r="I17" s="115"/>
      <c r="J17" s="115"/>
    </row>
    <row r="18" spans="1:10" x14ac:dyDescent="0.2">
      <c r="A18" s="115"/>
      <c r="B18" s="115"/>
      <c r="C18" s="115"/>
      <c r="D18" s="115"/>
      <c r="E18" s="115"/>
      <c r="F18" s="115"/>
      <c r="G18" s="115"/>
      <c r="H18" s="115"/>
      <c r="I18" s="115"/>
      <c r="J18" s="115"/>
    </row>
    <row r="19" spans="1:10" x14ac:dyDescent="0.2">
      <c r="A19" s="115"/>
      <c r="B19" s="115"/>
      <c r="C19" s="115"/>
      <c r="D19" s="115"/>
      <c r="E19" s="115"/>
      <c r="F19" s="115"/>
      <c r="G19" s="115"/>
      <c r="H19" s="115"/>
      <c r="I19" s="115"/>
      <c r="J19" s="115"/>
    </row>
    <row r="21" spans="1:10" x14ac:dyDescent="0.2">
      <c r="A21" t="s">
        <v>2</v>
      </c>
    </row>
    <row r="22" spans="1:10" x14ac:dyDescent="0.2">
      <c r="A22" s="114" t="s">
        <v>75</v>
      </c>
      <c r="B22" s="114"/>
      <c r="C22" s="114"/>
      <c r="D22" s="114"/>
      <c r="E22" s="114"/>
      <c r="F22" s="114"/>
      <c r="G22" s="114"/>
      <c r="H22" s="114"/>
      <c r="I22" s="114"/>
      <c r="J22" s="114"/>
    </row>
    <row r="23" spans="1:10" x14ac:dyDescent="0.2">
      <c r="A23" s="114"/>
      <c r="B23" s="114"/>
      <c r="C23" s="114"/>
      <c r="D23" s="114"/>
      <c r="E23" s="114"/>
      <c r="F23" s="114"/>
      <c r="G23" s="114"/>
      <c r="H23" s="114"/>
      <c r="I23" s="114"/>
      <c r="J23" s="114"/>
    </row>
    <row r="24" spans="1:10" x14ac:dyDescent="0.2">
      <c r="A24" s="114"/>
      <c r="B24" s="114"/>
      <c r="C24" s="114"/>
      <c r="D24" s="114"/>
      <c r="E24" s="114"/>
      <c r="F24" s="114"/>
      <c r="G24" s="114"/>
      <c r="H24" s="114"/>
      <c r="I24" s="114"/>
      <c r="J24" s="114"/>
    </row>
    <row r="25" spans="1:10" x14ac:dyDescent="0.2">
      <c r="A25" s="114"/>
      <c r="B25" s="114"/>
      <c r="C25" s="114"/>
      <c r="D25" s="114"/>
      <c r="E25" s="114"/>
      <c r="F25" s="114"/>
      <c r="G25" s="114"/>
      <c r="H25" s="114"/>
      <c r="I25" s="114"/>
      <c r="J25" s="114"/>
    </row>
    <row r="26" spans="1:10" x14ac:dyDescent="0.2">
      <c r="A26" s="114"/>
      <c r="B26" s="114"/>
      <c r="C26" s="114"/>
      <c r="D26" s="114"/>
      <c r="E26" s="114"/>
      <c r="F26" s="114"/>
      <c r="G26" s="114"/>
      <c r="H26" s="114"/>
      <c r="I26" s="114"/>
      <c r="J26" s="114"/>
    </row>
    <row r="27" spans="1:10" x14ac:dyDescent="0.2">
      <c r="A27" s="114"/>
      <c r="B27" s="114"/>
      <c r="C27" s="114"/>
      <c r="D27" s="114"/>
      <c r="E27" s="114"/>
      <c r="F27" s="114"/>
      <c r="G27" s="114"/>
      <c r="H27" s="114"/>
      <c r="I27" s="114"/>
      <c r="J27" s="114"/>
    </row>
    <row r="28" spans="1:10" x14ac:dyDescent="0.2">
      <c r="A28" s="114"/>
      <c r="B28" s="114"/>
      <c r="C28" s="114"/>
      <c r="D28" s="114"/>
      <c r="E28" s="114"/>
      <c r="F28" s="114"/>
      <c r="G28" s="114"/>
      <c r="H28" s="114"/>
      <c r="I28" s="114"/>
      <c r="J28" s="114"/>
    </row>
    <row r="29" spans="1:10" x14ac:dyDescent="0.2">
      <c r="A29" s="114"/>
      <c r="B29" s="114"/>
      <c r="C29" s="114"/>
      <c r="D29" s="114"/>
      <c r="E29" s="114"/>
      <c r="F29" s="114"/>
      <c r="G29" s="114"/>
      <c r="H29" s="114"/>
      <c r="I29" s="114"/>
      <c r="J29" s="114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12"/>
  <sheetViews>
    <sheetView zoomScaleSheetLayoutView="100" workbookViewId="0">
      <selection activeCell="I10" sqref="I10"/>
    </sheetView>
  </sheetViews>
  <sheetFormatPr defaultRowHeight="16.2" x14ac:dyDescent="0.2"/>
  <cols>
    <col min="1" max="1" width="3.109375" style="26" customWidth="1"/>
    <col min="2" max="2" width="13.33203125" style="23" customWidth="1"/>
    <col min="3" max="3" width="15.6640625" style="25" customWidth="1"/>
    <col min="4" max="4" width="13" style="25" customWidth="1"/>
    <col min="5" max="5" width="15.88671875" style="31" customWidth="1"/>
    <col min="6" max="6" width="15.88671875" style="25" customWidth="1"/>
    <col min="7" max="7" width="15.88671875" style="31" customWidth="1"/>
    <col min="8" max="8" width="15.88671875" style="25" customWidth="1"/>
    <col min="9" max="9" width="15.88671875" style="31" customWidth="1"/>
    <col min="10" max="16384" width="8.88671875" style="26"/>
  </cols>
  <sheetData>
    <row r="2" spans="2:9" x14ac:dyDescent="0.2">
      <c r="B2" s="24" t="s">
        <v>39</v>
      </c>
      <c r="C2" s="26"/>
    </row>
    <row r="4" spans="2:9" x14ac:dyDescent="0.2">
      <c r="B4" s="29" t="s">
        <v>42</v>
      </c>
      <c r="C4" s="29" t="s">
        <v>40</v>
      </c>
      <c r="D4" s="29" t="s">
        <v>45</v>
      </c>
      <c r="E4" s="30" t="s">
        <v>41</v>
      </c>
      <c r="F4" s="29" t="s">
        <v>46</v>
      </c>
      <c r="G4" s="30" t="s">
        <v>41</v>
      </c>
      <c r="H4" s="29" t="s">
        <v>47</v>
      </c>
      <c r="I4" s="30" t="s">
        <v>41</v>
      </c>
    </row>
    <row r="5" spans="2:9" x14ac:dyDescent="0.2">
      <c r="B5" s="27" t="s">
        <v>43</v>
      </c>
      <c r="C5" s="28" t="s">
        <v>44</v>
      </c>
      <c r="D5" s="28">
        <v>30</v>
      </c>
      <c r="E5" s="32">
        <v>43661</v>
      </c>
      <c r="F5" s="28">
        <v>50</v>
      </c>
      <c r="G5" s="32">
        <v>43666</v>
      </c>
      <c r="H5" s="28">
        <v>50</v>
      </c>
      <c r="I5" s="32">
        <v>43682</v>
      </c>
    </row>
    <row r="6" spans="2:9" x14ac:dyDescent="0.2">
      <c r="B6" s="27" t="s">
        <v>43</v>
      </c>
      <c r="C6" s="28" t="s">
        <v>67</v>
      </c>
      <c r="D6" s="28">
        <v>16</v>
      </c>
      <c r="E6" s="32">
        <v>43676</v>
      </c>
      <c r="F6" s="28">
        <v>51</v>
      </c>
      <c r="G6" s="32">
        <v>43682</v>
      </c>
      <c r="H6" s="28">
        <v>30</v>
      </c>
      <c r="I6" s="32">
        <v>43682</v>
      </c>
    </row>
    <row r="7" spans="2:9" x14ac:dyDescent="0.2">
      <c r="B7" s="27" t="s">
        <v>43</v>
      </c>
      <c r="C7" s="28" t="s">
        <v>69</v>
      </c>
      <c r="D7" s="28">
        <v>4</v>
      </c>
      <c r="E7" s="32">
        <v>43683</v>
      </c>
      <c r="F7" s="28">
        <v>24</v>
      </c>
      <c r="G7" s="32">
        <v>43683</v>
      </c>
      <c r="H7" s="28">
        <v>60</v>
      </c>
      <c r="I7" s="32">
        <v>43685</v>
      </c>
    </row>
    <row r="8" spans="2:9" x14ac:dyDescent="0.2">
      <c r="B8" s="27" t="s">
        <v>43</v>
      </c>
      <c r="C8" s="28" t="s">
        <v>70</v>
      </c>
      <c r="D8" s="28">
        <v>17</v>
      </c>
      <c r="E8" s="32">
        <v>43686</v>
      </c>
      <c r="F8" s="28">
        <v>40</v>
      </c>
      <c r="G8" s="32">
        <v>43687</v>
      </c>
      <c r="H8" s="28">
        <v>64</v>
      </c>
      <c r="I8" s="32">
        <v>43688</v>
      </c>
    </row>
    <row r="9" spans="2:9" x14ac:dyDescent="0.2">
      <c r="B9" s="27" t="s">
        <v>43</v>
      </c>
      <c r="C9" s="28" t="s">
        <v>71</v>
      </c>
      <c r="D9" s="28">
        <v>15</v>
      </c>
      <c r="E9" s="32">
        <v>43688</v>
      </c>
      <c r="F9" s="28">
        <v>40</v>
      </c>
      <c r="G9" s="32">
        <v>43689</v>
      </c>
      <c r="H9" s="28">
        <v>40</v>
      </c>
      <c r="I9" s="32">
        <v>43690</v>
      </c>
    </row>
    <row r="10" spans="2:9" x14ac:dyDescent="0.2">
      <c r="B10" s="27" t="s">
        <v>43</v>
      </c>
      <c r="C10" s="28"/>
      <c r="D10" s="28"/>
      <c r="E10" s="32"/>
      <c r="F10" s="28"/>
      <c r="G10" s="32"/>
      <c r="H10" s="28"/>
      <c r="I10" s="32"/>
    </row>
    <row r="11" spans="2:9" x14ac:dyDescent="0.2">
      <c r="B11" s="27" t="s">
        <v>43</v>
      </c>
      <c r="C11" s="28"/>
      <c r="D11" s="28"/>
      <c r="E11" s="32"/>
      <c r="F11" s="28"/>
      <c r="G11" s="32"/>
      <c r="H11" s="28"/>
      <c r="I11" s="32"/>
    </row>
    <row r="12" spans="2:9" x14ac:dyDescent="0.2">
      <c r="B12" s="27" t="s">
        <v>43</v>
      </c>
      <c r="C12" s="28"/>
      <c r="D12" s="28"/>
      <c r="E12" s="32"/>
      <c r="F12" s="28"/>
      <c r="G12" s="32"/>
      <c r="H12" s="28"/>
      <c r="I12" s="32"/>
    </row>
  </sheetData>
  <phoneticPr fontId="2"/>
  <pageMargins left="0.75" right="0.75" top="1" bottom="1" header="0.51111111111111107" footer="0.51111111111111107"/>
  <pageSetup paperSize="9" firstPageNumber="429496319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2" x14ac:dyDescent="0.2"/>
  <cols>
    <col min="1" max="1" width="2.88671875" customWidth="1"/>
    <col min="2" max="18" width="6.5546875" customWidth="1"/>
    <col min="22" max="22" width="10.88671875" style="22" bestFit="1" customWidth="1"/>
  </cols>
  <sheetData>
    <row r="2" spans="2:21" x14ac:dyDescent="0.2">
      <c r="B2" s="85" t="s">
        <v>5</v>
      </c>
      <c r="C2" s="85"/>
      <c r="D2" s="88"/>
      <c r="E2" s="88"/>
      <c r="F2" s="85" t="s">
        <v>6</v>
      </c>
      <c r="G2" s="85"/>
      <c r="H2" s="88" t="s">
        <v>36</v>
      </c>
      <c r="I2" s="88"/>
      <c r="J2" s="85" t="s">
        <v>7</v>
      </c>
      <c r="K2" s="85"/>
      <c r="L2" s="97">
        <f>C9</f>
        <v>1000000</v>
      </c>
      <c r="M2" s="88"/>
      <c r="N2" s="85" t="s">
        <v>8</v>
      </c>
      <c r="O2" s="85"/>
      <c r="P2" s="97" t="e">
        <f>C108+R108</f>
        <v>#VALUE!</v>
      </c>
      <c r="Q2" s="88"/>
      <c r="R2" s="1"/>
      <c r="S2" s="1"/>
      <c r="T2" s="1"/>
    </row>
    <row r="3" spans="2:21" ht="57" customHeight="1" x14ac:dyDescent="0.2">
      <c r="B3" s="85" t="s">
        <v>9</v>
      </c>
      <c r="C3" s="85"/>
      <c r="D3" s="98" t="s">
        <v>38</v>
      </c>
      <c r="E3" s="98"/>
      <c r="F3" s="98"/>
      <c r="G3" s="98"/>
      <c r="H3" s="98"/>
      <c r="I3" s="98"/>
      <c r="J3" s="85" t="s">
        <v>10</v>
      </c>
      <c r="K3" s="85"/>
      <c r="L3" s="98" t="s">
        <v>35</v>
      </c>
      <c r="M3" s="99"/>
      <c r="N3" s="99"/>
      <c r="O3" s="99"/>
      <c r="P3" s="99"/>
      <c r="Q3" s="99"/>
      <c r="R3" s="1"/>
      <c r="S3" s="1"/>
    </row>
    <row r="4" spans="2:21" x14ac:dyDescent="0.2">
      <c r="B4" s="85" t="s">
        <v>11</v>
      </c>
      <c r="C4" s="85"/>
      <c r="D4" s="93">
        <f>SUM($R$9:$S$993)</f>
        <v>153684.21052631587</v>
      </c>
      <c r="E4" s="93"/>
      <c r="F4" s="85" t="s">
        <v>12</v>
      </c>
      <c r="G4" s="85"/>
      <c r="H4" s="94">
        <f>SUM($T$9:$U$108)</f>
        <v>292.00000000000017</v>
      </c>
      <c r="I4" s="88"/>
      <c r="J4" s="100" t="s">
        <v>13</v>
      </c>
      <c r="K4" s="100"/>
      <c r="L4" s="97">
        <f>MAX($C$9:$D$990)-C9</f>
        <v>153684.21052631596</v>
      </c>
      <c r="M4" s="97"/>
      <c r="N4" s="100" t="s">
        <v>14</v>
      </c>
      <c r="O4" s="100"/>
      <c r="P4" s="93">
        <f>MIN($C$9:$D$990)-C9</f>
        <v>0</v>
      </c>
      <c r="Q4" s="93"/>
      <c r="R4" s="1"/>
      <c r="S4" s="1"/>
      <c r="T4" s="1"/>
    </row>
    <row r="5" spans="2:21" x14ac:dyDescent="0.2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84" t="s">
        <v>19</v>
      </c>
      <c r="K5" s="85"/>
      <c r="L5" s="86"/>
      <c r="M5" s="87"/>
      <c r="N5" s="17" t="s">
        <v>20</v>
      </c>
      <c r="O5" s="9"/>
      <c r="P5" s="86"/>
      <c r="Q5" s="87"/>
      <c r="R5" s="1"/>
      <c r="S5" s="1"/>
      <c r="T5" s="1"/>
    </row>
    <row r="6" spans="2:21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2">
      <c r="B7" s="68" t="s">
        <v>21</v>
      </c>
      <c r="C7" s="70" t="s">
        <v>22</v>
      </c>
      <c r="D7" s="71"/>
      <c r="E7" s="74" t="s">
        <v>23</v>
      </c>
      <c r="F7" s="75"/>
      <c r="G7" s="75"/>
      <c r="H7" s="75"/>
      <c r="I7" s="76"/>
      <c r="J7" s="77" t="s">
        <v>24</v>
      </c>
      <c r="K7" s="78"/>
      <c r="L7" s="79"/>
      <c r="M7" s="80" t="s">
        <v>25</v>
      </c>
      <c r="N7" s="81" t="s">
        <v>26</v>
      </c>
      <c r="O7" s="82"/>
      <c r="P7" s="82"/>
      <c r="Q7" s="83"/>
      <c r="R7" s="89" t="s">
        <v>27</v>
      </c>
      <c r="S7" s="89"/>
      <c r="T7" s="89"/>
      <c r="U7" s="89"/>
    </row>
    <row r="8" spans="2:21" x14ac:dyDescent="0.2">
      <c r="B8" s="69"/>
      <c r="C8" s="72"/>
      <c r="D8" s="73"/>
      <c r="E8" s="18" t="s">
        <v>28</v>
      </c>
      <c r="F8" s="18" t="s">
        <v>29</v>
      </c>
      <c r="G8" s="18" t="s">
        <v>30</v>
      </c>
      <c r="H8" s="90" t="s">
        <v>31</v>
      </c>
      <c r="I8" s="76"/>
      <c r="J8" s="4" t="s">
        <v>32</v>
      </c>
      <c r="K8" s="91" t="s">
        <v>33</v>
      </c>
      <c r="L8" s="79"/>
      <c r="M8" s="80"/>
      <c r="N8" s="5" t="s">
        <v>28</v>
      </c>
      <c r="O8" s="5" t="s">
        <v>29</v>
      </c>
      <c r="P8" s="92" t="s">
        <v>31</v>
      </c>
      <c r="Q8" s="83"/>
      <c r="R8" s="89" t="s">
        <v>34</v>
      </c>
      <c r="S8" s="89"/>
      <c r="T8" s="89" t="s">
        <v>32</v>
      </c>
      <c r="U8" s="89"/>
    </row>
    <row r="9" spans="2:21" x14ac:dyDescent="0.2">
      <c r="B9" s="19">
        <v>1</v>
      </c>
      <c r="C9" s="54">
        <v>1000000</v>
      </c>
      <c r="D9" s="54"/>
      <c r="E9" s="19">
        <v>2001</v>
      </c>
      <c r="F9" s="8">
        <v>42111</v>
      </c>
      <c r="G9" s="19" t="s">
        <v>4</v>
      </c>
      <c r="H9" s="55">
        <v>105.33</v>
      </c>
      <c r="I9" s="55"/>
      <c r="J9" s="19">
        <v>57</v>
      </c>
      <c r="K9" s="54">
        <f t="shared" ref="K9:K72" si="0">IF(F9="","",C9*0.03)</f>
        <v>30000</v>
      </c>
      <c r="L9" s="54"/>
      <c r="M9" s="6">
        <f>IF(J9="","",(K9/J9)/1000)</f>
        <v>0.52631578947368418</v>
      </c>
      <c r="N9" s="19">
        <v>2001</v>
      </c>
      <c r="O9" s="8">
        <v>42111</v>
      </c>
      <c r="P9" s="55">
        <v>108.25</v>
      </c>
      <c r="Q9" s="55"/>
      <c r="R9" s="58">
        <f>IF(O9="","",(IF(G9="売",H9-P9,P9-H9))*M9*100000)</f>
        <v>153684.21052631587</v>
      </c>
      <c r="S9" s="58"/>
      <c r="T9" s="59">
        <f>IF(O9="","",IF(R9&lt;0,J9*(-1),IF(G9="買",(P9-H9)*100,(H9-P9)*100)))</f>
        <v>292.00000000000017</v>
      </c>
      <c r="U9" s="59"/>
    </row>
    <row r="10" spans="2:21" x14ac:dyDescent="0.2">
      <c r="B10" s="19">
        <v>2</v>
      </c>
      <c r="C10" s="54">
        <f t="shared" ref="C10:C73" si="1">IF(R9="","",C9+R9)</f>
        <v>1153684.210526316</v>
      </c>
      <c r="D10" s="54"/>
      <c r="E10" s="19"/>
      <c r="F10" s="8"/>
      <c r="G10" s="19" t="s">
        <v>4</v>
      </c>
      <c r="H10" s="55"/>
      <c r="I10" s="55"/>
      <c r="J10" s="19"/>
      <c r="K10" s="54" t="str">
        <f t="shared" si="0"/>
        <v/>
      </c>
      <c r="L10" s="54"/>
      <c r="M10" s="6" t="str">
        <f t="shared" ref="M10:M73" si="2">IF(J10="","",(K10/J10)/1000)</f>
        <v/>
      </c>
      <c r="N10" s="19"/>
      <c r="O10" s="8"/>
      <c r="P10" s="55"/>
      <c r="Q10" s="55"/>
      <c r="R10" s="58" t="str">
        <f t="shared" ref="R10:R73" si="3">IF(O10="","",(IF(G10="売",H10-P10,P10-H10))*M10*100000)</f>
        <v/>
      </c>
      <c r="S10" s="58"/>
      <c r="T10" s="59" t="str">
        <f t="shared" ref="T10:T73" si="4">IF(O10="","",IF(R10&lt;0,J10*(-1),IF(G10="買",(P10-H10)*100,(H10-P10)*100)))</f>
        <v/>
      </c>
      <c r="U10" s="59"/>
    </row>
    <row r="11" spans="2:21" x14ac:dyDescent="0.2">
      <c r="B11" s="19">
        <v>3</v>
      </c>
      <c r="C11" s="54" t="str">
        <f t="shared" si="1"/>
        <v/>
      </c>
      <c r="D11" s="54"/>
      <c r="E11" s="19"/>
      <c r="F11" s="8"/>
      <c r="G11" s="19" t="s">
        <v>4</v>
      </c>
      <c r="H11" s="55"/>
      <c r="I11" s="55"/>
      <c r="J11" s="19"/>
      <c r="K11" s="54" t="str">
        <f t="shared" si="0"/>
        <v/>
      </c>
      <c r="L11" s="54"/>
      <c r="M11" s="6" t="str">
        <f t="shared" si="2"/>
        <v/>
      </c>
      <c r="N11" s="19"/>
      <c r="O11" s="8"/>
      <c r="P11" s="55"/>
      <c r="Q11" s="55"/>
      <c r="R11" s="58" t="str">
        <f t="shared" si="3"/>
        <v/>
      </c>
      <c r="S11" s="58"/>
      <c r="T11" s="59" t="str">
        <f t="shared" si="4"/>
        <v/>
      </c>
      <c r="U11" s="59"/>
    </row>
    <row r="12" spans="2:21" x14ac:dyDescent="0.2">
      <c r="B12" s="19">
        <v>4</v>
      </c>
      <c r="C12" s="54" t="str">
        <f t="shared" si="1"/>
        <v/>
      </c>
      <c r="D12" s="54"/>
      <c r="E12" s="19"/>
      <c r="F12" s="8"/>
      <c r="G12" s="19" t="s">
        <v>3</v>
      </c>
      <c r="H12" s="55"/>
      <c r="I12" s="55"/>
      <c r="J12" s="19"/>
      <c r="K12" s="54" t="str">
        <f t="shared" si="0"/>
        <v/>
      </c>
      <c r="L12" s="54"/>
      <c r="M12" s="6" t="str">
        <f t="shared" si="2"/>
        <v/>
      </c>
      <c r="N12" s="19"/>
      <c r="O12" s="8"/>
      <c r="P12" s="55"/>
      <c r="Q12" s="55"/>
      <c r="R12" s="58" t="str">
        <f t="shared" si="3"/>
        <v/>
      </c>
      <c r="S12" s="58"/>
      <c r="T12" s="59" t="str">
        <f t="shared" si="4"/>
        <v/>
      </c>
      <c r="U12" s="59"/>
    </row>
    <row r="13" spans="2:21" x14ac:dyDescent="0.2">
      <c r="B13" s="19">
        <v>5</v>
      </c>
      <c r="C13" s="54" t="str">
        <f t="shared" si="1"/>
        <v/>
      </c>
      <c r="D13" s="54"/>
      <c r="E13" s="19"/>
      <c r="F13" s="8"/>
      <c r="G13" s="19" t="s">
        <v>3</v>
      </c>
      <c r="H13" s="55"/>
      <c r="I13" s="55"/>
      <c r="J13" s="19"/>
      <c r="K13" s="54" t="str">
        <f t="shared" si="0"/>
        <v/>
      </c>
      <c r="L13" s="54"/>
      <c r="M13" s="6" t="str">
        <f t="shared" si="2"/>
        <v/>
      </c>
      <c r="N13" s="19"/>
      <c r="O13" s="8"/>
      <c r="P13" s="55"/>
      <c r="Q13" s="55"/>
      <c r="R13" s="58" t="str">
        <f t="shared" si="3"/>
        <v/>
      </c>
      <c r="S13" s="58"/>
      <c r="T13" s="59" t="str">
        <f t="shared" si="4"/>
        <v/>
      </c>
      <c r="U13" s="59"/>
    </row>
    <row r="14" spans="2:21" x14ac:dyDescent="0.2">
      <c r="B14" s="19">
        <v>6</v>
      </c>
      <c r="C14" s="54" t="str">
        <f t="shared" si="1"/>
        <v/>
      </c>
      <c r="D14" s="54"/>
      <c r="E14" s="19"/>
      <c r="F14" s="8"/>
      <c r="G14" s="19" t="s">
        <v>4</v>
      </c>
      <c r="H14" s="55"/>
      <c r="I14" s="55"/>
      <c r="J14" s="19"/>
      <c r="K14" s="54" t="str">
        <f t="shared" si="0"/>
        <v/>
      </c>
      <c r="L14" s="54"/>
      <c r="M14" s="6" t="str">
        <f t="shared" si="2"/>
        <v/>
      </c>
      <c r="N14" s="19"/>
      <c r="O14" s="8"/>
      <c r="P14" s="55"/>
      <c r="Q14" s="55"/>
      <c r="R14" s="58" t="str">
        <f t="shared" si="3"/>
        <v/>
      </c>
      <c r="S14" s="58"/>
      <c r="T14" s="59" t="str">
        <f t="shared" si="4"/>
        <v/>
      </c>
      <c r="U14" s="59"/>
    </row>
    <row r="15" spans="2:21" x14ac:dyDescent="0.2">
      <c r="B15" s="19">
        <v>7</v>
      </c>
      <c r="C15" s="54" t="str">
        <f t="shared" si="1"/>
        <v/>
      </c>
      <c r="D15" s="54"/>
      <c r="E15" s="19"/>
      <c r="F15" s="8"/>
      <c r="G15" s="19" t="s">
        <v>4</v>
      </c>
      <c r="H15" s="55"/>
      <c r="I15" s="55"/>
      <c r="J15" s="19"/>
      <c r="K15" s="54" t="str">
        <f t="shared" si="0"/>
        <v/>
      </c>
      <c r="L15" s="54"/>
      <c r="M15" s="6" t="str">
        <f t="shared" si="2"/>
        <v/>
      </c>
      <c r="N15" s="19"/>
      <c r="O15" s="8"/>
      <c r="P15" s="55"/>
      <c r="Q15" s="55"/>
      <c r="R15" s="58" t="str">
        <f t="shared" si="3"/>
        <v/>
      </c>
      <c r="S15" s="58"/>
      <c r="T15" s="59" t="str">
        <f t="shared" si="4"/>
        <v/>
      </c>
      <c r="U15" s="59"/>
    </row>
    <row r="16" spans="2:21" x14ac:dyDescent="0.2">
      <c r="B16" s="19">
        <v>8</v>
      </c>
      <c r="C16" s="54" t="str">
        <f t="shared" si="1"/>
        <v/>
      </c>
      <c r="D16" s="54"/>
      <c r="E16" s="19"/>
      <c r="F16" s="8"/>
      <c r="G16" s="19" t="s">
        <v>4</v>
      </c>
      <c r="H16" s="55"/>
      <c r="I16" s="55"/>
      <c r="J16" s="19"/>
      <c r="K16" s="54" t="str">
        <f t="shared" si="0"/>
        <v/>
      </c>
      <c r="L16" s="54"/>
      <c r="M16" s="6" t="str">
        <f t="shared" si="2"/>
        <v/>
      </c>
      <c r="N16" s="19"/>
      <c r="O16" s="8"/>
      <c r="P16" s="55"/>
      <c r="Q16" s="55"/>
      <c r="R16" s="58" t="str">
        <f t="shared" si="3"/>
        <v/>
      </c>
      <c r="S16" s="58"/>
      <c r="T16" s="59" t="str">
        <f t="shared" si="4"/>
        <v/>
      </c>
      <c r="U16" s="59"/>
    </row>
    <row r="17" spans="2:21" x14ac:dyDescent="0.2">
      <c r="B17" s="19">
        <v>9</v>
      </c>
      <c r="C17" s="54" t="str">
        <f t="shared" si="1"/>
        <v/>
      </c>
      <c r="D17" s="54"/>
      <c r="E17" s="19"/>
      <c r="F17" s="8"/>
      <c r="G17" s="19" t="s">
        <v>4</v>
      </c>
      <c r="H17" s="55"/>
      <c r="I17" s="55"/>
      <c r="J17" s="19"/>
      <c r="K17" s="54" t="str">
        <f t="shared" si="0"/>
        <v/>
      </c>
      <c r="L17" s="54"/>
      <c r="M17" s="6" t="str">
        <f t="shared" si="2"/>
        <v/>
      </c>
      <c r="N17" s="19"/>
      <c r="O17" s="8"/>
      <c r="P17" s="55"/>
      <c r="Q17" s="55"/>
      <c r="R17" s="58" t="str">
        <f t="shared" si="3"/>
        <v/>
      </c>
      <c r="S17" s="58"/>
      <c r="T17" s="59" t="str">
        <f t="shared" si="4"/>
        <v/>
      </c>
      <c r="U17" s="59"/>
    </row>
    <row r="18" spans="2:21" x14ac:dyDescent="0.2">
      <c r="B18" s="19">
        <v>10</v>
      </c>
      <c r="C18" s="54" t="str">
        <f t="shared" si="1"/>
        <v/>
      </c>
      <c r="D18" s="54"/>
      <c r="E18" s="19"/>
      <c r="F18" s="8"/>
      <c r="G18" s="19" t="s">
        <v>4</v>
      </c>
      <c r="H18" s="55"/>
      <c r="I18" s="55"/>
      <c r="J18" s="19"/>
      <c r="K18" s="54" t="str">
        <f t="shared" si="0"/>
        <v/>
      </c>
      <c r="L18" s="54"/>
      <c r="M18" s="6" t="str">
        <f t="shared" si="2"/>
        <v/>
      </c>
      <c r="N18" s="19"/>
      <c r="O18" s="8"/>
      <c r="P18" s="55"/>
      <c r="Q18" s="55"/>
      <c r="R18" s="58" t="str">
        <f t="shared" si="3"/>
        <v/>
      </c>
      <c r="S18" s="58"/>
      <c r="T18" s="59" t="str">
        <f t="shared" si="4"/>
        <v/>
      </c>
      <c r="U18" s="59"/>
    </row>
    <row r="19" spans="2:21" x14ac:dyDescent="0.2">
      <c r="B19" s="19">
        <v>11</v>
      </c>
      <c r="C19" s="54" t="str">
        <f t="shared" si="1"/>
        <v/>
      </c>
      <c r="D19" s="54"/>
      <c r="E19" s="19"/>
      <c r="F19" s="8"/>
      <c r="G19" s="19" t="s">
        <v>4</v>
      </c>
      <c r="H19" s="55"/>
      <c r="I19" s="55"/>
      <c r="J19" s="19"/>
      <c r="K19" s="54" t="str">
        <f t="shared" si="0"/>
        <v/>
      </c>
      <c r="L19" s="54"/>
      <c r="M19" s="6" t="str">
        <f t="shared" si="2"/>
        <v/>
      </c>
      <c r="N19" s="19"/>
      <c r="O19" s="8"/>
      <c r="P19" s="55"/>
      <c r="Q19" s="55"/>
      <c r="R19" s="58" t="str">
        <f t="shared" si="3"/>
        <v/>
      </c>
      <c r="S19" s="58"/>
      <c r="T19" s="59" t="str">
        <f t="shared" si="4"/>
        <v/>
      </c>
      <c r="U19" s="59"/>
    </row>
    <row r="20" spans="2:21" x14ac:dyDescent="0.2">
      <c r="B20" s="19">
        <v>12</v>
      </c>
      <c r="C20" s="54" t="str">
        <f t="shared" si="1"/>
        <v/>
      </c>
      <c r="D20" s="54"/>
      <c r="E20" s="19"/>
      <c r="F20" s="8"/>
      <c r="G20" s="19" t="s">
        <v>4</v>
      </c>
      <c r="H20" s="55"/>
      <c r="I20" s="55"/>
      <c r="J20" s="19"/>
      <c r="K20" s="54" t="str">
        <f t="shared" si="0"/>
        <v/>
      </c>
      <c r="L20" s="54"/>
      <c r="M20" s="6" t="str">
        <f t="shared" si="2"/>
        <v/>
      </c>
      <c r="N20" s="19"/>
      <c r="O20" s="8"/>
      <c r="P20" s="55"/>
      <c r="Q20" s="55"/>
      <c r="R20" s="58" t="str">
        <f t="shared" si="3"/>
        <v/>
      </c>
      <c r="S20" s="58"/>
      <c r="T20" s="59" t="str">
        <f t="shared" si="4"/>
        <v/>
      </c>
      <c r="U20" s="59"/>
    </row>
    <row r="21" spans="2:21" x14ac:dyDescent="0.2">
      <c r="B21" s="19">
        <v>13</v>
      </c>
      <c r="C21" s="54" t="str">
        <f t="shared" si="1"/>
        <v/>
      </c>
      <c r="D21" s="54"/>
      <c r="E21" s="19"/>
      <c r="F21" s="8"/>
      <c r="G21" s="19" t="s">
        <v>4</v>
      </c>
      <c r="H21" s="55"/>
      <c r="I21" s="55"/>
      <c r="J21" s="19"/>
      <c r="K21" s="54" t="str">
        <f t="shared" si="0"/>
        <v/>
      </c>
      <c r="L21" s="54"/>
      <c r="M21" s="6" t="str">
        <f t="shared" si="2"/>
        <v/>
      </c>
      <c r="N21" s="19"/>
      <c r="O21" s="8"/>
      <c r="P21" s="55"/>
      <c r="Q21" s="55"/>
      <c r="R21" s="58" t="str">
        <f t="shared" si="3"/>
        <v/>
      </c>
      <c r="S21" s="58"/>
      <c r="T21" s="59" t="str">
        <f t="shared" si="4"/>
        <v/>
      </c>
      <c r="U21" s="59"/>
    </row>
    <row r="22" spans="2:21" x14ac:dyDescent="0.2">
      <c r="B22" s="19">
        <v>14</v>
      </c>
      <c r="C22" s="54" t="str">
        <f t="shared" si="1"/>
        <v/>
      </c>
      <c r="D22" s="54"/>
      <c r="E22" s="19"/>
      <c r="F22" s="8"/>
      <c r="G22" s="19" t="s">
        <v>3</v>
      </c>
      <c r="H22" s="55"/>
      <c r="I22" s="55"/>
      <c r="J22" s="19"/>
      <c r="K22" s="54" t="str">
        <f t="shared" si="0"/>
        <v/>
      </c>
      <c r="L22" s="54"/>
      <c r="M22" s="6" t="str">
        <f t="shared" si="2"/>
        <v/>
      </c>
      <c r="N22" s="19"/>
      <c r="O22" s="8"/>
      <c r="P22" s="55"/>
      <c r="Q22" s="55"/>
      <c r="R22" s="58" t="str">
        <f t="shared" si="3"/>
        <v/>
      </c>
      <c r="S22" s="58"/>
      <c r="T22" s="59" t="str">
        <f t="shared" si="4"/>
        <v/>
      </c>
      <c r="U22" s="59"/>
    </row>
    <row r="23" spans="2:21" x14ac:dyDescent="0.2">
      <c r="B23" s="19">
        <v>15</v>
      </c>
      <c r="C23" s="54" t="str">
        <f t="shared" si="1"/>
        <v/>
      </c>
      <c r="D23" s="54"/>
      <c r="E23" s="19"/>
      <c r="F23" s="8"/>
      <c r="G23" s="19" t="s">
        <v>4</v>
      </c>
      <c r="H23" s="55"/>
      <c r="I23" s="55"/>
      <c r="J23" s="19"/>
      <c r="K23" s="54" t="str">
        <f t="shared" si="0"/>
        <v/>
      </c>
      <c r="L23" s="54"/>
      <c r="M23" s="6" t="str">
        <f t="shared" si="2"/>
        <v/>
      </c>
      <c r="N23" s="19"/>
      <c r="O23" s="8"/>
      <c r="P23" s="55"/>
      <c r="Q23" s="55"/>
      <c r="R23" s="58" t="str">
        <f t="shared" si="3"/>
        <v/>
      </c>
      <c r="S23" s="58"/>
      <c r="T23" s="59" t="str">
        <f t="shared" si="4"/>
        <v/>
      </c>
      <c r="U23" s="59"/>
    </row>
    <row r="24" spans="2:21" x14ac:dyDescent="0.2">
      <c r="B24" s="19">
        <v>16</v>
      </c>
      <c r="C24" s="54" t="str">
        <f t="shared" si="1"/>
        <v/>
      </c>
      <c r="D24" s="54"/>
      <c r="E24" s="19"/>
      <c r="F24" s="8"/>
      <c r="G24" s="19" t="s">
        <v>4</v>
      </c>
      <c r="H24" s="55"/>
      <c r="I24" s="55"/>
      <c r="J24" s="19"/>
      <c r="K24" s="54" t="str">
        <f t="shared" si="0"/>
        <v/>
      </c>
      <c r="L24" s="54"/>
      <c r="M24" s="6" t="str">
        <f t="shared" si="2"/>
        <v/>
      </c>
      <c r="N24" s="19"/>
      <c r="O24" s="8"/>
      <c r="P24" s="55"/>
      <c r="Q24" s="55"/>
      <c r="R24" s="58" t="str">
        <f t="shared" si="3"/>
        <v/>
      </c>
      <c r="S24" s="58"/>
      <c r="T24" s="59" t="str">
        <f t="shared" si="4"/>
        <v/>
      </c>
      <c r="U24" s="59"/>
    </row>
    <row r="25" spans="2:21" x14ac:dyDescent="0.2">
      <c r="B25" s="19">
        <v>17</v>
      </c>
      <c r="C25" s="54" t="str">
        <f t="shared" si="1"/>
        <v/>
      </c>
      <c r="D25" s="54"/>
      <c r="E25" s="19"/>
      <c r="F25" s="8"/>
      <c r="G25" s="19" t="s">
        <v>4</v>
      </c>
      <c r="H25" s="55"/>
      <c r="I25" s="55"/>
      <c r="J25" s="19"/>
      <c r="K25" s="54" t="str">
        <f t="shared" si="0"/>
        <v/>
      </c>
      <c r="L25" s="54"/>
      <c r="M25" s="6" t="str">
        <f t="shared" si="2"/>
        <v/>
      </c>
      <c r="N25" s="19"/>
      <c r="O25" s="8"/>
      <c r="P25" s="55"/>
      <c r="Q25" s="55"/>
      <c r="R25" s="58" t="str">
        <f t="shared" si="3"/>
        <v/>
      </c>
      <c r="S25" s="58"/>
      <c r="T25" s="59" t="str">
        <f t="shared" si="4"/>
        <v/>
      </c>
      <c r="U25" s="59"/>
    </row>
    <row r="26" spans="2:21" x14ac:dyDescent="0.2">
      <c r="B26" s="19">
        <v>18</v>
      </c>
      <c r="C26" s="54" t="str">
        <f t="shared" si="1"/>
        <v/>
      </c>
      <c r="D26" s="54"/>
      <c r="E26" s="19"/>
      <c r="F26" s="8"/>
      <c r="G26" s="19" t="s">
        <v>4</v>
      </c>
      <c r="H26" s="55"/>
      <c r="I26" s="55"/>
      <c r="J26" s="19"/>
      <c r="K26" s="54" t="str">
        <f t="shared" si="0"/>
        <v/>
      </c>
      <c r="L26" s="54"/>
      <c r="M26" s="6" t="str">
        <f t="shared" si="2"/>
        <v/>
      </c>
      <c r="N26" s="19"/>
      <c r="O26" s="8"/>
      <c r="P26" s="55"/>
      <c r="Q26" s="55"/>
      <c r="R26" s="58" t="str">
        <f t="shared" si="3"/>
        <v/>
      </c>
      <c r="S26" s="58"/>
      <c r="T26" s="59" t="str">
        <f t="shared" si="4"/>
        <v/>
      </c>
      <c r="U26" s="59"/>
    </row>
    <row r="27" spans="2:21" x14ac:dyDescent="0.2">
      <c r="B27" s="19">
        <v>19</v>
      </c>
      <c r="C27" s="54" t="str">
        <f t="shared" si="1"/>
        <v/>
      </c>
      <c r="D27" s="54"/>
      <c r="E27" s="19"/>
      <c r="F27" s="8"/>
      <c r="G27" s="19" t="s">
        <v>3</v>
      </c>
      <c r="H27" s="55"/>
      <c r="I27" s="55"/>
      <c r="J27" s="19"/>
      <c r="K27" s="54" t="str">
        <f t="shared" si="0"/>
        <v/>
      </c>
      <c r="L27" s="54"/>
      <c r="M27" s="6" t="str">
        <f t="shared" si="2"/>
        <v/>
      </c>
      <c r="N27" s="19"/>
      <c r="O27" s="8"/>
      <c r="P27" s="55"/>
      <c r="Q27" s="55"/>
      <c r="R27" s="58" t="str">
        <f t="shared" si="3"/>
        <v/>
      </c>
      <c r="S27" s="58"/>
      <c r="T27" s="59" t="str">
        <f t="shared" si="4"/>
        <v/>
      </c>
      <c r="U27" s="59"/>
    </row>
    <row r="28" spans="2:21" x14ac:dyDescent="0.2">
      <c r="B28" s="19">
        <v>20</v>
      </c>
      <c r="C28" s="54" t="str">
        <f t="shared" si="1"/>
        <v/>
      </c>
      <c r="D28" s="54"/>
      <c r="E28" s="19"/>
      <c r="F28" s="8"/>
      <c r="G28" s="19" t="s">
        <v>4</v>
      </c>
      <c r="H28" s="55"/>
      <c r="I28" s="55"/>
      <c r="J28" s="19"/>
      <c r="K28" s="54" t="str">
        <f t="shared" si="0"/>
        <v/>
      </c>
      <c r="L28" s="54"/>
      <c r="M28" s="6" t="str">
        <f t="shared" si="2"/>
        <v/>
      </c>
      <c r="N28" s="19"/>
      <c r="O28" s="8"/>
      <c r="P28" s="55"/>
      <c r="Q28" s="55"/>
      <c r="R28" s="58" t="str">
        <f t="shared" si="3"/>
        <v/>
      </c>
      <c r="S28" s="58"/>
      <c r="T28" s="59" t="str">
        <f t="shared" si="4"/>
        <v/>
      </c>
      <c r="U28" s="59"/>
    </row>
    <row r="29" spans="2:21" x14ac:dyDescent="0.2">
      <c r="B29" s="19">
        <v>21</v>
      </c>
      <c r="C29" s="54" t="str">
        <f t="shared" si="1"/>
        <v/>
      </c>
      <c r="D29" s="54"/>
      <c r="E29" s="19"/>
      <c r="F29" s="8"/>
      <c r="G29" s="19" t="s">
        <v>3</v>
      </c>
      <c r="H29" s="55"/>
      <c r="I29" s="55"/>
      <c r="J29" s="19"/>
      <c r="K29" s="54" t="str">
        <f t="shared" si="0"/>
        <v/>
      </c>
      <c r="L29" s="54"/>
      <c r="M29" s="6" t="str">
        <f t="shared" si="2"/>
        <v/>
      </c>
      <c r="N29" s="19"/>
      <c r="O29" s="8"/>
      <c r="P29" s="55"/>
      <c r="Q29" s="55"/>
      <c r="R29" s="58" t="str">
        <f t="shared" si="3"/>
        <v/>
      </c>
      <c r="S29" s="58"/>
      <c r="T29" s="59" t="str">
        <f t="shared" si="4"/>
        <v/>
      </c>
      <c r="U29" s="59"/>
    </row>
    <row r="30" spans="2:21" x14ac:dyDescent="0.2">
      <c r="B30" s="19">
        <v>22</v>
      </c>
      <c r="C30" s="54" t="str">
        <f t="shared" si="1"/>
        <v/>
      </c>
      <c r="D30" s="54"/>
      <c r="E30" s="19"/>
      <c r="F30" s="8"/>
      <c r="G30" s="19" t="s">
        <v>3</v>
      </c>
      <c r="H30" s="55"/>
      <c r="I30" s="55"/>
      <c r="J30" s="19"/>
      <c r="K30" s="54" t="str">
        <f t="shared" si="0"/>
        <v/>
      </c>
      <c r="L30" s="54"/>
      <c r="M30" s="6" t="str">
        <f t="shared" si="2"/>
        <v/>
      </c>
      <c r="N30" s="19"/>
      <c r="O30" s="8"/>
      <c r="P30" s="55"/>
      <c r="Q30" s="55"/>
      <c r="R30" s="58" t="str">
        <f t="shared" si="3"/>
        <v/>
      </c>
      <c r="S30" s="58"/>
      <c r="T30" s="59" t="str">
        <f t="shared" si="4"/>
        <v/>
      </c>
      <c r="U30" s="59"/>
    </row>
    <row r="31" spans="2:21" x14ac:dyDescent="0.2">
      <c r="B31" s="19">
        <v>23</v>
      </c>
      <c r="C31" s="54" t="str">
        <f t="shared" si="1"/>
        <v/>
      </c>
      <c r="D31" s="54"/>
      <c r="E31" s="19"/>
      <c r="F31" s="8"/>
      <c r="G31" s="19" t="s">
        <v>3</v>
      </c>
      <c r="H31" s="55"/>
      <c r="I31" s="55"/>
      <c r="J31" s="19"/>
      <c r="K31" s="54" t="str">
        <f t="shared" si="0"/>
        <v/>
      </c>
      <c r="L31" s="54"/>
      <c r="M31" s="6" t="str">
        <f t="shared" si="2"/>
        <v/>
      </c>
      <c r="N31" s="19"/>
      <c r="O31" s="8"/>
      <c r="P31" s="55"/>
      <c r="Q31" s="55"/>
      <c r="R31" s="58" t="str">
        <f t="shared" si="3"/>
        <v/>
      </c>
      <c r="S31" s="58"/>
      <c r="T31" s="59" t="str">
        <f t="shared" si="4"/>
        <v/>
      </c>
      <c r="U31" s="59"/>
    </row>
    <row r="32" spans="2:21" x14ac:dyDescent="0.2">
      <c r="B32" s="19">
        <v>24</v>
      </c>
      <c r="C32" s="54" t="str">
        <f t="shared" si="1"/>
        <v/>
      </c>
      <c r="D32" s="54"/>
      <c r="E32" s="19"/>
      <c r="F32" s="8"/>
      <c r="G32" s="19" t="s">
        <v>3</v>
      </c>
      <c r="H32" s="55"/>
      <c r="I32" s="55"/>
      <c r="J32" s="19"/>
      <c r="K32" s="54" t="str">
        <f t="shared" si="0"/>
        <v/>
      </c>
      <c r="L32" s="54"/>
      <c r="M32" s="6" t="str">
        <f t="shared" si="2"/>
        <v/>
      </c>
      <c r="N32" s="19"/>
      <c r="O32" s="8"/>
      <c r="P32" s="55"/>
      <c r="Q32" s="55"/>
      <c r="R32" s="58" t="str">
        <f t="shared" si="3"/>
        <v/>
      </c>
      <c r="S32" s="58"/>
      <c r="T32" s="59" t="str">
        <f t="shared" si="4"/>
        <v/>
      </c>
      <c r="U32" s="59"/>
    </row>
    <row r="33" spans="2:21" x14ac:dyDescent="0.2">
      <c r="B33" s="19">
        <v>25</v>
      </c>
      <c r="C33" s="54" t="str">
        <f t="shared" si="1"/>
        <v/>
      </c>
      <c r="D33" s="54"/>
      <c r="E33" s="19"/>
      <c r="F33" s="8"/>
      <c r="G33" s="19" t="s">
        <v>4</v>
      </c>
      <c r="H33" s="55"/>
      <c r="I33" s="55"/>
      <c r="J33" s="19"/>
      <c r="K33" s="54" t="str">
        <f t="shared" si="0"/>
        <v/>
      </c>
      <c r="L33" s="54"/>
      <c r="M33" s="6" t="str">
        <f t="shared" si="2"/>
        <v/>
      </c>
      <c r="N33" s="19"/>
      <c r="O33" s="8"/>
      <c r="P33" s="55"/>
      <c r="Q33" s="55"/>
      <c r="R33" s="58" t="str">
        <f t="shared" si="3"/>
        <v/>
      </c>
      <c r="S33" s="58"/>
      <c r="T33" s="59" t="str">
        <f t="shared" si="4"/>
        <v/>
      </c>
      <c r="U33" s="59"/>
    </row>
    <row r="34" spans="2:21" x14ac:dyDescent="0.2">
      <c r="B34" s="19">
        <v>26</v>
      </c>
      <c r="C34" s="54" t="str">
        <f t="shared" si="1"/>
        <v/>
      </c>
      <c r="D34" s="54"/>
      <c r="E34" s="19"/>
      <c r="F34" s="8"/>
      <c r="G34" s="19" t="s">
        <v>3</v>
      </c>
      <c r="H34" s="55"/>
      <c r="I34" s="55"/>
      <c r="J34" s="19"/>
      <c r="K34" s="54" t="str">
        <f t="shared" si="0"/>
        <v/>
      </c>
      <c r="L34" s="54"/>
      <c r="M34" s="6" t="str">
        <f t="shared" si="2"/>
        <v/>
      </c>
      <c r="N34" s="19"/>
      <c r="O34" s="8"/>
      <c r="P34" s="55"/>
      <c r="Q34" s="55"/>
      <c r="R34" s="58" t="str">
        <f t="shared" si="3"/>
        <v/>
      </c>
      <c r="S34" s="58"/>
      <c r="T34" s="59" t="str">
        <f t="shared" si="4"/>
        <v/>
      </c>
      <c r="U34" s="59"/>
    </row>
    <row r="35" spans="2:21" x14ac:dyDescent="0.2">
      <c r="B35" s="19">
        <v>27</v>
      </c>
      <c r="C35" s="54" t="str">
        <f t="shared" si="1"/>
        <v/>
      </c>
      <c r="D35" s="54"/>
      <c r="E35" s="19"/>
      <c r="F35" s="8"/>
      <c r="G35" s="19" t="s">
        <v>3</v>
      </c>
      <c r="H35" s="55"/>
      <c r="I35" s="55"/>
      <c r="J35" s="19"/>
      <c r="K35" s="54" t="str">
        <f t="shared" si="0"/>
        <v/>
      </c>
      <c r="L35" s="54"/>
      <c r="M35" s="6" t="str">
        <f t="shared" si="2"/>
        <v/>
      </c>
      <c r="N35" s="19"/>
      <c r="O35" s="8"/>
      <c r="P35" s="55"/>
      <c r="Q35" s="55"/>
      <c r="R35" s="58" t="str">
        <f t="shared" si="3"/>
        <v/>
      </c>
      <c r="S35" s="58"/>
      <c r="T35" s="59" t="str">
        <f t="shared" si="4"/>
        <v/>
      </c>
      <c r="U35" s="59"/>
    </row>
    <row r="36" spans="2:21" x14ac:dyDescent="0.2">
      <c r="B36" s="19">
        <v>28</v>
      </c>
      <c r="C36" s="54" t="str">
        <f t="shared" si="1"/>
        <v/>
      </c>
      <c r="D36" s="54"/>
      <c r="E36" s="19"/>
      <c r="F36" s="8"/>
      <c r="G36" s="19" t="s">
        <v>3</v>
      </c>
      <c r="H36" s="55"/>
      <c r="I36" s="55"/>
      <c r="J36" s="19"/>
      <c r="K36" s="54" t="str">
        <f t="shared" si="0"/>
        <v/>
      </c>
      <c r="L36" s="54"/>
      <c r="M36" s="6" t="str">
        <f t="shared" si="2"/>
        <v/>
      </c>
      <c r="N36" s="19"/>
      <c r="O36" s="8"/>
      <c r="P36" s="55"/>
      <c r="Q36" s="55"/>
      <c r="R36" s="58" t="str">
        <f t="shared" si="3"/>
        <v/>
      </c>
      <c r="S36" s="58"/>
      <c r="T36" s="59" t="str">
        <f t="shared" si="4"/>
        <v/>
      </c>
      <c r="U36" s="59"/>
    </row>
    <row r="37" spans="2:21" x14ac:dyDescent="0.2">
      <c r="B37" s="19">
        <v>29</v>
      </c>
      <c r="C37" s="54" t="str">
        <f t="shared" si="1"/>
        <v/>
      </c>
      <c r="D37" s="54"/>
      <c r="E37" s="19"/>
      <c r="F37" s="8"/>
      <c r="G37" s="19" t="s">
        <v>3</v>
      </c>
      <c r="H37" s="55"/>
      <c r="I37" s="55"/>
      <c r="J37" s="19"/>
      <c r="K37" s="54" t="str">
        <f t="shared" si="0"/>
        <v/>
      </c>
      <c r="L37" s="54"/>
      <c r="M37" s="6" t="str">
        <f t="shared" si="2"/>
        <v/>
      </c>
      <c r="N37" s="19"/>
      <c r="O37" s="8"/>
      <c r="P37" s="55"/>
      <c r="Q37" s="55"/>
      <c r="R37" s="58" t="str">
        <f t="shared" si="3"/>
        <v/>
      </c>
      <c r="S37" s="58"/>
      <c r="T37" s="59" t="str">
        <f t="shared" si="4"/>
        <v/>
      </c>
      <c r="U37" s="59"/>
    </row>
    <row r="38" spans="2:21" x14ac:dyDescent="0.2">
      <c r="B38" s="19">
        <v>30</v>
      </c>
      <c r="C38" s="54" t="str">
        <f t="shared" si="1"/>
        <v/>
      </c>
      <c r="D38" s="54"/>
      <c r="E38" s="19"/>
      <c r="F38" s="8"/>
      <c r="G38" s="19" t="s">
        <v>4</v>
      </c>
      <c r="H38" s="55"/>
      <c r="I38" s="55"/>
      <c r="J38" s="19"/>
      <c r="K38" s="54" t="str">
        <f t="shared" si="0"/>
        <v/>
      </c>
      <c r="L38" s="54"/>
      <c r="M38" s="6" t="str">
        <f t="shared" si="2"/>
        <v/>
      </c>
      <c r="N38" s="19"/>
      <c r="O38" s="8"/>
      <c r="P38" s="55"/>
      <c r="Q38" s="55"/>
      <c r="R38" s="58" t="str">
        <f t="shared" si="3"/>
        <v/>
      </c>
      <c r="S38" s="58"/>
      <c r="T38" s="59" t="str">
        <f t="shared" si="4"/>
        <v/>
      </c>
      <c r="U38" s="59"/>
    </row>
    <row r="39" spans="2:21" x14ac:dyDescent="0.2">
      <c r="B39" s="19">
        <v>31</v>
      </c>
      <c r="C39" s="54" t="str">
        <f t="shared" si="1"/>
        <v/>
      </c>
      <c r="D39" s="54"/>
      <c r="E39" s="19"/>
      <c r="F39" s="8"/>
      <c r="G39" s="19" t="s">
        <v>4</v>
      </c>
      <c r="H39" s="55"/>
      <c r="I39" s="55"/>
      <c r="J39" s="19"/>
      <c r="K39" s="54" t="str">
        <f t="shared" si="0"/>
        <v/>
      </c>
      <c r="L39" s="54"/>
      <c r="M39" s="6" t="str">
        <f t="shared" si="2"/>
        <v/>
      </c>
      <c r="N39" s="19"/>
      <c r="O39" s="8"/>
      <c r="P39" s="55"/>
      <c r="Q39" s="55"/>
      <c r="R39" s="58" t="str">
        <f t="shared" si="3"/>
        <v/>
      </c>
      <c r="S39" s="58"/>
      <c r="T39" s="59" t="str">
        <f t="shared" si="4"/>
        <v/>
      </c>
      <c r="U39" s="59"/>
    </row>
    <row r="40" spans="2:21" x14ac:dyDescent="0.2">
      <c r="B40" s="19">
        <v>32</v>
      </c>
      <c r="C40" s="54" t="str">
        <f t="shared" si="1"/>
        <v/>
      </c>
      <c r="D40" s="54"/>
      <c r="E40" s="19"/>
      <c r="F40" s="8"/>
      <c r="G40" s="19" t="s">
        <v>4</v>
      </c>
      <c r="H40" s="55"/>
      <c r="I40" s="55"/>
      <c r="J40" s="19"/>
      <c r="K40" s="54" t="str">
        <f t="shared" si="0"/>
        <v/>
      </c>
      <c r="L40" s="54"/>
      <c r="M40" s="6" t="str">
        <f t="shared" si="2"/>
        <v/>
      </c>
      <c r="N40" s="19"/>
      <c r="O40" s="8"/>
      <c r="P40" s="55"/>
      <c r="Q40" s="55"/>
      <c r="R40" s="58" t="str">
        <f t="shared" si="3"/>
        <v/>
      </c>
      <c r="S40" s="58"/>
      <c r="T40" s="59" t="str">
        <f t="shared" si="4"/>
        <v/>
      </c>
      <c r="U40" s="59"/>
    </row>
    <row r="41" spans="2:21" x14ac:dyDescent="0.2">
      <c r="B41" s="19">
        <v>33</v>
      </c>
      <c r="C41" s="54" t="str">
        <f t="shared" si="1"/>
        <v/>
      </c>
      <c r="D41" s="54"/>
      <c r="E41" s="19"/>
      <c r="F41" s="8"/>
      <c r="G41" s="19" t="s">
        <v>3</v>
      </c>
      <c r="H41" s="55"/>
      <c r="I41" s="55"/>
      <c r="J41" s="19"/>
      <c r="K41" s="54" t="str">
        <f t="shared" si="0"/>
        <v/>
      </c>
      <c r="L41" s="54"/>
      <c r="M41" s="6" t="str">
        <f t="shared" si="2"/>
        <v/>
      </c>
      <c r="N41" s="19"/>
      <c r="O41" s="8"/>
      <c r="P41" s="55"/>
      <c r="Q41" s="55"/>
      <c r="R41" s="58" t="str">
        <f t="shared" si="3"/>
        <v/>
      </c>
      <c r="S41" s="58"/>
      <c r="T41" s="59" t="str">
        <f t="shared" si="4"/>
        <v/>
      </c>
      <c r="U41" s="59"/>
    </row>
    <row r="42" spans="2:21" x14ac:dyDescent="0.2">
      <c r="B42" s="19">
        <v>34</v>
      </c>
      <c r="C42" s="54" t="str">
        <f t="shared" si="1"/>
        <v/>
      </c>
      <c r="D42" s="54"/>
      <c r="E42" s="19"/>
      <c r="F42" s="8"/>
      <c r="G42" s="19" t="s">
        <v>4</v>
      </c>
      <c r="H42" s="55"/>
      <c r="I42" s="55"/>
      <c r="J42" s="19"/>
      <c r="K42" s="54" t="str">
        <f t="shared" si="0"/>
        <v/>
      </c>
      <c r="L42" s="54"/>
      <c r="M42" s="6" t="str">
        <f t="shared" si="2"/>
        <v/>
      </c>
      <c r="N42" s="19"/>
      <c r="O42" s="8"/>
      <c r="P42" s="55"/>
      <c r="Q42" s="55"/>
      <c r="R42" s="58" t="str">
        <f t="shared" si="3"/>
        <v/>
      </c>
      <c r="S42" s="58"/>
      <c r="T42" s="59" t="str">
        <f t="shared" si="4"/>
        <v/>
      </c>
      <c r="U42" s="59"/>
    </row>
    <row r="43" spans="2:21" x14ac:dyDescent="0.2">
      <c r="B43" s="19">
        <v>35</v>
      </c>
      <c r="C43" s="54" t="str">
        <f t="shared" si="1"/>
        <v/>
      </c>
      <c r="D43" s="54"/>
      <c r="E43" s="19"/>
      <c r="F43" s="8"/>
      <c r="G43" s="19" t="s">
        <v>3</v>
      </c>
      <c r="H43" s="55"/>
      <c r="I43" s="55"/>
      <c r="J43" s="19"/>
      <c r="K43" s="54" t="str">
        <f t="shared" si="0"/>
        <v/>
      </c>
      <c r="L43" s="54"/>
      <c r="M43" s="6" t="str">
        <f t="shared" si="2"/>
        <v/>
      </c>
      <c r="N43" s="19"/>
      <c r="O43" s="8"/>
      <c r="P43" s="55"/>
      <c r="Q43" s="55"/>
      <c r="R43" s="58" t="str">
        <f t="shared" si="3"/>
        <v/>
      </c>
      <c r="S43" s="58"/>
      <c r="T43" s="59" t="str">
        <f t="shared" si="4"/>
        <v/>
      </c>
      <c r="U43" s="59"/>
    </row>
    <row r="44" spans="2:21" x14ac:dyDescent="0.2">
      <c r="B44" s="19">
        <v>36</v>
      </c>
      <c r="C44" s="54" t="str">
        <f t="shared" si="1"/>
        <v/>
      </c>
      <c r="D44" s="54"/>
      <c r="E44" s="19"/>
      <c r="F44" s="8"/>
      <c r="G44" s="19" t="s">
        <v>4</v>
      </c>
      <c r="H44" s="55"/>
      <c r="I44" s="55"/>
      <c r="J44" s="19"/>
      <c r="K44" s="54" t="str">
        <f t="shared" si="0"/>
        <v/>
      </c>
      <c r="L44" s="54"/>
      <c r="M44" s="6" t="str">
        <f t="shared" si="2"/>
        <v/>
      </c>
      <c r="N44" s="19"/>
      <c r="O44" s="8"/>
      <c r="P44" s="55"/>
      <c r="Q44" s="55"/>
      <c r="R44" s="58" t="str">
        <f t="shared" si="3"/>
        <v/>
      </c>
      <c r="S44" s="58"/>
      <c r="T44" s="59" t="str">
        <f t="shared" si="4"/>
        <v/>
      </c>
      <c r="U44" s="59"/>
    </row>
    <row r="45" spans="2:21" x14ac:dyDescent="0.2">
      <c r="B45" s="19">
        <v>37</v>
      </c>
      <c r="C45" s="54" t="str">
        <f t="shared" si="1"/>
        <v/>
      </c>
      <c r="D45" s="54"/>
      <c r="E45" s="19"/>
      <c r="F45" s="8"/>
      <c r="G45" s="19" t="s">
        <v>3</v>
      </c>
      <c r="H45" s="55"/>
      <c r="I45" s="55"/>
      <c r="J45" s="19"/>
      <c r="K45" s="54" t="str">
        <f t="shared" si="0"/>
        <v/>
      </c>
      <c r="L45" s="54"/>
      <c r="M45" s="6" t="str">
        <f t="shared" si="2"/>
        <v/>
      </c>
      <c r="N45" s="19"/>
      <c r="O45" s="8"/>
      <c r="P45" s="55"/>
      <c r="Q45" s="55"/>
      <c r="R45" s="58" t="str">
        <f t="shared" si="3"/>
        <v/>
      </c>
      <c r="S45" s="58"/>
      <c r="T45" s="59" t="str">
        <f t="shared" si="4"/>
        <v/>
      </c>
      <c r="U45" s="59"/>
    </row>
    <row r="46" spans="2:21" x14ac:dyDescent="0.2">
      <c r="B46" s="19">
        <v>38</v>
      </c>
      <c r="C46" s="54" t="str">
        <f t="shared" si="1"/>
        <v/>
      </c>
      <c r="D46" s="54"/>
      <c r="E46" s="19"/>
      <c r="F46" s="8"/>
      <c r="G46" s="19" t="s">
        <v>4</v>
      </c>
      <c r="H46" s="55"/>
      <c r="I46" s="55"/>
      <c r="J46" s="19"/>
      <c r="K46" s="54" t="str">
        <f t="shared" si="0"/>
        <v/>
      </c>
      <c r="L46" s="54"/>
      <c r="M46" s="6" t="str">
        <f t="shared" si="2"/>
        <v/>
      </c>
      <c r="N46" s="19"/>
      <c r="O46" s="8"/>
      <c r="P46" s="55"/>
      <c r="Q46" s="55"/>
      <c r="R46" s="58" t="str">
        <f t="shared" si="3"/>
        <v/>
      </c>
      <c r="S46" s="58"/>
      <c r="T46" s="59" t="str">
        <f t="shared" si="4"/>
        <v/>
      </c>
      <c r="U46" s="59"/>
    </row>
    <row r="47" spans="2:21" x14ac:dyDescent="0.2">
      <c r="B47" s="19">
        <v>39</v>
      </c>
      <c r="C47" s="54" t="str">
        <f t="shared" si="1"/>
        <v/>
      </c>
      <c r="D47" s="54"/>
      <c r="E47" s="19"/>
      <c r="F47" s="8"/>
      <c r="G47" s="19" t="s">
        <v>4</v>
      </c>
      <c r="H47" s="55"/>
      <c r="I47" s="55"/>
      <c r="J47" s="19"/>
      <c r="K47" s="54" t="str">
        <f t="shared" si="0"/>
        <v/>
      </c>
      <c r="L47" s="54"/>
      <c r="M47" s="6" t="str">
        <f t="shared" si="2"/>
        <v/>
      </c>
      <c r="N47" s="19"/>
      <c r="O47" s="8"/>
      <c r="P47" s="55"/>
      <c r="Q47" s="55"/>
      <c r="R47" s="58" t="str">
        <f t="shared" si="3"/>
        <v/>
      </c>
      <c r="S47" s="58"/>
      <c r="T47" s="59" t="str">
        <f t="shared" si="4"/>
        <v/>
      </c>
      <c r="U47" s="59"/>
    </row>
    <row r="48" spans="2:21" x14ac:dyDescent="0.2">
      <c r="B48" s="19">
        <v>40</v>
      </c>
      <c r="C48" s="54" t="str">
        <f t="shared" si="1"/>
        <v/>
      </c>
      <c r="D48" s="54"/>
      <c r="E48" s="19"/>
      <c r="F48" s="8"/>
      <c r="G48" s="19" t="s">
        <v>37</v>
      </c>
      <c r="H48" s="55"/>
      <c r="I48" s="55"/>
      <c r="J48" s="19"/>
      <c r="K48" s="54" t="str">
        <f t="shared" si="0"/>
        <v/>
      </c>
      <c r="L48" s="54"/>
      <c r="M48" s="6" t="str">
        <f t="shared" si="2"/>
        <v/>
      </c>
      <c r="N48" s="19"/>
      <c r="O48" s="8"/>
      <c r="P48" s="55"/>
      <c r="Q48" s="55"/>
      <c r="R48" s="58" t="str">
        <f t="shared" si="3"/>
        <v/>
      </c>
      <c r="S48" s="58"/>
      <c r="T48" s="59" t="str">
        <f t="shared" si="4"/>
        <v/>
      </c>
      <c r="U48" s="59"/>
    </row>
    <row r="49" spans="2:21" x14ac:dyDescent="0.2">
      <c r="B49" s="19">
        <v>41</v>
      </c>
      <c r="C49" s="54" t="str">
        <f t="shared" si="1"/>
        <v/>
      </c>
      <c r="D49" s="54"/>
      <c r="E49" s="19"/>
      <c r="F49" s="8"/>
      <c r="G49" s="19" t="s">
        <v>4</v>
      </c>
      <c r="H49" s="55"/>
      <c r="I49" s="55"/>
      <c r="J49" s="19"/>
      <c r="K49" s="54" t="str">
        <f t="shared" si="0"/>
        <v/>
      </c>
      <c r="L49" s="54"/>
      <c r="M49" s="6" t="str">
        <f t="shared" si="2"/>
        <v/>
      </c>
      <c r="N49" s="19"/>
      <c r="O49" s="8"/>
      <c r="P49" s="55"/>
      <c r="Q49" s="55"/>
      <c r="R49" s="58" t="str">
        <f t="shared" si="3"/>
        <v/>
      </c>
      <c r="S49" s="58"/>
      <c r="T49" s="59" t="str">
        <f t="shared" si="4"/>
        <v/>
      </c>
      <c r="U49" s="59"/>
    </row>
    <row r="50" spans="2:21" x14ac:dyDescent="0.2">
      <c r="B50" s="19">
        <v>42</v>
      </c>
      <c r="C50" s="54" t="str">
        <f t="shared" si="1"/>
        <v/>
      </c>
      <c r="D50" s="54"/>
      <c r="E50" s="19"/>
      <c r="F50" s="8"/>
      <c r="G50" s="19" t="s">
        <v>4</v>
      </c>
      <c r="H50" s="55"/>
      <c r="I50" s="55"/>
      <c r="J50" s="19"/>
      <c r="K50" s="54" t="str">
        <f t="shared" si="0"/>
        <v/>
      </c>
      <c r="L50" s="54"/>
      <c r="M50" s="6" t="str">
        <f t="shared" si="2"/>
        <v/>
      </c>
      <c r="N50" s="19"/>
      <c r="O50" s="8"/>
      <c r="P50" s="55"/>
      <c r="Q50" s="55"/>
      <c r="R50" s="58" t="str">
        <f t="shared" si="3"/>
        <v/>
      </c>
      <c r="S50" s="58"/>
      <c r="T50" s="59" t="str">
        <f t="shared" si="4"/>
        <v/>
      </c>
      <c r="U50" s="59"/>
    </row>
    <row r="51" spans="2:21" x14ac:dyDescent="0.2">
      <c r="B51" s="19">
        <v>43</v>
      </c>
      <c r="C51" s="54" t="str">
        <f t="shared" si="1"/>
        <v/>
      </c>
      <c r="D51" s="54"/>
      <c r="E51" s="19"/>
      <c r="F51" s="8"/>
      <c r="G51" s="19" t="s">
        <v>3</v>
      </c>
      <c r="H51" s="55"/>
      <c r="I51" s="55"/>
      <c r="J51" s="19"/>
      <c r="K51" s="54" t="str">
        <f t="shared" si="0"/>
        <v/>
      </c>
      <c r="L51" s="54"/>
      <c r="M51" s="6" t="str">
        <f t="shared" si="2"/>
        <v/>
      </c>
      <c r="N51" s="19"/>
      <c r="O51" s="8"/>
      <c r="P51" s="55"/>
      <c r="Q51" s="55"/>
      <c r="R51" s="58" t="str">
        <f t="shared" si="3"/>
        <v/>
      </c>
      <c r="S51" s="58"/>
      <c r="T51" s="59" t="str">
        <f t="shared" si="4"/>
        <v/>
      </c>
      <c r="U51" s="59"/>
    </row>
    <row r="52" spans="2:21" x14ac:dyDescent="0.2">
      <c r="B52" s="19">
        <v>44</v>
      </c>
      <c r="C52" s="54" t="str">
        <f t="shared" si="1"/>
        <v/>
      </c>
      <c r="D52" s="54"/>
      <c r="E52" s="19"/>
      <c r="F52" s="8"/>
      <c r="G52" s="19" t="s">
        <v>3</v>
      </c>
      <c r="H52" s="55"/>
      <c r="I52" s="55"/>
      <c r="J52" s="19"/>
      <c r="K52" s="54" t="str">
        <f t="shared" si="0"/>
        <v/>
      </c>
      <c r="L52" s="54"/>
      <c r="M52" s="6" t="str">
        <f t="shared" si="2"/>
        <v/>
      </c>
      <c r="N52" s="19"/>
      <c r="O52" s="8"/>
      <c r="P52" s="55"/>
      <c r="Q52" s="55"/>
      <c r="R52" s="58" t="str">
        <f t="shared" si="3"/>
        <v/>
      </c>
      <c r="S52" s="58"/>
      <c r="T52" s="59" t="str">
        <f t="shared" si="4"/>
        <v/>
      </c>
      <c r="U52" s="59"/>
    </row>
    <row r="53" spans="2:21" x14ac:dyDescent="0.2">
      <c r="B53" s="19">
        <v>45</v>
      </c>
      <c r="C53" s="54" t="str">
        <f t="shared" si="1"/>
        <v/>
      </c>
      <c r="D53" s="54"/>
      <c r="E53" s="19"/>
      <c r="F53" s="8"/>
      <c r="G53" s="19" t="s">
        <v>4</v>
      </c>
      <c r="H53" s="55"/>
      <c r="I53" s="55"/>
      <c r="J53" s="19"/>
      <c r="K53" s="54" t="str">
        <f t="shared" si="0"/>
        <v/>
      </c>
      <c r="L53" s="54"/>
      <c r="M53" s="6" t="str">
        <f t="shared" si="2"/>
        <v/>
      </c>
      <c r="N53" s="19"/>
      <c r="O53" s="8"/>
      <c r="P53" s="55"/>
      <c r="Q53" s="55"/>
      <c r="R53" s="58" t="str">
        <f t="shared" si="3"/>
        <v/>
      </c>
      <c r="S53" s="58"/>
      <c r="T53" s="59" t="str">
        <f t="shared" si="4"/>
        <v/>
      </c>
      <c r="U53" s="59"/>
    </row>
    <row r="54" spans="2:21" x14ac:dyDescent="0.2">
      <c r="B54" s="19">
        <v>46</v>
      </c>
      <c r="C54" s="54" t="str">
        <f t="shared" si="1"/>
        <v/>
      </c>
      <c r="D54" s="54"/>
      <c r="E54" s="19"/>
      <c r="F54" s="8"/>
      <c r="G54" s="19" t="s">
        <v>4</v>
      </c>
      <c r="H54" s="55"/>
      <c r="I54" s="55"/>
      <c r="J54" s="19"/>
      <c r="K54" s="54" t="str">
        <f t="shared" si="0"/>
        <v/>
      </c>
      <c r="L54" s="54"/>
      <c r="M54" s="6" t="str">
        <f t="shared" si="2"/>
        <v/>
      </c>
      <c r="N54" s="19"/>
      <c r="O54" s="8"/>
      <c r="P54" s="55"/>
      <c r="Q54" s="55"/>
      <c r="R54" s="58" t="str">
        <f t="shared" si="3"/>
        <v/>
      </c>
      <c r="S54" s="58"/>
      <c r="T54" s="59" t="str">
        <f t="shared" si="4"/>
        <v/>
      </c>
      <c r="U54" s="59"/>
    </row>
    <row r="55" spans="2:21" x14ac:dyDescent="0.2">
      <c r="B55" s="19">
        <v>47</v>
      </c>
      <c r="C55" s="54" t="str">
        <f t="shared" si="1"/>
        <v/>
      </c>
      <c r="D55" s="54"/>
      <c r="E55" s="19"/>
      <c r="F55" s="8"/>
      <c r="G55" s="19" t="s">
        <v>3</v>
      </c>
      <c r="H55" s="55"/>
      <c r="I55" s="55"/>
      <c r="J55" s="19"/>
      <c r="K55" s="54" t="str">
        <f t="shared" si="0"/>
        <v/>
      </c>
      <c r="L55" s="54"/>
      <c r="M55" s="6" t="str">
        <f t="shared" si="2"/>
        <v/>
      </c>
      <c r="N55" s="19"/>
      <c r="O55" s="8"/>
      <c r="P55" s="55"/>
      <c r="Q55" s="55"/>
      <c r="R55" s="58" t="str">
        <f t="shared" si="3"/>
        <v/>
      </c>
      <c r="S55" s="58"/>
      <c r="T55" s="59" t="str">
        <f t="shared" si="4"/>
        <v/>
      </c>
      <c r="U55" s="59"/>
    </row>
    <row r="56" spans="2:21" x14ac:dyDescent="0.2">
      <c r="B56" s="19">
        <v>48</v>
      </c>
      <c r="C56" s="54" t="str">
        <f t="shared" si="1"/>
        <v/>
      </c>
      <c r="D56" s="54"/>
      <c r="E56" s="19"/>
      <c r="F56" s="8"/>
      <c r="G56" s="19" t="s">
        <v>3</v>
      </c>
      <c r="H56" s="55"/>
      <c r="I56" s="55"/>
      <c r="J56" s="19"/>
      <c r="K56" s="54" t="str">
        <f t="shared" si="0"/>
        <v/>
      </c>
      <c r="L56" s="54"/>
      <c r="M56" s="6" t="str">
        <f t="shared" si="2"/>
        <v/>
      </c>
      <c r="N56" s="19"/>
      <c r="O56" s="8"/>
      <c r="P56" s="55"/>
      <c r="Q56" s="55"/>
      <c r="R56" s="58" t="str">
        <f t="shared" si="3"/>
        <v/>
      </c>
      <c r="S56" s="58"/>
      <c r="T56" s="59" t="str">
        <f t="shared" si="4"/>
        <v/>
      </c>
      <c r="U56" s="59"/>
    </row>
    <row r="57" spans="2:21" x14ac:dyDescent="0.2">
      <c r="B57" s="19">
        <v>49</v>
      </c>
      <c r="C57" s="54" t="str">
        <f t="shared" si="1"/>
        <v/>
      </c>
      <c r="D57" s="54"/>
      <c r="E57" s="19"/>
      <c r="F57" s="8"/>
      <c r="G57" s="19" t="s">
        <v>3</v>
      </c>
      <c r="H57" s="55"/>
      <c r="I57" s="55"/>
      <c r="J57" s="19"/>
      <c r="K57" s="54" t="str">
        <f t="shared" si="0"/>
        <v/>
      </c>
      <c r="L57" s="54"/>
      <c r="M57" s="6" t="str">
        <f t="shared" si="2"/>
        <v/>
      </c>
      <c r="N57" s="19"/>
      <c r="O57" s="8"/>
      <c r="P57" s="55"/>
      <c r="Q57" s="55"/>
      <c r="R57" s="58" t="str">
        <f t="shared" si="3"/>
        <v/>
      </c>
      <c r="S57" s="58"/>
      <c r="T57" s="59" t="str">
        <f t="shared" si="4"/>
        <v/>
      </c>
      <c r="U57" s="59"/>
    </row>
    <row r="58" spans="2:21" x14ac:dyDescent="0.2">
      <c r="B58" s="19">
        <v>50</v>
      </c>
      <c r="C58" s="54" t="str">
        <f t="shared" si="1"/>
        <v/>
      </c>
      <c r="D58" s="54"/>
      <c r="E58" s="19"/>
      <c r="F58" s="8"/>
      <c r="G58" s="19" t="s">
        <v>3</v>
      </c>
      <c r="H58" s="55"/>
      <c r="I58" s="55"/>
      <c r="J58" s="19"/>
      <c r="K58" s="54" t="str">
        <f t="shared" si="0"/>
        <v/>
      </c>
      <c r="L58" s="54"/>
      <c r="M58" s="6" t="str">
        <f t="shared" si="2"/>
        <v/>
      </c>
      <c r="N58" s="19"/>
      <c r="O58" s="8"/>
      <c r="P58" s="55"/>
      <c r="Q58" s="55"/>
      <c r="R58" s="58" t="str">
        <f t="shared" si="3"/>
        <v/>
      </c>
      <c r="S58" s="58"/>
      <c r="T58" s="59" t="str">
        <f t="shared" si="4"/>
        <v/>
      </c>
      <c r="U58" s="59"/>
    </row>
    <row r="59" spans="2:21" x14ac:dyDescent="0.2">
      <c r="B59" s="19">
        <v>51</v>
      </c>
      <c r="C59" s="54" t="str">
        <f t="shared" si="1"/>
        <v/>
      </c>
      <c r="D59" s="54"/>
      <c r="E59" s="19"/>
      <c r="F59" s="8"/>
      <c r="G59" s="19" t="s">
        <v>3</v>
      </c>
      <c r="H59" s="55"/>
      <c r="I59" s="55"/>
      <c r="J59" s="19"/>
      <c r="K59" s="54" t="str">
        <f t="shared" si="0"/>
        <v/>
      </c>
      <c r="L59" s="54"/>
      <c r="M59" s="6" t="str">
        <f t="shared" si="2"/>
        <v/>
      </c>
      <c r="N59" s="19"/>
      <c r="O59" s="8"/>
      <c r="P59" s="55"/>
      <c r="Q59" s="55"/>
      <c r="R59" s="58" t="str">
        <f t="shared" si="3"/>
        <v/>
      </c>
      <c r="S59" s="58"/>
      <c r="T59" s="59" t="str">
        <f t="shared" si="4"/>
        <v/>
      </c>
      <c r="U59" s="59"/>
    </row>
    <row r="60" spans="2:21" x14ac:dyDescent="0.2">
      <c r="B60" s="19">
        <v>52</v>
      </c>
      <c r="C60" s="54" t="str">
        <f t="shared" si="1"/>
        <v/>
      </c>
      <c r="D60" s="54"/>
      <c r="E60" s="19"/>
      <c r="F60" s="8"/>
      <c r="G60" s="19" t="s">
        <v>3</v>
      </c>
      <c r="H60" s="55"/>
      <c r="I60" s="55"/>
      <c r="J60" s="19"/>
      <c r="K60" s="54" t="str">
        <f t="shared" si="0"/>
        <v/>
      </c>
      <c r="L60" s="54"/>
      <c r="M60" s="6" t="str">
        <f t="shared" si="2"/>
        <v/>
      </c>
      <c r="N60" s="19"/>
      <c r="O60" s="8"/>
      <c r="P60" s="55"/>
      <c r="Q60" s="55"/>
      <c r="R60" s="58" t="str">
        <f t="shared" si="3"/>
        <v/>
      </c>
      <c r="S60" s="58"/>
      <c r="T60" s="59" t="str">
        <f t="shared" si="4"/>
        <v/>
      </c>
      <c r="U60" s="59"/>
    </row>
    <row r="61" spans="2:21" x14ac:dyDescent="0.2">
      <c r="B61" s="19">
        <v>53</v>
      </c>
      <c r="C61" s="54" t="str">
        <f t="shared" si="1"/>
        <v/>
      </c>
      <c r="D61" s="54"/>
      <c r="E61" s="19"/>
      <c r="F61" s="8"/>
      <c r="G61" s="19" t="s">
        <v>3</v>
      </c>
      <c r="H61" s="55"/>
      <c r="I61" s="55"/>
      <c r="J61" s="19"/>
      <c r="K61" s="54" t="str">
        <f t="shared" si="0"/>
        <v/>
      </c>
      <c r="L61" s="54"/>
      <c r="M61" s="6" t="str">
        <f t="shared" si="2"/>
        <v/>
      </c>
      <c r="N61" s="19"/>
      <c r="O61" s="8"/>
      <c r="P61" s="55"/>
      <c r="Q61" s="55"/>
      <c r="R61" s="58" t="str">
        <f t="shared" si="3"/>
        <v/>
      </c>
      <c r="S61" s="58"/>
      <c r="T61" s="59" t="str">
        <f t="shared" si="4"/>
        <v/>
      </c>
      <c r="U61" s="59"/>
    </row>
    <row r="62" spans="2:21" x14ac:dyDescent="0.2">
      <c r="B62" s="19">
        <v>54</v>
      </c>
      <c r="C62" s="54" t="str">
        <f t="shared" si="1"/>
        <v/>
      </c>
      <c r="D62" s="54"/>
      <c r="E62" s="19"/>
      <c r="F62" s="8"/>
      <c r="G62" s="19" t="s">
        <v>3</v>
      </c>
      <c r="H62" s="55"/>
      <c r="I62" s="55"/>
      <c r="J62" s="19"/>
      <c r="K62" s="54" t="str">
        <f t="shared" si="0"/>
        <v/>
      </c>
      <c r="L62" s="54"/>
      <c r="M62" s="6" t="str">
        <f t="shared" si="2"/>
        <v/>
      </c>
      <c r="N62" s="19"/>
      <c r="O62" s="8"/>
      <c r="P62" s="55"/>
      <c r="Q62" s="55"/>
      <c r="R62" s="58" t="str">
        <f t="shared" si="3"/>
        <v/>
      </c>
      <c r="S62" s="58"/>
      <c r="T62" s="59" t="str">
        <f t="shared" si="4"/>
        <v/>
      </c>
      <c r="U62" s="59"/>
    </row>
    <row r="63" spans="2:21" x14ac:dyDescent="0.2">
      <c r="B63" s="19">
        <v>55</v>
      </c>
      <c r="C63" s="54" t="str">
        <f t="shared" si="1"/>
        <v/>
      </c>
      <c r="D63" s="54"/>
      <c r="E63" s="19"/>
      <c r="F63" s="8"/>
      <c r="G63" s="19" t="s">
        <v>4</v>
      </c>
      <c r="H63" s="55"/>
      <c r="I63" s="55"/>
      <c r="J63" s="19"/>
      <c r="K63" s="54" t="str">
        <f t="shared" si="0"/>
        <v/>
      </c>
      <c r="L63" s="54"/>
      <c r="M63" s="6" t="str">
        <f t="shared" si="2"/>
        <v/>
      </c>
      <c r="N63" s="19"/>
      <c r="O63" s="8"/>
      <c r="P63" s="55"/>
      <c r="Q63" s="55"/>
      <c r="R63" s="58" t="str">
        <f t="shared" si="3"/>
        <v/>
      </c>
      <c r="S63" s="58"/>
      <c r="T63" s="59" t="str">
        <f t="shared" si="4"/>
        <v/>
      </c>
      <c r="U63" s="59"/>
    </row>
    <row r="64" spans="2:21" x14ac:dyDescent="0.2">
      <c r="B64" s="19">
        <v>56</v>
      </c>
      <c r="C64" s="54" t="str">
        <f t="shared" si="1"/>
        <v/>
      </c>
      <c r="D64" s="54"/>
      <c r="E64" s="19"/>
      <c r="F64" s="8"/>
      <c r="G64" s="19" t="s">
        <v>3</v>
      </c>
      <c r="H64" s="55"/>
      <c r="I64" s="55"/>
      <c r="J64" s="19"/>
      <c r="K64" s="54" t="str">
        <f t="shared" si="0"/>
        <v/>
      </c>
      <c r="L64" s="54"/>
      <c r="M64" s="6" t="str">
        <f t="shared" si="2"/>
        <v/>
      </c>
      <c r="N64" s="19"/>
      <c r="O64" s="8"/>
      <c r="P64" s="55"/>
      <c r="Q64" s="55"/>
      <c r="R64" s="58" t="str">
        <f t="shared" si="3"/>
        <v/>
      </c>
      <c r="S64" s="58"/>
      <c r="T64" s="59" t="str">
        <f t="shared" si="4"/>
        <v/>
      </c>
      <c r="U64" s="59"/>
    </row>
    <row r="65" spans="2:21" x14ac:dyDescent="0.2">
      <c r="B65" s="19">
        <v>57</v>
      </c>
      <c r="C65" s="54" t="str">
        <f t="shared" si="1"/>
        <v/>
      </c>
      <c r="D65" s="54"/>
      <c r="E65" s="19"/>
      <c r="F65" s="8"/>
      <c r="G65" s="19" t="s">
        <v>3</v>
      </c>
      <c r="H65" s="55"/>
      <c r="I65" s="55"/>
      <c r="J65" s="19"/>
      <c r="K65" s="54" t="str">
        <f t="shared" si="0"/>
        <v/>
      </c>
      <c r="L65" s="54"/>
      <c r="M65" s="6" t="str">
        <f t="shared" si="2"/>
        <v/>
      </c>
      <c r="N65" s="19"/>
      <c r="O65" s="8"/>
      <c r="P65" s="55"/>
      <c r="Q65" s="55"/>
      <c r="R65" s="58" t="str">
        <f t="shared" si="3"/>
        <v/>
      </c>
      <c r="S65" s="58"/>
      <c r="T65" s="59" t="str">
        <f t="shared" si="4"/>
        <v/>
      </c>
      <c r="U65" s="59"/>
    </row>
    <row r="66" spans="2:21" x14ac:dyDescent="0.2">
      <c r="B66" s="19">
        <v>58</v>
      </c>
      <c r="C66" s="54" t="str">
        <f t="shared" si="1"/>
        <v/>
      </c>
      <c r="D66" s="54"/>
      <c r="E66" s="19"/>
      <c r="F66" s="8"/>
      <c r="G66" s="19" t="s">
        <v>3</v>
      </c>
      <c r="H66" s="55"/>
      <c r="I66" s="55"/>
      <c r="J66" s="19"/>
      <c r="K66" s="54" t="str">
        <f t="shared" si="0"/>
        <v/>
      </c>
      <c r="L66" s="54"/>
      <c r="M66" s="6" t="str">
        <f t="shared" si="2"/>
        <v/>
      </c>
      <c r="N66" s="19"/>
      <c r="O66" s="8"/>
      <c r="P66" s="55"/>
      <c r="Q66" s="55"/>
      <c r="R66" s="58" t="str">
        <f t="shared" si="3"/>
        <v/>
      </c>
      <c r="S66" s="58"/>
      <c r="T66" s="59" t="str">
        <f t="shared" si="4"/>
        <v/>
      </c>
      <c r="U66" s="59"/>
    </row>
    <row r="67" spans="2:21" x14ac:dyDescent="0.2">
      <c r="B67" s="19">
        <v>59</v>
      </c>
      <c r="C67" s="54" t="str">
        <f t="shared" si="1"/>
        <v/>
      </c>
      <c r="D67" s="54"/>
      <c r="E67" s="19"/>
      <c r="F67" s="8"/>
      <c r="G67" s="19" t="s">
        <v>3</v>
      </c>
      <c r="H67" s="55"/>
      <c r="I67" s="55"/>
      <c r="J67" s="19"/>
      <c r="K67" s="54" t="str">
        <f t="shared" si="0"/>
        <v/>
      </c>
      <c r="L67" s="54"/>
      <c r="M67" s="6" t="str">
        <f t="shared" si="2"/>
        <v/>
      </c>
      <c r="N67" s="19"/>
      <c r="O67" s="8"/>
      <c r="P67" s="55"/>
      <c r="Q67" s="55"/>
      <c r="R67" s="58" t="str">
        <f t="shared" si="3"/>
        <v/>
      </c>
      <c r="S67" s="58"/>
      <c r="T67" s="59" t="str">
        <f t="shared" si="4"/>
        <v/>
      </c>
      <c r="U67" s="59"/>
    </row>
    <row r="68" spans="2:21" x14ac:dyDescent="0.2">
      <c r="B68" s="19">
        <v>60</v>
      </c>
      <c r="C68" s="54" t="str">
        <f t="shared" si="1"/>
        <v/>
      </c>
      <c r="D68" s="54"/>
      <c r="E68" s="19"/>
      <c r="F68" s="8"/>
      <c r="G68" s="19" t="s">
        <v>4</v>
      </c>
      <c r="H68" s="55"/>
      <c r="I68" s="55"/>
      <c r="J68" s="19"/>
      <c r="K68" s="54" t="str">
        <f t="shared" si="0"/>
        <v/>
      </c>
      <c r="L68" s="54"/>
      <c r="M68" s="6" t="str">
        <f t="shared" si="2"/>
        <v/>
      </c>
      <c r="N68" s="19"/>
      <c r="O68" s="8"/>
      <c r="P68" s="55"/>
      <c r="Q68" s="55"/>
      <c r="R68" s="58" t="str">
        <f t="shared" si="3"/>
        <v/>
      </c>
      <c r="S68" s="58"/>
      <c r="T68" s="59" t="str">
        <f t="shared" si="4"/>
        <v/>
      </c>
      <c r="U68" s="59"/>
    </row>
    <row r="69" spans="2:21" x14ac:dyDescent="0.2">
      <c r="B69" s="19">
        <v>61</v>
      </c>
      <c r="C69" s="54" t="str">
        <f t="shared" si="1"/>
        <v/>
      </c>
      <c r="D69" s="54"/>
      <c r="E69" s="19"/>
      <c r="F69" s="8"/>
      <c r="G69" s="19" t="s">
        <v>4</v>
      </c>
      <c r="H69" s="55"/>
      <c r="I69" s="55"/>
      <c r="J69" s="19"/>
      <c r="K69" s="54" t="str">
        <f t="shared" si="0"/>
        <v/>
      </c>
      <c r="L69" s="54"/>
      <c r="M69" s="6" t="str">
        <f t="shared" si="2"/>
        <v/>
      </c>
      <c r="N69" s="19"/>
      <c r="O69" s="8"/>
      <c r="P69" s="55"/>
      <c r="Q69" s="55"/>
      <c r="R69" s="58" t="str">
        <f t="shared" si="3"/>
        <v/>
      </c>
      <c r="S69" s="58"/>
      <c r="T69" s="59" t="str">
        <f t="shared" si="4"/>
        <v/>
      </c>
      <c r="U69" s="59"/>
    </row>
    <row r="70" spans="2:21" x14ac:dyDescent="0.2">
      <c r="B70" s="19">
        <v>62</v>
      </c>
      <c r="C70" s="54" t="str">
        <f t="shared" si="1"/>
        <v/>
      </c>
      <c r="D70" s="54"/>
      <c r="E70" s="19"/>
      <c r="F70" s="8"/>
      <c r="G70" s="19" t="s">
        <v>3</v>
      </c>
      <c r="H70" s="55"/>
      <c r="I70" s="55"/>
      <c r="J70" s="19"/>
      <c r="K70" s="54" t="str">
        <f t="shared" si="0"/>
        <v/>
      </c>
      <c r="L70" s="54"/>
      <c r="M70" s="6" t="str">
        <f t="shared" si="2"/>
        <v/>
      </c>
      <c r="N70" s="19"/>
      <c r="O70" s="8"/>
      <c r="P70" s="55"/>
      <c r="Q70" s="55"/>
      <c r="R70" s="58" t="str">
        <f t="shared" si="3"/>
        <v/>
      </c>
      <c r="S70" s="58"/>
      <c r="T70" s="59" t="str">
        <f t="shared" si="4"/>
        <v/>
      </c>
      <c r="U70" s="59"/>
    </row>
    <row r="71" spans="2:21" x14ac:dyDescent="0.2">
      <c r="B71" s="19">
        <v>63</v>
      </c>
      <c r="C71" s="54" t="str">
        <f t="shared" si="1"/>
        <v/>
      </c>
      <c r="D71" s="54"/>
      <c r="E71" s="19"/>
      <c r="F71" s="8"/>
      <c r="G71" s="19" t="s">
        <v>4</v>
      </c>
      <c r="H71" s="55"/>
      <c r="I71" s="55"/>
      <c r="J71" s="19"/>
      <c r="K71" s="54" t="str">
        <f t="shared" si="0"/>
        <v/>
      </c>
      <c r="L71" s="54"/>
      <c r="M71" s="6" t="str">
        <f t="shared" si="2"/>
        <v/>
      </c>
      <c r="N71" s="19"/>
      <c r="O71" s="8"/>
      <c r="P71" s="55"/>
      <c r="Q71" s="55"/>
      <c r="R71" s="58" t="str">
        <f t="shared" si="3"/>
        <v/>
      </c>
      <c r="S71" s="58"/>
      <c r="T71" s="59" t="str">
        <f t="shared" si="4"/>
        <v/>
      </c>
      <c r="U71" s="59"/>
    </row>
    <row r="72" spans="2:21" x14ac:dyDescent="0.2">
      <c r="B72" s="19">
        <v>64</v>
      </c>
      <c r="C72" s="54" t="str">
        <f t="shared" si="1"/>
        <v/>
      </c>
      <c r="D72" s="54"/>
      <c r="E72" s="19"/>
      <c r="F72" s="8"/>
      <c r="G72" s="19" t="s">
        <v>3</v>
      </c>
      <c r="H72" s="55"/>
      <c r="I72" s="55"/>
      <c r="J72" s="19"/>
      <c r="K72" s="54" t="str">
        <f t="shared" si="0"/>
        <v/>
      </c>
      <c r="L72" s="54"/>
      <c r="M72" s="6" t="str">
        <f t="shared" si="2"/>
        <v/>
      </c>
      <c r="N72" s="19"/>
      <c r="O72" s="8"/>
      <c r="P72" s="55"/>
      <c r="Q72" s="55"/>
      <c r="R72" s="58" t="str">
        <f t="shared" si="3"/>
        <v/>
      </c>
      <c r="S72" s="58"/>
      <c r="T72" s="59" t="str">
        <f t="shared" si="4"/>
        <v/>
      </c>
      <c r="U72" s="59"/>
    </row>
    <row r="73" spans="2:21" x14ac:dyDescent="0.2">
      <c r="B73" s="19">
        <v>65</v>
      </c>
      <c r="C73" s="54" t="str">
        <f t="shared" si="1"/>
        <v/>
      </c>
      <c r="D73" s="54"/>
      <c r="E73" s="19"/>
      <c r="F73" s="8"/>
      <c r="G73" s="19" t="s">
        <v>4</v>
      </c>
      <c r="H73" s="55"/>
      <c r="I73" s="55"/>
      <c r="J73" s="19"/>
      <c r="K73" s="54" t="str">
        <f t="shared" ref="K73:K108" si="5">IF(F73="","",C73*0.03)</f>
        <v/>
      </c>
      <c r="L73" s="54"/>
      <c r="M73" s="6" t="str">
        <f t="shared" si="2"/>
        <v/>
      </c>
      <c r="N73" s="19"/>
      <c r="O73" s="8"/>
      <c r="P73" s="55"/>
      <c r="Q73" s="55"/>
      <c r="R73" s="58" t="str">
        <f t="shared" si="3"/>
        <v/>
      </c>
      <c r="S73" s="58"/>
      <c r="T73" s="59" t="str">
        <f t="shared" si="4"/>
        <v/>
      </c>
      <c r="U73" s="59"/>
    </row>
    <row r="74" spans="2:21" x14ac:dyDescent="0.2">
      <c r="B74" s="19">
        <v>66</v>
      </c>
      <c r="C74" s="54" t="str">
        <f t="shared" ref="C74:C108" si="6">IF(R73="","",C73+R73)</f>
        <v/>
      </c>
      <c r="D74" s="54"/>
      <c r="E74" s="19"/>
      <c r="F74" s="8"/>
      <c r="G74" s="19" t="s">
        <v>4</v>
      </c>
      <c r="H74" s="55"/>
      <c r="I74" s="55"/>
      <c r="J74" s="19"/>
      <c r="K74" s="54" t="str">
        <f t="shared" si="5"/>
        <v/>
      </c>
      <c r="L74" s="54"/>
      <c r="M74" s="6" t="str">
        <f t="shared" ref="M74:M108" si="7">IF(J74="","",(K74/J74)/1000)</f>
        <v/>
      </c>
      <c r="N74" s="19"/>
      <c r="O74" s="8"/>
      <c r="P74" s="55"/>
      <c r="Q74" s="55"/>
      <c r="R74" s="58" t="str">
        <f t="shared" ref="R74:R108" si="8">IF(O74="","",(IF(G74="売",H74-P74,P74-H74))*M74*100000)</f>
        <v/>
      </c>
      <c r="S74" s="58"/>
      <c r="T74" s="59" t="str">
        <f t="shared" ref="T74:T108" si="9">IF(O74="","",IF(R74&lt;0,J74*(-1),IF(G74="買",(P74-H74)*100,(H74-P74)*100)))</f>
        <v/>
      </c>
      <c r="U74" s="59"/>
    </row>
    <row r="75" spans="2:21" x14ac:dyDescent="0.2">
      <c r="B75" s="19">
        <v>67</v>
      </c>
      <c r="C75" s="54" t="str">
        <f t="shared" si="6"/>
        <v/>
      </c>
      <c r="D75" s="54"/>
      <c r="E75" s="19"/>
      <c r="F75" s="8"/>
      <c r="G75" s="19" t="s">
        <v>3</v>
      </c>
      <c r="H75" s="55"/>
      <c r="I75" s="55"/>
      <c r="J75" s="19"/>
      <c r="K75" s="54" t="str">
        <f t="shared" si="5"/>
        <v/>
      </c>
      <c r="L75" s="54"/>
      <c r="M75" s="6" t="str">
        <f t="shared" si="7"/>
        <v/>
      </c>
      <c r="N75" s="19"/>
      <c r="O75" s="8"/>
      <c r="P75" s="55"/>
      <c r="Q75" s="55"/>
      <c r="R75" s="58" t="str">
        <f t="shared" si="8"/>
        <v/>
      </c>
      <c r="S75" s="58"/>
      <c r="T75" s="59" t="str">
        <f t="shared" si="9"/>
        <v/>
      </c>
      <c r="U75" s="59"/>
    </row>
    <row r="76" spans="2:21" x14ac:dyDescent="0.2">
      <c r="B76" s="19">
        <v>68</v>
      </c>
      <c r="C76" s="54" t="str">
        <f t="shared" si="6"/>
        <v/>
      </c>
      <c r="D76" s="54"/>
      <c r="E76" s="19"/>
      <c r="F76" s="8"/>
      <c r="G76" s="19" t="s">
        <v>3</v>
      </c>
      <c r="H76" s="55"/>
      <c r="I76" s="55"/>
      <c r="J76" s="19"/>
      <c r="K76" s="54" t="str">
        <f t="shared" si="5"/>
        <v/>
      </c>
      <c r="L76" s="54"/>
      <c r="M76" s="6" t="str">
        <f t="shared" si="7"/>
        <v/>
      </c>
      <c r="N76" s="19"/>
      <c r="O76" s="8"/>
      <c r="P76" s="55"/>
      <c r="Q76" s="55"/>
      <c r="R76" s="58" t="str">
        <f t="shared" si="8"/>
        <v/>
      </c>
      <c r="S76" s="58"/>
      <c r="T76" s="59" t="str">
        <f t="shared" si="9"/>
        <v/>
      </c>
      <c r="U76" s="59"/>
    </row>
    <row r="77" spans="2:21" x14ac:dyDescent="0.2">
      <c r="B77" s="19">
        <v>69</v>
      </c>
      <c r="C77" s="54" t="str">
        <f t="shared" si="6"/>
        <v/>
      </c>
      <c r="D77" s="54"/>
      <c r="E77" s="19"/>
      <c r="F77" s="8"/>
      <c r="G77" s="19" t="s">
        <v>3</v>
      </c>
      <c r="H77" s="55"/>
      <c r="I77" s="55"/>
      <c r="J77" s="19"/>
      <c r="K77" s="54" t="str">
        <f t="shared" si="5"/>
        <v/>
      </c>
      <c r="L77" s="54"/>
      <c r="M77" s="6" t="str">
        <f t="shared" si="7"/>
        <v/>
      </c>
      <c r="N77" s="19"/>
      <c r="O77" s="8"/>
      <c r="P77" s="55"/>
      <c r="Q77" s="55"/>
      <c r="R77" s="58" t="str">
        <f t="shared" si="8"/>
        <v/>
      </c>
      <c r="S77" s="58"/>
      <c r="T77" s="59" t="str">
        <f t="shared" si="9"/>
        <v/>
      </c>
      <c r="U77" s="59"/>
    </row>
    <row r="78" spans="2:21" x14ac:dyDescent="0.2">
      <c r="B78" s="19">
        <v>70</v>
      </c>
      <c r="C78" s="54" t="str">
        <f t="shared" si="6"/>
        <v/>
      </c>
      <c r="D78" s="54"/>
      <c r="E78" s="19"/>
      <c r="F78" s="8"/>
      <c r="G78" s="19" t="s">
        <v>4</v>
      </c>
      <c r="H78" s="55"/>
      <c r="I78" s="55"/>
      <c r="J78" s="19"/>
      <c r="K78" s="54" t="str">
        <f t="shared" si="5"/>
        <v/>
      </c>
      <c r="L78" s="54"/>
      <c r="M78" s="6" t="str">
        <f t="shared" si="7"/>
        <v/>
      </c>
      <c r="N78" s="19"/>
      <c r="O78" s="8"/>
      <c r="P78" s="55"/>
      <c r="Q78" s="55"/>
      <c r="R78" s="58" t="str">
        <f t="shared" si="8"/>
        <v/>
      </c>
      <c r="S78" s="58"/>
      <c r="T78" s="59" t="str">
        <f t="shared" si="9"/>
        <v/>
      </c>
      <c r="U78" s="59"/>
    </row>
    <row r="79" spans="2:21" x14ac:dyDescent="0.2">
      <c r="B79" s="19">
        <v>71</v>
      </c>
      <c r="C79" s="54" t="str">
        <f t="shared" si="6"/>
        <v/>
      </c>
      <c r="D79" s="54"/>
      <c r="E79" s="19"/>
      <c r="F79" s="8"/>
      <c r="G79" s="19" t="s">
        <v>3</v>
      </c>
      <c r="H79" s="55"/>
      <c r="I79" s="55"/>
      <c r="J79" s="19"/>
      <c r="K79" s="54" t="str">
        <f t="shared" si="5"/>
        <v/>
      </c>
      <c r="L79" s="54"/>
      <c r="M79" s="6" t="str">
        <f t="shared" si="7"/>
        <v/>
      </c>
      <c r="N79" s="19"/>
      <c r="O79" s="8"/>
      <c r="P79" s="55"/>
      <c r="Q79" s="55"/>
      <c r="R79" s="58" t="str">
        <f t="shared" si="8"/>
        <v/>
      </c>
      <c r="S79" s="58"/>
      <c r="T79" s="59" t="str">
        <f t="shared" si="9"/>
        <v/>
      </c>
      <c r="U79" s="59"/>
    </row>
    <row r="80" spans="2:21" x14ac:dyDescent="0.2">
      <c r="B80" s="19">
        <v>72</v>
      </c>
      <c r="C80" s="54" t="str">
        <f t="shared" si="6"/>
        <v/>
      </c>
      <c r="D80" s="54"/>
      <c r="E80" s="19"/>
      <c r="F80" s="8"/>
      <c r="G80" s="19" t="s">
        <v>4</v>
      </c>
      <c r="H80" s="55"/>
      <c r="I80" s="55"/>
      <c r="J80" s="19"/>
      <c r="K80" s="54" t="str">
        <f t="shared" si="5"/>
        <v/>
      </c>
      <c r="L80" s="54"/>
      <c r="M80" s="6" t="str">
        <f t="shared" si="7"/>
        <v/>
      </c>
      <c r="N80" s="19"/>
      <c r="O80" s="8"/>
      <c r="P80" s="55"/>
      <c r="Q80" s="55"/>
      <c r="R80" s="58" t="str">
        <f t="shared" si="8"/>
        <v/>
      </c>
      <c r="S80" s="58"/>
      <c r="T80" s="59" t="str">
        <f t="shared" si="9"/>
        <v/>
      </c>
      <c r="U80" s="59"/>
    </row>
    <row r="81" spans="2:21" x14ac:dyDescent="0.2">
      <c r="B81" s="19">
        <v>73</v>
      </c>
      <c r="C81" s="54" t="str">
        <f t="shared" si="6"/>
        <v/>
      </c>
      <c r="D81" s="54"/>
      <c r="E81" s="19"/>
      <c r="F81" s="8"/>
      <c r="G81" s="19" t="s">
        <v>3</v>
      </c>
      <c r="H81" s="55"/>
      <c r="I81" s="55"/>
      <c r="J81" s="19"/>
      <c r="K81" s="54" t="str">
        <f t="shared" si="5"/>
        <v/>
      </c>
      <c r="L81" s="54"/>
      <c r="M81" s="6" t="str">
        <f t="shared" si="7"/>
        <v/>
      </c>
      <c r="N81" s="19"/>
      <c r="O81" s="8"/>
      <c r="P81" s="55"/>
      <c r="Q81" s="55"/>
      <c r="R81" s="58" t="str">
        <f t="shared" si="8"/>
        <v/>
      </c>
      <c r="S81" s="58"/>
      <c r="T81" s="59" t="str">
        <f t="shared" si="9"/>
        <v/>
      </c>
      <c r="U81" s="59"/>
    </row>
    <row r="82" spans="2:21" x14ac:dyDescent="0.2">
      <c r="B82" s="19">
        <v>74</v>
      </c>
      <c r="C82" s="54" t="str">
        <f t="shared" si="6"/>
        <v/>
      </c>
      <c r="D82" s="54"/>
      <c r="E82" s="19"/>
      <c r="F82" s="8"/>
      <c r="G82" s="19" t="s">
        <v>3</v>
      </c>
      <c r="H82" s="55"/>
      <c r="I82" s="55"/>
      <c r="J82" s="19"/>
      <c r="K82" s="54" t="str">
        <f t="shared" si="5"/>
        <v/>
      </c>
      <c r="L82" s="54"/>
      <c r="M82" s="6" t="str">
        <f t="shared" si="7"/>
        <v/>
      </c>
      <c r="N82" s="19"/>
      <c r="O82" s="8"/>
      <c r="P82" s="55"/>
      <c r="Q82" s="55"/>
      <c r="R82" s="58" t="str">
        <f t="shared" si="8"/>
        <v/>
      </c>
      <c r="S82" s="58"/>
      <c r="T82" s="59" t="str">
        <f t="shared" si="9"/>
        <v/>
      </c>
      <c r="U82" s="59"/>
    </row>
    <row r="83" spans="2:21" x14ac:dyDescent="0.2">
      <c r="B83" s="19">
        <v>75</v>
      </c>
      <c r="C83" s="54" t="str">
        <f t="shared" si="6"/>
        <v/>
      </c>
      <c r="D83" s="54"/>
      <c r="E83" s="19"/>
      <c r="F83" s="8"/>
      <c r="G83" s="19" t="s">
        <v>3</v>
      </c>
      <c r="H83" s="55"/>
      <c r="I83" s="55"/>
      <c r="J83" s="19"/>
      <c r="K83" s="54" t="str">
        <f t="shared" si="5"/>
        <v/>
      </c>
      <c r="L83" s="54"/>
      <c r="M83" s="6" t="str">
        <f t="shared" si="7"/>
        <v/>
      </c>
      <c r="N83" s="19"/>
      <c r="O83" s="8"/>
      <c r="P83" s="55"/>
      <c r="Q83" s="55"/>
      <c r="R83" s="58" t="str">
        <f t="shared" si="8"/>
        <v/>
      </c>
      <c r="S83" s="58"/>
      <c r="T83" s="59" t="str">
        <f t="shared" si="9"/>
        <v/>
      </c>
      <c r="U83" s="59"/>
    </row>
    <row r="84" spans="2:21" x14ac:dyDescent="0.2">
      <c r="B84" s="19">
        <v>76</v>
      </c>
      <c r="C84" s="54" t="str">
        <f t="shared" si="6"/>
        <v/>
      </c>
      <c r="D84" s="54"/>
      <c r="E84" s="19"/>
      <c r="F84" s="8"/>
      <c r="G84" s="19" t="s">
        <v>3</v>
      </c>
      <c r="H84" s="55"/>
      <c r="I84" s="55"/>
      <c r="J84" s="19"/>
      <c r="K84" s="54" t="str">
        <f t="shared" si="5"/>
        <v/>
      </c>
      <c r="L84" s="54"/>
      <c r="M84" s="6" t="str">
        <f t="shared" si="7"/>
        <v/>
      </c>
      <c r="N84" s="19"/>
      <c r="O84" s="8"/>
      <c r="P84" s="55"/>
      <c r="Q84" s="55"/>
      <c r="R84" s="58" t="str">
        <f t="shared" si="8"/>
        <v/>
      </c>
      <c r="S84" s="58"/>
      <c r="T84" s="59" t="str">
        <f t="shared" si="9"/>
        <v/>
      </c>
      <c r="U84" s="59"/>
    </row>
    <row r="85" spans="2:21" x14ac:dyDescent="0.2">
      <c r="B85" s="19">
        <v>77</v>
      </c>
      <c r="C85" s="54" t="str">
        <f t="shared" si="6"/>
        <v/>
      </c>
      <c r="D85" s="54"/>
      <c r="E85" s="19"/>
      <c r="F85" s="8"/>
      <c r="G85" s="19" t="s">
        <v>4</v>
      </c>
      <c r="H85" s="55"/>
      <c r="I85" s="55"/>
      <c r="J85" s="19"/>
      <c r="K85" s="54" t="str">
        <f t="shared" si="5"/>
        <v/>
      </c>
      <c r="L85" s="54"/>
      <c r="M85" s="6" t="str">
        <f t="shared" si="7"/>
        <v/>
      </c>
      <c r="N85" s="19"/>
      <c r="O85" s="8"/>
      <c r="P85" s="55"/>
      <c r="Q85" s="55"/>
      <c r="R85" s="58" t="str">
        <f t="shared" si="8"/>
        <v/>
      </c>
      <c r="S85" s="58"/>
      <c r="T85" s="59" t="str">
        <f t="shared" si="9"/>
        <v/>
      </c>
      <c r="U85" s="59"/>
    </row>
    <row r="86" spans="2:21" x14ac:dyDescent="0.2">
      <c r="B86" s="19">
        <v>78</v>
      </c>
      <c r="C86" s="54" t="str">
        <f t="shared" si="6"/>
        <v/>
      </c>
      <c r="D86" s="54"/>
      <c r="E86" s="19"/>
      <c r="F86" s="8"/>
      <c r="G86" s="19" t="s">
        <v>3</v>
      </c>
      <c r="H86" s="55"/>
      <c r="I86" s="55"/>
      <c r="J86" s="19"/>
      <c r="K86" s="54" t="str">
        <f t="shared" si="5"/>
        <v/>
      </c>
      <c r="L86" s="54"/>
      <c r="M86" s="6" t="str">
        <f t="shared" si="7"/>
        <v/>
      </c>
      <c r="N86" s="19"/>
      <c r="O86" s="8"/>
      <c r="P86" s="55"/>
      <c r="Q86" s="55"/>
      <c r="R86" s="58" t="str">
        <f t="shared" si="8"/>
        <v/>
      </c>
      <c r="S86" s="58"/>
      <c r="T86" s="59" t="str">
        <f t="shared" si="9"/>
        <v/>
      </c>
      <c r="U86" s="59"/>
    </row>
    <row r="87" spans="2:21" x14ac:dyDescent="0.2">
      <c r="B87" s="19">
        <v>79</v>
      </c>
      <c r="C87" s="54" t="str">
        <f t="shared" si="6"/>
        <v/>
      </c>
      <c r="D87" s="54"/>
      <c r="E87" s="19"/>
      <c r="F87" s="8"/>
      <c r="G87" s="19" t="s">
        <v>4</v>
      </c>
      <c r="H87" s="55"/>
      <c r="I87" s="55"/>
      <c r="J87" s="19"/>
      <c r="K87" s="54" t="str">
        <f t="shared" si="5"/>
        <v/>
      </c>
      <c r="L87" s="54"/>
      <c r="M87" s="6" t="str">
        <f t="shared" si="7"/>
        <v/>
      </c>
      <c r="N87" s="19"/>
      <c r="O87" s="8"/>
      <c r="P87" s="55"/>
      <c r="Q87" s="55"/>
      <c r="R87" s="58" t="str">
        <f t="shared" si="8"/>
        <v/>
      </c>
      <c r="S87" s="58"/>
      <c r="T87" s="59" t="str">
        <f t="shared" si="9"/>
        <v/>
      </c>
      <c r="U87" s="59"/>
    </row>
    <row r="88" spans="2:21" x14ac:dyDescent="0.2">
      <c r="B88" s="19">
        <v>80</v>
      </c>
      <c r="C88" s="54" t="str">
        <f t="shared" si="6"/>
        <v/>
      </c>
      <c r="D88" s="54"/>
      <c r="E88" s="19"/>
      <c r="F88" s="8"/>
      <c r="G88" s="19" t="s">
        <v>4</v>
      </c>
      <c r="H88" s="55"/>
      <c r="I88" s="55"/>
      <c r="J88" s="19"/>
      <c r="K88" s="54" t="str">
        <f t="shared" si="5"/>
        <v/>
      </c>
      <c r="L88" s="54"/>
      <c r="M88" s="6" t="str">
        <f t="shared" si="7"/>
        <v/>
      </c>
      <c r="N88" s="19"/>
      <c r="O88" s="8"/>
      <c r="P88" s="55"/>
      <c r="Q88" s="55"/>
      <c r="R88" s="58" t="str">
        <f t="shared" si="8"/>
        <v/>
      </c>
      <c r="S88" s="58"/>
      <c r="T88" s="59" t="str">
        <f t="shared" si="9"/>
        <v/>
      </c>
      <c r="U88" s="59"/>
    </row>
    <row r="89" spans="2:21" x14ac:dyDescent="0.2">
      <c r="B89" s="19">
        <v>81</v>
      </c>
      <c r="C89" s="54" t="str">
        <f t="shared" si="6"/>
        <v/>
      </c>
      <c r="D89" s="54"/>
      <c r="E89" s="19"/>
      <c r="F89" s="8"/>
      <c r="G89" s="19" t="s">
        <v>4</v>
      </c>
      <c r="H89" s="55"/>
      <c r="I89" s="55"/>
      <c r="J89" s="19"/>
      <c r="K89" s="54" t="str">
        <f t="shared" si="5"/>
        <v/>
      </c>
      <c r="L89" s="54"/>
      <c r="M89" s="6" t="str">
        <f t="shared" si="7"/>
        <v/>
      </c>
      <c r="N89" s="19"/>
      <c r="O89" s="8"/>
      <c r="P89" s="55"/>
      <c r="Q89" s="55"/>
      <c r="R89" s="58" t="str">
        <f t="shared" si="8"/>
        <v/>
      </c>
      <c r="S89" s="58"/>
      <c r="T89" s="59" t="str">
        <f t="shared" si="9"/>
        <v/>
      </c>
      <c r="U89" s="59"/>
    </row>
    <row r="90" spans="2:21" x14ac:dyDescent="0.2">
      <c r="B90" s="19">
        <v>82</v>
      </c>
      <c r="C90" s="54" t="str">
        <f t="shared" si="6"/>
        <v/>
      </c>
      <c r="D90" s="54"/>
      <c r="E90" s="19"/>
      <c r="F90" s="8"/>
      <c r="G90" s="19" t="s">
        <v>4</v>
      </c>
      <c r="H90" s="55"/>
      <c r="I90" s="55"/>
      <c r="J90" s="19"/>
      <c r="K90" s="54" t="str">
        <f t="shared" si="5"/>
        <v/>
      </c>
      <c r="L90" s="54"/>
      <c r="M90" s="6" t="str">
        <f t="shared" si="7"/>
        <v/>
      </c>
      <c r="N90" s="19"/>
      <c r="O90" s="8"/>
      <c r="P90" s="55"/>
      <c r="Q90" s="55"/>
      <c r="R90" s="58" t="str">
        <f t="shared" si="8"/>
        <v/>
      </c>
      <c r="S90" s="58"/>
      <c r="T90" s="59" t="str">
        <f t="shared" si="9"/>
        <v/>
      </c>
      <c r="U90" s="59"/>
    </row>
    <row r="91" spans="2:21" x14ac:dyDescent="0.2">
      <c r="B91" s="19">
        <v>83</v>
      </c>
      <c r="C91" s="54" t="str">
        <f t="shared" si="6"/>
        <v/>
      </c>
      <c r="D91" s="54"/>
      <c r="E91" s="19"/>
      <c r="F91" s="8"/>
      <c r="G91" s="19" t="s">
        <v>4</v>
      </c>
      <c r="H91" s="55"/>
      <c r="I91" s="55"/>
      <c r="J91" s="19"/>
      <c r="K91" s="54" t="str">
        <f t="shared" si="5"/>
        <v/>
      </c>
      <c r="L91" s="54"/>
      <c r="M91" s="6" t="str">
        <f t="shared" si="7"/>
        <v/>
      </c>
      <c r="N91" s="19"/>
      <c r="O91" s="8"/>
      <c r="P91" s="55"/>
      <c r="Q91" s="55"/>
      <c r="R91" s="58" t="str">
        <f t="shared" si="8"/>
        <v/>
      </c>
      <c r="S91" s="58"/>
      <c r="T91" s="59" t="str">
        <f t="shared" si="9"/>
        <v/>
      </c>
      <c r="U91" s="59"/>
    </row>
    <row r="92" spans="2:21" x14ac:dyDescent="0.2">
      <c r="B92" s="19">
        <v>84</v>
      </c>
      <c r="C92" s="54" t="str">
        <f t="shared" si="6"/>
        <v/>
      </c>
      <c r="D92" s="54"/>
      <c r="E92" s="19"/>
      <c r="F92" s="8"/>
      <c r="G92" s="19" t="s">
        <v>3</v>
      </c>
      <c r="H92" s="55"/>
      <c r="I92" s="55"/>
      <c r="J92" s="19"/>
      <c r="K92" s="54" t="str">
        <f t="shared" si="5"/>
        <v/>
      </c>
      <c r="L92" s="54"/>
      <c r="M92" s="6" t="str">
        <f t="shared" si="7"/>
        <v/>
      </c>
      <c r="N92" s="19"/>
      <c r="O92" s="8"/>
      <c r="P92" s="55"/>
      <c r="Q92" s="55"/>
      <c r="R92" s="58" t="str">
        <f t="shared" si="8"/>
        <v/>
      </c>
      <c r="S92" s="58"/>
      <c r="T92" s="59" t="str">
        <f t="shared" si="9"/>
        <v/>
      </c>
      <c r="U92" s="59"/>
    </row>
    <row r="93" spans="2:21" x14ac:dyDescent="0.2">
      <c r="B93" s="19">
        <v>85</v>
      </c>
      <c r="C93" s="54" t="str">
        <f t="shared" si="6"/>
        <v/>
      </c>
      <c r="D93" s="54"/>
      <c r="E93" s="19"/>
      <c r="F93" s="8"/>
      <c r="G93" s="19" t="s">
        <v>4</v>
      </c>
      <c r="H93" s="55"/>
      <c r="I93" s="55"/>
      <c r="J93" s="19"/>
      <c r="K93" s="54" t="str">
        <f t="shared" si="5"/>
        <v/>
      </c>
      <c r="L93" s="54"/>
      <c r="M93" s="6" t="str">
        <f t="shared" si="7"/>
        <v/>
      </c>
      <c r="N93" s="19"/>
      <c r="O93" s="8"/>
      <c r="P93" s="55"/>
      <c r="Q93" s="55"/>
      <c r="R93" s="58" t="str">
        <f t="shared" si="8"/>
        <v/>
      </c>
      <c r="S93" s="58"/>
      <c r="T93" s="59" t="str">
        <f t="shared" si="9"/>
        <v/>
      </c>
      <c r="U93" s="59"/>
    </row>
    <row r="94" spans="2:21" x14ac:dyDescent="0.2">
      <c r="B94" s="19">
        <v>86</v>
      </c>
      <c r="C94" s="54" t="str">
        <f t="shared" si="6"/>
        <v/>
      </c>
      <c r="D94" s="54"/>
      <c r="E94" s="19"/>
      <c r="F94" s="8"/>
      <c r="G94" s="19" t="s">
        <v>3</v>
      </c>
      <c r="H94" s="55"/>
      <c r="I94" s="55"/>
      <c r="J94" s="19"/>
      <c r="K94" s="54" t="str">
        <f t="shared" si="5"/>
        <v/>
      </c>
      <c r="L94" s="54"/>
      <c r="M94" s="6" t="str">
        <f t="shared" si="7"/>
        <v/>
      </c>
      <c r="N94" s="19"/>
      <c r="O94" s="8"/>
      <c r="P94" s="55"/>
      <c r="Q94" s="55"/>
      <c r="R94" s="58" t="str">
        <f t="shared" si="8"/>
        <v/>
      </c>
      <c r="S94" s="58"/>
      <c r="T94" s="59" t="str">
        <f t="shared" si="9"/>
        <v/>
      </c>
      <c r="U94" s="59"/>
    </row>
    <row r="95" spans="2:21" x14ac:dyDescent="0.2">
      <c r="B95" s="19">
        <v>87</v>
      </c>
      <c r="C95" s="54" t="str">
        <f t="shared" si="6"/>
        <v/>
      </c>
      <c r="D95" s="54"/>
      <c r="E95" s="19"/>
      <c r="F95" s="8"/>
      <c r="G95" s="19" t="s">
        <v>4</v>
      </c>
      <c r="H95" s="55"/>
      <c r="I95" s="55"/>
      <c r="J95" s="19"/>
      <c r="K95" s="54" t="str">
        <f t="shared" si="5"/>
        <v/>
      </c>
      <c r="L95" s="54"/>
      <c r="M95" s="6" t="str">
        <f t="shared" si="7"/>
        <v/>
      </c>
      <c r="N95" s="19"/>
      <c r="O95" s="8"/>
      <c r="P95" s="55"/>
      <c r="Q95" s="55"/>
      <c r="R95" s="58" t="str">
        <f t="shared" si="8"/>
        <v/>
      </c>
      <c r="S95" s="58"/>
      <c r="T95" s="59" t="str">
        <f t="shared" si="9"/>
        <v/>
      </c>
      <c r="U95" s="59"/>
    </row>
    <row r="96" spans="2:21" x14ac:dyDescent="0.2">
      <c r="B96" s="19">
        <v>88</v>
      </c>
      <c r="C96" s="54" t="str">
        <f t="shared" si="6"/>
        <v/>
      </c>
      <c r="D96" s="54"/>
      <c r="E96" s="19"/>
      <c r="F96" s="8"/>
      <c r="G96" s="19" t="s">
        <v>3</v>
      </c>
      <c r="H96" s="55"/>
      <c r="I96" s="55"/>
      <c r="J96" s="19"/>
      <c r="K96" s="54" t="str">
        <f t="shared" si="5"/>
        <v/>
      </c>
      <c r="L96" s="54"/>
      <c r="M96" s="6" t="str">
        <f t="shared" si="7"/>
        <v/>
      </c>
      <c r="N96" s="19"/>
      <c r="O96" s="8"/>
      <c r="P96" s="55"/>
      <c r="Q96" s="55"/>
      <c r="R96" s="58" t="str">
        <f t="shared" si="8"/>
        <v/>
      </c>
      <c r="S96" s="58"/>
      <c r="T96" s="59" t="str">
        <f t="shared" si="9"/>
        <v/>
      </c>
      <c r="U96" s="59"/>
    </row>
    <row r="97" spans="2:21" x14ac:dyDescent="0.2">
      <c r="B97" s="19">
        <v>89</v>
      </c>
      <c r="C97" s="54" t="str">
        <f t="shared" si="6"/>
        <v/>
      </c>
      <c r="D97" s="54"/>
      <c r="E97" s="19"/>
      <c r="F97" s="8"/>
      <c r="G97" s="19" t="s">
        <v>4</v>
      </c>
      <c r="H97" s="55"/>
      <c r="I97" s="55"/>
      <c r="J97" s="19"/>
      <c r="K97" s="54" t="str">
        <f t="shared" si="5"/>
        <v/>
      </c>
      <c r="L97" s="54"/>
      <c r="M97" s="6" t="str">
        <f t="shared" si="7"/>
        <v/>
      </c>
      <c r="N97" s="19"/>
      <c r="O97" s="8"/>
      <c r="P97" s="55"/>
      <c r="Q97" s="55"/>
      <c r="R97" s="58" t="str">
        <f t="shared" si="8"/>
        <v/>
      </c>
      <c r="S97" s="58"/>
      <c r="T97" s="59" t="str">
        <f t="shared" si="9"/>
        <v/>
      </c>
      <c r="U97" s="59"/>
    </row>
    <row r="98" spans="2:21" x14ac:dyDescent="0.2">
      <c r="B98" s="19">
        <v>90</v>
      </c>
      <c r="C98" s="54" t="str">
        <f t="shared" si="6"/>
        <v/>
      </c>
      <c r="D98" s="54"/>
      <c r="E98" s="19"/>
      <c r="F98" s="8"/>
      <c r="G98" s="19" t="s">
        <v>3</v>
      </c>
      <c r="H98" s="55"/>
      <c r="I98" s="55"/>
      <c r="J98" s="19"/>
      <c r="K98" s="54" t="str">
        <f t="shared" si="5"/>
        <v/>
      </c>
      <c r="L98" s="54"/>
      <c r="M98" s="6" t="str">
        <f t="shared" si="7"/>
        <v/>
      </c>
      <c r="N98" s="19"/>
      <c r="O98" s="8"/>
      <c r="P98" s="55"/>
      <c r="Q98" s="55"/>
      <c r="R98" s="58" t="str">
        <f t="shared" si="8"/>
        <v/>
      </c>
      <c r="S98" s="58"/>
      <c r="T98" s="59" t="str">
        <f t="shared" si="9"/>
        <v/>
      </c>
      <c r="U98" s="59"/>
    </row>
    <row r="99" spans="2:21" x14ac:dyDescent="0.2">
      <c r="B99" s="19">
        <v>91</v>
      </c>
      <c r="C99" s="54" t="str">
        <f t="shared" si="6"/>
        <v/>
      </c>
      <c r="D99" s="54"/>
      <c r="E99" s="19"/>
      <c r="F99" s="8"/>
      <c r="G99" s="19" t="s">
        <v>4</v>
      </c>
      <c r="H99" s="55"/>
      <c r="I99" s="55"/>
      <c r="J99" s="19"/>
      <c r="K99" s="54" t="str">
        <f t="shared" si="5"/>
        <v/>
      </c>
      <c r="L99" s="54"/>
      <c r="M99" s="6" t="str">
        <f t="shared" si="7"/>
        <v/>
      </c>
      <c r="N99" s="19"/>
      <c r="O99" s="8"/>
      <c r="P99" s="55"/>
      <c r="Q99" s="55"/>
      <c r="R99" s="58" t="str">
        <f t="shared" si="8"/>
        <v/>
      </c>
      <c r="S99" s="58"/>
      <c r="T99" s="59" t="str">
        <f t="shared" si="9"/>
        <v/>
      </c>
      <c r="U99" s="59"/>
    </row>
    <row r="100" spans="2:21" x14ac:dyDescent="0.2">
      <c r="B100" s="19">
        <v>92</v>
      </c>
      <c r="C100" s="54" t="str">
        <f t="shared" si="6"/>
        <v/>
      </c>
      <c r="D100" s="54"/>
      <c r="E100" s="19"/>
      <c r="F100" s="8"/>
      <c r="G100" s="19" t="s">
        <v>4</v>
      </c>
      <c r="H100" s="55"/>
      <c r="I100" s="55"/>
      <c r="J100" s="19"/>
      <c r="K100" s="54" t="str">
        <f t="shared" si="5"/>
        <v/>
      </c>
      <c r="L100" s="54"/>
      <c r="M100" s="6" t="str">
        <f t="shared" si="7"/>
        <v/>
      </c>
      <c r="N100" s="19"/>
      <c r="O100" s="8"/>
      <c r="P100" s="55"/>
      <c r="Q100" s="55"/>
      <c r="R100" s="58" t="str">
        <f t="shared" si="8"/>
        <v/>
      </c>
      <c r="S100" s="58"/>
      <c r="T100" s="59" t="str">
        <f t="shared" si="9"/>
        <v/>
      </c>
      <c r="U100" s="59"/>
    </row>
    <row r="101" spans="2:21" x14ac:dyDescent="0.2">
      <c r="B101" s="19">
        <v>93</v>
      </c>
      <c r="C101" s="54" t="str">
        <f t="shared" si="6"/>
        <v/>
      </c>
      <c r="D101" s="54"/>
      <c r="E101" s="19"/>
      <c r="F101" s="8"/>
      <c r="G101" s="19" t="s">
        <v>3</v>
      </c>
      <c r="H101" s="55"/>
      <c r="I101" s="55"/>
      <c r="J101" s="19"/>
      <c r="K101" s="54" t="str">
        <f t="shared" si="5"/>
        <v/>
      </c>
      <c r="L101" s="54"/>
      <c r="M101" s="6" t="str">
        <f t="shared" si="7"/>
        <v/>
      </c>
      <c r="N101" s="19"/>
      <c r="O101" s="8"/>
      <c r="P101" s="55"/>
      <c r="Q101" s="55"/>
      <c r="R101" s="58" t="str">
        <f t="shared" si="8"/>
        <v/>
      </c>
      <c r="S101" s="58"/>
      <c r="T101" s="59" t="str">
        <f t="shared" si="9"/>
        <v/>
      </c>
      <c r="U101" s="59"/>
    </row>
    <row r="102" spans="2:21" x14ac:dyDescent="0.2">
      <c r="B102" s="19">
        <v>94</v>
      </c>
      <c r="C102" s="54" t="str">
        <f t="shared" si="6"/>
        <v/>
      </c>
      <c r="D102" s="54"/>
      <c r="E102" s="19"/>
      <c r="F102" s="8"/>
      <c r="G102" s="19" t="s">
        <v>3</v>
      </c>
      <c r="H102" s="55"/>
      <c r="I102" s="55"/>
      <c r="J102" s="19"/>
      <c r="K102" s="54" t="str">
        <f t="shared" si="5"/>
        <v/>
      </c>
      <c r="L102" s="54"/>
      <c r="M102" s="6" t="str">
        <f t="shared" si="7"/>
        <v/>
      </c>
      <c r="N102" s="19"/>
      <c r="O102" s="8"/>
      <c r="P102" s="55"/>
      <c r="Q102" s="55"/>
      <c r="R102" s="58" t="str">
        <f t="shared" si="8"/>
        <v/>
      </c>
      <c r="S102" s="58"/>
      <c r="T102" s="59" t="str">
        <f t="shared" si="9"/>
        <v/>
      </c>
      <c r="U102" s="59"/>
    </row>
    <row r="103" spans="2:21" x14ac:dyDescent="0.2">
      <c r="B103" s="19">
        <v>95</v>
      </c>
      <c r="C103" s="54" t="str">
        <f t="shared" si="6"/>
        <v/>
      </c>
      <c r="D103" s="54"/>
      <c r="E103" s="19"/>
      <c r="F103" s="8"/>
      <c r="G103" s="19" t="s">
        <v>3</v>
      </c>
      <c r="H103" s="55"/>
      <c r="I103" s="55"/>
      <c r="J103" s="19"/>
      <c r="K103" s="54" t="str">
        <f t="shared" si="5"/>
        <v/>
      </c>
      <c r="L103" s="54"/>
      <c r="M103" s="6" t="str">
        <f t="shared" si="7"/>
        <v/>
      </c>
      <c r="N103" s="19"/>
      <c r="O103" s="8"/>
      <c r="P103" s="55"/>
      <c r="Q103" s="55"/>
      <c r="R103" s="58" t="str">
        <f t="shared" si="8"/>
        <v/>
      </c>
      <c r="S103" s="58"/>
      <c r="T103" s="59" t="str">
        <f t="shared" si="9"/>
        <v/>
      </c>
      <c r="U103" s="59"/>
    </row>
    <row r="104" spans="2:21" x14ac:dyDescent="0.2">
      <c r="B104" s="19">
        <v>96</v>
      </c>
      <c r="C104" s="54" t="str">
        <f t="shared" si="6"/>
        <v/>
      </c>
      <c r="D104" s="54"/>
      <c r="E104" s="19"/>
      <c r="F104" s="8"/>
      <c r="G104" s="19" t="s">
        <v>4</v>
      </c>
      <c r="H104" s="55"/>
      <c r="I104" s="55"/>
      <c r="J104" s="19"/>
      <c r="K104" s="54" t="str">
        <f t="shared" si="5"/>
        <v/>
      </c>
      <c r="L104" s="54"/>
      <c r="M104" s="6" t="str">
        <f t="shared" si="7"/>
        <v/>
      </c>
      <c r="N104" s="19"/>
      <c r="O104" s="8"/>
      <c r="P104" s="55"/>
      <c r="Q104" s="55"/>
      <c r="R104" s="58" t="str">
        <f t="shared" si="8"/>
        <v/>
      </c>
      <c r="S104" s="58"/>
      <c r="T104" s="59" t="str">
        <f t="shared" si="9"/>
        <v/>
      </c>
      <c r="U104" s="59"/>
    </row>
    <row r="105" spans="2:21" x14ac:dyDescent="0.2">
      <c r="B105" s="19">
        <v>97</v>
      </c>
      <c r="C105" s="54" t="str">
        <f t="shared" si="6"/>
        <v/>
      </c>
      <c r="D105" s="54"/>
      <c r="E105" s="19"/>
      <c r="F105" s="8"/>
      <c r="G105" s="19" t="s">
        <v>3</v>
      </c>
      <c r="H105" s="55"/>
      <c r="I105" s="55"/>
      <c r="J105" s="19"/>
      <c r="K105" s="54" t="str">
        <f t="shared" si="5"/>
        <v/>
      </c>
      <c r="L105" s="54"/>
      <c r="M105" s="6" t="str">
        <f t="shared" si="7"/>
        <v/>
      </c>
      <c r="N105" s="19"/>
      <c r="O105" s="8"/>
      <c r="P105" s="55"/>
      <c r="Q105" s="55"/>
      <c r="R105" s="58" t="str">
        <f t="shared" si="8"/>
        <v/>
      </c>
      <c r="S105" s="58"/>
      <c r="T105" s="59" t="str">
        <f t="shared" si="9"/>
        <v/>
      </c>
      <c r="U105" s="59"/>
    </row>
    <row r="106" spans="2:21" x14ac:dyDescent="0.2">
      <c r="B106" s="19">
        <v>98</v>
      </c>
      <c r="C106" s="54" t="str">
        <f t="shared" si="6"/>
        <v/>
      </c>
      <c r="D106" s="54"/>
      <c r="E106" s="19"/>
      <c r="F106" s="8"/>
      <c r="G106" s="19" t="s">
        <v>4</v>
      </c>
      <c r="H106" s="55"/>
      <c r="I106" s="55"/>
      <c r="J106" s="19"/>
      <c r="K106" s="54" t="str">
        <f t="shared" si="5"/>
        <v/>
      </c>
      <c r="L106" s="54"/>
      <c r="M106" s="6" t="str">
        <f t="shared" si="7"/>
        <v/>
      </c>
      <c r="N106" s="19"/>
      <c r="O106" s="8"/>
      <c r="P106" s="55"/>
      <c r="Q106" s="55"/>
      <c r="R106" s="58" t="str">
        <f t="shared" si="8"/>
        <v/>
      </c>
      <c r="S106" s="58"/>
      <c r="T106" s="59" t="str">
        <f t="shared" si="9"/>
        <v/>
      </c>
      <c r="U106" s="59"/>
    </row>
    <row r="107" spans="2:21" x14ac:dyDescent="0.2">
      <c r="B107" s="19">
        <v>99</v>
      </c>
      <c r="C107" s="54" t="str">
        <f t="shared" si="6"/>
        <v/>
      </c>
      <c r="D107" s="54"/>
      <c r="E107" s="19"/>
      <c r="F107" s="8"/>
      <c r="G107" s="19" t="s">
        <v>4</v>
      </c>
      <c r="H107" s="55"/>
      <c r="I107" s="55"/>
      <c r="J107" s="19"/>
      <c r="K107" s="54" t="str">
        <f t="shared" si="5"/>
        <v/>
      </c>
      <c r="L107" s="54"/>
      <c r="M107" s="6" t="str">
        <f t="shared" si="7"/>
        <v/>
      </c>
      <c r="N107" s="19"/>
      <c r="O107" s="8"/>
      <c r="P107" s="55"/>
      <c r="Q107" s="55"/>
      <c r="R107" s="58" t="str">
        <f t="shared" si="8"/>
        <v/>
      </c>
      <c r="S107" s="58"/>
      <c r="T107" s="59" t="str">
        <f t="shared" si="9"/>
        <v/>
      </c>
      <c r="U107" s="59"/>
    </row>
    <row r="108" spans="2:21" x14ac:dyDescent="0.2">
      <c r="B108" s="19">
        <v>100</v>
      </c>
      <c r="C108" s="54" t="str">
        <f t="shared" si="6"/>
        <v/>
      </c>
      <c r="D108" s="54"/>
      <c r="E108" s="19"/>
      <c r="F108" s="8"/>
      <c r="G108" s="19" t="s">
        <v>3</v>
      </c>
      <c r="H108" s="55"/>
      <c r="I108" s="55"/>
      <c r="J108" s="19"/>
      <c r="K108" s="54" t="str">
        <f t="shared" si="5"/>
        <v/>
      </c>
      <c r="L108" s="54"/>
      <c r="M108" s="6" t="str">
        <f t="shared" si="7"/>
        <v/>
      </c>
      <c r="N108" s="19"/>
      <c r="O108" s="8"/>
      <c r="P108" s="55"/>
      <c r="Q108" s="55"/>
      <c r="R108" s="58" t="str">
        <f t="shared" si="8"/>
        <v/>
      </c>
      <c r="S108" s="58"/>
      <c r="T108" s="59" t="str">
        <f t="shared" si="9"/>
        <v/>
      </c>
      <c r="U108" s="59"/>
    </row>
    <row r="109" spans="2:2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143" priority="1" stopIfTrue="1" operator="equal">
      <formula>"買"</formula>
    </cfRule>
    <cfRule type="cellIs" dxfId="142" priority="2" stopIfTrue="1" operator="equal">
      <formula>"売"</formula>
    </cfRule>
  </conditionalFormatting>
  <conditionalFormatting sqref="G9:G11 G14:G45 G47:G108">
    <cfRule type="cellIs" dxfId="141" priority="7" stopIfTrue="1" operator="equal">
      <formula>"買"</formula>
    </cfRule>
    <cfRule type="cellIs" dxfId="140" priority="8" stopIfTrue="1" operator="equal">
      <formula>"売"</formula>
    </cfRule>
  </conditionalFormatting>
  <conditionalFormatting sqref="G12">
    <cfRule type="cellIs" dxfId="139" priority="5" stopIfTrue="1" operator="equal">
      <formula>"買"</formula>
    </cfRule>
    <cfRule type="cellIs" dxfId="138" priority="6" stopIfTrue="1" operator="equal">
      <formula>"売"</formula>
    </cfRule>
  </conditionalFormatting>
  <conditionalFormatting sqref="G13">
    <cfRule type="cellIs" dxfId="137" priority="3" stopIfTrue="1" operator="equal">
      <formula>"買"</formula>
    </cfRule>
    <cfRule type="cellIs" dxfId="136" priority="4" stopIfTrue="1" operator="equal">
      <formula>"売"</formula>
    </cfRule>
  </conditionalFormatting>
  <dataValidations count="1">
    <dataValidation type="list" allowBlank="1" showInputMessage="1" showErrorMessage="1" sqref="G9:G108" xr:uid="{00000000-0002-0000-07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sato-Pa-10</cp:lastModifiedBy>
  <cp:revision/>
  <cp:lastPrinted>2019-08-11T21:32:17Z</cp:lastPrinted>
  <dcterms:created xsi:type="dcterms:W3CDTF">2013-10-09T23:04:08Z</dcterms:created>
  <dcterms:modified xsi:type="dcterms:W3CDTF">2019-08-12T22:32:52Z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