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1_{A634584D-4329-4C0D-B9EA-7ED005E19FA4}" xr6:coauthVersionLast="43" xr6:coauthVersionMax="43" xr10:uidLastSave="{00000000-0000-0000-0000-000000000000}"/>
  <bookViews>
    <workbookView xWindow="10704" yWindow="684" windowWidth="11772" windowHeight="11640" firstSheet="1" activeTab="1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34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31" l="1"/>
  <c r="M48" i="31" s="1"/>
  <c r="K48" i="32"/>
  <c r="M48" i="32" s="1"/>
  <c r="K48" i="33"/>
  <c r="K47" i="31"/>
  <c r="M47" i="31" s="1"/>
  <c r="K47" i="32"/>
  <c r="M47" i="32" s="1"/>
  <c r="K47" i="33"/>
  <c r="K46" i="31"/>
  <c r="M46" i="31" s="1"/>
  <c r="K46" i="32"/>
  <c r="M46" i="32" s="1"/>
  <c r="K46" i="33"/>
  <c r="K45" i="31"/>
  <c r="M45" i="31" s="1"/>
  <c r="K45" i="32"/>
  <c r="M45" i="32" s="1"/>
  <c r="K45" i="33"/>
  <c r="K44" i="31"/>
  <c r="M44" i="31" s="1"/>
  <c r="K44" i="32"/>
  <c r="M44" i="32" s="1"/>
  <c r="K44" i="33"/>
  <c r="K43" i="31"/>
  <c r="M43" i="31" s="1"/>
  <c r="K43" i="32"/>
  <c r="M43" i="32" s="1"/>
  <c r="K43" i="33"/>
  <c r="K42" i="31" l="1"/>
  <c r="M42" i="31" s="1"/>
  <c r="K42" i="32"/>
  <c r="M42" i="32" s="1"/>
  <c r="K41" i="31"/>
  <c r="M41" i="31" s="1"/>
  <c r="K41" i="32"/>
  <c r="M41" i="32" s="1"/>
  <c r="K40" i="31"/>
  <c r="M40" i="31" s="1"/>
  <c r="K40" i="32"/>
  <c r="M40" i="32" s="1"/>
  <c r="R56" i="32"/>
  <c r="R55" i="32"/>
  <c r="R54" i="32"/>
  <c r="R53" i="32"/>
  <c r="C54" i="32" s="1"/>
  <c r="R52" i="32"/>
  <c r="R51" i="32"/>
  <c r="R50" i="32"/>
  <c r="R49" i="32"/>
  <c r="C50" i="32" s="1"/>
  <c r="R39" i="32"/>
  <c r="C40" i="32" s="1"/>
  <c r="C66" i="32"/>
  <c r="C65" i="32"/>
  <c r="C64" i="32"/>
  <c r="C63" i="32"/>
  <c r="C62" i="32"/>
  <c r="C61" i="32"/>
  <c r="C60" i="32"/>
  <c r="C59" i="32"/>
  <c r="C58" i="32"/>
  <c r="C57" i="32"/>
  <c r="C56" i="32"/>
  <c r="C55" i="32"/>
  <c r="C53" i="32"/>
  <c r="C52" i="32"/>
  <c r="C51" i="32"/>
  <c r="C39" i="32"/>
  <c r="K39" i="32" s="1"/>
  <c r="M39" i="32" s="1"/>
  <c r="K39" i="31"/>
  <c r="M39" i="31" s="1"/>
  <c r="K38" i="31"/>
  <c r="M38" i="31" s="1"/>
  <c r="K38" i="32"/>
  <c r="M38" i="32" s="1"/>
  <c r="K37" i="31"/>
  <c r="M37" i="31" s="1"/>
  <c r="K37" i="32"/>
  <c r="M37" i="32" s="1"/>
  <c r="K36" i="31"/>
  <c r="M36" i="31" s="1"/>
  <c r="K36" i="32"/>
  <c r="M36" i="32" s="1"/>
  <c r="K35" i="32" l="1"/>
  <c r="M35" i="32" s="1"/>
  <c r="K34" i="32"/>
  <c r="M34" i="32" s="1"/>
  <c r="K33" i="32"/>
  <c r="M33" i="32" s="1"/>
  <c r="K32" i="32"/>
  <c r="M32" i="32" s="1"/>
  <c r="K31" i="32"/>
  <c r="M31" i="32" s="1"/>
  <c r="K28" i="32"/>
  <c r="M28" i="32" s="1"/>
  <c r="K27" i="32"/>
  <c r="M27" i="32" s="1"/>
  <c r="K26" i="32"/>
  <c r="M26" i="32" s="1"/>
  <c r="K25" i="32"/>
  <c r="M25" i="32" s="1"/>
  <c r="K24" i="32"/>
  <c r="M24" i="32" s="1"/>
  <c r="K23" i="32"/>
  <c r="M23" i="32" s="1"/>
  <c r="K22" i="32"/>
  <c r="M22" i="32" s="1"/>
  <c r="K21" i="32"/>
  <c r="M21" i="32" s="1"/>
  <c r="K20" i="32"/>
  <c r="M20" i="32" s="1"/>
  <c r="K19" i="32"/>
  <c r="M19" i="32" s="1"/>
  <c r="K18" i="32"/>
  <c r="M18" i="32" s="1"/>
  <c r="M10" i="32"/>
  <c r="K17" i="32"/>
  <c r="M17" i="32" s="1"/>
  <c r="K16" i="32"/>
  <c r="M16" i="32" s="1"/>
  <c r="K15" i="32"/>
  <c r="M15" i="32" s="1"/>
  <c r="K14" i="32"/>
  <c r="M14" i="32" s="1"/>
  <c r="K13" i="32"/>
  <c r="M13" i="32" s="1"/>
  <c r="K12" i="32"/>
  <c r="M12" i="32" s="1"/>
  <c r="K11" i="32"/>
  <c r="M11" i="32" s="1"/>
  <c r="K10" i="32"/>
  <c r="M9" i="32"/>
  <c r="K9" i="32"/>
  <c r="Y28" i="31"/>
  <c r="X28" i="31"/>
  <c r="R28" i="31"/>
  <c r="T28" i="31"/>
  <c r="M28" i="31"/>
  <c r="K28" i="31"/>
  <c r="C28" i="31"/>
  <c r="T71" i="32"/>
  <c r="T70" i="32"/>
  <c r="T69" i="32"/>
  <c r="T68" i="32"/>
  <c r="T67" i="32"/>
  <c r="T66" i="32"/>
  <c r="T65" i="32"/>
  <c r="T64" i="32"/>
  <c r="T63" i="32"/>
  <c r="T62" i="32"/>
  <c r="T61" i="32"/>
  <c r="T60" i="32"/>
  <c r="T59" i="32"/>
  <c r="T58" i="32"/>
  <c r="T57" i="32"/>
  <c r="T56" i="32"/>
  <c r="T55" i="32"/>
  <c r="T54" i="32"/>
  <c r="T53" i="32"/>
  <c r="T52" i="32"/>
  <c r="T51" i="32"/>
  <c r="T50" i="32"/>
  <c r="T49" i="32"/>
  <c r="T48" i="32"/>
  <c r="R48" i="32" s="1"/>
  <c r="C49" i="32" s="1"/>
  <c r="T47" i="32"/>
  <c r="R47" i="32" s="1"/>
  <c r="C48" i="32" s="1"/>
  <c r="T46" i="32"/>
  <c r="R46" i="32" s="1"/>
  <c r="C47" i="32" s="1"/>
  <c r="T45" i="32"/>
  <c r="R45" i="32" s="1"/>
  <c r="C46" i="32" s="1"/>
  <c r="T44" i="32"/>
  <c r="R44" i="32" s="1"/>
  <c r="C45" i="32" s="1"/>
  <c r="T43" i="32"/>
  <c r="R43" i="32" s="1"/>
  <c r="C44" i="32" s="1"/>
  <c r="T42" i="32"/>
  <c r="R42" i="32" s="1"/>
  <c r="C43" i="32" s="1"/>
  <c r="T41" i="32"/>
  <c r="R41" i="32" s="1"/>
  <c r="C42" i="32" s="1"/>
  <c r="T40" i="32"/>
  <c r="R40" i="32" s="1"/>
  <c r="C41" i="32" s="1"/>
  <c r="C51" i="33"/>
  <c r="C50" i="33"/>
  <c r="C29" i="33"/>
  <c r="K27" i="33"/>
  <c r="M27" i="33" s="1"/>
  <c r="M50" i="31"/>
  <c r="M49" i="31"/>
  <c r="K35" i="33"/>
  <c r="K34" i="33"/>
  <c r="M34" i="33" s="1"/>
  <c r="K33" i="33"/>
  <c r="K32" i="33"/>
  <c r="K31" i="33"/>
  <c r="K30" i="33"/>
  <c r="K29" i="33"/>
  <c r="M29" i="33" s="1"/>
  <c r="K28" i="33"/>
  <c r="M28" i="33" s="1"/>
  <c r="K26" i="33"/>
  <c r="K25" i="33"/>
  <c r="K24" i="33"/>
  <c r="M24" i="33" s="1"/>
  <c r="K23" i="33"/>
  <c r="M23" i="33" s="1"/>
  <c r="K22" i="33"/>
  <c r="K21" i="33"/>
  <c r="K20" i="33"/>
  <c r="M20" i="33" s="1"/>
  <c r="K19" i="33"/>
  <c r="M19" i="33" s="1"/>
  <c r="K18" i="33"/>
  <c r="K17" i="33"/>
  <c r="K16" i="33"/>
  <c r="K15" i="33"/>
  <c r="T39" i="33"/>
  <c r="T38" i="33"/>
  <c r="R38" i="33" s="1"/>
  <c r="C39" i="33" s="1"/>
  <c r="T37" i="33"/>
  <c r="T36" i="33"/>
  <c r="T35" i="33"/>
  <c r="T34" i="33"/>
  <c r="R34" i="33" s="1"/>
  <c r="C35" i="33" s="1"/>
  <c r="T33" i="33"/>
  <c r="R33" i="33" s="1"/>
  <c r="C34" i="33" s="1"/>
  <c r="T32" i="33"/>
  <c r="R32" i="33" s="1"/>
  <c r="C33" i="33" s="1"/>
  <c r="T31" i="33"/>
  <c r="R31" i="33" s="1"/>
  <c r="C32" i="33" s="1"/>
  <c r="T30" i="33"/>
  <c r="T29" i="33"/>
  <c r="R29" i="33" s="1"/>
  <c r="C30" i="33" s="1"/>
  <c r="T28" i="33"/>
  <c r="R28" i="33" s="1"/>
  <c r="T27" i="33"/>
  <c r="T26" i="33"/>
  <c r="T25" i="33"/>
  <c r="R25" i="33" s="1"/>
  <c r="T24" i="33"/>
  <c r="R24" i="33" s="1"/>
  <c r="T23" i="33"/>
  <c r="R23" i="33" s="1"/>
  <c r="T22" i="33"/>
  <c r="R22" i="33" s="1"/>
  <c r="T21" i="33"/>
  <c r="R21" i="33" s="1"/>
  <c r="T20" i="33"/>
  <c r="T19" i="33"/>
  <c r="R19" i="33" s="1"/>
  <c r="T18" i="33"/>
  <c r="R18" i="33" s="1"/>
  <c r="T17" i="33"/>
  <c r="T16" i="33"/>
  <c r="R16" i="33" s="1"/>
  <c r="T15" i="33"/>
  <c r="R15" i="33" s="1"/>
  <c r="T14" i="33"/>
  <c r="T13" i="33"/>
  <c r="T12" i="33"/>
  <c r="T11" i="33"/>
  <c r="T10" i="33"/>
  <c r="R81" i="33"/>
  <c r="R80" i="33"/>
  <c r="R79" i="33"/>
  <c r="R78" i="33"/>
  <c r="R77" i="33"/>
  <c r="R76" i="33"/>
  <c r="R75" i="33"/>
  <c r="R74" i="33"/>
  <c r="R73" i="33"/>
  <c r="R72" i="33"/>
  <c r="R71" i="33"/>
  <c r="R70" i="33"/>
  <c r="R69" i="33"/>
  <c r="R68" i="33"/>
  <c r="R67" i="33"/>
  <c r="R66" i="33"/>
  <c r="R65" i="33"/>
  <c r="R64" i="33"/>
  <c r="R63" i="33"/>
  <c r="R62" i="33"/>
  <c r="R61" i="33"/>
  <c r="R60" i="33"/>
  <c r="R59" i="33"/>
  <c r="R58" i="33"/>
  <c r="R57" i="33"/>
  <c r="R56" i="33"/>
  <c r="R55" i="33"/>
  <c r="R54" i="33"/>
  <c r="R53" i="33"/>
  <c r="R52" i="33"/>
  <c r="R51" i="33"/>
  <c r="R50" i="33"/>
  <c r="R49" i="33"/>
  <c r="R39" i="33"/>
  <c r="C40" i="33" s="1"/>
  <c r="R37" i="33"/>
  <c r="C38" i="33" s="1"/>
  <c r="R36" i="33"/>
  <c r="C37" i="33" s="1"/>
  <c r="R35" i="33"/>
  <c r="C36" i="33" s="1"/>
  <c r="R30" i="33"/>
  <c r="C31" i="33" s="1"/>
  <c r="R26" i="33"/>
  <c r="R20" i="33"/>
  <c r="R17" i="33"/>
  <c r="R14" i="33"/>
  <c r="R13" i="33"/>
  <c r="R12" i="33"/>
  <c r="R11" i="33"/>
  <c r="R10" i="33"/>
  <c r="M98" i="33"/>
  <c r="M97" i="33"/>
  <c r="M96" i="33"/>
  <c r="M95" i="33"/>
  <c r="M94" i="33"/>
  <c r="M93" i="33"/>
  <c r="M92" i="33"/>
  <c r="M91" i="33"/>
  <c r="M90" i="33"/>
  <c r="M89" i="33"/>
  <c r="M88" i="33"/>
  <c r="M87" i="33"/>
  <c r="M86" i="33"/>
  <c r="M85" i="33"/>
  <c r="M84" i="33"/>
  <c r="M83" i="33"/>
  <c r="M82" i="33"/>
  <c r="M81" i="33"/>
  <c r="M80" i="33"/>
  <c r="M79" i="33"/>
  <c r="M78" i="33"/>
  <c r="M77" i="33"/>
  <c r="M76" i="33"/>
  <c r="M75" i="33"/>
  <c r="M74" i="33"/>
  <c r="M73" i="33"/>
  <c r="M72" i="33"/>
  <c r="M71" i="33"/>
  <c r="M70" i="33"/>
  <c r="M69" i="33"/>
  <c r="M68" i="33"/>
  <c r="M67" i="33"/>
  <c r="M66" i="33"/>
  <c r="M65" i="33"/>
  <c r="M64" i="33"/>
  <c r="M63" i="33"/>
  <c r="M62" i="33"/>
  <c r="M61" i="33"/>
  <c r="M60" i="33"/>
  <c r="M59" i="33"/>
  <c r="M58" i="33"/>
  <c r="M57" i="33"/>
  <c r="M56" i="33"/>
  <c r="M55" i="33"/>
  <c r="M54" i="33"/>
  <c r="M53" i="33"/>
  <c r="M52" i="33"/>
  <c r="M51" i="33"/>
  <c r="M50" i="33"/>
  <c r="M49" i="33"/>
  <c r="M48" i="33"/>
  <c r="M47" i="33"/>
  <c r="M46" i="33"/>
  <c r="M45" i="33"/>
  <c r="M44" i="33"/>
  <c r="M43" i="33"/>
  <c r="M41" i="33"/>
  <c r="M40" i="33"/>
  <c r="M35" i="33"/>
  <c r="M33" i="33"/>
  <c r="M32" i="33"/>
  <c r="M31" i="33"/>
  <c r="M30" i="33"/>
  <c r="M26" i="33"/>
  <c r="M25" i="33"/>
  <c r="M22" i="33"/>
  <c r="M21" i="33"/>
  <c r="M18" i="33"/>
  <c r="M17" i="33"/>
  <c r="M16" i="33"/>
  <c r="M15" i="33"/>
  <c r="M14" i="33"/>
  <c r="M13" i="33"/>
  <c r="M10" i="33"/>
  <c r="K42" i="33"/>
  <c r="M42" i="33" s="1"/>
  <c r="K41" i="33"/>
  <c r="K40" i="33"/>
  <c r="K39" i="33"/>
  <c r="M39" i="33" s="1"/>
  <c r="K38" i="33"/>
  <c r="M38" i="33" s="1"/>
  <c r="K37" i="33"/>
  <c r="M37" i="33" s="1"/>
  <c r="K36" i="33"/>
  <c r="M36" i="33" s="1"/>
  <c r="K14" i="33"/>
  <c r="K13" i="33"/>
  <c r="K12" i="33"/>
  <c r="M12" i="33" s="1"/>
  <c r="K11" i="33"/>
  <c r="M11" i="33" s="1"/>
  <c r="K10" i="33"/>
  <c r="K9" i="31"/>
  <c r="M9" i="31" s="1"/>
  <c r="R27" i="33" l="1"/>
  <c r="K9" i="33" l="1"/>
  <c r="M9" i="33" s="1"/>
  <c r="R60" i="32" l="1"/>
  <c r="R61" i="32"/>
  <c r="R62" i="32"/>
  <c r="W41" i="32"/>
  <c r="W42" i="32" s="1"/>
  <c r="V41" i="32"/>
  <c r="V42" i="32"/>
  <c r="M94" i="31" l="1"/>
  <c r="M93" i="31"/>
  <c r="M92" i="31"/>
  <c r="M91" i="31"/>
  <c r="M90" i="31"/>
  <c r="M89" i="31"/>
  <c r="M88" i="31"/>
  <c r="M87" i="31"/>
  <c r="M86" i="31"/>
  <c r="M85" i="31"/>
  <c r="M84" i="31"/>
  <c r="M83" i="31"/>
  <c r="M82" i="31"/>
  <c r="M81" i="31"/>
  <c r="M80" i="3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M52" i="31"/>
  <c r="M51" i="31"/>
  <c r="K107" i="33" l="1"/>
  <c r="K106" i="33"/>
  <c r="K105" i="33"/>
  <c r="K104" i="33"/>
  <c r="K103" i="33"/>
  <c r="K102" i="33"/>
  <c r="K101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7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T77" i="33" l="1"/>
  <c r="T76" i="33"/>
  <c r="T75" i="33"/>
  <c r="T74" i="33"/>
  <c r="T73" i="33"/>
  <c r="T72" i="33"/>
  <c r="T71" i="33"/>
  <c r="T70" i="33"/>
  <c r="T69" i="33"/>
  <c r="T68" i="33"/>
  <c r="T67" i="33"/>
  <c r="T66" i="33"/>
  <c r="T65" i="33"/>
  <c r="T64" i="33"/>
  <c r="T63" i="33"/>
  <c r="T62" i="33"/>
  <c r="T61" i="33"/>
  <c r="T60" i="33"/>
  <c r="T59" i="33"/>
  <c r="T58" i="33"/>
  <c r="T57" i="33"/>
  <c r="T56" i="33"/>
  <c r="T55" i="33"/>
  <c r="T54" i="33"/>
  <c r="T53" i="33"/>
  <c r="T52" i="33"/>
  <c r="T51" i="33"/>
  <c r="T50" i="33"/>
  <c r="T49" i="33"/>
  <c r="T48" i="33"/>
  <c r="R48" i="33" s="1"/>
  <c r="C49" i="33" s="1"/>
  <c r="T47" i="33"/>
  <c r="R47" i="33" s="1"/>
  <c r="C48" i="33" s="1"/>
  <c r="T46" i="33"/>
  <c r="R46" i="33" s="1"/>
  <c r="C47" i="33" s="1"/>
  <c r="T45" i="33"/>
  <c r="R45" i="33" s="1"/>
  <c r="C46" i="33" s="1"/>
  <c r="T44" i="33"/>
  <c r="R44" i="33" s="1"/>
  <c r="C45" i="33" s="1"/>
  <c r="T43" i="33"/>
  <c r="R43" i="33" s="1"/>
  <c r="C44" i="33" s="1"/>
  <c r="T42" i="33"/>
  <c r="R42" i="33" s="1"/>
  <c r="C43" i="33" s="1"/>
  <c r="T41" i="33"/>
  <c r="R41" i="33" s="1"/>
  <c r="C42" i="33" s="1"/>
  <c r="T40" i="33"/>
  <c r="R40" i="33" s="1"/>
  <c r="C41" i="33" s="1"/>
  <c r="T80" i="32"/>
  <c r="T79" i="32"/>
  <c r="T78" i="32"/>
  <c r="T77" i="32"/>
  <c r="T76" i="32"/>
  <c r="T75" i="32"/>
  <c r="T74" i="32"/>
  <c r="T73" i="32"/>
  <c r="T72" i="32"/>
  <c r="T39" i="32"/>
  <c r="T59" i="31"/>
  <c r="T58" i="31"/>
  <c r="T57" i="31"/>
  <c r="T56" i="31"/>
  <c r="T55" i="31"/>
  <c r="T54" i="31"/>
  <c r="T53" i="31"/>
  <c r="T52" i="31"/>
  <c r="T51" i="31"/>
  <c r="T50" i="31"/>
  <c r="T49" i="31"/>
  <c r="T48" i="31"/>
  <c r="T47" i="31"/>
  <c r="T46" i="31"/>
  <c r="T45" i="31"/>
  <c r="T44" i="31"/>
  <c r="T43" i="31"/>
  <c r="T42" i="31"/>
  <c r="T41" i="31"/>
  <c r="T40" i="31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V106" i="33"/>
  <c r="T106" i="33"/>
  <c r="W106" i="33" s="1"/>
  <c r="R106" i="33"/>
  <c r="C107" i="33" s="1"/>
  <c r="X107" i="33" s="1"/>
  <c r="Y107" i="33" s="1"/>
  <c r="M106" i="33"/>
  <c r="V105" i="33"/>
  <c r="T105" i="33"/>
  <c r="W105" i="33" s="1"/>
  <c r="R105" i="33"/>
  <c r="C106" i="33" s="1"/>
  <c r="X106" i="33" s="1"/>
  <c r="Y106" i="33" s="1"/>
  <c r="M105" i="33"/>
  <c r="V104" i="33"/>
  <c r="T104" i="33"/>
  <c r="W104" i="33" s="1"/>
  <c r="R104" i="33"/>
  <c r="C105" i="33" s="1"/>
  <c r="X105" i="33" s="1"/>
  <c r="Y105" i="33" s="1"/>
  <c r="M104" i="33"/>
  <c r="V103" i="33"/>
  <c r="T103" i="33"/>
  <c r="W103" i="33"/>
  <c r="R103" i="33"/>
  <c r="C104" i="33" s="1"/>
  <c r="X104" i="33" s="1"/>
  <c r="Y104" i="33" s="1"/>
  <c r="M103" i="33"/>
  <c r="V102" i="33"/>
  <c r="T102" i="33"/>
  <c r="W102" i="33" s="1"/>
  <c r="R102" i="33"/>
  <c r="C103" i="33" s="1"/>
  <c r="X103" i="33" s="1"/>
  <c r="Y103" i="33" s="1"/>
  <c r="M102" i="33"/>
  <c r="V101" i="33"/>
  <c r="T101" i="33"/>
  <c r="W101" i="33" s="1"/>
  <c r="R101" i="33"/>
  <c r="C102" i="33" s="1"/>
  <c r="X102" i="33" s="1"/>
  <c r="Y102" i="33" s="1"/>
  <c r="M101" i="33"/>
  <c r="V100" i="33"/>
  <c r="T100" i="33"/>
  <c r="W100" i="33" s="1"/>
  <c r="R100" i="33"/>
  <c r="C101" i="33" s="1"/>
  <c r="X101" i="33" s="1"/>
  <c r="Y101" i="33" s="1"/>
  <c r="M100" i="33"/>
  <c r="V99" i="33"/>
  <c r="T99" i="33"/>
  <c r="W99" i="33" s="1"/>
  <c r="R99" i="33"/>
  <c r="C100" i="33" s="1"/>
  <c r="X100" i="33" s="1"/>
  <c r="Y100" i="33" s="1"/>
  <c r="M99" i="33"/>
  <c r="V98" i="33"/>
  <c r="T98" i="33"/>
  <c r="W98" i="33" s="1"/>
  <c r="R98" i="33"/>
  <c r="C99" i="33" s="1"/>
  <c r="X99" i="33" s="1"/>
  <c r="Y99" i="33" s="1"/>
  <c r="V97" i="33"/>
  <c r="T97" i="33"/>
  <c r="W97" i="33" s="1"/>
  <c r="R97" i="33"/>
  <c r="C98" i="33" s="1"/>
  <c r="X98" i="33" s="1"/>
  <c r="Y98" i="33" s="1"/>
  <c r="V96" i="33"/>
  <c r="T96" i="33"/>
  <c r="W96" i="33" s="1"/>
  <c r="R96" i="33"/>
  <c r="C97" i="33" s="1"/>
  <c r="X97" i="33" s="1"/>
  <c r="Y97" i="33" s="1"/>
  <c r="V95" i="33"/>
  <c r="T95" i="33"/>
  <c r="W95" i="33" s="1"/>
  <c r="R95" i="33"/>
  <c r="C96" i="33" s="1"/>
  <c r="X96" i="33" s="1"/>
  <c r="Y96" i="33" s="1"/>
  <c r="V94" i="33"/>
  <c r="T94" i="33"/>
  <c r="W94" i="33" s="1"/>
  <c r="R94" i="33"/>
  <c r="C95" i="33" s="1"/>
  <c r="X95" i="33" s="1"/>
  <c r="Y95" i="33" s="1"/>
  <c r="V93" i="33"/>
  <c r="T93" i="33"/>
  <c r="W93" i="33" s="1"/>
  <c r="R93" i="33"/>
  <c r="C94" i="33" s="1"/>
  <c r="X94" i="33" s="1"/>
  <c r="Y94" i="33" s="1"/>
  <c r="V92" i="33"/>
  <c r="T92" i="33"/>
  <c r="W92" i="33" s="1"/>
  <c r="R92" i="33"/>
  <c r="C93" i="33" s="1"/>
  <c r="X93" i="33" s="1"/>
  <c r="Y93" i="33" s="1"/>
  <c r="V91" i="33"/>
  <c r="T91" i="33"/>
  <c r="W91" i="33" s="1"/>
  <c r="R91" i="33"/>
  <c r="C92" i="33" s="1"/>
  <c r="X92" i="33" s="1"/>
  <c r="Y92" i="33" s="1"/>
  <c r="V90" i="33"/>
  <c r="T90" i="33"/>
  <c r="W90" i="33" s="1"/>
  <c r="R90" i="33"/>
  <c r="C91" i="33" s="1"/>
  <c r="X91" i="33" s="1"/>
  <c r="Y91" i="33" s="1"/>
  <c r="V89" i="33"/>
  <c r="T89" i="33"/>
  <c r="W89" i="33" s="1"/>
  <c r="R89" i="33"/>
  <c r="C90" i="33" s="1"/>
  <c r="X90" i="33" s="1"/>
  <c r="Y90" i="33" s="1"/>
  <c r="V88" i="33"/>
  <c r="T88" i="33"/>
  <c r="W88" i="33" s="1"/>
  <c r="R88" i="33"/>
  <c r="C89" i="33" s="1"/>
  <c r="X89" i="33" s="1"/>
  <c r="Y89" i="33" s="1"/>
  <c r="V87" i="33"/>
  <c r="T87" i="33"/>
  <c r="W87" i="33" s="1"/>
  <c r="R87" i="33"/>
  <c r="C88" i="33" s="1"/>
  <c r="X88" i="33" s="1"/>
  <c r="Y88" i="33" s="1"/>
  <c r="V86" i="33"/>
  <c r="T86" i="33"/>
  <c r="W86" i="33" s="1"/>
  <c r="R86" i="33"/>
  <c r="C87" i="33" s="1"/>
  <c r="X87" i="33" s="1"/>
  <c r="Y87" i="33" s="1"/>
  <c r="V85" i="33"/>
  <c r="T85" i="33"/>
  <c r="W85" i="33" s="1"/>
  <c r="R85" i="33"/>
  <c r="C86" i="33" s="1"/>
  <c r="X86" i="33" s="1"/>
  <c r="Y86" i="33" s="1"/>
  <c r="V84" i="33"/>
  <c r="T84" i="33"/>
  <c r="W84" i="33" s="1"/>
  <c r="R84" i="33"/>
  <c r="C85" i="33" s="1"/>
  <c r="X85" i="33" s="1"/>
  <c r="Y85" i="33" s="1"/>
  <c r="V83" i="33"/>
  <c r="T83" i="33"/>
  <c r="W83" i="33" s="1"/>
  <c r="R83" i="33"/>
  <c r="C84" i="33" s="1"/>
  <c r="X84" i="33" s="1"/>
  <c r="Y84" i="33" s="1"/>
  <c r="V82" i="33"/>
  <c r="T82" i="33"/>
  <c r="W82" i="33" s="1"/>
  <c r="R82" i="33"/>
  <c r="C83" i="33" s="1"/>
  <c r="X83" i="33" s="1"/>
  <c r="Y83" i="33" s="1"/>
  <c r="V81" i="33"/>
  <c r="T81" i="33"/>
  <c r="W81" i="33" s="1"/>
  <c r="C82" i="33"/>
  <c r="X82" i="33" s="1"/>
  <c r="Y82" i="33" s="1"/>
  <c r="V80" i="33"/>
  <c r="T80" i="33"/>
  <c r="W80" i="33"/>
  <c r="C81" i="33"/>
  <c r="X81" i="33" s="1"/>
  <c r="Y81" i="33" s="1"/>
  <c r="V79" i="33"/>
  <c r="T79" i="33"/>
  <c r="W79" i="33" s="1"/>
  <c r="C80" i="33"/>
  <c r="X80" i="33" s="1"/>
  <c r="Y80" i="33" s="1"/>
  <c r="V78" i="33"/>
  <c r="T78" i="33"/>
  <c r="W78" i="33" s="1"/>
  <c r="C79" i="33"/>
  <c r="X79" i="33" s="1"/>
  <c r="Y79" i="33" s="1"/>
  <c r="W77" i="33"/>
  <c r="V77" i="33"/>
  <c r="C78" i="33"/>
  <c r="X78" i="33" s="1"/>
  <c r="Y78" i="33" s="1"/>
  <c r="W76" i="33"/>
  <c r="V76" i="33"/>
  <c r="C77" i="33"/>
  <c r="X77" i="33" s="1"/>
  <c r="Y77" i="33" s="1"/>
  <c r="V75" i="33"/>
  <c r="W75" i="33"/>
  <c r="C76" i="33"/>
  <c r="X76" i="33" s="1"/>
  <c r="Y76" i="33" s="1"/>
  <c r="V74" i="33"/>
  <c r="W74" i="33"/>
  <c r="C75" i="33"/>
  <c r="X75" i="33" s="1"/>
  <c r="Y75" i="33" s="1"/>
  <c r="V73" i="33"/>
  <c r="W73" i="33"/>
  <c r="C74" i="33"/>
  <c r="X74" i="33" s="1"/>
  <c r="Y74" i="33" s="1"/>
  <c r="V72" i="33"/>
  <c r="W72" i="33"/>
  <c r="C73" i="33"/>
  <c r="X73" i="33" s="1"/>
  <c r="Y73" i="33" s="1"/>
  <c r="V71" i="33"/>
  <c r="W71" i="33"/>
  <c r="C72" i="33"/>
  <c r="X72" i="33" s="1"/>
  <c r="Y72" i="33" s="1"/>
  <c r="V70" i="33"/>
  <c r="W70" i="33"/>
  <c r="C71" i="33"/>
  <c r="X71" i="33" s="1"/>
  <c r="Y71" i="33" s="1"/>
  <c r="V69" i="33"/>
  <c r="W69" i="33"/>
  <c r="C70" i="33"/>
  <c r="X70" i="33" s="1"/>
  <c r="Y70" i="33" s="1"/>
  <c r="V68" i="33"/>
  <c r="W68" i="33"/>
  <c r="C69" i="33"/>
  <c r="X69" i="33" s="1"/>
  <c r="Y69" i="33" s="1"/>
  <c r="V67" i="33"/>
  <c r="W67" i="33"/>
  <c r="C68" i="33"/>
  <c r="X68" i="33" s="1"/>
  <c r="Y68" i="33" s="1"/>
  <c r="V66" i="33"/>
  <c r="W66" i="33"/>
  <c r="X67" i="33"/>
  <c r="Y67" i="33" s="1"/>
  <c r="V65" i="33"/>
  <c r="W65" i="33"/>
  <c r="X66" i="33"/>
  <c r="Y66" i="33" s="1"/>
  <c r="V64" i="33"/>
  <c r="W64" i="33"/>
  <c r="X65" i="33"/>
  <c r="Y65" i="33" s="1"/>
  <c r="V63" i="33"/>
  <c r="W63" i="33"/>
  <c r="X64" i="33"/>
  <c r="Y64" i="33" s="1"/>
  <c r="V62" i="33"/>
  <c r="W62" i="33"/>
  <c r="X63" i="33"/>
  <c r="Y63" i="33" s="1"/>
  <c r="V61" i="33"/>
  <c r="W61" i="33"/>
  <c r="X62" i="33"/>
  <c r="Y62" i="33" s="1"/>
  <c r="V60" i="33"/>
  <c r="W60" i="33"/>
  <c r="X61" i="33"/>
  <c r="Y61" i="33" s="1"/>
  <c r="V59" i="33"/>
  <c r="W59" i="33"/>
  <c r="X60" i="33"/>
  <c r="Y60" i="33" s="1"/>
  <c r="V58" i="33"/>
  <c r="W58" i="33"/>
  <c r="X59" i="33"/>
  <c r="Y59" i="33" s="1"/>
  <c r="V57" i="33"/>
  <c r="W57" i="33"/>
  <c r="X58" i="33"/>
  <c r="Y58" i="33" s="1"/>
  <c r="V56" i="33"/>
  <c r="W56" i="33"/>
  <c r="X57" i="33"/>
  <c r="Y57" i="33" s="1"/>
  <c r="V55" i="33"/>
  <c r="W55" i="33"/>
  <c r="X56" i="33"/>
  <c r="Y56" i="33" s="1"/>
  <c r="V54" i="33"/>
  <c r="W54" i="33"/>
  <c r="X55" i="33"/>
  <c r="Y55" i="33" s="1"/>
  <c r="V53" i="33"/>
  <c r="W53" i="33"/>
  <c r="X54" i="33"/>
  <c r="Y54" i="33" s="1"/>
  <c r="V52" i="33"/>
  <c r="W52" i="33"/>
  <c r="X53" i="33"/>
  <c r="Y53" i="33" s="1"/>
  <c r="V51" i="33"/>
  <c r="W51" i="33"/>
  <c r="X52" i="33"/>
  <c r="Y52" i="33" s="1"/>
  <c r="V50" i="33"/>
  <c r="W50" i="33"/>
  <c r="X51" i="33"/>
  <c r="Y51" i="33" s="1"/>
  <c r="V49" i="33"/>
  <c r="W49" i="33"/>
  <c r="X50" i="33"/>
  <c r="Y50" i="33" s="1"/>
  <c r="V48" i="33"/>
  <c r="W48" i="33"/>
  <c r="X49" i="33"/>
  <c r="Y49" i="33" s="1"/>
  <c r="V47" i="33"/>
  <c r="W47" i="33"/>
  <c r="X48" i="33"/>
  <c r="Y48" i="33" s="1"/>
  <c r="V46" i="33"/>
  <c r="W46" i="33"/>
  <c r="W45" i="33"/>
  <c r="V45" i="33"/>
  <c r="X46" i="33"/>
  <c r="Y46" i="33" s="1"/>
  <c r="W44" i="33"/>
  <c r="V44" i="33"/>
  <c r="X45" i="33"/>
  <c r="Y45" i="33" s="1"/>
  <c r="V43" i="33"/>
  <c r="W43" i="33"/>
  <c r="V42" i="33"/>
  <c r="W42" i="33"/>
  <c r="X43" i="33"/>
  <c r="Y43" i="33" s="1"/>
  <c r="V41" i="33"/>
  <c r="W41" i="33"/>
  <c r="X42" i="33"/>
  <c r="Y42" i="33" s="1"/>
  <c r="V40" i="33"/>
  <c r="W40" i="33"/>
  <c r="V39" i="33"/>
  <c r="W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W27" i="33"/>
  <c r="V26" i="33"/>
  <c r="V25" i="33"/>
  <c r="V24" i="33"/>
  <c r="V23" i="33"/>
  <c r="W12" i="33"/>
  <c r="W11" i="33"/>
  <c r="T9" i="33"/>
  <c r="W9" i="33" s="1"/>
  <c r="C9" i="33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W80" i="32"/>
  <c r="V80" i="32"/>
  <c r="R80" i="32"/>
  <c r="C81" i="32" s="1"/>
  <c r="X81" i="32" s="1"/>
  <c r="Y81" i="32" s="1"/>
  <c r="M80" i="32"/>
  <c r="K80" i="32"/>
  <c r="V79" i="32"/>
  <c r="W79" i="32"/>
  <c r="R79" i="32"/>
  <c r="C80" i="32" s="1"/>
  <c r="X80" i="32" s="1"/>
  <c r="Y80" i="32" s="1"/>
  <c r="M79" i="32"/>
  <c r="K79" i="32"/>
  <c r="V78" i="32"/>
  <c r="W78" i="32"/>
  <c r="R78" i="32"/>
  <c r="C79" i="32" s="1"/>
  <c r="X79" i="32" s="1"/>
  <c r="Y79" i="32" s="1"/>
  <c r="M78" i="32"/>
  <c r="K78" i="32"/>
  <c r="V77" i="32"/>
  <c r="W77" i="32"/>
  <c r="R77" i="32"/>
  <c r="C78" i="32" s="1"/>
  <c r="X78" i="32" s="1"/>
  <c r="Y78" i="32" s="1"/>
  <c r="M77" i="32"/>
  <c r="K77" i="32"/>
  <c r="V76" i="32"/>
  <c r="W76" i="32"/>
  <c r="R76" i="32"/>
  <c r="C77" i="32" s="1"/>
  <c r="X77" i="32" s="1"/>
  <c r="Y77" i="32" s="1"/>
  <c r="M76" i="32"/>
  <c r="K76" i="32"/>
  <c r="V75" i="32"/>
  <c r="W75" i="32"/>
  <c r="R75" i="32"/>
  <c r="C76" i="32" s="1"/>
  <c r="X76" i="32" s="1"/>
  <c r="Y76" i="32" s="1"/>
  <c r="M75" i="32"/>
  <c r="K75" i="32"/>
  <c r="V74" i="32"/>
  <c r="W74" i="32"/>
  <c r="R74" i="32"/>
  <c r="C75" i="32" s="1"/>
  <c r="X75" i="32" s="1"/>
  <c r="Y75" i="32" s="1"/>
  <c r="M74" i="32"/>
  <c r="K74" i="32"/>
  <c r="W73" i="32"/>
  <c r="V73" i="32"/>
  <c r="R73" i="32"/>
  <c r="C74" i="32" s="1"/>
  <c r="X74" i="32" s="1"/>
  <c r="Y74" i="32" s="1"/>
  <c r="M73" i="32"/>
  <c r="K73" i="32"/>
  <c r="W72" i="32"/>
  <c r="V72" i="32"/>
  <c r="R72" i="32"/>
  <c r="C73" i="32" s="1"/>
  <c r="X73" i="32" s="1"/>
  <c r="Y73" i="32" s="1"/>
  <c r="M72" i="32"/>
  <c r="K72" i="32"/>
  <c r="V71" i="32"/>
  <c r="W71" i="32"/>
  <c r="R71" i="32"/>
  <c r="C72" i="32" s="1"/>
  <c r="X72" i="32" s="1"/>
  <c r="Y72" i="32" s="1"/>
  <c r="M71" i="32"/>
  <c r="K71" i="32"/>
  <c r="V70" i="32"/>
  <c r="W70" i="32"/>
  <c r="R70" i="32"/>
  <c r="C71" i="32" s="1"/>
  <c r="X71" i="32" s="1"/>
  <c r="Y71" i="32" s="1"/>
  <c r="M70" i="32"/>
  <c r="K70" i="32"/>
  <c r="V69" i="32"/>
  <c r="W69" i="32"/>
  <c r="R69" i="32"/>
  <c r="C70" i="32" s="1"/>
  <c r="X70" i="32" s="1"/>
  <c r="Y70" i="32" s="1"/>
  <c r="M69" i="32"/>
  <c r="K69" i="32"/>
  <c r="V68" i="32"/>
  <c r="W68" i="32"/>
  <c r="R68" i="32"/>
  <c r="C69" i="32" s="1"/>
  <c r="X69" i="32" s="1"/>
  <c r="Y69" i="32" s="1"/>
  <c r="M68" i="32"/>
  <c r="K68" i="32"/>
  <c r="V67" i="32"/>
  <c r="W67" i="32"/>
  <c r="R67" i="32"/>
  <c r="M67" i="32"/>
  <c r="K67" i="32"/>
  <c r="V66" i="32"/>
  <c r="W66" i="32"/>
  <c r="R66" i="32"/>
  <c r="M66" i="32"/>
  <c r="K66" i="32"/>
  <c r="W65" i="32"/>
  <c r="V65" i="32"/>
  <c r="R65" i="32"/>
  <c r="V64" i="32"/>
  <c r="W64" i="32"/>
  <c r="R64" i="32"/>
  <c r="V63" i="32"/>
  <c r="W63" i="32"/>
  <c r="R63" i="32"/>
  <c r="V62" i="32"/>
  <c r="W62" i="32"/>
  <c r="X63" i="32"/>
  <c r="Y63" i="32" s="1"/>
  <c r="V61" i="32"/>
  <c r="W61" i="32"/>
  <c r="X62" i="32"/>
  <c r="Y62" i="32" s="1"/>
  <c r="V60" i="32"/>
  <c r="W60" i="32"/>
  <c r="X61" i="32"/>
  <c r="Y61" i="32" s="1"/>
  <c r="V59" i="32"/>
  <c r="W59" i="32"/>
  <c r="X60" i="32"/>
  <c r="Y60" i="32" s="1"/>
  <c r="V58" i="32"/>
  <c r="W57" i="32"/>
  <c r="W58" i="32" s="1"/>
  <c r="V57" i="32"/>
  <c r="V56" i="32"/>
  <c r="V55" i="32"/>
  <c r="V54" i="32"/>
  <c r="W54" i="32"/>
  <c r="W55" i="32" s="1"/>
  <c r="W56" i="32" s="1"/>
  <c r="V53" i="32"/>
  <c r="V52" i="32"/>
  <c r="V51" i="32"/>
  <c r="W51" i="32"/>
  <c r="W52" i="32" s="1"/>
  <c r="W53" i="32" s="1"/>
  <c r="V50" i="32"/>
  <c r="W50" i="32"/>
  <c r="W49" i="32"/>
  <c r="V49" i="32"/>
  <c r="V48" i="32"/>
  <c r="V47" i="32"/>
  <c r="W47" i="32"/>
  <c r="W48" i="32" s="1"/>
  <c r="V46" i="32"/>
  <c r="W46" i="32"/>
  <c r="V45" i="32"/>
  <c r="W45" i="32"/>
  <c r="V44" i="32"/>
  <c r="V43" i="32"/>
  <c r="W43" i="32"/>
  <c r="W44" i="32" s="1"/>
  <c r="W40" i="32"/>
  <c r="V40" i="32"/>
  <c r="V39" i="32"/>
  <c r="V38" i="32"/>
  <c r="T38" i="32"/>
  <c r="V37" i="32"/>
  <c r="T37" i="32"/>
  <c r="V36" i="32"/>
  <c r="T36" i="32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V25" i="32"/>
  <c r="T25" i="32"/>
  <c r="V24" i="32"/>
  <c r="T24" i="32"/>
  <c r="V23" i="32"/>
  <c r="T23" i="32"/>
  <c r="T22" i="32"/>
  <c r="T21" i="32"/>
  <c r="T20" i="32"/>
  <c r="T19" i="32"/>
  <c r="T18" i="32"/>
  <c r="T17" i="32"/>
  <c r="T16" i="32"/>
  <c r="T15" i="32"/>
  <c r="T14" i="32"/>
  <c r="T13" i="32"/>
  <c r="T12" i="32"/>
  <c r="W12" i="32" s="1"/>
  <c r="T11" i="32"/>
  <c r="W11" i="32" s="1"/>
  <c r="T10" i="32"/>
  <c r="T9" i="32"/>
  <c r="C9" i="32"/>
  <c r="V109" i="31"/>
  <c r="T109" i="31"/>
  <c r="W109" i="31" s="1"/>
  <c r="R109" i="31"/>
  <c r="M109" i="31"/>
  <c r="K109" i="31"/>
  <c r="V108" i="31"/>
  <c r="T108" i="31"/>
  <c r="W108" i="31" s="1"/>
  <c r="R108" i="31"/>
  <c r="C109" i="31" s="1"/>
  <c r="X109" i="31" s="1"/>
  <c r="Y109" i="31" s="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K94" i="31"/>
  <c r="V93" i="31"/>
  <c r="T93" i="31"/>
  <c r="W93" i="31" s="1"/>
  <c r="R93" i="31"/>
  <c r="C94" i="31" s="1"/>
  <c r="X94" i="31" s="1"/>
  <c r="Y94" i="31" s="1"/>
  <c r="K93" i="31"/>
  <c r="V92" i="31"/>
  <c r="T92" i="31"/>
  <c r="W92" i="31" s="1"/>
  <c r="R92" i="31"/>
  <c r="C93" i="31" s="1"/>
  <c r="X93" i="31" s="1"/>
  <c r="Y93" i="31" s="1"/>
  <c r="K92" i="31"/>
  <c r="V91" i="31"/>
  <c r="T91" i="31"/>
  <c r="W91" i="31" s="1"/>
  <c r="R91" i="31"/>
  <c r="C92" i="31" s="1"/>
  <c r="X92" i="31" s="1"/>
  <c r="Y92" i="31" s="1"/>
  <c r="K91" i="31"/>
  <c r="V90" i="31"/>
  <c r="T90" i="31"/>
  <c r="W90" i="31" s="1"/>
  <c r="R90" i="31"/>
  <c r="C91" i="31" s="1"/>
  <c r="X91" i="31" s="1"/>
  <c r="Y91" i="31" s="1"/>
  <c r="K90" i="31"/>
  <c r="V89" i="31"/>
  <c r="T89" i="31"/>
  <c r="W89" i="31" s="1"/>
  <c r="R89" i="31"/>
  <c r="C90" i="31" s="1"/>
  <c r="X90" i="31" s="1"/>
  <c r="Y90" i="31" s="1"/>
  <c r="K89" i="31"/>
  <c r="V88" i="31"/>
  <c r="T88" i="31"/>
  <c r="W88" i="31" s="1"/>
  <c r="R88" i="31"/>
  <c r="C89" i="31" s="1"/>
  <c r="X89" i="31" s="1"/>
  <c r="Y89" i="31" s="1"/>
  <c r="K88" i="31"/>
  <c r="V87" i="31"/>
  <c r="T87" i="31"/>
  <c r="W87" i="31" s="1"/>
  <c r="R87" i="31"/>
  <c r="C88" i="31" s="1"/>
  <c r="X88" i="31" s="1"/>
  <c r="Y88" i="31" s="1"/>
  <c r="K87" i="31"/>
  <c r="V86" i="31"/>
  <c r="T86" i="31"/>
  <c r="W86" i="31" s="1"/>
  <c r="R86" i="31"/>
  <c r="C87" i="31" s="1"/>
  <c r="X87" i="31" s="1"/>
  <c r="Y87" i="31" s="1"/>
  <c r="K86" i="31"/>
  <c r="W85" i="31"/>
  <c r="V85" i="31"/>
  <c r="T85" i="31"/>
  <c r="R85" i="31"/>
  <c r="C86" i="31" s="1"/>
  <c r="X86" i="31" s="1"/>
  <c r="Y86" i="31" s="1"/>
  <c r="K85" i="31"/>
  <c r="V84" i="31"/>
  <c r="T84" i="31"/>
  <c r="W84" i="31" s="1"/>
  <c r="R84" i="31"/>
  <c r="C85" i="31" s="1"/>
  <c r="X85" i="31" s="1"/>
  <c r="Y85" i="31" s="1"/>
  <c r="K84" i="31"/>
  <c r="V83" i="31"/>
  <c r="T83" i="31"/>
  <c r="W83" i="31" s="1"/>
  <c r="R83" i="31"/>
  <c r="C84" i="31" s="1"/>
  <c r="X84" i="31" s="1"/>
  <c r="Y84" i="31" s="1"/>
  <c r="K83" i="31"/>
  <c r="V82" i="31"/>
  <c r="T82" i="31"/>
  <c r="W82" i="31" s="1"/>
  <c r="R82" i="31"/>
  <c r="C83" i="31" s="1"/>
  <c r="X83" i="31" s="1"/>
  <c r="Y83" i="31" s="1"/>
  <c r="K82" i="31"/>
  <c r="V81" i="31"/>
  <c r="T81" i="31"/>
  <c r="W81" i="31" s="1"/>
  <c r="R81" i="31"/>
  <c r="C82" i="31" s="1"/>
  <c r="X82" i="31" s="1"/>
  <c r="Y82" i="31" s="1"/>
  <c r="K81" i="31"/>
  <c r="V80" i="31"/>
  <c r="T80" i="31"/>
  <c r="W80" i="31" s="1"/>
  <c r="R80" i="31"/>
  <c r="C81" i="31" s="1"/>
  <c r="X81" i="31" s="1"/>
  <c r="Y81" i="31" s="1"/>
  <c r="K80" i="31"/>
  <c r="V79" i="31"/>
  <c r="T79" i="31"/>
  <c r="W79" i="31" s="1"/>
  <c r="R79" i="31"/>
  <c r="C80" i="31" s="1"/>
  <c r="X80" i="31" s="1"/>
  <c r="Y80" i="31" s="1"/>
  <c r="K79" i="31"/>
  <c r="V78" i="31"/>
  <c r="T78" i="31"/>
  <c r="W78" i="31" s="1"/>
  <c r="R78" i="31"/>
  <c r="C79" i="31" s="1"/>
  <c r="X79" i="31" s="1"/>
  <c r="Y79" i="31" s="1"/>
  <c r="K78" i="31"/>
  <c r="V77" i="31"/>
  <c r="T77" i="31"/>
  <c r="W77" i="31" s="1"/>
  <c r="R77" i="31"/>
  <c r="C78" i="31" s="1"/>
  <c r="X78" i="31" s="1"/>
  <c r="Y78" i="31" s="1"/>
  <c r="K77" i="31"/>
  <c r="V76" i="31"/>
  <c r="T76" i="31"/>
  <c r="W76" i="31" s="1"/>
  <c r="R76" i="31"/>
  <c r="C77" i="31" s="1"/>
  <c r="X77" i="31" s="1"/>
  <c r="Y77" i="31" s="1"/>
  <c r="K76" i="31"/>
  <c r="V75" i="31"/>
  <c r="T75" i="31"/>
  <c r="W75" i="31" s="1"/>
  <c r="R75" i="31"/>
  <c r="C76" i="31" s="1"/>
  <c r="X76" i="31" s="1"/>
  <c r="Y76" i="31" s="1"/>
  <c r="K75" i="31"/>
  <c r="V74" i="31"/>
  <c r="T74" i="31"/>
  <c r="W74" i="31" s="1"/>
  <c r="R74" i="31"/>
  <c r="C75" i="31" s="1"/>
  <c r="X75" i="31" s="1"/>
  <c r="Y75" i="31" s="1"/>
  <c r="K74" i="31"/>
  <c r="V73" i="31"/>
  <c r="T73" i="31"/>
  <c r="W73" i="31" s="1"/>
  <c r="R73" i="31"/>
  <c r="C74" i="31" s="1"/>
  <c r="X74" i="31" s="1"/>
  <c r="Y74" i="31" s="1"/>
  <c r="V72" i="31"/>
  <c r="T72" i="31"/>
  <c r="W72" i="31" s="1"/>
  <c r="R72" i="31"/>
  <c r="C73" i="31" s="1"/>
  <c r="X73" i="31" s="1"/>
  <c r="Y73" i="31" s="1"/>
  <c r="V71" i="31"/>
  <c r="T71" i="31"/>
  <c r="W71" i="31" s="1"/>
  <c r="R71" i="31"/>
  <c r="C72" i="31" s="1"/>
  <c r="X72" i="31" s="1"/>
  <c r="Y72" i="31" s="1"/>
  <c r="V70" i="31"/>
  <c r="T70" i="31"/>
  <c r="W70" i="31" s="1"/>
  <c r="R70" i="31"/>
  <c r="C71" i="31" s="1"/>
  <c r="X71" i="31" s="1"/>
  <c r="Y71" i="31" s="1"/>
  <c r="V69" i="31"/>
  <c r="T69" i="31"/>
  <c r="W69" i="31" s="1"/>
  <c r="R69" i="31"/>
  <c r="C70" i="31" s="1"/>
  <c r="X70" i="31" s="1"/>
  <c r="Y70" i="31" s="1"/>
  <c r="V68" i="31"/>
  <c r="T68" i="31"/>
  <c r="W68" i="31" s="1"/>
  <c r="R68" i="31"/>
  <c r="C69" i="31" s="1"/>
  <c r="X69" i="31" s="1"/>
  <c r="Y69" i="31" s="1"/>
  <c r="V67" i="31"/>
  <c r="T67" i="31"/>
  <c r="W67" i="31" s="1"/>
  <c r="R67" i="31"/>
  <c r="C68" i="31" s="1"/>
  <c r="X68" i="31" s="1"/>
  <c r="Y68" i="31" s="1"/>
  <c r="V66" i="31"/>
  <c r="T66" i="31"/>
  <c r="W66" i="31" s="1"/>
  <c r="R66" i="31"/>
  <c r="C67" i="31" s="1"/>
  <c r="X67" i="31" s="1"/>
  <c r="Y67" i="31" s="1"/>
  <c r="V65" i="31"/>
  <c r="T65" i="31"/>
  <c r="W65" i="31" s="1"/>
  <c r="R65" i="31"/>
  <c r="C66" i="31" s="1"/>
  <c r="X66" i="31" s="1"/>
  <c r="Y66" i="31" s="1"/>
  <c r="V64" i="31"/>
  <c r="T64" i="31"/>
  <c r="W64" i="31" s="1"/>
  <c r="R64" i="31"/>
  <c r="C65" i="31" s="1"/>
  <c r="X65" i="31" s="1"/>
  <c r="Y65" i="31" s="1"/>
  <c r="V63" i="31"/>
  <c r="T63" i="31"/>
  <c r="W63" i="31" s="1"/>
  <c r="R63" i="31"/>
  <c r="C64" i="31" s="1"/>
  <c r="X64" i="31" s="1"/>
  <c r="Y64" i="31" s="1"/>
  <c r="V62" i="31"/>
  <c r="T62" i="31"/>
  <c r="W62" i="31" s="1"/>
  <c r="R62" i="31"/>
  <c r="C63" i="31" s="1"/>
  <c r="X63" i="31" s="1"/>
  <c r="Y63" i="31" s="1"/>
  <c r="V61" i="31"/>
  <c r="T61" i="31"/>
  <c r="W61" i="31" s="1"/>
  <c r="R61" i="31"/>
  <c r="C62" i="31" s="1"/>
  <c r="X62" i="31" s="1"/>
  <c r="Y62" i="31" s="1"/>
  <c r="V60" i="31"/>
  <c r="T60" i="31"/>
  <c r="W60" i="31" s="1"/>
  <c r="R60" i="31"/>
  <c r="C61" i="31" s="1"/>
  <c r="X61" i="31" s="1"/>
  <c r="Y61" i="31" s="1"/>
  <c r="V59" i="31"/>
  <c r="V58" i="31"/>
  <c r="W58" i="31"/>
  <c r="W59" i="31" s="1"/>
  <c r="V57" i="31"/>
  <c r="V56" i="31"/>
  <c r="V55" i="31"/>
  <c r="W55" i="31"/>
  <c r="W56" i="31" s="1"/>
  <c r="W57" i="31" s="1"/>
  <c r="V54" i="31"/>
  <c r="V53" i="31"/>
  <c r="V52" i="31"/>
  <c r="W52" i="31"/>
  <c r="W53" i="31" s="1"/>
  <c r="W54" i="31" s="1"/>
  <c r="V51" i="31"/>
  <c r="W51" i="31"/>
  <c r="V50" i="31"/>
  <c r="W50" i="31"/>
  <c r="V49" i="31"/>
  <c r="V48" i="31"/>
  <c r="W48" i="31"/>
  <c r="W49" i="31" s="1"/>
  <c r="V47" i="31"/>
  <c r="W47" i="31"/>
  <c r="W46" i="31"/>
  <c r="V46" i="31"/>
  <c r="V45" i="31"/>
  <c r="V44" i="31"/>
  <c r="V43" i="31"/>
  <c r="W43" i="31"/>
  <c r="W44" i="31" s="1"/>
  <c r="W45" i="31" s="1"/>
  <c r="V42" i="31"/>
  <c r="V41" i="31"/>
  <c r="V40" i="31"/>
  <c r="V39" i="31"/>
  <c r="T39" i="31"/>
  <c r="V38" i="31"/>
  <c r="T38" i="31"/>
  <c r="V37" i="31"/>
  <c r="T37" i="31"/>
  <c r="V36" i="31"/>
  <c r="T36" i="31"/>
  <c r="V35" i="31"/>
  <c r="T35" i="31"/>
  <c r="V34" i="31"/>
  <c r="T34" i="31"/>
  <c r="V33" i="31"/>
  <c r="T33" i="31"/>
  <c r="V32" i="31"/>
  <c r="T32" i="31"/>
  <c r="V31" i="31"/>
  <c r="T31" i="31"/>
  <c r="V30" i="31"/>
  <c r="T30" i="31"/>
  <c r="V29" i="31"/>
  <c r="T29" i="31"/>
  <c r="V27" i="31"/>
  <c r="T27" i="31"/>
  <c r="V26" i="31"/>
  <c r="T26" i="31"/>
  <c r="V25" i="31"/>
  <c r="T25" i="31"/>
  <c r="V24" i="31"/>
  <c r="T24" i="31"/>
  <c r="V23" i="31"/>
  <c r="T23" i="31"/>
  <c r="T22" i="31"/>
  <c r="T21" i="31"/>
  <c r="T20" i="31"/>
  <c r="T19" i="31"/>
  <c r="T18" i="31"/>
  <c r="T17" i="31"/>
  <c r="T16" i="31"/>
  <c r="T15" i="31"/>
  <c r="T14" i="31"/>
  <c r="T13" i="31"/>
  <c r="T12" i="31"/>
  <c r="W12" i="31" s="1"/>
  <c r="T11" i="31"/>
  <c r="T10" i="31"/>
  <c r="T9" i="31"/>
  <c r="V9" i="31" s="1"/>
  <c r="C9" i="31"/>
  <c r="R10" i="17"/>
  <c r="T10" i="17"/>
  <c r="R11" i="17"/>
  <c r="C12" i="17" s="1"/>
  <c r="T11" i="17"/>
  <c r="R12" i="17"/>
  <c r="C13" i="17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 s="1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T78" i="17"/>
  <c r="R79" i="17"/>
  <c r="C80" i="17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/>
  <c r="T103" i="17"/>
  <c r="R104" i="17"/>
  <c r="C105" i="17" s="1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 s="1"/>
  <c r="L2" i="17"/>
  <c r="X64" i="32" l="1"/>
  <c r="Y64" i="32" s="1"/>
  <c r="X65" i="32"/>
  <c r="Y65" i="32" s="1"/>
  <c r="X66" i="32"/>
  <c r="Y66" i="32" s="1"/>
  <c r="C67" i="32"/>
  <c r="X67" i="32" s="1"/>
  <c r="Y67" i="32" s="1"/>
  <c r="C68" i="32"/>
  <c r="X68" i="32" s="1"/>
  <c r="Y68" i="32" s="1"/>
  <c r="V10" i="31"/>
  <c r="R9" i="32"/>
  <c r="C10" i="32" s="1"/>
  <c r="W13" i="32"/>
  <c r="W14" i="32" s="1"/>
  <c r="W15" i="32" s="1"/>
  <c r="W16" i="32" s="1"/>
  <c r="W13" i="33"/>
  <c r="W14" i="33" s="1"/>
  <c r="W15" i="33" s="1"/>
  <c r="W16" i="33" s="1"/>
  <c r="X47" i="33"/>
  <c r="Y47" i="33" s="1"/>
  <c r="W25" i="32"/>
  <c r="W26" i="32" s="1"/>
  <c r="W27" i="32" s="1"/>
  <c r="W28" i="32" s="1"/>
  <c r="W29" i="32" s="1"/>
  <c r="W30" i="32" s="1"/>
  <c r="W31" i="32" s="1"/>
  <c r="W32" i="32" s="1"/>
  <c r="W33" i="32" s="1"/>
  <c r="X44" i="33"/>
  <c r="Y44" i="33" s="1"/>
  <c r="W13" i="31"/>
  <c r="W14" i="31" s="1"/>
  <c r="W15" i="31" s="1"/>
  <c r="W16" i="31" s="1"/>
  <c r="W17" i="31" s="1"/>
  <c r="W18" i="31" s="1"/>
  <c r="W19" i="31" s="1"/>
  <c r="W20" i="31" s="1"/>
  <c r="W21" i="31" s="1"/>
  <c r="W22" i="31" s="1"/>
  <c r="W23" i="31" s="1"/>
  <c r="W24" i="31" s="1"/>
  <c r="W29" i="31"/>
  <c r="W9" i="31"/>
  <c r="W10" i="31" s="1"/>
  <c r="W11" i="31" s="1"/>
  <c r="W25" i="31"/>
  <c r="W26" i="31" s="1"/>
  <c r="W27" i="31" s="1"/>
  <c r="W30" i="31"/>
  <c r="W37" i="31"/>
  <c r="W38" i="31" s="1"/>
  <c r="W39" i="31" s="1"/>
  <c r="W40" i="31" s="1"/>
  <c r="W41" i="31" s="1"/>
  <c r="W42" i="31" s="1"/>
  <c r="W9" i="32"/>
  <c r="V9" i="32"/>
  <c r="V10" i="32" s="1"/>
  <c r="V11" i="32" s="1"/>
  <c r="V12" i="32" s="1"/>
  <c r="V13" i="32" s="1"/>
  <c r="V14" i="32" s="1"/>
  <c r="V15" i="32" s="1"/>
  <c r="V16" i="32" s="1"/>
  <c r="V17" i="32" s="1"/>
  <c r="V18" i="32" s="1"/>
  <c r="V19" i="32" s="1"/>
  <c r="V20" i="32" s="1"/>
  <c r="V21" i="32" s="1"/>
  <c r="V22" i="32" s="1"/>
  <c r="W34" i="32"/>
  <c r="W35" i="32" s="1"/>
  <c r="W36" i="32" s="1"/>
  <c r="W37" i="32" s="1"/>
  <c r="W38" i="32" s="1"/>
  <c r="W39" i="32" s="1"/>
  <c r="W10" i="32"/>
  <c r="W10" i="33"/>
  <c r="V11" i="31"/>
  <c r="V12" i="31" s="1"/>
  <c r="W31" i="31"/>
  <c r="W32" i="31" s="1"/>
  <c r="W33" i="31" s="1"/>
  <c r="W34" i="31" s="1"/>
  <c r="W35" i="31" s="1"/>
  <c r="W36" i="31" s="1"/>
  <c r="W17" i="33"/>
  <c r="W18" i="33" s="1"/>
  <c r="W19" i="33" s="1"/>
  <c r="W20" i="33" s="1"/>
  <c r="W21" i="33" s="1"/>
  <c r="W22" i="33" s="1"/>
  <c r="W23" i="33" s="1"/>
  <c r="W24" i="33" s="1"/>
  <c r="R9" i="33"/>
  <c r="W28" i="33"/>
  <c r="W29" i="33" s="1"/>
  <c r="W30" i="33" s="1"/>
  <c r="W31" i="33" s="1"/>
  <c r="W32" i="33" s="1"/>
  <c r="W33" i="33" s="1"/>
  <c r="V9" i="33"/>
  <c r="V10" i="33" s="1"/>
  <c r="V11" i="33" s="1"/>
  <c r="V12" i="33" s="1"/>
  <c r="V13" i="33" s="1"/>
  <c r="V14" i="33" s="1"/>
  <c r="V15" i="33" s="1"/>
  <c r="V16" i="33" s="1"/>
  <c r="V17" i="33" s="1"/>
  <c r="V18" i="33" s="1"/>
  <c r="V19" i="33" s="1"/>
  <c r="V20" i="33" s="1"/>
  <c r="V21" i="33" s="1"/>
  <c r="V22" i="33" s="1"/>
  <c r="W34" i="33"/>
  <c r="W35" i="33" s="1"/>
  <c r="W36" i="33" s="1"/>
  <c r="W37" i="33" s="1"/>
  <c r="W38" i="33" s="1"/>
  <c r="H4" i="32"/>
  <c r="H4" i="33"/>
  <c r="H4" i="31"/>
  <c r="G5" i="17"/>
  <c r="E5" i="17"/>
  <c r="D4" i="17"/>
  <c r="C5" i="17"/>
  <c r="I5" i="17" s="1"/>
  <c r="T9" i="17"/>
  <c r="H4" i="17" s="1"/>
  <c r="C10" i="17"/>
  <c r="R9" i="31"/>
  <c r="W21" i="32"/>
  <c r="W22" i="32" s="1"/>
  <c r="W23" i="32" s="1"/>
  <c r="W24" i="32" s="1"/>
  <c r="W25" i="33"/>
  <c r="W26" i="33" s="1"/>
  <c r="C10" i="33" l="1"/>
  <c r="X48" i="32"/>
  <c r="Y48" i="32" s="1"/>
  <c r="V13" i="31"/>
  <c r="P5" i="33"/>
  <c r="R10" i="32"/>
  <c r="C11" i="32" s="1"/>
  <c r="X10" i="32"/>
  <c r="C10" i="31"/>
  <c r="K10" i="31" s="1"/>
  <c r="M10" i="31" s="1"/>
  <c r="L5" i="33"/>
  <c r="P5" i="31"/>
  <c r="L5" i="32"/>
  <c r="W17" i="32"/>
  <c r="P4" i="17"/>
  <c r="L4" i="17"/>
  <c r="C11" i="33" l="1"/>
  <c r="V14" i="31"/>
  <c r="V15" i="31" s="1"/>
  <c r="V16" i="31" s="1"/>
  <c r="V17" i="31" s="1"/>
  <c r="V18" i="31" s="1"/>
  <c r="V19" i="31" s="1"/>
  <c r="V20" i="31" s="1"/>
  <c r="V21" i="31" s="1"/>
  <c r="V22" i="31" s="1"/>
  <c r="X10" i="33"/>
  <c r="W18" i="32"/>
  <c r="W19" i="32" s="1"/>
  <c r="W20" i="32" s="1"/>
  <c r="X49" i="32"/>
  <c r="Y49" i="32" s="1"/>
  <c r="R10" i="31"/>
  <c r="X10" i="31"/>
  <c r="C12" i="33" l="1"/>
  <c r="X11" i="33"/>
  <c r="Y11" i="33" s="1"/>
  <c r="L5" i="31"/>
  <c r="P5" i="32"/>
  <c r="X50" i="32"/>
  <c r="Y50" i="32" s="1"/>
  <c r="C11" i="31"/>
  <c r="K11" i="31" s="1"/>
  <c r="M11" i="31" s="1"/>
  <c r="R11" i="32"/>
  <c r="C12" i="32" s="1"/>
  <c r="X11" i="32"/>
  <c r="Y11" i="32" s="1"/>
  <c r="X51" i="32" l="1"/>
  <c r="Y51" i="32" s="1"/>
  <c r="C13" i="33"/>
  <c r="X12" i="33"/>
  <c r="Y12" i="33" s="1"/>
  <c r="R11" i="31"/>
  <c r="X11" i="31"/>
  <c r="Y11" i="31" s="1"/>
  <c r="X52" i="32" l="1"/>
  <c r="Y52" i="32" s="1"/>
  <c r="C12" i="31"/>
  <c r="K12" i="31" s="1"/>
  <c r="M12" i="31" s="1"/>
  <c r="R12" i="32"/>
  <c r="C13" i="32" s="1"/>
  <c r="X12" i="32"/>
  <c r="Y12" i="32" s="1"/>
  <c r="X53" i="32" l="1"/>
  <c r="Y53" i="32" s="1"/>
  <c r="C14" i="33"/>
  <c r="X13" i="33"/>
  <c r="Y13" i="33" s="1"/>
  <c r="R12" i="31"/>
  <c r="X12" i="31"/>
  <c r="Y12" i="31" s="1"/>
  <c r="X54" i="32" l="1"/>
  <c r="Y54" i="32" s="1"/>
  <c r="R13" i="32"/>
  <c r="C14" i="32" s="1"/>
  <c r="X13" i="32"/>
  <c r="Y13" i="32" s="1"/>
  <c r="C13" i="31"/>
  <c r="K13" i="31" s="1"/>
  <c r="M13" i="31" s="1"/>
  <c r="X55" i="32" l="1"/>
  <c r="Y55" i="32" s="1"/>
  <c r="R13" i="31"/>
  <c r="X13" i="31"/>
  <c r="Y13" i="31" s="1"/>
  <c r="C15" i="33"/>
  <c r="X14" i="33"/>
  <c r="Y14" i="33" s="1"/>
  <c r="X56" i="32" l="1"/>
  <c r="Y56" i="32" s="1"/>
  <c r="R14" i="32"/>
  <c r="C15" i="32" s="1"/>
  <c r="X14" i="32"/>
  <c r="Y14" i="32" s="1"/>
  <c r="C14" i="31"/>
  <c r="K14" i="31" s="1"/>
  <c r="M14" i="31" s="1"/>
  <c r="X57" i="32" l="1"/>
  <c r="Y57" i="32" s="1"/>
  <c r="R14" i="31"/>
  <c r="C15" i="31" s="1"/>
  <c r="K15" i="31" s="1"/>
  <c r="M15" i="31" s="1"/>
  <c r="X14" i="31"/>
  <c r="Y14" i="31" s="1"/>
  <c r="C16" i="33"/>
  <c r="X15" i="33"/>
  <c r="Y15" i="33" s="1"/>
  <c r="X58" i="32" l="1"/>
  <c r="Y58" i="32" s="1"/>
  <c r="X59" i="32"/>
  <c r="Y59" i="32" s="1"/>
  <c r="R15" i="32"/>
  <c r="C16" i="32" s="1"/>
  <c r="X15" i="32"/>
  <c r="Y15" i="32" s="1"/>
  <c r="C17" i="33"/>
  <c r="X16" i="33"/>
  <c r="Y16" i="33" s="1"/>
  <c r="R15" i="31"/>
  <c r="C16" i="31" s="1"/>
  <c r="K16" i="31" s="1"/>
  <c r="M16" i="31" s="1"/>
  <c r="X15" i="31"/>
  <c r="Y15" i="31" s="1"/>
  <c r="R16" i="31" l="1"/>
  <c r="C17" i="31" s="1"/>
  <c r="K17" i="31" s="1"/>
  <c r="M17" i="31" s="1"/>
  <c r="X16" i="31"/>
  <c r="Y16" i="31" s="1"/>
  <c r="C18" i="33"/>
  <c r="X17" i="33"/>
  <c r="Y17" i="33" s="1"/>
  <c r="R16" i="32"/>
  <c r="C17" i="32" s="1"/>
  <c r="X16" i="32"/>
  <c r="Y16" i="32" s="1"/>
  <c r="R17" i="32" l="1"/>
  <c r="C18" i="32" s="1"/>
  <c r="X17" i="32"/>
  <c r="Y17" i="32" s="1"/>
  <c r="C19" i="33"/>
  <c r="X18" i="33"/>
  <c r="Y18" i="33" s="1"/>
  <c r="R17" i="31"/>
  <c r="C18" i="31" s="1"/>
  <c r="K18" i="31" s="1"/>
  <c r="M18" i="31" s="1"/>
  <c r="X17" i="31"/>
  <c r="Y17" i="31" s="1"/>
  <c r="R18" i="32" l="1"/>
  <c r="C19" i="32" s="1"/>
  <c r="X18" i="32"/>
  <c r="Y18" i="32" s="1"/>
  <c r="R18" i="31"/>
  <c r="C19" i="31" s="1"/>
  <c r="K19" i="31" s="1"/>
  <c r="M19" i="31" s="1"/>
  <c r="X18" i="31"/>
  <c r="Y18" i="31" s="1"/>
  <c r="C20" i="33"/>
  <c r="X19" i="33"/>
  <c r="Y19" i="33" s="1"/>
  <c r="X19" i="32" l="1"/>
  <c r="Y19" i="32" s="1"/>
  <c r="R19" i="31"/>
  <c r="C20" i="31" s="1"/>
  <c r="K20" i="31" s="1"/>
  <c r="M20" i="31" s="1"/>
  <c r="X19" i="31"/>
  <c r="Y19" i="31" s="1"/>
  <c r="C21" i="33"/>
  <c r="X20" i="33"/>
  <c r="Y20" i="33" s="1"/>
  <c r="R19" i="32" l="1"/>
  <c r="C20" i="32" s="1"/>
  <c r="R20" i="31"/>
  <c r="C21" i="31" s="1"/>
  <c r="K21" i="31" s="1"/>
  <c r="M21" i="31" s="1"/>
  <c r="X20" i="31"/>
  <c r="Y20" i="31" s="1"/>
  <c r="C22" i="33"/>
  <c r="X21" i="33"/>
  <c r="Y21" i="33" s="1"/>
  <c r="X20" i="32" l="1"/>
  <c r="Y20" i="32" s="1"/>
  <c r="R21" i="31"/>
  <c r="C22" i="31" s="1"/>
  <c r="K22" i="31" s="1"/>
  <c r="M22" i="31" s="1"/>
  <c r="X21" i="31"/>
  <c r="Y21" i="31" s="1"/>
  <c r="C23" i="33"/>
  <c r="X22" i="33"/>
  <c r="Y22" i="33" s="1"/>
  <c r="R20" i="32" l="1"/>
  <c r="C21" i="32" s="1"/>
  <c r="R22" i="31"/>
  <c r="C23" i="31" s="1"/>
  <c r="K23" i="31" s="1"/>
  <c r="M23" i="31" s="1"/>
  <c r="X22" i="31"/>
  <c r="Y22" i="31" s="1"/>
  <c r="C24" i="33"/>
  <c r="X23" i="33"/>
  <c r="Y23" i="33" s="1"/>
  <c r="X21" i="32" l="1"/>
  <c r="Y21" i="32" s="1"/>
  <c r="X24" i="33"/>
  <c r="Y24" i="33" s="1"/>
  <c r="C25" i="33"/>
  <c r="R23" i="31"/>
  <c r="C24" i="31" s="1"/>
  <c r="K24" i="31" s="1"/>
  <c r="M24" i="31" s="1"/>
  <c r="X23" i="31"/>
  <c r="Y23" i="31" s="1"/>
  <c r="R21" i="32" l="1"/>
  <c r="C22" i="32" s="1"/>
  <c r="R24" i="31"/>
  <c r="C25" i="31" s="1"/>
  <c r="K25" i="31" s="1"/>
  <c r="M25" i="31" s="1"/>
  <c r="X24" i="31"/>
  <c r="Y24" i="31" s="1"/>
  <c r="C26" i="33"/>
  <c r="X25" i="33"/>
  <c r="Y25" i="33" s="1"/>
  <c r="R22" i="32" l="1"/>
  <c r="C23" i="32" s="1"/>
  <c r="X22" i="32"/>
  <c r="Y22" i="32" s="1"/>
  <c r="R25" i="31"/>
  <c r="C26" i="31" s="1"/>
  <c r="K26" i="31" s="1"/>
  <c r="M26" i="31" s="1"/>
  <c r="X25" i="31"/>
  <c r="Y25" i="31" s="1"/>
  <c r="C27" i="33"/>
  <c r="C28" i="33" s="1"/>
  <c r="X26" i="33"/>
  <c r="Y26" i="33" s="1"/>
  <c r="R23" i="32" l="1"/>
  <c r="C24" i="32" s="1"/>
  <c r="X23" i="32"/>
  <c r="Y23" i="32" s="1"/>
  <c r="R26" i="31"/>
  <c r="X26" i="31"/>
  <c r="Y26" i="31" s="1"/>
  <c r="R24" i="32" l="1"/>
  <c r="C25" i="32" s="1"/>
  <c r="X24" i="32"/>
  <c r="Y24" i="32" s="1"/>
  <c r="X27" i="33"/>
  <c r="Y27" i="33" s="1"/>
  <c r="C27" i="31"/>
  <c r="K27" i="31" s="1"/>
  <c r="M27" i="31" s="1"/>
  <c r="R25" i="32" l="1"/>
  <c r="C26" i="32" s="1"/>
  <c r="X25" i="32"/>
  <c r="Y25" i="32" s="1"/>
  <c r="R27" i="31"/>
  <c r="C29" i="31" s="1"/>
  <c r="K29" i="31" s="1"/>
  <c r="M29" i="31" s="1"/>
  <c r="X27" i="31"/>
  <c r="Y27" i="31" s="1"/>
  <c r="X26" i="32" l="1"/>
  <c r="Y26" i="32" s="1"/>
  <c r="R26" i="32"/>
  <c r="C27" i="32" s="1"/>
  <c r="R29" i="31"/>
  <c r="C30" i="31" s="1"/>
  <c r="X29" i="31"/>
  <c r="Y29" i="31" s="1"/>
  <c r="X28" i="33"/>
  <c r="Y28" i="33" s="1"/>
  <c r="R27" i="32" l="1"/>
  <c r="C28" i="32" s="1"/>
  <c r="X27" i="32"/>
  <c r="Y27" i="32" s="1"/>
  <c r="K30" i="31"/>
  <c r="M30" i="31" s="1"/>
  <c r="R30" i="31" s="1"/>
  <c r="C31" i="31" s="1"/>
  <c r="K31" i="31" s="1"/>
  <c r="M31" i="31" s="1"/>
  <c r="R31" i="31" s="1"/>
  <c r="C32" i="31" s="1"/>
  <c r="K32" i="31" s="1"/>
  <c r="M32" i="31" s="1"/>
  <c r="X30" i="31"/>
  <c r="Y30" i="31" s="1"/>
  <c r="R28" i="32" l="1"/>
  <c r="C29" i="32" s="1"/>
  <c r="K29" i="32" s="1"/>
  <c r="M29" i="32" s="1"/>
  <c r="X28" i="32"/>
  <c r="Y28" i="32" s="1"/>
  <c r="R32" i="31"/>
  <c r="C33" i="31" s="1"/>
  <c r="K33" i="31" s="1"/>
  <c r="M33" i="31" s="1"/>
  <c r="X31" i="31"/>
  <c r="Y31" i="31" s="1"/>
  <c r="X29" i="33"/>
  <c r="Y29" i="33" s="1"/>
  <c r="R29" i="32" l="1"/>
  <c r="C30" i="32" s="1"/>
  <c r="X29" i="32"/>
  <c r="Y29" i="32" s="1"/>
  <c r="R33" i="31"/>
  <c r="C34" i="31" s="1"/>
  <c r="K34" i="31" s="1"/>
  <c r="M34" i="31" s="1"/>
  <c r="X32" i="31"/>
  <c r="Y32" i="31" s="1"/>
  <c r="K30" i="32" l="1"/>
  <c r="M30" i="32" s="1"/>
  <c r="R30" i="32" s="1"/>
  <c r="C31" i="32" s="1"/>
  <c r="X30" i="32"/>
  <c r="Y30" i="32" s="1"/>
  <c r="R31" i="32"/>
  <c r="R34" i="31"/>
  <c r="C35" i="31" s="1"/>
  <c r="K35" i="31" s="1"/>
  <c r="M35" i="31" s="1"/>
  <c r="X33" i="31"/>
  <c r="Y33" i="31" s="1"/>
  <c r="X30" i="33"/>
  <c r="Y30" i="33" s="1"/>
  <c r="R35" i="31" l="1"/>
  <c r="C36" i="31" s="1"/>
  <c r="X34" i="31"/>
  <c r="Y34" i="31" s="1"/>
  <c r="X31" i="32"/>
  <c r="Y31" i="32" s="1"/>
  <c r="C32" i="32"/>
  <c r="R32" i="32" l="1"/>
  <c r="R36" i="31"/>
  <c r="C37" i="31" s="1"/>
  <c r="X35" i="31"/>
  <c r="Y35" i="31" s="1"/>
  <c r="X31" i="33"/>
  <c r="Y31" i="33" s="1"/>
  <c r="R37" i="31" l="1"/>
  <c r="C38" i="31" s="1"/>
  <c r="X36" i="31"/>
  <c r="Y36" i="31" s="1"/>
  <c r="X32" i="32"/>
  <c r="Y32" i="32" s="1"/>
  <c r="C33" i="32"/>
  <c r="R33" i="32" l="1"/>
  <c r="R38" i="31"/>
  <c r="C39" i="31" s="1"/>
  <c r="X37" i="31"/>
  <c r="Y37" i="31" s="1"/>
  <c r="X32" i="33"/>
  <c r="Y32" i="33" s="1"/>
  <c r="R39" i="31" l="1"/>
  <c r="X38" i="31"/>
  <c r="Y38" i="31" s="1"/>
  <c r="X33" i="32"/>
  <c r="Y33" i="32" s="1"/>
  <c r="C34" i="32"/>
  <c r="X33" i="33"/>
  <c r="Y33" i="33" s="1"/>
  <c r="R34" i="32" l="1"/>
  <c r="C35" i="32" s="1"/>
  <c r="C40" i="31"/>
  <c r="X39" i="31"/>
  <c r="Y39" i="31" s="1"/>
  <c r="X34" i="32"/>
  <c r="Y34" i="32" s="1"/>
  <c r="X34" i="33"/>
  <c r="Y34" i="33" s="1"/>
  <c r="R35" i="32" l="1"/>
  <c r="C36" i="32" s="1"/>
  <c r="R40" i="31"/>
  <c r="C41" i="31" s="1"/>
  <c r="R41" i="31"/>
  <c r="X40" i="31"/>
  <c r="Y40" i="31" s="1"/>
  <c r="X35" i="32"/>
  <c r="Y35" i="32" s="1"/>
  <c r="X35" i="33"/>
  <c r="Y35" i="33" s="1"/>
  <c r="R36" i="32" l="1"/>
  <c r="C37" i="32" s="1"/>
  <c r="C42" i="31"/>
  <c r="X41" i="31"/>
  <c r="Y41" i="31" s="1"/>
  <c r="X36" i="32"/>
  <c r="Y36" i="32" s="1"/>
  <c r="X36" i="33"/>
  <c r="Y36" i="33" s="1"/>
  <c r="R37" i="32" l="1"/>
  <c r="C38" i="32" s="1"/>
  <c r="X42" i="31"/>
  <c r="Y42" i="31" s="1"/>
  <c r="R42" i="31"/>
  <c r="X37" i="32"/>
  <c r="Y37" i="32" s="1"/>
  <c r="X37" i="33"/>
  <c r="Y37" i="33" s="1"/>
  <c r="R38" i="32" l="1"/>
  <c r="C43" i="31"/>
  <c r="X38" i="32"/>
  <c r="Y38" i="32" s="1"/>
  <c r="X38" i="33"/>
  <c r="Y38" i="33" s="1"/>
  <c r="X43" i="31" l="1"/>
  <c r="Y43" i="31" s="1"/>
  <c r="R43" i="31"/>
  <c r="X39" i="33"/>
  <c r="E5" i="33"/>
  <c r="C5" i="33"/>
  <c r="D4" i="33"/>
  <c r="P2" i="33" s="1"/>
  <c r="G5" i="33"/>
  <c r="Y39" i="33" l="1"/>
  <c r="X40" i="33"/>
  <c r="C44" i="31"/>
  <c r="I5" i="33"/>
  <c r="X39" i="32"/>
  <c r="Y39" i="32" s="1"/>
  <c r="X40" i="32" l="1"/>
  <c r="Y40" i="32" s="1"/>
  <c r="X41" i="32"/>
  <c r="Y41" i="32" s="1"/>
  <c r="Y40" i="33"/>
  <c r="X41" i="33"/>
  <c r="Y41" i="33" s="1"/>
  <c r="X44" i="31"/>
  <c r="Y44" i="31" s="1"/>
  <c r="R44" i="31"/>
  <c r="X42" i="32" l="1"/>
  <c r="Y42" i="32" s="1"/>
  <c r="P4" i="33"/>
  <c r="C45" i="31"/>
  <c r="X45" i="31" l="1"/>
  <c r="Y45" i="31" s="1"/>
  <c r="R45" i="31"/>
  <c r="X43" i="32"/>
  <c r="Y43" i="32" s="1"/>
  <c r="C46" i="31" l="1"/>
  <c r="X44" i="32"/>
  <c r="Y44" i="32" s="1"/>
  <c r="X46" i="31" l="1"/>
  <c r="Y46" i="31" s="1"/>
  <c r="R46" i="31"/>
  <c r="C47" i="31" s="1"/>
  <c r="X45" i="32"/>
  <c r="Y45" i="32" s="1"/>
  <c r="X47" i="31" l="1"/>
  <c r="Y47" i="31" s="1"/>
  <c r="R47" i="31"/>
  <c r="C48" i="31" s="1"/>
  <c r="X46" i="32"/>
  <c r="Y46" i="32" s="1"/>
  <c r="D4" i="32" l="1"/>
  <c r="P2" i="32" s="1"/>
  <c r="L4" i="32"/>
  <c r="X48" i="31"/>
  <c r="Y48" i="31" s="1"/>
  <c r="R48" i="31"/>
  <c r="C49" i="31" s="1"/>
  <c r="G5" i="32"/>
  <c r="C5" i="32"/>
  <c r="E5" i="32"/>
  <c r="X47" i="32" l="1"/>
  <c r="Y47" i="32" s="1"/>
  <c r="P4" i="32" s="1"/>
  <c r="I5" i="32"/>
  <c r="X49" i="31"/>
  <c r="Y49" i="31" s="1"/>
  <c r="R49" i="31"/>
  <c r="C50" i="31" s="1"/>
  <c r="X50" i="31" l="1"/>
  <c r="Y50" i="31" s="1"/>
  <c r="R50" i="31"/>
  <c r="C51" i="31" s="1"/>
  <c r="X51" i="31" l="1"/>
  <c r="Y51" i="31" s="1"/>
  <c r="R51" i="31"/>
  <c r="C52" i="31" s="1"/>
  <c r="X52" i="31" l="1"/>
  <c r="Y52" i="31" s="1"/>
  <c r="R52" i="31"/>
  <c r="C53" i="31" s="1"/>
  <c r="X53" i="31" l="1"/>
  <c r="Y53" i="31" s="1"/>
  <c r="R53" i="31"/>
  <c r="C54" i="31" s="1"/>
  <c r="X54" i="31" l="1"/>
  <c r="Y54" i="31" s="1"/>
  <c r="R54" i="31"/>
  <c r="C55" i="31" s="1"/>
  <c r="X55" i="31" l="1"/>
  <c r="Y55" i="31" s="1"/>
  <c r="R55" i="31"/>
  <c r="C56" i="31" s="1"/>
  <c r="X56" i="31" l="1"/>
  <c r="Y56" i="31" s="1"/>
  <c r="R56" i="31"/>
  <c r="C57" i="31" s="1"/>
  <c r="X57" i="31" l="1"/>
  <c r="Y57" i="31" s="1"/>
  <c r="R57" i="31"/>
  <c r="C58" i="31" s="1"/>
  <c r="X58" i="31" l="1"/>
  <c r="Y58" i="31" s="1"/>
  <c r="R58" i="31"/>
  <c r="C59" i="31" s="1"/>
  <c r="X59" i="31" l="1"/>
  <c r="Y59" i="31" s="1"/>
  <c r="R59" i="31"/>
  <c r="C60" i="31" l="1"/>
  <c r="C5" i="31"/>
  <c r="E5" i="31"/>
  <c r="G5" i="31"/>
  <c r="D4" i="31"/>
  <c r="P2" i="31" s="1"/>
  <c r="I5" i="31" l="1"/>
  <c r="X60" i="31"/>
  <c r="Y60" i="31" s="1"/>
  <c r="P4" i="31" s="1"/>
  <c r="L4" i="31"/>
</calcChain>
</file>

<file path=xl/sharedStrings.xml><?xml version="1.0" encoding="utf-8"?>
<sst xmlns="http://schemas.openxmlformats.org/spreadsheetml/2006/main" count="417" uniqueCount="78">
  <si>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</si>
  <si>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</si>
  <si>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</si>
  <si>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</si>
  <si>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</si>
  <si>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</si>
  <si>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</si>
  <si>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</si>
  <si>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</si>
  <si>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</si>
  <si>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</si>
  <si>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</si>
  <si>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</si>
  <si>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</si>
  <si>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</si>
  <si>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</si>
  <si>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</si>
  <si>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</si>
  <si>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</si>
  <si>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</si>
  <si>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</si>
  <si>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</si>
  <si>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</si>
  <si>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</si>
  <si>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</si>
  <si>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</si>
  <si>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</si>
  <si>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</si>
  <si>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</si>
  <si>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</si>
  <si>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</si>
  <si>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</si>
  <si>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</si>
  <si>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</si>
  <si>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</si>
  <si>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</si>
  <si>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</si>
  <si>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</si>
  <si>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</si>
  <si>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</si>
  <si>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</si>
  <si>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</si>
  <si>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</si>
  <si>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</si>
  <si>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</si>
  <si>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</si>
  <si>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</si>
  <si>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</si>
  <si>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</si>
  <si>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</si>
  <si>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</si>
  <si>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</si>
  <si>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</si>
  <si>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</si>
  <si>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</si>
  <si>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</si>
  <si>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</si>
  <si>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</si>
  <si>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</si>
  <si>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</si>
  <si>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</si>
  <si>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</si>
  <si>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</si>
  <si>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</si>
  <si>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</si>
  <si>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</si>
  <si>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</si>
  <si>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USD/JPY</t>
    <phoneticPr fontId="2"/>
  </si>
  <si>
    <t>EURJPY</t>
    <phoneticPr fontId="2"/>
  </si>
  <si>
    <t>GBP/JPY</t>
    <phoneticPr fontId="2"/>
  </si>
  <si>
    <t>GBP/USD</t>
    <phoneticPr fontId="2"/>
  </si>
  <si>
    <t>EUR/JPY</t>
    <phoneticPr fontId="2"/>
  </si>
  <si>
    <t>４Ｈ</t>
    <phoneticPr fontId="3"/>
  </si>
  <si>
    <t>通常のPBエントリールール。日足と４Ｈでサポレジを引いて、その値まで値幅があまりない場合はエントリーを控える。　実体:ヒゲ＝１：２以上</t>
    <rPh sb="0" eb="2">
      <t>ツウジョウ</t>
    </rPh>
    <rPh sb="14" eb="16">
      <t>ヒアシ</t>
    </rPh>
    <rPh sb="25" eb="26">
      <t>ヒ</t>
    </rPh>
    <rPh sb="31" eb="32">
      <t>アタイ</t>
    </rPh>
    <rPh sb="34" eb="36">
      <t>ネハバ</t>
    </rPh>
    <rPh sb="42" eb="44">
      <t>バアイ</t>
    </rPh>
    <rPh sb="51" eb="52">
      <t>ヒカ</t>
    </rPh>
    <rPh sb="56" eb="58">
      <t>ジッタイ</t>
    </rPh>
    <rPh sb="65" eb="67">
      <t>イジョウ</t>
    </rPh>
    <phoneticPr fontId="3"/>
  </si>
  <si>
    <t>2/29</t>
    <phoneticPr fontId="2"/>
  </si>
  <si>
    <t>今回はとてもいい結果だったと思う。いずれのFIBでも70%近い勝率で、利益率も2倍以上3倍弱という結果。9日に1回くらいのエントリー回数となる。</t>
    <rPh sb="0" eb="2">
      <t>コンカイ</t>
    </rPh>
    <rPh sb="8" eb="10">
      <t>ケッカ</t>
    </rPh>
    <rPh sb="14" eb="15">
      <t>オモ</t>
    </rPh>
    <rPh sb="29" eb="30">
      <t>チカ</t>
    </rPh>
    <rPh sb="31" eb="33">
      <t>ショウリツ</t>
    </rPh>
    <rPh sb="35" eb="37">
      <t>リエキ</t>
    </rPh>
    <rPh sb="37" eb="38">
      <t>リツ</t>
    </rPh>
    <rPh sb="40" eb="41">
      <t>バイ</t>
    </rPh>
    <rPh sb="41" eb="43">
      <t>イジョウ</t>
    </rPh>
    <rPh sb="44" eb="45">
      <t>バイ</t>
    </rPh>
    <rPh sb="45" eb="46">
      <t>ジャク</t>
    </rPh>
    <rPh sb="49" eb="51">
      <t>ケッカ</t>
    </rPh>
    <rPh sb="53" eb="54">
      <t>カ</t>
    </rPh>
    <rPh sb="56" eb="57">
      <t>カイ</t>
    </rPh>
    <rPh sb="66" eb="68">
      <t>カイスウ</t>
    </rPh>
    <phoneticPr fontId="2"/>
  </si>
  <si>
    <t>これが実戦でも実現できればかなり優位性のあるトレードのような気がする。（もっと良いトレードルールはたくさんあるでしょうが・・・）実戦でできるかできないかはデモトレードに早く移すことが必要である。</t>
    <rPh sb="3" eb="5">
      <t>ジッセン</t>
    </rPh>
    <rPh sb="7" eb="9">
      <t>ジツゲン</t>
    </rPh>
    <rPh sb="16" eb="19">
      <t>ユウイセイ</t>
    </rPh>
    <rPh sb="30" eb="31">
      <t>キ</t>
    </rPh>
    <rPh sb="39" eb="40">
      <t>ヨ</t>
    </rPh>
    <rPh sb="64" eb="66">
      <t>ジッセン</t>
    </rPh>
    <rPh sb="84" eb="85">
      <t>ハヤ</t>
    </rPh>
    <rPh sb="86" eb="87">
      <t>ウツ</t>
    </rPh>
    <rPh sb="91" eb="93">
      <t>ヒツヨウ</t>
    </rPh>
    <phoneticPr fontId="2"/>
  </si>
  <si>
    <t>デモトレードも、検証とともに進めていきたい。</t>
    <rPh sb="8" eb="10">
      <t>ケンショウ</t>
    </rPh>
    <rPh sb="14" eb="15">
      <t>スス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</si>
</sst>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0_ "/>
    <numFmt numFmtId="183" formatCode="0.0000_);[Red]\(0.0000\)"/>
    <numFmt numFmtId="184" formatCode="0.00_);[Red]\(0.00\)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182" fontId="8" fillId="0" borderId="1" xfId="0" applyNumberFormat="1" applyFont="1" applyBorder="1" applyAlignment="1">
      <alignment horizontal="center" vertical="center"/>
    </xf>
    <xf numFmtId="183" fontId="8" fillId="0" borderId="1" xfId="0" applyNumberFormat="1" applyFont="1" applyBorder="1" applyAlignment="1">
      <alignment horizontal="center" vertical="center"/>
    </xf>
    <xf numFmtId="184" fontId="8" fillId="0" borderId="1" xfId="0" applyNumberFormat="1" applyFont="1" applyBorder="1" applyAlignment="1">
      <alignment horizontal="center" vertical="center"/>
    </xf>
    <xf numFmtId="181" fontId="8" fillId="0" borderId="7" xfId="0" applyNumberFormat="1" applyFont="1" applyBorder="1" applyAlignment="1">
      <alignment horizontal="center" vertical="center"/>
    </xf>
    <xf numFmtId="181" fontId="8" fillId="0" borderId="2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84" fontId="8" fillId="0" borderId="7" xfId="0" applyNumberFormat="1" applyFont="1" applyBorder="1" applyAlignment="1">
      <alignment horizontal="center" vertical="center"/>
    </xf>
    <xf numFmtId="184" fontId="8" fillId="0" borderId="2" xfId="0" applyNumberFormat="1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7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84" fontId="0" fillId="0" borderId="7" xfId="0" applyNumberFormat="1" applyBorder="1" applyAlignment="1">
      <alignment horizontal="center" vertical="center"/>
    </xf>
    <xf numFmtId="184" fontId="0" fillId="0" borderId="2" xfId="0" applyNumberForma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83" fontId="8" fillId="0" borderId="7" xfId="0" applyNumberFormat="1" applyFont="1" applyBorder="1" applyAlignment="1">
      <alignment horizontal="center" vertical="center"/>
    </xf>
    <xf numFmtId="183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22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40112</xdr:colOff>
      <xdr:row>37</xdr:row>
      <xdr:rowOff>30665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21110DB-7526-49B4-8497-200D26DE7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11</xdr:col>
      <xdr:colOff>40112</xdr:colOff>
      <xdr:row>75</xdr:row>
      <xdr:rowOff>123798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DC564BD-CD97-45E0-9251-4440FB7DE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86550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11</xdr:col>
      <xdr:colOff>40112</xdr:colOff>
      <xdr:row>114</xdr:row>
      <xdr:rowOff>123798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6235BF4-0CFA-4E16-8F4B-404925214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373100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11</xdr:col>
      <xdr:colOff>40112</xdr:colOff>
      <xdr:row>153</xdr:row>
      <xdr:rowOff>123798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F2D6441-DE48-4D4A-A1E0-EB69BCEDE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0059650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11</xdr:col>
      <xdr:colOff>40112</xdr:colOff>
      <xdr:row>192</xdr:row>
      <xdr:rowOff>123798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8CAC0A3-3B78-4756-8541-E6F7579B2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746200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11</xdr:col>
      <xdr:colOff>40112</xdr:colOff>
      <xdr:row>231</xdr:row>
      <xdr:rowOff>123798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11B77E9C-681D-4C6F-83A7-61407F281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3432750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11</xdr:col>
      <xdr:colOff>40112</xdr:colOff>
      <xdr:row>270</xdr:row>
      <xdr:rowOff>123798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F9C5766A-D1C5-4FDB-981F-177FDE670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0119300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11</xdr:col>
      <xdr:colOff>40112</xdr:colOff>
      <xdr:row>309</xdr:row>
      <xdr:rowOff>123798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E63EBDBD-7B7A-459A-BE92-924EE2A75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6805850"/>
          <a:ext cx="6745712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312</xdr:row>
      <xdr:rowOff>0</xdr:rowOff>
    </xdr:from>
    <xdr:to>
      <xdr:col>10</xdr:col>
      <xdr:colOff>459155</xdr:colOff>
      <xdr:row>348</xdr:row>
      <xdr:rowOff>123798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2C8FD3DC-D4B5-408D-A04B-FC8D60738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3492400"/>
          <a:ext cx="6555155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10</xdr:col>
      <xdr:colOff>459155</xdr:colOff>
      <xdr:row>387</xdr:row>
      <xdr:rowOff>123798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96FCE152-DB00-441A-A612-4092337A4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60178950"/>
          <a:ext cx="6555155" cy="62959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BPJPY%20&#26085;&#362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abSelected="1" view="pageBreakPreview" topLeftCell="B1" zoomScale="90" zoomScaleNormal="90" zoomScaleSheetLayoutView="90" workbookViewId="0">
      <pane ySplit="8" topLeftCell="A9" activePane="bottomLeft" state="frozen"/>
      <selection pane="bottomLeft" activeCell="F54" sqref="F54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86" t="s">
        <v>5</v>
      </c>
      <c r="C2" s="86"/>
      <c r="D2" s="97" t="s">
        <v>68</v>
      </c>
      <c r="E2" s="97"/>
      <c r="F2" s="86" t="s">
        <v>6</v>
      </c>
      <c r="G2" s="86"/>
      <c r="H2" s="89" t="s">
        <v>72</v>
      </c>
      <c r="I2" s="89"/>
      <c r="J2" s="86" t="s">
        <v>7</v>
      </c>
      <c r="K2" s="86"/>
      <c r="L2" s="96">
        <v>100000</v>
      </c>
      <c r="M2" s="97"/>
      <c r="N2" s="86" t="s">
        <v>8</v>
      </c>
      <c r="O2" s="86"/>
      <c r="P2" s="98">
        <f>SUM(L2,D4)</f>
        <v>225251.47289956579</v>
      </c>
      <c r="Q2" s="89"/>
      <c r="R2" s="1"/>
      <c r="S2" s="1"/>
      <c r="T2" s="1"/>
    </row>
    <row r="3" spans="2:25" ht="57" customHeight="1" x14ac:dyDescent="0.2">
      <c r="B3" s="86" t="s">
        <v>9</v>
      </c>
      <c r="C3" s="86"/>
      <c r="D3" s="99" t="s">
        <v>73</v>
      </c>
      <c r="E3" s="99"/>
      <c r="F3" s="99"/>
      <c r="G3" s="99"/>
      <c r="H3" s="99"/>
      <c r="I3" s="99"/>
      <c r="J3" s="86" t="s">
        <v>10</v>
      </c>
      <c r="K3" s="86"/>
      <c r="L3" s="99" t="s">
        <v>62</v>
      </c>
      <c r="M3" s="100"/>
      <c r="N3" s="100"/>
      <c r="O3" s="100"/>
      <c r="P3" s="100"/>
      <c r="Q3" s="100"/>
      <c r="R3" s="1"/>
      <c r="S3" s="1"/>
    </row>
    <row r="4" spans="2:25" x14ac:dyDescent="0.2">
      <c r="B4" s="86" t="s">
        <v>11</v>
      </c>
      <c r="C4" s="86"/>
      <c r="D4" s="94">
        <f>SUM($R$9:$S$993)</f>
        <v>125251.47289956579</v>
      </c>
      <c r="E4" s="94"/>
      <c r="F4" s="86" t="s">
        <v>12</v>
      </c>
      <c r="G4" s="86"/>
      <c r="H4" s="95">
        <f>SUM($T$9:$U$108)</f>
        <v>1230.0000000000059</v>
      </c>
      <c r="I4" s="89"/>
      <c r="J4" s="101"/>
      <c r="K4" s="101"/>
      <c r="L4" s="98"/>
      <c r="M4" s="98"/>
      <c r="N4" s="101" t="s">
        <v>59</v>
      </c>
      <c r="O4" s="101"/>
      <c r="P4" s="102">
        <f>MAX(Y:Y)</f>
        <v>5.9100000000000041E-2</v>
      </c>
      <c r="Q4" s="102"/>
      <c r="R4" s="1"/>
      <c r="S4" s="1"/>
      <c r="T4" s="1"/>
    </row>
    <row r="5" spans="2:25" x14ac:dyDescent="0.2">
      <c r="B5" s="37" t="s">
        <v>15</v>
      </c>
      <c r="C5" s="2">
        <f>COUNTIF($R$9:$R$990,"&gt;0")</f>
        <v>31</v>
      </c>
      <c r="D5" s="36" t="s">
        <v>16</v>
      </c>
      <c r="E5" s="15">
        <f>COUNTIF($R$9:$R$990,"&lt;0")</f>
        <v>9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0.77500000000000002</v>
      </c>
      <c r="J5" s="85" t="s">
        <v>19</v>
      </c>
      <c r="K5" s="86"/>
      <c r="L5" s="87">
        <f>MAX(V9:V993)</f>
        <v>4</v>
      </c>
      <c r="M5" s="88"/>
      <c r="N5" s="17" t="s">
        <v>20</v>
      </c>
      <c r="O5" s="9"/>
      <c r="P5" s="87">
        <f>MAX(W9:W993)</f>
        <v>2</v>
      </c>
      <c r="Q5" s="8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69" t="s">
        <v>21</v>
      </c>
      <c r="C7" s="71" t="s">
        <v>22</v>
      </c>
      <c r="D7" s="72"/>
      <c r="E7" s="75" t="s">
        <v>23</v>
      </c>
      <c r="F7" s="76"/>
      <c r="G7" s="76"/>
      <c r="H7" s="76"/>
      <c r="I7" s="77"/>
      <c r="J7" s="78" t="s">
        <v>24</v>
      </c>
      <c r="K7" s="79"/>
      <c r="L7" s="80"/>
      <c r="M7" s="81" t="s">
        <v>25</v>
      </c>
      <c r="N7" s="82" t="s">
        <v>26</v>
      </c>
      <c r="O7" s="83"/>
      <c r="P7" s="83"/>
      <c r="Q7" s="84"/>
      <c r="R7" s="90" t="s">
        <v>27</v>
      </c>
      <c r="S7" s="90"/>
      <c r="T7" s="90"/>
      <c r="U7" s="90"/>
    </row>
    <row r="8" spans="2:25" x14ac:dyDescent="0.2">
      <c r="B8" s="70"/>
      <c r="C8" s="73"/>
      <c r="D8" s="74"/>
      <c r="E8" s="18" t="s">
        <v>28</v>
      </c>
      <c r="F8" s="18" t="s">
        <v>29</v>
      </c>
      <c r="G8" s="18" t="s">
        <v>30</v>
      </c>
      <c r="H8" s="91" t="s">
        <v>31</v>
      </c>
      <c r="I8" s="77"/>
      <c r="J8" s="4" t="s">
        <v>32</v>
      </c>
      <c r="K8" s="92" t="s">
        <v>33</v>
      </c>
      <c r="L8" s="80"/>
      <c r="M8" s="81"/>
      <c r="N8" s="5" t="s">
        <v>28</v>
      </c>
      <c r="O8" s="5" t="s">
        <v>29</v>
      </c>
      <c r="P8" s="93" t="s">
        <v>31</v>
      </c>
      <c r="Q8" s="84"/>
      <c r="R8" s="90" t="s">
        <v>34</v>
      </c>
      <c r="S8" s="90"/>
      <c r="T8" s="90" t="s">
        <v>32</v>
      </c>
      <c r="U8" s="90"/>
      <c r="Y8" t="s">
        <v>58</v>
      </c>
    </row>
    <row r="9" spans="2:25" x14ac:dyDescent="0.2">
      <c r="B9" s="38">
        <v>1</v>
      </c>
      <c r="C9" s="55">
        <f>L2</f>
        <v>100000</v>
      </c>
      <c r="D9" s="55"/>
      <c r="E9" s="43">
        <v>2016</v>
      </c>
      <c r="F9" s="8">
        <v>43492</v>
      </c>
      <c r="G9" s="38" t="s">
        <v>4</v>
      </c>
      <c r="H9" s="66">
        <v>128.69</v>
      </c>
      <c r="I9" s="66"/>
      <c r="J9" s="38">
        <v>45</v>
      </c>
      <c r="K9" s="55">
        <f>IF(J9="","",C9*0.03)</f>
        <v>3000</v>
      </c>
      <c r="L9" s="55"/>
      <c r="M9" s="6">
        <f>IF(J9="","",(K9/J9)/LOOKUP(RIGHT($D$2,3),[1]定数!$A$6:$A$13,[1]定数!$B$6:$B$13))</f>
        <v>0.66666666666666674</v>
      </c>
      <c r="N9" s="38">
        <v>2016</v>
      </c>
      <c r="O9" s="8">
        <v>43492</v>
      </c>
      <c r="P9" s="66">
        <v>129.24100000000001</v>
      </c>
      <c r="Q9" s="66"/>
      <c r="R9" s="59">
        <f>IF(P9="","",T9*M9*LOOKUP(RIGHT($D$2,3),定数!$A$6:$A$13,定数!$B$6:$B$13))</f>
        <v>3673.3333333334413</v>
      </c>
      <c r="S9" s="59"/>
      <c r="T9" s="60">
        <f>IF(P9="","",IF(G9="買",(P9-H9),(H9-P9))*IF(RIGHT($D$2,3)="JPY",100,10000))</f>
        <v>55.100000000001614</v>
      </c>
      <c r="U9" s="60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8">
        <v>2</v>
      </c>
      <c r="C10" s="55">
        <f t="shared" ref="C10" si="0">IF(R9="","",C9+R9)</f>
        <v>103673.33333333344</v>
      </c>
      <c r="D10" s="55"/>
      <c r="E10" s="38">
        <v>2016</v>
      </c>
      <c r="F10" s="8">
        <v>43514</v>
      </c>
      <c r="G10" s="38" t="s">
        <v>3</v>
      </c>
      <c r="H10" s="66">
        <v>126.77</v>
      </c>
      <c r="I10" s="66"/>
      <c r="J10" s="38">
        <v>40</v>
      </c>
      <c r="K10" s="57">
        <f t="shared" ref="K10:K42" si="1">IF(J10="","",C10*0.03)</f>
        <v>3110.2000000000035</v>
      </c>
      <c r="L10" s="58"/>
      <c r="M10" s="6">
        <f>IF(J10="","",(K10/J10)/LOOKUP(RIGHT($D$2,3),[1]定数!$A$6:$A$13,[1]定数!$B$6:$B$13))</f>
        <v>0.77755000000000085</v>
      </c>
      <c r="N10" s="38">
        <v>2016</v>
      </c>
      <c r="O10" s="8">
        <v>43514</v>
      </c>
      <c r="P10" s="66">
        <v>126.34399999999999</v>
      </c>
      <c r="Q10" s="66"/>
      <c r="R10" s="59">
        <f>IF(P10="","",T10*M10*LOOKUP(RIGHT($D$2,3),定数!$A$6:$A$13,定数!$B$6:$B$13))</f>
        <v>3312.3630000000185</v>
      </c>
      <c r="S10" s="59"/>
      <c r="T10" s="64">
        <f t="shared" ref="T10:T39" si="2">IF(P10="","",IF(G10="買",(P10-H10),(H10-P10))*IF(RIGHT($D$2,3)="JPY",100,10000))</f>
        <v>42.600000000000193</v>
      </c>
      <c r="U10" s="65"/>
      <c r="V10" s="22">
        <f t="shared" ref="V10:V22" si="3">IF(T10&lt;&gt;"",IF(T10&gt;0,1+V9,0),"")</f>
        <v>2</v>
      </c>
      <c r="W10">
        <f t="shared" ref="W10:W73" si="4">IF(T10&lt;&gt;"",IF(T10&lt;0,1+W9,0),"")</f>
        <v>0</v>
      </c>
      <c r="X10" s="39">
        <f>IF(C10&lt;&gt;"",MAX(C10,C9),"")</f>
        <v>103673.33333333344</v>
      </c>
    </row>
    <row r="11" spans="2:25" x14ac:dyDescent="0.2">
      <c r="B11" s="38">
        <v>3</v>
      </c>
      <c r="C11" s="55">
        <f t="shared" ref="C11:C28" si="5">IF(R10="","",C10+R10)</f>
        <v>106985.69633333346</v>
      </c>
      <c r="D11" s="55"/>
      <c r="E11" s="38">
        <v>2016</v>
      </c>
      <c r="F11" s="8">
        <v>43522</v>
      </c>
      <c r="G11" s="38" t="s">
        <v>4</v>
      </c>
      <c r="H11" s="66">
        <v>124.65</v>
      </c>
      <c r="I11" s="66"/>
      <c r="J11" s="38">
        <v>39</v>
      </c>
      <c r="K11" s="57">
        <f t="shared" si="1"/>
        <v>3209.5708900000036</v>
      </c>
      <c r="L11" s="58"/>
      <c r="M11" s="6">
        <f>IF(J11="","",(K11/J11)/LOOKUP(RIGHT($D$2,3),[1]定数!$A$6:$A$13,[1]定数!$B$6:$B$13))</f>
        <v>0.82296689487179575</v>
      </c>
      <c r="N11" s="38">
        <v>2016</v>
      </c>
      <c r="O11" s="8" t="s">
        <v>74</v>
      </c>
      <c r="P11" s="66">
        <v>124.26</v>
      </c>
      <c r="Q11" s="66"/>
      <c r="R11" s="59">
        <f>IF(P11="","",T11*M11*LOOKUP(RIGHT($D$2,3),定数!$A$6:$A$13,定数!$B$6:$B$13))</f>
        <v>-3209.5708900000081</v>
      </c>
      <c r="S11" s="59"/>
      <c r="T11" s="64">
        <f t="shared" si="2"/>
        <v>-39.000000000000057</v>
      </c>
      <c r="U11" s="65"/>
      <c r="V11" s="22">
        <f t="shared" si="3"/>
        <v>0</v>
      </c>
      <c r="W11">
        <f t="shared" si="4"/>
        <v>1</v>
      </c>
      <c r="X11" s="39">
        <f>IF(C11&lt;&gt;"",MAX(X10,C11),"")</f>
        <v>106985.69633333346</v>
      </c>
      <c r="Y11" s="40">
        <f>IF(X11&lt;&gt;"",1-(C11/X11),"")</f>
        <v>0</v>
      </c>
    </row>
    <row r="12" spans="2:25" x14ac:dyDescent="0.2">
      <c r="B12" s="38">
        <v>4</v>
      </c>
      <c r="C12" s="55">
        <f t="shared" si="5"/>
        <v>103776.12544333345</v>
      </c>
      <c r="D12" s="55"/>
      <c r="E12" s="38">
        <v>2016</v>
      </c>
      <c r="F12" s="8">
        <v>43549</v>
      </c>
      <c r="G12" s="38" t="s">
        <v>4</v>
      </c>
      <c r="H12" s="66">
        <v>126.31</v>
      </c>
      <c r="I12" s="66"/>
      <c r="J12" s="38">
        <v>31</v>
      </c>
      <c r="K12" s="57">
        <f t="shared" si="1"/>
        <v>3113.2837633000036</v>
      </c>
      <c r="L12" s="58"/>
      <c r="M12" s="6">
        <f>IF(J12="","",(K12/J12)/LOOKUP(RIGHT($D$2,3),[1]定数!$A$6:$A$13,[1]定数!$B$6:$B$13))</f>
        <v>1.004285084935485</v>
      </c>
      <c r="N12" s="38">
        <v>2016</v>
      </c>
      <c r="O12" s="8">
        <v>43552</v>
      </c>
      <c r="P12" s="66">
        <v>126.67400000000001</v>
      </c>
      <c r="Q12" s="66"/>
      <c r="R12" s="59">
        <f>IF(P12="","",T12*M12*LOOKUP(RIGHT($D$2,3),定数!$A$6:$A$13,定数!$B$6:$B$13))</f>
        <v>3655.5977091652089</v>
      </c>
      <c r="S12" s="59"/>
      <c r="T12" s="64">
        <f t="shared" si="2"/>
        <v>36.400000000000432</v>
      </c>
      <c r="U12" s="65"/>
      <c r="V12" s="22">
        <f t="shared" si="3"/>
        <v>1</v>
      </c>
      <c r="W12">
        <f t="shared" si="4"/>
        <v>0</v>
      </c>
      <c r="X12" s="39">
        <f t="shared" ref="X12:X75" si="6">IF(C12&lt;&gt;"",MAX(X11,C12),"")</f>
        <v>106985.69633333346</v>
      </c>
      <c r="Y12" s="40">
        <f t="shared" ref="Y12:Y75" si="7">IF(X12&lt;&gt;"",1-(C12/X12),"")</f>
        <v>3.0000000000000027E-2</v>
      </c>
    </row>
    <row r="13" spans="2:25" x14ac:dyDescent="0.2">
      <c r="B13" s="38">
        <v>5</v>
      </c>
      <c r="C13" s="55">
        <f t="shared" si="5"/>
        <v>107431.72315249866</v>
      </c>
      <c r="D13" s="55"/>
      <c r="E13" s="38">
        <v>2016</v>
      </c>
      <c r="F13" s="8">
        <v>43553</v>
      </c>
      <c r="G13" s="38" t="s">
        <v>4</v>
      </c>
      <c r="H13" s="66">
        <v>127.31</v>
      </c>
      <c r="I13" s="66"/>
      <c r="J13" s="38">
        <v>55</v>
      </c>
      <c r="K13" s="57">
        <f t="shared" si="1"/>
        <v>3222.9516945749597</v>
      </c>
      <c r="L13" s="58"/>
      <c r="M13" s="6">
        <f>IF(J13="","",(K13/J13)/LOOKUP(RIGHT($D$2,3),[1]定数!$A$6:$A$13,[1]定数!$B$6:$B$13))</f>
        <v>0.58599121719544722</v>
      </c>
      <c r="N13" s="38">
        <v>2016</v>
      </c>
      <c r="O13" s="8">
        <v>43555</v>
      </c>
      <c r="P13" s="66">
        <v>127.968</v>
      </c>
      <c r="Q13" s="66"/>
      <c r="R13" s="59">
        <f>IF(P13="","",T13*M13*LOOKUP(RIGHT($D$2,3),定数!$A$6:$A$13,定数!$B$6:$B$13))</f>
        <v>3855.8222091460502</v>
      </c>
      <c r="S13" s="59"/>
      <c r="T13" s="64">
        <f t="shared" si="2"/>
        <v>65.800000000000125</v>
      </c>
      <c r="U13" s="65"/>
      <c r="V13" s="22">
        <f t="shared" si="3"/>
        <v>2</v>
      </c>
      <c r="W13">
        <f t="shared" si="4"/>
        <v>0</v>
      </c>
      <c r="X13" s="39">
        <f t="shared" si="6"/>
        <v>107431.72315249866</v>
      </c>
      <c r="Y13" s="40">
        <f t="shared" si="7"/>
        <v>0</v>
      </c>
    </row>
    <row r="14" spans="2:25" x14ac:dyDescent="0.2">
      <c r="B14" s="38">
        <v>6</v>
      </c>
      <c r="C14" s="55">
        <f t="shared" si="5"/>
        <v>111287.5453616447</v>
      </c>
      <c r="D14" s="55"/>
      <c r="E14" s="41">
        <v>2016</v>
      </c>
      <c r="F14" s="8">
        <v>43561</v>
      </c>
      <c r="G14" s="41" t="s">
        <v>3</v>
      </c>
      <c r="H14" s="66">
        <v>125.06</v>
      </c>
      <c r="I14" s="66"/>
      <c r="J14" s="41">
        <v>61</v>
      </c>
      <c r="K14" s="57">
        <f t="shared" si="1"/>
        <v>3338.6263608493409</v>
      </c>
      <c r="L14" s="58"/>
      <c r="M14" s="6">
        <f>IF(J14="","",(K14/J14)/LOOKUP(RIGHT($D$2,3),[1]定数!$A$6:$A$13,[1]定数!$B$6:$B$13))</f>
        <v>0.54731579686054777</v>
      </c>
      <c r="N14" s="41">
        <v>2016</v>
      </c>
      <c r="O14" s="8">
        <v>43562</v>
      </c>
      <c r="P14" s="66">
        <v>124.291</v>
      </c>
      <c r="Q14" s="66"/>
      <c r="R14" s="59">
        <f>IF(P14="","",T14*M14*LOOKUP(RIGHT($D$2,3),定数!$A$6:$A$13,定数!$B$6:$B$13))</f>
        <v>4208.8584778576414</v>
      </c>
      <c r="S14" s="59"/>
      <c r="T14" s="64">
        <f t="shared" si="2"/>
        <v>76.900000000000546</v>
      </c>
      <c r="U14" s="65"/>
      <c r="V14" s="22">
        <f t="shared" si="3"/>
        <v>3</v>
      </c>
      <c r="W14">
        <f t="shared" si="4"/>
        <v>0</v>
      </c>
      <c r="X14" s="39">
        <f t="shared" si="6"/>
        <v>111287.5453616447</v>
      </c>
      <c r="Y14" s="40">
        <f t="shared" si="7"/>
        <v>0</v>
      </c>
    </row>
    <row r="15" spans="2:25" x14ac:dyDescent="0.2">
      <c r="B15" s="38">
        <v>7</v>
      </c>
      <c r="C15" s="55">
        <f t="shared" si="5"/>
        <v>115496.40383950235</v>
      </c>
      <c r="D15" s="55"/>
      <c r="E15" s="38">
        <v>2016</v>
      </c>
      <c r="F15" s="8">
        <v>43575</v>
      </c>
      <c r="G15" s="38" t="s">
        <v>4</v>
      </c>
      <c r="H15" s="66">
        <v>124.31</v>
      </c>
      <c r="I15" s="66"/>
      <c r="J15" s="38">
        <v>60</v>
      </c>
      <c r="K15" s="57">
        <f t="shared" ref="K15:K35" si="8">IF(J15="","",C15*0.03)</f>
        <v>3464.8921151850705</v>
      </c>
      <c r="L15" s="58"/>
      <c r="M15" s="6">
        <f>IF(J15="","",(K15/J15)/LOOKUP(RIGHT($D$2,3),[1]定数!$A$6:$A$13,[1]定数!$B$6:$B$13))</f>
        <v>0.57748201919751174</v>
      </c>
      <c r="N15" s="38">
        <v>2016</v>
      </c>
      <c r="O15" s="8">
        <v>43576</v>
      </c>
      <c r="P15" s="66">
        <v>123.71</v>
      </c>
      <c r="Q15" s="66"/>
      <c r="R15" s="59">
        <f>IF(P15="","",T15*M15*LOOKUP(RIGHT($D$2,3),定数!$A$6:$A$13,定数!$B$6:$B$13))</f>
        <v>-3464.89211518512</v>
      </c>
      <c r="S15" s="59"/>
      <c r="T15" s="64">
        <f t="shared" si="2"/>
        <v>-60.000000000000853</v>
      </c>
      <c r="U15" s="65"/>
      <c r="V15" s="22">
        <f t="shared" si="3"/>
        <v>0</v>
      </c>
      <c r="W15">
        <f t="shared" si="4"/>
        <v>1</v>
      </c>
      <c r="X15" s="39">
        <f t="shared" si="6"/>
        <v>115496.40383950235</v>
      </c>
      <c r="Y15" s="40">
        <f t="shared" si="7"/>
        <v>0</v>
      </c>
    </row>
    <row r="16" spans="2:25" x14ac:dyDescent="0.2">
      <c r="B16" s="38">
        <v>8</v>
      </c>
      <c r="C16" s="55">
        <f t="shared" si="5"/>
        <v>112031.51172431723</v>
      </c>
      <c r="D16" s="55"/>
      <c r="E16" s="38">
        <v>2016</v>
      </c>
      <c r="F16" s="8">
        <v>43581</v>
      </c>
      <c r="G16" s="38" t="s">
        <v>4</v>
      </c>
      <c r="H16" s="66">
        <v>125.28</v>
      </c>
      <c r="I16" s="66"/>
      <c r="J16" s="38">
        <v>60</v>
      </c>
      <c r="K16" s="57">
        <f t="shared" si="8"/>
        <v>3360.9453517295169</v>
      </c>
      <c r="L16" s="58"/>
      <c r="M16" s="6">
        <f>IF(J16="","",(K16/J16)/LOOKUP(RIGHT($D$2,3),[1]定数!$A$6:$A$13,[1]定数!$B$6:$B$13))</f>
        <v>0.56015755862158612</v>
      </c>
      <c r="N16" s="38">
        <v>2016</v>
      </c>
      <c r="O16" s="8">
        <v>43581</v>
      </c>
      <c r="P16" s="66">
        <v>125.95099999999999</v>
      </c>
      <c r="Q16" s="66"/>
      <c r="R16" s="59">
        <f>IF(P16="","",T16*M16*LOOKUP(RIGHT($D$2,3),定数!$A$6:$A$13,定数!$B$6:$B$13))</f>
        <v>3758.6572183507997</v>
      </c>
      <c r="S16" s="59"/>
      <c r="T16" s="64">
        <f t="shared" si="2"/>
        <v>67.099999999999227</v>
      </c>
      <c r="U16" s="65"/>
      <c r="V16" s="22">
        <f t="shared" si="3"/>
        <v>1</v>
      </c>
      <c r="W16">
        <f t="shared" si="4"/>
        <v>0</v>
      </c>
      <c r="X16" s="39">
        <f t="shared" si="6"/>
        <v>115496.40383950235</v>
      </c>
      <c r="Y16" s="40">
        <f t="shared" si="7"/>
        <v>3.0000000000000471E-2</v>
      </c>
    </row>
    <row r="17" spans="2:25" x14ac:dyDescent="0.2">
      <c r="B17" s="38">
        <v>9</v>
      </c>
      <c r="C17" s="55">
        <f t="shared" si="5"/>
        <v>115790.16894266802</v>
      </c>
      <c r="D17" s="55"/>
      <c r="E17" s="50">
        <v>2016</v>
      </c>
      <c r="F17" s="8">
        <v>43588</v>
      </c>
      <c r="G17" s="38" t="s">
        <v>4</v>
      </c>
      <c r="H17" s="66">
        <v>122.58</v>
      </c>
      <c r="I17" s="66"/>
      <c r="J17" s="38">
        <v>32</v>
      </c>
      <c r="K17" s="57">
        <f t="shared" si="8"/>
        <v>3473.7050682800405</v>
      </c>
      <c r="L17" s="58"/>
      <c r="M17" s="6">
        <f>IF(J17="","",(K17/J17)/LOOKUP(RIGHT($D$2,3),[1]定数!$A$6:$A$13,[1]定数!$B$6:$B$13))</f>
        <v>1.0855328338375125</v>
      </c>
      <c r="N17" s="38">
        <v>2016</v>
      </c>
      <c r="O17" s="8">
        <v>43589</v>
      </c>
      <c r="P17" s="66">
        <v>122.93600000000001</v>
      </c>
      <c r="Q17" s="66"/>
      <c r="R17" s="59">
        <f>IF(P17="","",T17*M17*LOOKUP(RIGHT($D$2,3),定数!$A$6:$A$13,定数!$B$6:$B$13))</f>
        <v>3864.4968884616396</v>
      </c>
      <c r="S17" s="59"/>
      <c r="T17" s="64">
        <f t="shared" si="2"/>
        <v>35.600000000000875</v>
      </c>
      <c r="U17" s="65"/>
      <c r="V17" s="22">
        <f t="shared" si="3"/>
        <v>2</v>
      </c>
      <c r="W17">
        <f t="shared" si="4"/>
        <v>0</v>
      </c>
      <c r="X17" s="39">
        <f t="shared" si="6"/>
        <v>115790.16894266802</v>
      </c>
      <c r="Y17" s="40">
        <f t="shared" si="7"/>
        <v>0</v>
      </c>
    </row>
    <row r="18" spans="2:25" x14ac:dyDescent="0.2">
      <c r="B18" s="38">
        <v>10</v>
      </c>
      <c r="C18" s="55">
        <f t="shared" si="5"/>
        <v>119654.66583112966</v>
      </c>
      <c r="D18" s="55"/>
      <c r="E18" s="38">
        <v>2016</v>
      </c>
      <c r="F18" s="8">
        <v>43612</v>
      </c>
      <c r="G18" s="38" t="s">
        <v>4</v>
      </c>
      <c r="H18" s="66">
        <v>122.94</v>
      </c>
      <c r="I18" s="66"/>
      <c r="J18" s="38">
        <v>29</v>
      </c>
      <c r="K18" s="57">
        <f t="shared" si="8"/>
        <v>3589.6399749338898</v>
      </c>
      <c r="L18" s="58"/>
      <c r="M18" s="6">
        <f>IF(J18="","",(K18/J18)/LOOKUP(RIGHT($D$2,3),[1]定数!$A$6:$A$13,[1]定数!$B$6:$B$13))</f>
        <v>1.2378068879082378</v>
      </c>
      <c r="N18" s="38">
        <v>2016</v>
      </c>
      <c r="O18" s="8">
        <v>43612</v>
      </c>
      <c r="P18" s="66">
        <v>122.65</v>
      </c>
      <c r="Q18" s="66"/>
      <c r="R18" s="59">
        <f>IF(P18="","",T18*M18*LOOKUP(RIGHT($D$2,3),定数!$A$6:$A$13,定数!$B$6:$B$13))</f>
        <v>-3589.6399749337911</v>
      </c>
      <c r="S18" s="59"/>
      <c r="T18" s="64">
        <f t="shared" si="2"/>
        <v>-28.999999999999204</v>
      </c>
      <c r="U18" s="65"/>
      <c r="V18" s="22">
        <f t="shared" si="3"/>
        <v>0</v>
      </c>
      <c r="W18">
        <f t="shared" si="4"/>
        <v>1</v>
      </c>
      <c r="X18" s="39">
        <f t="shared" si="6"/>
        <v>119654.66583112966</v>
      </c>
      <c r="Y18" s="40">
        <f t="shared" si="7"/>
        <v>0</v>
      </c>
    </row>
    <row r="19" spans="2:25" x14ac:dyDescent="0.2">
      <c r="B19" s="38">
        <v>11</v>
      </c>
      <c r="C19" s="55">
        <f t="shared" si="5"/>
        <v>116065.02585619588</v>
      </c>
      <c r="D19" s="55"/>
      <c r="E19" s="38">
        <v>2016</v>
      </c>
      <c r="F19" s="8">
        <v>43626</v>
      </c>
      <c r="G19" s="38" t="s">
        <v>3</v>
      </c>
      <c r="H19" s="66">
        <v>120.69</v>
      </c>
      <c r="I19" s="66"/>
      <c r="J19" s="38">
        <v>47</v>
      </c>
      <c r="K19" s="57">
        <f t="shared" si="8"/>
        <v>3481.9507756858761</v>
      </c>
      <c r="L19" s="58"/>
      <c r="M19" s="6">
        <f>IF(J19="","",(K19/J19)/LOOKUP(RIGHT($D$2,3),[1]定数!$A$6:$A$13,[1]定数!$B$6:$B$13))</f>
        <v>0.74084059057146301</v>
      </c>
      <c r="N19" s="38">
        <v>2016</v>
      </c>
      <c r="O19" s="8">
        <v>43626</v>
      </c>
      <c r="P19" s="66">
        <v>120.129</v>
      </c>
      <c r="Q19" s="66"/>
      <c r="R19" s="59">
        <f>IF(P19="","",T19*M19*LOOKUP(RIGHT($D$2,3),定数!$A$6:$A$13,定数!$B$6:$B$13))</f>
        <v>4156.1157131058544</v>
      </c>
      <c r="S19" s="59"/>
      <c r="T19" s="64">
        <f t="shared" si="2"/>
        <v>56.099999999999284</v>
      </c>
      <c r="U19" s="65"/>
      <c r="V19" s="22">
        <f t="shared" si="3"/>
        <v>1</v>
      </c>
      <c r="W19">
        <f t="shared" si="4"/>
        <v>0</v>
      </c>
      <c r="X19" s="39">
        <f t="shared" si="6"/>
        <v>119654.66583112966</v>
      </c>
      <c r="Y19" s="40">
        <f t="shared" si="7"/>
        <v>2.9999999999999138E-2</v>
      </c>
    </row>
    <row r="20" spans="2:25" x14ac:dyDescent="0.2">
      <c r="B20" s="38">
        <v>12</v>
      </c>
      <c r="C20" s="55">
        <f t="shared" si="5"/>
        <v>120221.14156930173</v>
      </c>
      <c r="D20" s="55"/>
      <c r="E20" s="38">
        <v>2016</v>
      </c>
      <c r="F20" s="8">
        <v>43639</v>
      </c>
      <c r="G20" s="38" t="s">
        <v>4</v>
      </c>
      <c r="H20" s="66">
        <v>118.82</v>
      </c>
      <c r="I20" s="66"/>
      <c r="J20" s="38">
        <v>88</v>
      </c>
      <c r="K20" s="57">
        <f t="shared" si="8"/>
        <v>3606.6342470790519</v>
      </c>
      <c r="L20" s="58"/>
      <c r="M20" s="6">
        <f>IF(J20="","",(K20/J20)/LOOKUP(RIGHT($D$2,3),[1]定数!$A$6:$A$13,[1]定数!$B$6:$B$13))</f>
        <v>0.40984480080443775</v>
      </c>
      <c r="N20" s="38">
        <v>2016</v>
      </c>
      <c r="O20" s="8">
        <v>43639</v>
      </c>
      <c r="P20" s="66">
        <v>119.917</v>
      </c>
      <c r="Q20" s="66"/>
      <c r="R20" s="59">
        <f>IF(P20="","",T20*M20*LOOKUP(RIGHT($D$2,3),定数!$A$6:$A$13,定数!$B$6:$B$13))</f>
        <v>4495.9974648247171</v>
      </c>
      <c r="S20" s="59"/>
      <c r="T20" s="64">
        <f t="shared" si="2"/>
        <v>109.70000000000084</v>
      </c>
      <c r="U20" s="65"/>
      <c r="V20" s="22">
        <f t="shared" si="3"/>
        <v>2</v>
      </c>
      <c r="W20">
        <f t="shared" si="4"/>
        <v>0</v>
      </c>
      <c r="X20" s="39">
        <f t="shared" si="6"/>
        <v>120221.14156930173</v>
      </c>
      <c r="Y20" s="40">
        <f t="shared" si="7"/>
        <v>0</v>
      </c>
    </row>
    <row r="21" spans="2:25" x14ac:dyDescent="0.2">
      <c r="B21" s="38">
        <v>13</v>
      </c>
      <c r="C21" s="55">
        <f t="shared" si="5"/>
        <v>124717.13903412645</v>
      </c>
      <c r="D21" s="55"/>
      <c r="E21" s="38">
        <v>2016</v>
      </c>
      <c r="F21" s="8">
        <v>43645</v>
      </c>
      <c r="G21" s="38" t="s">
        <v>4</v>
      </c>
      <c r="H21" s="66">
        <v>113.62</v>
      </c>
      <c r="I21" s="66"/>
      <c r="J21" s="38">
        <v>69</v>
      </c>
      <c r="K21" s="57">
        <f t="shared" si="8"/>
        <v>3741.5141710237931</v>
      </c>
      <c r="L21" s="58"/>
      <c r="M21" s="6">
        <f>IF(J21="","",(K21/J21)/LOOKUP(RIGHT($D$2,3),[1]定数!$A$6:$A$13,[1]定数!$B$6:$B$13))</f>
        <v>0.54224843058315841</v>
      </c>
      <c r="N21" s="38">
        <v>2016</v>
      </c>
      <c r="O21" s="8">
        <v>43645</v>
      </c>
      <c r="P21" s="66">
        <v>114.473</v>
      </c>
      <c r="Q21" s="66"/>
      <c r="R21" s="59">
        <f>IF(P21="","",T21*M21*LOOKUP(RIGHT($D$2,3),定数!$A$6:$A$13,定数!$B$6:$B$13))</f>
        <v>4625.3791128743114</v>
      </c>
      <c r="S21" s="59"/>
      <c r="T21" s="64">
        <f t="shared" si="2"/>
        <v>85.299999999999443</v>
      </c>
      <c r="U21" s="65"/>
      <c r="V21" s="22">
        <f t="shared" si="3"/>
        <v>3</v>
      </c>
      <c r="W21">
        <f t="shared" si="4"/>
        <v>0</v>
      </c>
      <c r="X21" s="39">
        <f t="shared" si="6"/>
        <v>124717.13903412645</v>
      </c>
      <c r="Y21" s="40">
        <f t="shared" si="7"/>
        <v>0</v>
      </c>
    </row>
    <row r="22" spans="2:25" x14ac:dyDescent="0.2">
      <c r="B22" s="38">
        <v>14</v>
      </c>
      <c r="C22" s="55">
        <f t="shared" si="5"/>
        <v>129342.51814700077</v>
      </c>
      <c r="D22" s="55"/>
      <c r="E22" s="48">
        <v>2016</v>
      </c>
      <c r="F22" s="8">
        <v>43671</v>
      </c>
      <c r="G22" s="38" t="s">
        <v>3</v>
      </c>
      <c r="H22" s="66">
        <v>116.21</v>
      </c>
      <c r="I22" s="66"/>
      <c r="J22" s="38">
        <v>40</v>
      </c>
      <c r="K22" s="57">
        <f t="shared" si="8"/>
        <v>3880.275544410023</v>
      </c>
      <c r="L22" s="58"/>
      <c r="M22" s="6">
        <f>IF(J22="","",(K22/J22)/LOOKUP(RIGHT($D$2,3),[1]定数!$A$6:$A$13,[1]定数!$B$6:$B$13))</f>
        <v>0.97006888610250575</v>
      </c>
      <c r="N22" s="38">
        <v>2016</v>
      </c>
      <c r="O22" s="8">
        <v>43672</v>
      </c>
      <c r="P22" s="66">
        <v>115.471</v>
      </c>
      <c r="Q22" s="66"/>
      <c r="R22" s="59">
        <f>IF(P22="","",T22*M22*LOOKUP(RIGHT($D$2,3),定数!$A$6:$A$13,定数!$B$6:$B$13))</f>
        <v>7168.8090682974216</v>
      </c>
      <c r="S22" s="59"/>
      <c r="T22" s="64">
        <f t="shared" si="2"/>
        <v>73.899999999999011</v>
      </c>
      <c r="U22" s="65"/>
      <c r="V22" s="22">
        <f t="shared" si="3"/>
        <v>4</v>
      </c>
      <c r="W22">
        <f t="shared" si="4"/>
        <v>0</v>
      </c>
      <c r="X22" s="39">
        <f t="shared" si="6"/>
        <v>129342.51814700077</v>
      </c>
      <c r="Y22" s="40">
        <f t="shared" si="7"/>
        <v>0</v>
      </c>
    </row>
    <row r="23" spans="2:25" x14ac:dyDescent="0.2">
      <c r="B23" s="38">
        <v>15</v>
      </c>
      <c r="C23" s="55">
        <f t="shared" si="5"/>
        <v>136511.3272152982</v>
      </c>
      <c r="D23" s="55"/>
      <c r="E23" s="41">
        <v>2016</v>
      </c>
      <c r="F23" s="8">
        <v>43674</v>
      </c>
      <c r="G23" s="41" t="s">
        <v>4</v>
      </c>
      <c r="H23" s="66">
        <v>116.41</v>
      </c>
      <c r="I23" s="66"/>
      <c r="J23" s="41">
        <v>43</v>
      </c>
      <c r="K23" s="57">
        <f t="shared" si="8"/>
        <v>4095.3398164589457</v>
      </c>
      <c r="L23" s="58"/>
      <c r="M23" s="6">
        <f>IF(J23="","",(K23/J23)/LOOKUP(RIGHT($D$2,3),[1]定数!$A$6:$A$13,[1]定数!$B$6:$B$13))</f>
        <v>0.95240460847882458</v>
      </c>
      <c r="N23" s="41">
        <v>2016</v>
      </c>
      <c r="O23" s="8">
        <v>43675</v>
      </c>
      <c r="P23" s="66">
        <v>115.98</v>
      </c>
      <c r="Q23" s="66"/>
      <c r="R23" s="59">
        <f>IF(P23="","",T23*M23*LOOKUP(RIGHT($D$2,3),定数!$A$6:$A$13,定数!$B$6:$B$13))</f>
        <v>-4095.3398164588757</v>
      </c>
      <c r="S23" s="59"/>
      <c r="T23" s="64">
        <f t="shared" si="2"/>
        <v>-42.999999999999261</v>
      </c>
      <c r="U23" s="65"/>
      <c r="V23" t="str">
        <f t="shared" ref="V23:W74" si="9">IF(S23&lt;&gt;"",IF(S23&lt;0,1+V22,0),"")</f>
        <v/>
      </c>
      <c r="W23">
        <f t="shared" si="4"/>
        <v>1</v>
      </c>
      <c r="X23" s="39">
        <f t="shared" si="6"/>
        <v>136511.3272152982</v>
      </c>
      <c r="Y23" s="40">
        <f t="shared" si="7"/>
        <v>0</v>
      </c>
    </row>
    <row r="24" spans="2:25" x14ac:dyDescent="0.2">
      <c r="B24" s="38">
        <v>16</v>
      </c>
      <c r="C24" s="55">
        <f t="shared" si="5"/>
        <v>132415.98739883932</v>
      </c>
      <c r="D24" s="55"/>
      <c r="E24" s="38">
        <v>2016</v>
      </c>
      <c r="F24" s="8">
        <v>43681</v>
      </c>
      <c r="G24" s="38" t="s">
        <v>3</v>
      </c>
      <c r="H24" s="66">
        <v>112.79</v>
      </c>
      <c r="I24" s="66"/>
      <c r="J24" s="38">
        <v>49</v>
      </c>
      <c r="K24" s="57">
        <f t="shared" si="8"/>
        <v>3972.4796219651794</v>
      </c>
      <c r="L24" s="58"/>
      <c r="M24" s="6">
        <f>IF(J24="","",(K24/J24)/LOOKUP(RIGHT($D$2,3),[1]定数!$A$6:$A$13,[1]定数!$B$6:$B$13))</f>
        <v>0.81071012693166922</v>
      </c>
      <c r="N24" s="38">
        <v>2016</v>
      </c>
      <c r="O24" s="8">
        <v>43685</v>
      </c>
      <c r="P24" s="66">
        <v>113.28</v>
      </c>
      <c r="Q24" s="66"/>
      <c r="R24" s="59">
        <f>IF(P24="","",T24*M24*LOOKUP(RIGHT($D$2,3),定数!$A$6:$A$13,定数!$B$6:$B$13))</f>
        <v>-3972.4796219651375</v>
      </c>
      <c r="S24" s="59"/>
      <c r="T24" s="64">
        <f t="shared" si="2"/>
        <v>-48.999999999999488</v>
      </c>
      <c r="U24" s="65"/>
      <c r="V24" t="str">
        <f t="shared" si="9"/>
        <v/>
      </c>
      <c r="W24">
        <f t="shared" si="4"/>
        <v>2</v>
      </c>
      <c r="X24" s="39">
        <f t="shared" si="6"/>
        <v>136511.3272152982</v>
      </c>
      <c r="Y24" s="40">
        <f t="shared" si="7"/>
        <v>2.9999999999999472E-2</v>
      </c>
    </row>
    <row r="25" spans="2:25" x14ac:dyDescent="0.2">
      <c r="B25" s="38">
        <v>17</v>
      </c>
      <c r="C25" s="55">
        <f t="shared" si="5"/>
        <v>128443.50777687419</v>
      </c>
      <c r="D25" s="55"/>
      <c r="E25" s="38">
        <v>2016</v>
      </c>
      <c r="F25" s="8">
        <v>43728</v>
      </c>
      <c r="G25" s="38" t="s">
        <v>3</v>
      </c>
      <c r="H25" s="66">
        <v>113.68</v>
      </c>
      <c r="I25" s="66"/>
      <c r="J25" s="38">
        <v>35</v>
      </c>
      <c r="K25" s="57">
        <f t="shared" si="8"/>
        <v>3853.3052333062255</v>
      </c>
      <c r="L25" s="58"/>
      <c r="M25" s="6">
        <f>IF(J25="","",(K25/J25)/LOOKUP(RIGHT($D$2,3),[1]定数!$A$6:$A$13,[1]定数!$B$6:$B$13))</f>
        <v>1.1009443523732072</v>
      </c>
      <c r="N25" s="38">
        <v>2016</v>
      </c>
      <c r="O25" s="8">
        <v>43729</v>
      </c>
      <c r="P25" s="66">
        <v>113.29300000000001</v>
      </c>
      <c r="Q25" s="66"/>
      <c r="R25" s="59">
        <f>IF(P25="","",T25*M25*LOOKUP(RIGHT($D$2,3),定数!$A$6:$A$13,定数!$B$6:$B$13))</f>
        <v>4260.6546436843164</v>
      </c>
      <c r="S25" s="59"/>
      <c r="T25" s="64">
        <f t="shared" si="2"/>
        <v>38.700000000000045</v>
      </c>
      <c r="U25" s="65"/>
      <c r="V25" t="str">
        <f t="shared" si="9"/>
        <v/>
      </c>
      <c r="W25">
        <f t="shared" si="4"/>
        <v>0</v>
      </c>
      <c r="X25" s="39">
        <f t="shared" si="6"/>
        <v>136511.3272152982</v>
      </c>
      <c r="Y25" s="40">
        <f t="shared" si="7"/>
        <v>5.9099999999999153E-2</v>
      </c>
    </row>
    <row r="26" spans="2:25" x14ac:dyDescent="0.2">
      <c r="B26" s="38">
        <v>18</v>
      </c>
      <c r="C26" s="55">
        <f t="shared" si="5"/>
        <v>132704.16242055851</v>
      </c>
      <c r="D26" s="55"/>
      <c r="E26" s="38">
        <v>2016</v>
      </c>
      <c r="F26" s="8">
        <v>43742</v>
      </c>
      <c r="G26" s="38" t="s">
        <v>4</v>
      </c>
      <c r="H26" s="66">
        <v>114.54</v>
      </c>
      <c r="I26" s="66"/>
      <c r="J26" s="38">
        <v>47</v>
      </c>
      <c r="K26" s="57">
        <f t="shared" si="8"/>
        <v>3981.1248726167551</v>
      </c>
      <c r="L26" s="58"/>
      <c r="M26" s="6">
        <f>IF(J26="","",(K26/J26)/LOOKUP(RIGHT($D$2,3),[1]定数!$A$6:$A$13,[1]定数!$B$6:$B$13))</f>
        <v>0.84704784523760746</v>
      </c>
      <c r="N26" s="38">
        <v>2016</v>
      </c>
      <c r="O26" s="8">
        <v>43742</v>
      </c>
      <c r="P26" s="66">
        <v>115.063</v>
      </c>
      <c r="Q26" s="66"/>
      <c r="R26" s="59">
        <f>IF(P26="","",T26*M26*LOOKUP(RIGHT($D$2,3),定数!$A$6:$A$13,定数!$B$6:$B$13))</f>
        <v>4430.060230592655</v>
      </c>
      <c r="S26" s="59"/>
      <c r="T26" s="64">
        <f t="shared" si="2"/>
        <v>52.299999999999613</v>
      </c>
      <c r="U26" s="65"/>
      <c r="V26" t="str">
        <f t="shared" si="9"/>
        <v/>
      </c>
      <c r="W26">
        <f t="shared" si="4"/>
        <v>0</v>
      </c>
      <c r="X26" s="39">
        <f t="shared" si="6"/>
        <v>136511.3272152982</v>
      </c>
      <c r="Y26" s="40">
        <f t="shared" si="7"/>
        <v>2.7889002857141909E-2</v>
      </c>
    </row>
    <row r="27" spans="2:25" x14ac:dyDescent="0.2">
      <c r="B27" s="38">
        <v>19</v>
      </c>
      <c r="C27" s="55">
        <f t="shared" si="5"/>
        <v>137134.22265115115</v>
      </c>
      <c r="D27" s="55"/>
      <c r="E27" s="50">
        <v>2016</v>
      </c>
      <c r="F27" s="8">
        <v>43748</v>
      </c>
      <c r="G27" s="50" t="s">
        <v>3</v>
      </c>
      <c r="H27" s="67">
        <v>115.24</v>
      </c>
      <c r="I27" s="68"/>
      <c r="J27" s="50">
        <v>41</v>
      </c>
      <c r="K27" s="57">
        <f t="shared" si="8"/>
        <v>4114.0266795345342</v>
      </c>
      <c r="L27" s="58"/>
      <c r="M27" s="49">
        <f>IF(J27="","",(K27/J27)/LOOKUP(RIGHT($D$2,3),[1]定数!$A$6:$A$13,[1]定数!$B$6:$B$13))</f>
        <v>1.0034211413498864</v>
      </c>
      <c r="N27" s="50">
        <v>2016</v>
      </c>
      <c r="O27" s="8">
        <v>43748</v>
      </c>
      <c r="P27" s="63">
        <v>115.65</v>
      </c>
      <c r="Q27" s="63"/>
      <c r="R27" s="59">
        <f>IF(P27="","",T27*M27*LOOKUP(RIGHT($D$2,3),定数!$A$6:$A$13,定数!$B$6:$B$13))</f>
        <v>-4114.0266795346424</v>
      </c>
      <c r="S27" s="59"/>
      <c r="T27" s="64">
        <f t="shared" si="2"/>
        <v>-41.00000000000108</v>
      </c>
      <c r="U27" s="65"/>
      <c r="V27" t="str">
        <f t="shared" si="9"/>
        <v/>
      </c>
      <c r="W27">
        <f t="shared" si="4"/>
        <v>1</v>
      </c>
      <c r="X27" s="39">
        <f t="shared" si="6"/>
        <v>137134.22265115115</v>
      </c>
      <c r="Y27" s="40">
        <f t="shared" si="7"/>
        <v>0</v>
      </c>
    </row>
    <row r="28" spans="2:25" x14ac:dyDescent="0.2">
      <c r="B28" s="38">
        <v>20</v>
      </c>
      <c r="C28" s="55">
        <f t="shared" si="5"/>
        <v>133020.19597161651</v>
      </c>
      <c r="D28" s="55"/>
      <c r="E28" s="38">
        <v>2016</v>
      </c>
      <c r="F28" s="8">
        <v>43764</v>
      </c>
      <c r="G28" s="38" t="s">
        <v>4</v>
      </c>
      <c r="H28" s="66">
        <v>114.01</v>
      </c>
      <c r="I28" s="66"/>
      <c r="J28" s="38">
        <v>40</v>
      </c>
      <c r="K28" s="57">
        <f t="shared" si="8"/>
        <v>3990.6058791484952</v>
      </c>
      <c r="L28" s="58"/>
      <c r="M28" s="6">
        <f>IF(J28="","",(K28/J28)/LOOKUP(RIGHT($D$2,3),[1]定数!$A$6:$A$13,[1]定数!$B$6:$B$13))</f>
        <v>0.99765146978712382</v>
      </c>
      <c r="N28" s="38">
        <v>2016</v>
      </c>
      <c r="O28" s="8">
        <v>43765</v>
      </c>
      <c r="P28" s="66">
        <v>114.477</v>
      </c>
      <c r="Q28" s="66"/>
      <c r="R28" s="59">
        <f>IF(P28="","",T28*M28*LOOKUP(RIGHT($D$2,3),定数!$A$6:$A$13,定数!$B$6:$B$13))</f>
        <v>4659.0323639058561</v>
      </c>
      <c r="S28" s="59"/>
      <c r="T28" s="64">
        <f t="shared" si="2"/>
        <v>46.699999999999875</v>
      </c>
      <c r="U28" s="65"/>
      <c r="V28" t="str">
        <f t="shared" si="9"/>
        <v/>
      </c>
      <c r="W28">
        <f t="shared" si="4"/>
        <v>0</v>
      </c>
      <c r="X28" s="39">
        <f t="shared" si="6"/>
        <v>137134.22265115115</v>
      </c>
      <c r="Y28" s="40">
        <f t="shared" si="7"/>
        <v>3.0000000000000804E-2</v>
      </c>
    </row>
    <row r="29" spans="2:25" x14ac:dyDescent="0.2">
      <c r="B29" s="38">
        <v>21</v>
      </c>
      <c r="C29" s="55">
        <f t="shared" ref="C29:C51" si="10">IF(R28="","",C28+R28)</f>
        <v>137679.22833552238</v>
      </c>
      <c r="D29" s="55"/>
      <c r="E29" s="38">
        <v>2016</v>
      </c>
      <c r="F29" s="8">
        <v>43783</v>
      </c>
      <c r="G29" s="38" t="s">
        <v>4</v>
      </c>
      <c r="H29" s="63">
        <v>116.22</v>
      </c>
      <c r="I29" s="63"/>
      <c r="J29" s="38">
        <v>44</v>
      </c>
      <c r="K29" s="57">
        <f t="shared" si="8"/>
        <v>4130.3768500656715</v>
      </c>
      <c r="L29" s="58"/>
      <c r="M29" s="6">
        <f>IF(J29="","",(K29/J29)/LOOKUP(RIGHT($D$2,3),[1]定数!$A$6:$A$13,[1]定数!$B$6:$B$13))</f>
        <v>0.9387220113785617</v>
      </c>
      <c r="N29" s="38">
        <v>2016</v>
      </c>
      <c r="O29" s="8">
        <v>43784</v>
      </c>
      <c r="P29" s="66">
        <v>116.762</v>
      </c>
      <c r="Q29" s="66"/>
      <c r="R29" s="59">
        <f>IF(P29="","",T29*M29*LOOKUP(RIGHT($D$2,3),定数!$A$6:$A$13,定数!$B$6:$B$13))</f>
        <v>5087.8733016718197</v>
      </c>
      <c r="S29" s="59"/>
      <c r="T29" s="64">
        <f t="shared" si="2"/>
        <v>54.200000000000159</v>
      </c>
      <c r="U29" s="65"/>
      <c r="V29" t="str">
        <f t="shared" si="9"/>
        <v/>
      </c>
      <c r="W29">
        <f t="shared" si="4"/>
        <v>0</v>
      </c>
      <c r="X29" s="39">
        <f t="shared" si="6"/>
        <v>137679.22833552238</v>
      </c>
      <c r="Y29" s="40">
        <f t="shared" si="7"/>
        <v>0</v>
      </c>
    </row>
    <row r="30" spans="2:25" x14ac:dyDescent="0.2">
      <c r="B30" s="38">
        <v>22</v>
      </c>
      <c r="C30" s="55">
        <f t="shared" si="10"/>
        <v>142767.1016371942</v>
      </c>
      <c r="D30" s="55"/>
      <c r="E30" s="38">
        <v>2016</v>
      </c>
      <c r="F30" s="8">
        <v>43783</v>
      </c>
      <c r="G30" s="38" t="s">
        <v>4</v>
      </c>
      <c r="H30" s="63">
        <v>116.38</v>
      </c>
      <c r="I30" s="63"/>
      <c r="J30" s="38">
        <v>53</v>
      </c>
      <c r="K30" s="57">
        <f t="shared" si="8"/>
        <v>4283.0130491158261</v>
      </c>
      <c r="L30" s="58"/>
      <c r="M30" s="6">
        <f>IF(J30="","",(K30/J30)/LOOKUP(RIGHT($D$2,3),[1]定数!$A$6:$A$13,[1]定数!$B$6:$B$13))</f>
        <v>0.80811566964449555</v>
      </c>
      <c r="N30" s="38">
        <v>2016</v>
      </c>
      <c r="O30" s="8">
        <v>43784</v>
      </c>
      <c r="P30" s="66">
        <v>116.977</v>
      </c>
      <c r="Q30" s="66"/>
      <c r="R30" s="59">
        <f>IF(P30="","",T30*M30*LOOKUP(RIGHT($D$2,3),定数!$A$6:$A$13,定数!$B$6:$B$13))</f>
        <v>4824.4505477777057</v>
      </c>
      <c r="S30" s="59"/>
      <c r="T30" s="64">
        <f t="shared" si="2"/>
        <v>59.700000000000841</v>
      </c>
      <c r="U30" s="65"/>
      <c r="V30" t="str">
        <f t="shared" si="9"/>
        <v/>
      </c>
      <c r="W30">
        <f t="shared" si="4"/>
        <v>0</v>
      </c>
      <c r="X30" s="39">
        <f t="shared" si="6"/>
        <v>142767.1016371942</v>
      </c>
      <c r="Y30" s="40">
        <f t="shared" si="7"/>
        <v>0</v>
      </c>
    </row>
    <row r="31" spans="2:25" x14ac:dyDescent="0.2">
      <c r="B31" s="38">
        <v>23</v>
      </c>
      <c r="C31" s="55">
        <f t="shared" si="10"/>
        <v>147591.55218497189</v>
      </c>
      <c r="D31" s="55"/>
      <c r="E31" s="38">
        <v>2016</v>
      </c>
      <c r="F31" s="8">
        <v>43791</v>
      </c>
      <c r="G31" s="38" t="s">
        <v>4</v>
      </c>
      <c r="H31" s="63">
        <v>117.87</v>
      </c>
      <c r="I31" s="63"/>
      <c r="J31" s="38">
        <v>50</v>
      </c>
      <c r="K31" s="57">
        <f t="shared" si="8"/>
        <v>4427.7465655491569</v>
      </c>
      <c r="L31" s="58"/>
      <c r="M31" s="6">
        <f>IF(J31="","",(K31/J31)/LOOKUP(RIGHT($D$2,3),[1]定数!$A$6:$A$13,[1]定数!$B$6:$B$13))</f>
        <v>0.88554931310983132</v>
      </c>
      <c r="N31" s="38">
        <v>2016</v>
      </c>
      <c r="O31" s="8">
        <v>43792</v>
      </c>
      <c r="P31" s="66">
        <v>118.43899999999999</v>
      </c>
      <c r="Q31" s="66"/>
      <c r="R31" s="59">
        <f>IF(P31="","",T31*M31*LOOKUP(RIGHT($D$2,3),定数!$A$6:$A$13,定数!$B$6:$B$13))</f>
        <v>5038.7755915948374</v>
      </c>
      <c r="S31" s="59"/>
      <c r="T31" s="64">
        <f t="shared" si="2"/>
        <v>56.89999999999884</v>
      </c>
      <c r="U31" s="65"/>
      <c r="V31" t="str">
        <f t="shared" si="9"/>
        <v/>
      </c>
      <c r="W31">
        <f t="shared" si="4"/>
        <v>0</v>
      </c>
      <c r="X31" s="39">
        <f t="shared" si="6"/>
        <v>147591.55218497189</v>
      </c>
      <c r="Y31" s="40">
        <f t="shared" si="7"/>
        <v>0</v>
      </c>
    </row>
    <row r="32" spans="2:25" x14ac:dyDescent="0.2">
      <c r="B32" s="38">
        <v>24</v>
      </c>
      <c r="C32" s="55">
        <f t="shared" si="10"/>
        <v>152630.32777656673</v>
      </c>
      <c r="D32" s="55"/>
      <c r="E32" s="38">
        <v>2016</v>
      </c>
      <c r="F32" s="8">
        <v>43807</v>
      </c>
      <c r="G32" s="38" t="s">
        <v>4</v>
      </c>
      <c r="H32" s="63">
        <v>122.37</v>
      </c>
      <c r="I32" s="63"/>
      <c r="J32" s="38">
        <v>40</v>
      </c>
      <c r="K32" s="57">
        <f t="shared" si="8"/>
        <v>4578.9098332970016</v>
      </c>
      <c r="L32" s="58"/>
      <c r="M32" s="6">
        <f>IF(J32="","",(K32/J32)/LOOKUP(RIGHT($D$2,3),[1]定数!$A$6:$A$13,[1]定数!$B$6:$B$13))</f>
        <v>1.1447274583242504</v>
      </c>
      <c r="N32" s="38">
        <v>2016</v>
      </c>
      <c r="O32" s="8">
        <v>43807</v>
      </c>
      <c r="P32" s="66">
        <v>122.828</v>
      </c>
      <c r="Q32" s="66"/>
      <c r="R32" s="59">
        <f>IF(P32="","",T32*M32*LOOKUP(RIGHT($D$2,3),定数!$A$6:$A$13,定数!$B$6:$B$13))</f>
        <v>5242.8517591250484</v>
      </c>
      <c r="S32" s="59"/>
      <c r="T32" s="64">
        <f t="shared" si="2"/>
        <v>45.799999999999841</v>
      </c>
      <c r="U32" s="65"/>
      <c r="V32" t="str">
        <f t="shared" si="9"/>
        <v/>
      </c>
      <c r="W32">
        <f t="shared" si="4"/>
        <v>0</v>
      </c>
      <c r="X32" s="39">
        <f t="shared" si="6"/>
        <v>152630.32777656673</v>
      </c>
      <c r="Y32" s="40">
        <f t="shared" si="7"/>
        <v>0</v>
      </c>
    </row>
    <row r="33" spans="2:25" x14ac:dyDescent="0.2">
      <c r="B33" s="38">
        <v>25</v>
      </c>
      <c r="C33" s="55">
        <f t="shared" si="10"/>
        <v>157873.17953569177</v>
      </c>
      <c r="D33" s="55"/>
      <c r="E33" s="38">
        <v>2016</v>
      </c>
      <c r="F33" s="8">
        <v>43812</v>
      </c>
      <c r="G33" s="38" t="s">
        <v>4</v>
      </c>
      <c r="H33" s="63">
        <v>122.49</v>
      </c>
      <c r="I33" s="63"/>
      <c r="J33" s="38">
        <v>43</v>
      </c>
      <c r="K33" s="57">
        <f t="shared" si="8"/>
        <v>4736.1953860707526</v>
      </c>
      <c r="L33" s="58"/>
      <c r="M33" s="6">
        <f>IF(J33="","",(K33/J33)/LOOKUP(RIGHT($D$2,3),[1]定数!$A$6:$A$13,[1]定数!$B$6:$B$13))</f>
        <v>1.1014407874583145</v>
      </c>
      <c r="N33" s="38">
        <v>2016</v>
      </c>
      <c r="O33" s="8">
        <v>43813</v>
      </c>
      <c r="P33" s="66">
        <v>122.997</v>
      </c>
      <c r="Q33" s="66"/>
      <c r="R33" s="59">
        <f>IF(P33="","",T33*M33*LOOKUP(RIGHT($D$2,3),定数!$A$6:$A$13,定数!$B$6:$B$13))</f>
        <v>5584.3047924137099</v>
      </c>
      <c r="S33" s="59"/>
      <c r="T33" s="64">
        <f t="shared" si="2"/>
        <v>50.7000000000005</v>
      </c>
      <c r="U33" s="65"/>
      <c r="V33" t="str">
        <f t="shared" si="9"/>
        <v/>
      </c>
      <c r="W33">
        <f t="shared" si="4"/>
        <v>0</v>
      </c>
      <c r="X33" s="39">
        <f t="shared" si="6"/>
        <v>157873.17953569177</v>
      </c>
      <c r="Y33" s="40">
        <f t="shared" si="7"/>
        <v>0</v>
      </c>
    </row>
    <row r="34" spans="2:25" x14ac:dyDescent="0.2">
      <c r="B34" s="38">
        <v>26</v>
      </c>
      <c r="C34" s="55">
        <f t="shared" si="10"/>
        <v>163457.48432810549</v>
      </c>
      <c r="D34" s="55"/>
      <c r="E34" s="38">
        <v>2017</v>
      </c>
      <c r="F34" s="8">
        <v>43482</v>
      </c>
      <c r="G34" s="38" t="s">
        <v>3</v>
      </c>
      <c r="H34" s="63">
        <v>120.63</v>
      </c>
      <c r="I34" s="63"/>
      <c r="J34" s="38">
        <v>78</v>
      </c>
      <c r="K34" s="57">
        <f t="shared" si="8"/>
        <v>4903.7245298431644</v>
      </c>
      <c r="L34" s="58"/>
      <c r="M34" s="6">
        <f>IF(J34="","",(K34/J34)/LOOKUP(RIGHT($D$2,3),[1]定数!$A$6:$A$13,[1]定数!$B$6:$B$13))</f>
        <v>0.62868263203117491</v>
      </c>
      <c r="N34" s="38">
        <v>2017</v>
      </c>
      <c r="O34" s="8">
        <v>43483</v>
      </c>
      <c r="P34" s="66">
        <v>121.41</v>
      </c>
      <c r="Q34" s="66"/>
      <c r="R34" s="59">
        <f>IF(P34="","",T34*M34*LOOKUP(RIGHT($D$2,3),定数!$A$6:$A$13,定数!$B$6:$B$13))</f>
        <v>-4903.7245298431717</v>
      </c>
      <c r="S34" s="59"/>
      <c r="T34" s="64">
        <f t="shared" si="2"/>
        <v>-78.000000000000114</v>
      </c>
      <c r="U34" s="65"/>
      <c r="V34" t="str">
        <f t="shared" si="9"/>
        <v/>
      </c>
      <c r="W34">
        <f t="shared" si="4"/>
        <v>1</v>
      </c>
      <c r="X34" s="39">
        <f t="shared" si="6"/>
        <v>163457.48432810549</v>
      </c>
      <c r="Y34" s="40">
        <f t="shared" si="7"/>
        <v>0</v>
      </c>
    </row>
    <row r="35" spans="2:25" x14ac:dyDescent="0.2">
      <c r="B35" s="38">
        <v>27</v>
      </c>
      <c r="C35" s="55">
        <f t="shared" si="10"/>
        <v>158553.75979826233</v>
      </c>
      <c r="D35" s="55"/>
      <c r="E35" s="38">
        <v>2017</v>
      </c>
      <c r="F35" s="8">
        <v>43496</v>
      </c>
      <c r="G35" s="38" t="s">
        <v>3</v>
      </c>
      <c r="H35" s="63">
        <v>121.72</v>
      </c>
      <c r="I35" s="63"/>
      <c r="J35" s="38">
        <v>54</v>
      </c>
      <c r="K35" s="57">
        <f t="shared" si="8"/>
        <v>4756.6127939478692</v>
      </c>
      <c r="L35" s="58"/>
      <c r="M35" s="6">
        <f>IF(J35="","",(K35/J35)/LOOKUP(RIGHT($D$2,3),[1]定数!$A$6:$A$13,[1]定数!$B$6:$B$13))</f>
        <v>0.88085422110145728</v>
      </c>
      <c r="N35" s="38">
        <v>2017</v>
      </c>
      <c r="O35" s="8">
        <v>43496</v>
      </c>
      <c r="P35" s="66">
        <v>121.077</v>
      </c>
      <c r="Q35" s="66"/>
      <c r="R35" s="59">
        <f>IF(P35="","",T35*M35*LOOKUP(RIGHT($D$2,3),定数!$A$6:$A$13,定数!$B$6:$B$13))</f>
        <v>5663.8926416823761</v>
      </c>
      <c r="S35" s="59"/>
      <c r="T35" s="64">
        <f t="shared" si="2"/>
        <v>64.300000000000068</v>
      </c>
      <c r="U35" s="65"/>
      <c r="V35" t="str">
        <f t="shared" si="9"/>
        <v/>
      </c>
      <c r="W35">
        <f t="shared" si="4"/>
        <v>0</v>
      </c>
      <c r="X35" s="39">
        <f t="shared" si="6"/>
        <v>163457.48432810549</v>
      </c>
      <c r="Y35" s="40">
        <f t="shared" si="7"/>
        <v>3.0000000000000027E-2</v>
      </c>
    </row>
    <row r="36" spans="2:25" x14ac:dyDescent="0.2">
      <c r="B36" s="38">
        <v>28</v>
      </c>
      <c r="C36" s="55">
        <f t="shared" si="10"/>
        <v>164217.65243994471</v>
      </c>
      <c r="D36" s="55"/>
      <c r="E36" s="38">
        <v>2017</v>
      </c>
      <c r="F36" s="8">
        <v>43498</v>
      </c>
      <c r="G36" s="38" t="s">
        <v>3</v>
      </c>
      <c r="H36" s="63">
        <v>121.72</v>
      </c>
      <c r="I36" s="63"/>
      <c r="J36" s="38">
        <v>33</v>
      </c>
      <c r="K36" s="57">
        <f t="shared" si="1"/>
        <v>4926.5295731983415</v>
      </c>
      <c r="L36" s="58"/>
      <c r="M36" s="6">
        <f>IF(J36="","",(K36/J36)/LOOKUP(RIGHT($D$2,3),[1]定数!$A$6:$A$13,[1]定数!$B$6:$B$13))</f>
        <v>1.4928877494540429</v>
      </c>
      <c r="N36" s="38">
        <v>2017</v>
      </c>
      <c r="O36" s="8">
        <v>43498</v>
      </c>
      <c r="P36" s="66">
        <v>121.343</v>
      </c>
      <c r="Q36" s="66"/>
      <c r="R36" s="59">
        <f>IF(P36="","",T36*M36*LOOKUP(RIGHT($D$2,3),定数!$A$6:$A$13,定数!$B$6:$B$13))</f>
        <v>5628.1868154416725</v>
      </c>
      <c r="S36" s="59"/>
      <c r="T36" s="64">
        <f t="shared" si="2"/>
        <v>37.699999999999534</v>
      </c>
      <c r="U36" s="65"/>
      <c r="V36" t="str">
        <f t="shared" si="9"/>
        <v/>
      </c>
      <c r="W36">
        <f t="shared" si="4"/>
        <v>0</v>
      </c>
      <c r="X36" s="39">
        <f t="shared" si="6"/>
        <v>164217.65243994471</v>
      </c>
      <c r="Y36" s="40">
        <f t="shared" si="7"/>
        <v>0</v>
      </c>
    </row>
    <row r="37" spans="2:25" x14ac:dyDescent="0.2">
      <c r="B37" s="38">
        <v>29</v>
      </c>
      <c r="C37" s="55">
        <f t="shared" si="10"/>
        <v>169845.83925538638</v>
      </c>
      <c r="D37" s="55"/>
      <c r="E37" s="38">
        <v>2017</v>
      </c>
      <c r="F37" s="8">
        <v>43499</v>
      </c>
      <c r="G37" s="38" t="s">
        <v>3</v>
      </c>
      <c r="H37" s="63">
        <v>121.48</v>
      </c>
      <c r="I37" s="63"/>
      <c r="J37" s="38">
        <v>29</v>
      </c>
      <c r="K37" s="57">
        <f t="shared" si="1"/>
        <v>5095.3751776615909</v>
      </c>
      <c r="L37" s="58"/>
      <c r="M37" s="6">
        <f>IF(J37="","",(K37/J37)/LOOKUP(RIGHT($D$2,3),[1]定数!$A$6:$A$13,[1]定数!$B$6:$B$13))</f>
        <v>1.757025923331583</v>
      </c>
      <c r="N37" s="38">
        <v>2017</v>
      </c>
      <c r="O37" s="8">
        <v>43502</v>
      </c>
      <c r="P37" s="63">
        <v>121.11499999999999</v>
      </c>
      <c r="Q37" s="63"/>
      <c r="R37" s="59">
        <f>IF(P37="","",T37*M37*LOOKUP(RIGHT($D$2,3),定数!$A$6:$A$13,定数!$B$6:$B$13))</f>
        <v>6413.1446201604376</v>
      </c>
      <c r="S37" s="59"/>
      <c r="T37" s="64">
        <f t="shared" si="2"/>
        <v>36.500000000000909</v>
      </c>
      <c r="U37" s="65"/>
      <c r="V37" t="str">
        <f t="shared" si="9"/>
        <v/>
      </c>
      <c r="W37">
        <f t="shared" si="4"/>
        <v>0</v>
      </c>
      <c r="X37" s="39">
        <f t="shared" si="6"/>
        <v>169845.83925538638</v>
      </c>
      <c r="Y37" s="40">
        <f t="shared" si="7"/>
        <v>0</v>
      </c>
    </row>
    <row r="38" spans="2:25" x14ac:dyDescent="0.2">
      <c r="B38" s="38">
        <v>30</v>
      </c>
      <c r="C38" s="55">
        <f t="shared" si="10"/>
        <v>176258.98387554681</v>
      </c>
      <c r="D38" s="55"/>
      <c r="E38" s="38">
        <v>2017</v>
      </c>
      <c r="F38" s="8">
        <v>43499</v>
      </c>
      <c r="G38" s="38" t="s">
        <v>3</v>
      </c>
      <c r="H38" s="63">
        <v>121.2</v>
      </c>
      <c r="I38" s="63"/>
      <c r="J38" s="38">
        <v>48</v>
      </c>
      <c r="K38" s="57">
        <f t="shared" si="1"/>
        <v>5287.769516266404</v>
      </c>
      <c r="L38" s="58"/>
      <c r="M38" s="6">
        <f>IF(J38="","",(K38/J38)/LOOKUP(RIGHT($D$2,3),[1]定数!$A$6:$A$13,[1]定数!$B$6:$B$13))</f>
        <v>1.1016186492221676</v>
      </c>
      <c r="N38" s="38">
        <v>2017</v>
      </c>
      <c r="O38" s="8">
        <v>43502</v>
      </c>
      <c r="P38" s="63">
        <v>120.593</v>
      </c>
      <c r="Q38" s="63"/>
      <c r="R38" s="59">
        <f>IF(P38="","",T38*M38*LOOKUP(RIGHT($D$2,3),定数!$A$6:$A$13,定数!$B$6:$B$13))</f>
        <v>6686.8252007785504</v>
      </c>
      <c r="S38" s="59"/>
      <c r="T38" s="64">
        <f t="shared" si="2"/>
        <v>60.699999999999932</v>
      </c>
      <c r="U38" s="65"/>
      <c r="V38" t="str">
        <f t="shared" si="9"/>
        <v/>
      </c>
      <c r="W38">
        <f t="shared" si="4"/>
        <v>0</v>
      </c>
      <c r="X38" s="39">
        <f t="shared" si="6"/>
        <v>176258.98387554681</v>
      </c>
      <c r="Y38" s="40">
        <f t="shared" si="7"/>
        <v>0</v>
      </c>
    </row>
    <row r="39" spans="2:25" x14ac:dyDescent="0.2">
      <c r="B39" s="38">
        <v>31</v>
      </c>
      <c r="C39" s="55">
        <f t="shared" si="10"/>
        <v>182945.80907632536</v>
      </c>
      <c r="D39" s="55"/>
      <c r="E39" s="51">
        <v>2017</v>
      </c>
      <c r="F39" s="8">
        <v>43502</v>
      </c>
      <c r="G39" s="38" t="s">
        <v>3</v>
      </c>
      <c r="H39" s="63">
        <v>121.04</v>
      </c>
      <c r="I39" s="63"/>
      <c r="J39" s="38">
        <v>46</v>
      </c>
      <c r="K39" s="57">
        <f t="shared" si="1"/>
        <v>5488.3742722897605</v>
      </c>
      <c r="L39" s="58"/>
      <c r="M39" s="6">
        <f>IF(J39="","",(K39/J39)/LOOKUP(RIGHT($D$2,3),[1]定数!$A$6:$A$13,[1]定数!$B$6:$B$13))</f>
        <v>1.1931248418021219</v>
      </c>
      <c r="N39" s="38">
        <v>2017</v>
      </c>
      <c r="O39" s="8">
        <v>43502</v>
      </c>
      <c r="P39" s="63">
        <v>120.49</v>
      </c>
      <c r="Q39" s="63"/>
      <c r="R39" s="59">
        <f>IF(P39="","",T39*M39*LOOKUP(RIGHT($D$2,3),定数!$A$6:$A$13,定数!$B$6:$B$13))</f>
        <v>6562.1866299118055</v>
      </c>
      <c r="S39" s="59"/>
      <c r="T39" s="64">
        <f t="shared" si="2"/>
        <v>55.000000000001137</v>
      </c>
      <c r="U39" s="65"/>
      <c r="V39" t="str">
        <f t="shared" si="9"/>
        <v/>
      </c>
      <c r="W39">
        <f t="shared" si="4"/>
        <v>0</v>
      </c>
      <c r="X39" s="39">
        <f t="shared" si="6"/>
        <v>182945.80907632536</v>
      </c>
      <c r="Y39" s="40">
        <f t="shared" si="7"/>
        <v>0</v>
      </c>
    </row>
    <row r="40" spans="2:25" x14ac:dyDescent="0.2">
      <c r="B40" s="38">
        <v>32</v>
      </c>
      <c r="C40" s="55">
        <f t="shared" si="10"/>
        <v>189507.99570623715</v>
      </c>
      <c r="D40" s="55"/>
      <c r="E40" s="51">
        <v>2017</v>
      </c>
      <c r="F40" s="8">
        <v>43504</v>
      </c>
      <c r="G40" s="38" t="s">
        <v>3</v>
      </c>
      <c r="H40" s="63">
        <v>119.73</v>
      </c>
      <c r="I40" s="63"/>
      <c r="J40" s="38">
        <v>26</v>
      </c>
      <c r="K40" s="57">
        <f t="shared" si="1"/>
        <v>5685.2398711871147</v>
      </c>
      <c r="L40" s="58"/>
      <c r="M40" s="6">
        <f>IF(J40="","",(K40/J40)/LOOKUP(RIGHT($D$2,3),[1]定数!$A$6:$A$13,[1]定数!$B$6:$B$13))</f>
        <v>2.186630719687352</v>
      </c>
      <c r="N40" s="38">
        <v>2017</v>
      </c>
      <c r="O40" s="8">
        <v>43504</v>
      </c>
      <c r="P40" s="63">
        <v>119.44799999999999</v>
      </c>
      <c r="Q40" s="63"/>
      <c r="R40" s="59">
        <f>IF(P40="","",T40*M40*LOOKUP(RIGHT($D$2,3),定数!$A$6:$A$13,定数!$B$6:$B$13))</f>
        <v>6166.2986295185665</v>
      </c>
      <c r="S40" s="59"/>
      <c r="T40" s="60">
        <f t="shared" ref="T40:T77" si="11">IF(P40="","",IF(G40="買",(P40-H40),(H40-P40))*IF(RIGHT($D$2,3)="JPY",100,10000))</f>
        <v>28.200000000001069</v>
      </c>
      <c r="U40" s="60"/>
      <c r="V40" t="str">
        <f t="shared" si="9"/>
        <v/>
      </c>
      <c r="W40">
        <f t="shared" si="4"/>
        <v>0</v>
      </c>
      <c r="X40" s="39">
        <f t="shared" si="6"/>
        <v>189507.99570623715</v>
      </c>
      <c r="Y40" s="40">
        <f t="shared" si="7"/>
        <v>0</v>
      </c>
    </row>
    <row r="41" spans="2:25" x14ac:dyDescent="0.2">
      <c r="B41" s="38">
        <v>33</v>
      </c>
      <c r="C41" s="55">
        <f t="shared" si="10"/>
        <v>195674.29433575572</v>
      </c>
      <c r="D41" s="55"/>
      <c r="E41" s="51">
        <v>2017</v>
      </c>
      <c r="F41" s="8">
        <v>43527</v>
      </c>
      <c r="G41" s="38" t="s">
        <v>4</v>
      </c>
      <c r="H41" s="63">
        <v>120.23</v>
      </c>
      <c r="I41" s="63"/>
      <c r="J41" s="38">
        <v>23</v>
      </c>
      <c r="K41" s="57">
        <f t="shared" si="1"/>
        <v>5870.2288300726714</v>
      </c>
      <c r="L41" s="58"/>
      <c r="M41" s="6">
        <f>IF(J41="","",(K41/J41)/LOOKUP(RIGHT($D$2,3),[1]定数!$A$6:$A$13,[1]定数!$B$6:$B$13))</f>
        <v>2.5522734043794224</v>
      </c>
      <c r="N41" s="38">
        <v>2017</v>
      </c>
      <c r="O41" s="8">
        <v>43527</v>
      </c>
      <c r="P41" s="63">
        <v>120.465</v>
      </c>
      <c r="Q41" s="63"/>
      <c r="R41" s="59">
        <f>IF(P41="","",T41*M41*LOOKUP(RIGHT($D$2,3),定数!$A$6:$A$13,定数!$B$6:$B$13))</f>
        <v>5997.8425002916283</v>
      </c>
      <c r="S41" s="59"/>
      <c r="T41" s="60">
        <f t="shared" si="11"/>
        <v>23.499999999999943</v>
      </c>
      <c r="U41" s="60"/>
      <c r="V41" t="str">
        <f t="shared" si="9"/>
        <v/>
      </c>
      <c r="W41">
        <f t="shared" si="4"/>
        <v>0</v>
      </c>
      <c r="X41" s="39">
        <f t="shared" si="6"/>
        <v>195674.29433575572</v>
      </c>
      <c r="Y41" s="40">
        <f t="shared" si="7"/>
        <v>0</v>
      </c>
    </row>
    <row r="42" spans="2:25" x14ac:dyDescent="0.2">
      <c r="B42" s="38">
        <v>34</v>
      </c>
      <c r="C42" s="55">
        <f t="shared" si="10"/>
        <v>201672.13683604734</v>
      </c>
      <c r="D42" s="55"/>
      <c r="E42" s="51">
        <v>2017</v>
      </c>
      <c r="F42" s="8">
        <v>43539</v>
      </c>
      <c r="G42" s="38" t="s">
        <v>3</v>
      </c>
      <c r="H42" s="63">
        <v>121.73</v>
      </c>
      <c r="I42" s="63"/>
      <c r="J42" s="38">
        <v>34</v>
      </c>
      <c r="K42" s="57">
        <f t="shared" si="1"/>
        <v>6050.1641050814196</v>
      </c>
      <c r="L42" s="58"/>
      <c r="M42" s="6">
        <f>IF(J42="","",(K42/J42)/LOOKUP(RIGHT($D$2,3),[1]定数!$A$6:$A$13,[1]定数!$B$6:$B$13))</f>
        <v>1.7794600309063</v>
      </c>
      <c r="N42" s="38">
        <v>2017</v>
      </c>
      <c r="O42" s="8">
        <v>43539</v>
      </c>
      <c r="P42" s="63">
        <v>121.34099999999999</v>
      </c>
      <c r="Q42" s="63"/>
      <c r="R42" s="59">
        <f>IF(P42="","",T42*M42*LOOKUP(RIGHT($D$2,3),定数!$A$6:$A$13,定数!$B$6:$B$13))</f>
        <v>6922.0995202256845</v>
      </c>
      <c r="S42" s="59"/>
      <c r="T42" s="60">
        <f t="shared" si="11"/>
        <v>38.900000000001</v>
      </c>
      <c r="U42" s="60"/>
      <c r="V42" t="str">
        <f t="shared" si="9"/>
        <v/>
      </c>
      <c r="W42">
        <f t="shared" si="4"/>
        <v>0</v>
      </c>
      <c r="X42" s="39">
        <f t="shared" si="6"/>
        <v>201672.13683604734</v>
      </c>
      <c r="Y42" s="40">
        <f t="shared" si="7"/>
        <v>0</v>
      </c>
    </row>
    <row r="43" spans="2:25" x14ac:dyDescent="0.2">
      <c r="B43" s="38">
        <v>35</v>
      </c>
      <c r="C43" s="55">
        <f t="shared" si="10"/>
        <v>208594.23635627303</v>
      </c>
      <c r="D43" s="55"/>
      <c r="E43" s="51">
        <v>2017</v>
      </c>
      <c r="F43" s="8">
        <v>43547</v>
      </c>
      <c r="G43" s="38" t="s">
        <v>3</v>
      </c>
      <c r="H43" s="63">
        <v>119.56</v>
      </c>
      <c r="I43" s="63"/>
      <c r="J43" s="38">
        <v>47</v>
      </c>
      <c r="K43" s="57">
        <f t="shared" ref="K43" si="12">IF(J43="","",C43*0.03)</f>
        <v>6257.8270906881908</v>
      </c>
      <c r="L43" s="58"/>
      <c r="M43" s="6">
        <f>IF(J43="","",(K43/J43)/LOOKUP(RIGHT($D$2,3),[1]定数!$A$6:$A$13,[1]定数!$B$6:$B$13))</f>
        <v>1.3314525724868491</v>
      </c>
      <c r="N43" s="38">
        <v>2017</v>
      </c>
      <c r="O43" s="8">
        <v>43548</v>
      </c>
      <c r="P43" s="63">
        <v>120.03</v>
      </c>
      <c r="Q43" s="63"/>
      <c r="R43" s="59">
        <f>IF(P43="","",T43*M43*LOOKUP(RIGHT($D$2,3),定数!$A$6:$A$13,定数!$B$6:$B$13))</f>
        <v>-6257.8270906881753</v>
      </c>
      <c r="S43" s="59"/>
      <c r="T43" s="60">
        <f t="shared" si="11"/>
        <v>-46.999999999999886</v>
      </c>
      <c r="U43" s="60"/>
      <c r="V43" t="str">
        <f t="shared" si="9"/>
        <v/>
      </c>
      <c r="W43">
        <f t="shared" si="4"/>
        <v>1</v>
      </c>
      <c r="X43" s="39">
        <f t="shared" si="6"/>
        <v>208594.23635627303</v>
      </c>
      <c r="Y43" s="40">
        <f t="shared" si="7"/>
        <v>0</v>
      </c>
    </row>
    <row r="44" spans="2:25" x14ac:dyDescent="0.2">
      <c r="B44" s="38">
        <v>36</v>
      </c>
      <c r="C44" s="55">
        <f t="shared" si="10"/>
        <v>202336.40926558487</v>
      </c>
      <c r="D44" s="55"/>
      <c r="E44" s="51">
        <v>2017</v>
      </c>
      <c r="F44" s="8">
        <v>43552</v>
      </c>
      <c r="G44" s="38" t="s">
        <v>4</v>
      </c>
      <c r="H44" s="63">
        <v>120.25</v>
      </c>
      <c r="I44" s="63"/>
      <c r="J44" s="38">
        <v>28</v>
      </c>
      <c r="K44" s="57">
        <f t="shared" ref="K44" si="13">IF(J44="","",C44*0.03)</f>
        <v>6070.0922779675457</v>
      </c>
      <c r="L44" s="58"/>
      <c r="M44" s="6">
        <f>IF(J44="","",(K44/J44)/LOOKUP(RIGHT($D$2,3),[1]定数!$A$6:$A$13,[1]定数!$B$6:$B$13))</f>
        <v>2.1678900992741235</v>
      </c>
      <c r="N44" s="38">
        <v>2017</v>
      </c>
      <c r="O44" s="8">
        <v>43552</v>
      </c>
      <c r="P44" s="63">
        <v>119.97</v>
      </c>
      <c r="Q44" s="63"/>
      <c r="R44" s="59">
        <f>IF(P44="","",T44*M44*LOOKUP(RIGHT($D$2,3),定数!$A$6:$A$13,定数!$B$6:$B$13))</f>
        <v>-6070.0922779675702</v>
      </c>
      <c r="S44" s="59"/>
      <c r="T44" s="60">
        <f t="shared" si="11"/>
        <v>-28.000000000000114</v>
      </c>
      <c r="U44" s="60"/>
      <c r="V44" t="str">
        <f t="shared" si="9"/>
        <v/>
      </c>
      <c r="W44">
        <f t="shared" si="4"/>
        <v>2</v>
      </c>
      <c r="X44" s="39">
        <f t="shared" si="6"/>
        <v>208594.23635627303</v>
      </c>
      <c r="Y44" s="40">
        <f t="shared" si="7"/>
        <v>2.9999999999999916E-2</v>
      </c>
    </row>
    <row r="45" spans="2:25" x14ac:dyDescent="0.2">
      <c r="B45" s="38">
        <v>37</v>
      </c>
      <c r="C45" s="55">
        <f t="shared" si="10"/>
        <v>196266.31698761729</v>
      </c>
      <c r="D45" s="55"/>
      <c r="E45" s="38">
        <v>2017</v>
      </c>
      <c r="F45" s="8">
        <v>43554</v>
      </c>
      <c r="G45" s="38" t="s">
        <v>3</v>
      </c>
      <c r="H45" s="63">
        <v>119.56</v>
      </c>
      <c r="I45" s="63"/>
      <c r="J45" s="38">
        <v>30</v>
      </c>
      <c r="K45" s="57">
        <f t="shared" ref="K45" si="14">IF(J45="","",C45*0.03)</f>
        <v>5887.9895096285181</v>
      </c>
      <c r="L45" s="58"/>
      <c r="M45" s="6">
        <f>IF(J45="","",(K45/J45)/LOOKUP(RIGHT($D$2,3),[1]定数!$A$6:$A$13,[1]定数!$B$6:$B$13))</f>
        <v>1.9626631698761727</v>
      </c>
      <c r="N45" s="38">
        <v>2017</v>
      </c>
      <c r="O45" s="8">
        <v>43554</v>
      </c>
      <c r="P45" s="63">
        <v>119.221</v>
      </c>
      <c r="Q45" s="63"/>
      <c r="R45" s="59">
        <f>IF(P45="","",T45*M45*LOOKUP(RIGHT($D$2,3),定数!$A$6:$A$13,定数!$B$6:$B$13))</f>
        <v>6653.4281458801988</v>
      </c>
      <c r="S45" s="59"/>
      <c r="T45" s="60">
        <f t="shared" si="11"/>
        <v>33.899999999999864</v>
      </c>
      <c r="U45" s="60"/>
      <c r="V45" t="str">
        <f t="shared" si="9"/>
        <v/>
      </c>
      <c r="W45">
        <f t="shared" si="4"/>
        <v>0</v>
      </c>
      <c r="X45" s="39">
        <f t="shared" si="6"/>
        <v>208594.23635627303</v>
      </c>
      <c r="Y45" s="40">
        <f t="shared" si="7"/>
        <v>5.9100000000000041E-2</v>
      </c>
    </row>
    <row r="46" spans="2:25" x14ac:dyDescent="0.2">
      <c r="B46" s="38">
        <v>38</v>
      </c>
      <c r="C46" s="55">
        <f t="shared" si="10"/>
        <v>202919.74513349749</v>
      </c>
      <c r="D46" s="55"/>
      <c r="E46" s="54">
        <v>2017</v>
      </c>
      <c r="F46" s="8">
        <v>43561</v>
      </c>
      <c r="G46" s="38" t="s">
        <v>3</v>
      </c>
      <c r="H46" s="63">
        <v>117.98</v>
      </c>
      <c r="I46" s="63"/>
      <c r="J46" s="38">
        <v>45</v>
      </c>
      <c r="K46" s="57">
        <f t="shared" ref="K46" si="15">IF(J46="","",C46*0.03)</f>
        <v>6087.5923540049243</v>
      </c>
      <c r="L46" s="58"/>
      <c r="M46" s="6">
        <f>IF(J46="","",(K46/J46)/LOOKUP(RIGHT($D$2,3),[1]定数!$A$6:$A$13,[1]定数!$B$6:$B$13))</f>
        <v>1.3527983008899833</v>
      </c>
      <c r="N46" s="38">
        <v>2017</v>
      </c>
      <c r="O46" s="8">
        <v>43562</v>
      </c>
      <c r="P46" s="63">
        <v>117.434</v>
      </c>
      <c r="Q46" s="63"/>
      <c r="R46" s="59">
        <f>IF(P46="","",T46*M46*LOOKUP(RIGHT($D$2,3),定数!$A$6:$A$13,定数!$B$6:$B$13))</f>
        <v>7386.2787228593961</v>
      </c>
      <c r="S46" s="59"/>
      <c r="T46" s="60">
        <f t="shared" si="11"/>
        <v>54.600000000000648</v>
      </c>
      <c r="U46" s="60"/>
      <c r="V46" t="str">
        <f t="shared" si="9"/>
        <v/>
      </c>
      <c r="W46">
        <f t="shared" si="4"/>
        <v>0</v>
      </c>
      <c r="X46" s="39">
        <f t="shared" si="6"/>
        <v>208594.23635627303</v>
      </c>
      <c r="Y46" s="40">
        <f t="shared" si="7"/>
        <v>2.7203490000000108E-2</v>
      </c>
    </row>
    <row r="47" spans="2:25" x14ac:dyDescent="0.2">
      <c r="B47" s="38">
        <v>39</v>
      </c>
      <c r="C47" s="55">
        <f t="shared" si="10"/>
        <v>210306.02385635689</v>
      </c>
      <c r="D47" s="55"/>
      <c r="E47" s="54">
        <v>2017</v>
      </c>
      <c r="F47" s="8">
        <v>43565</v>
      </c>
      <c r="G47" s="38" t="s">
        <v>3</v>
      </c>
      <c r="H47" s="63">
        <v>117.49</v>
      </c>
      <c r="I47" s="63"/>
      <c r="J47" s="38">
        <v>47</v>
      </c>
      <c r="K47" s="57">
        <f t="shared" ref="K47" si="16">IF(J47="","",C47*0.03)</f>
        <v>6309.1807156907062</v>
      </c>
      <c r="L47" s="58"/>
      <c r="M47" s="6">
        <f>IF(J47="","",(K47/J47)/LOOKUP(RIGHT($D$2,3),[1]定数!$A$6:$A$13,[1]定数!$B$6:$B$13))</f>
        <v>1.3423788756788735</v>
      </c>
      <c r="N47" s="38">
        <v>2017</v>
      </c>
      <c r="O47" s="8">
        <v>43566</v>
      </c>
      <c r="P47" s="63">
        <v>116.94799999999999</v>
      </c>
      <c r="Q47" s="63"/>
      <c r="R47" s="59">
        <f>IF(P47="","",T47*M47*LOOKUP(RIGHT($D$2,3),定数!$A$6:$A$13,定数!$B$6:$B$13))</f>
        <v>7275.6935061795157</v>
      </c>
      <c r="S47" s="59"/>
      <c r="T47" s="60">
        <f t="shared" si="11"/>
        <v>54.200000000000159</v>
      </c>
      <c r="U47" s="60"/>
      <c r="V47" t="str">
        <f t="shared" si="9"/>
        <v/>
      </c>
      <c r="W47">
        <f t="shared" si="4"/>
        <v>0</v>
      </c>
      <c r="X47" s="39">
        <f t="shared" si="6"/>
        <v>210306.02385635689</v>
      </c>
      <c r="Y47" s="40">
        <f t="shared" si="7"/>
        <v>0</v>
      </c>
    </row>
    <row r="48" spans="2:25" x14ac:dyDescent="0.2">
      <c r="B48" s="38">
        <v>40</v>
      </c>
      <c r="C48" s="55">
        <f t="shared" si="10"/>
        <v>217581.71736253641</v>
      </c>
      <c r="D48" s="55"/>
      <c r="E48" s="54">
        <v>2017</v>
      </c>
      <c r="F48" s="8">
        <v>43567</v>
      </c>
      <c r="G48" s="38" t="s">
        <v>3</v>
      </c>
      <c r="H48" s="62">
        <v>116.05</v>
      </c>
      <c r="I48" s="62"/>
      <c r="J48" s="38">
        <v>40</v>
      </c>
      <c r="K48" s="57">
        <f t="shared" ref="K48" si="17">IF(J48="","",C48*0.03)</f>
        <v>6527.4515208760922</v>
      </c>
      <c r="L48" s="58"/>
      <c r="M48" s="6">
        <f>IF(J48="","",(K48/J48)/LOOKUP(RIGHT($D$2,3),[1]定数!$A$6:$A$13,[1]定数!$B$6:$B$13))</f>
        <v>1.6318628802190229</v>
      </c>
      <c r="N48" s="38">
        <v>2017</v>
      </c>
      <c r="O48" s="8">
        <v>43569</v>
      </c>
      <c r="P48" s="63">
        <v>115.58</v>
      </c>
      <c r="Q48" s="63"/>
      <c r="R48" s="59">
        <f>IF(P48="","",T48*M48*LOOKUP(RIGHT($D$2,3),定数!$A$6:$A$13,定数!$B$6:$B$13))</f>
        <v>7669.7555370293894</v>
      </c>
      <c r="S48" s="59"/>
      <c r="T48" s="60">
        <f t="shared" si="11"/>
        <v>46.999999999999886</v>
      </c>
      <c r="U48" s="60"/>
      <c r="V48" t="str">
        <f t="shared" si="9"/>
        <v/>
      </c>
      <c r="W48">
        <f t="shared" si="4"/>
        <v>0</v>
      </c>
      <c r="X48" s="39">
        <f t="shared" si="6"/>
        <v>217581.71736253641</v>
      </c>
      <c r="Y48" s="40">
        <f t="shared" si="7"/>
        <v>0</v>
      </c>
    </row>
    <row r="49" spans="2:25" x14ac:dyDescent="0.2">
      <c r="B49" s="38">
        <v>41</v>
      </c>
      <c r="C49" s="55">
        <f t="shared" si="10"/>
        <v>225251.47289956579</v>
      </c>
      <c r="D49" s="55"/>
      <c r="E49" s="38"/>
      <c r="F49" s="8"/>
      <c r="G49" s="38"/>
      <c r="H49" s="61"/>
      <c r="I49" s="61"/>
      <c r="J49" s="38"/>
      <c r="K49" s="57"/>
      <c r="L49" s="58"/>
      <c r="M49" s="6" t="str">
        <f>IF(J49="","",(K49/J49)/LOOKUP(RIGHT($D$2,3),[1]定数!$A$6:$A$13,[1]定数!$B$6:$B$13))</f>
        <v/>
      </c>
      <c r="N49" s="38"/>
      <c r="O49" s="8"/>
      <c r="P49" s="63"/>
      <c r="Q49" s="63"/>
      <c r="R49" s="59" t="str">
        <f>IF(P49="","",T49*M49*LOOKUP(RIGHT($D$2,3),定数!$A$6:$A$13,定数!$B$6:$B$13))</f>
        <v/>
      </c>
      <c r="S49" s="59"/>
      <c r="T49" s="60" t="str">
        <f t="shared" si="11"/>
        <v/>
      </c>
      <c r="U49" s="60"/>
      <c r="V49" t="str">
        <f t="shared" si="9"/>
        <v/>
      </c>
      <c r="W49" t="str">
        <f t="shared" si="4"/>
        <v/>
      </c>
      <c r="X49" s="39">
        <f t="shared" si="6"/>
        <v>225251.47289956579</v>
      </c>
      <c r="Y49" s="40">
        <f t="shared" si="7"/>
        <v>0</v>
      </c>
    </row>
    <row r="50" spans="2:25" x14ac:dyDescent="0.2">
      <c r="B50" s="38">
        <v>42</v>
      </c>
      <c r="C50" s="55" t="str">
        <f t="shared" si="10"/>
        <v/>
      </c>
      <c r="D50" s="55"/>
      <c r="E50" s="38"/>
      <c r="F50" s="8"/>
      <c r="G50" s="38"/>
      <c r="H50" s="61"/>
      <c r="I50" s="61"/>
      <c r="J50" s="38"/>
      <c r="K50" s="57"/>
      <c r="L50" s="58"/>
      <c r="M50" s="6" t="str">
        <f>IF(J50="","",(K50/J50)/LOOKUP(RIGHT($D$2,3),[1]定数!$A$6:$A$13,[1]定数!$B$6:$B$13))</f>
        <v/>
      </c>
      <c r="N50" s="38"/>
      <c r="O50" s="8"/>
      <c r="P50" s="63"/>
      <c r="Q50" s="63"/>
      <c r="R50" s="59" t="str">
        <f>IF(P50="","",T50*M50*LOOKUP(RIGHT($D$2,3),定数!$A$6:$A$13,定数!$B$6:$B$13))</f>
        <v/>
      </c>
      <c r="S50" s="59"/>
      <c r="T50" s="60" t="str">
        <f t="shared" si="11"/>
        <v/>
      </c>
      <c r="U50" s="60"/>
      <c r="V50" t="str">
        <f t="shared" si="9"/>
        <v/>
      </c>
      <c r="W50" t="str">
        <f t="shared" si="4"/>
        <v/>
      </c>
      <c r="X50" s="39" t="str">
        <f t="shared" si="6"/>
        <v/>
      </c>
      <c r="Y50" s="40" t="str">
        <f t="shared" si="7"/>
        <v/>
      </c>
    </row>
    <row r="51" spans="2:25" x14ac:dyDescent="0.2">
      <c r="B51" s="38">
        <v>43</v>
      </c>
      <c r="C51" s="55" t="str">
        <f t="shared" si="10"/>
        <v/>
      </c>
      <c r="D51" s="55"/>
      <c r="E51" s="38"/>
      <c r="F51" s="8"/>
      <c r="G51" s="38"/>
      <c r="H51" s="61"/>
      <c r="I51" s="61"/>
      <c r="J51" s="38"/>
      <c r="K51" s="57"/>
      <c r="L51" s="58"/>
      <c r="M51" s="6" t="str">
        <f>IF(J51="","",(K51/J51)/LOOKUP(RIGHT($D$2,3),[1]定数!$A$6:$A$13,[1]定数!$B$6:$B$13))</f>
        <v/>
      </c>
      <c r="N51" s="38"/>
      <c r="O51" s="8"/>
      <c r="P51" s="63"/>
      <c r="Q51" s="63"/>
      <c r="R51" s="59" t="str">
        <f>IF(P51="","",T51*M51*LOOKUP(RIGHT($D$2,3),定数!$A$6:$A$13,定数!$B$6:$B$13))</f>
        <v/>
      </c>
      <c r="S51" s="59"/>
      <c r="T51" s="60" t="str">
        <f t="shared" si="11"/>
        <v/>
      </c>
      <c r="U51" s="60"/>
      <c r="V51" t="str">
        <f t="shared" si="9"/>
        <v/>
      </c>
      <c r="W51" t="str">
        <f t="shared" si="4"/>
        <v/>
      </c>
      <c r="X51" s="39" t="str">
        <f t="shared" si="6"/>
        <v/>
      </c>
      <c r="Y51" s="40" t="str">
        <f t="shared" si="7"/>
        <v/>
      </c>
    </row>
    <row r="52" spans="2:25" x14ac:dyDescent="0.2">
      <c r="B52" s="38">
        <v>44</v>
      </c>
      <c r="C52" s="55"/>
      <c r="D52" s="55"/>
      <c r="E52" s="38"/>
      <c r="F52" s="8"/>
      <c r="G52" s="38"/>
      <c r="H52" s="61"/>
      <c r="I52" s="61"/>
      <c r="J52" s="38"/>
      <c r="K52" s="57" t="str">
        <f t="shared" ref="K52:K73" si="18">IF(J52="","",C52*0.03)</f>
        <v/>
      </c>
      <c r="L52" s="58"/>
      <c r="M52" s="6" t="str">
        <f>IF(J52="","",(K52/J52)/LOOKUP(RIGHT($D$2,3),[1]定数!$A$6:$A$13,[1]定数!$B$6:$B$13))</f>
        <v/>
      </c>
      <c r="N52" s="38"/>
      <c r="O52" s="8"/>
      <c r="P52" s="63"/>
      <c r="Q52" s="63"/>
      <c r="R52" s="59" t="str">
        <f>IF(P52="","",T52*M52*LOOKUP(RIGHT($D$2,3),定数!$A$6:$A$13,定数!$B$6:$B$13))</f>
        <v/>
      </c>
      <c r="S52" s="59"/>
      <c r="T52" s="60" t="str">
        <f t="shared" si="11"/>
        <v/>
      </c>
      <c r="U52" s="60"/>
      <c r="V52" t="str">
        <f t="shared" si="9"/>
        <v/>
      </c>
      <c r="W52" t="str">
        <f t="shared" si="4"/>
        <v/>
      </c>
      <c r="X52" s="39" t="str">
        <f t="shared" si="6"/>
        <v/>
      </c>
      <c r="Y52" s="40" t="str">
        <f t="shared" si="7"/>
        <v/>
      </c>
    </row>
    <row r="53" spans="2:25" x14ac:dyDescent="0.2">
      <c r="B53" s="38">
        <v>45</v>
      </c>
      <c r="C53" s="55"/>
      <c r="D53" s="55"/>
      <c r="E53" s="38"/>
      <c r="F53" s="8"/>
      <c r="G53" s="38"/>
      <c r="H53" s="61"/>
      <c r="I53" s="61"/>
      <c r="J53" s="38"/>
      <c r="K53" s="57" t="str">
        <f t="shared" si="18"/>
        <v/>
      </c>
      <c r="L53" s="58"/>
      <c r="M53" s="6" t="str">
        <f>IF(J53="","",(K53/J53)/LOOKUP(RIGHT($D$2,3),[1]定数!$A$6:$A$13,[1]定数!$B$6:$B$13))</f>
        <v/>
      </c>
      <c r="N53" s="38"/>
      <c r="O53" s="8"/>
      <c r="P53" s="63"/>
      <c r="Q53" s="63"/>
      <c r="R53" s="59" t="str">
        <f>IF(P53="","",T53*M53*LOOKUP(RIGHT($D$2,3),定数!$A$6:$A$13,定数!$B$6:$B$13))</f>
        <v/>
      </c>
      <c r="S53" s="59"/>
      <c r="T53" s="60" t="str">
        <f t="shared" si="11"/>
        <v/>
      </c>
      <c r="U53" s="60"/>
      <c r="V53" t="str">
        <f t="shared" si="9"/>
        <v/>
      </c>
      <c r="W53" t="str">
        <f t="shared" si="4"/>
        <v/>
      </c>
      <c r="X53" s="39" t="str">
        <f t="shared" si="6"/>
        <v/>
      </c>
      <c r="Y53" s="40" t="str">
        <f t="shared" si="7"/>
        <v/>
      </c>
    </row>
    <row r="54" spans="2:25" x14ac:dyDescent="0.2">
      <c r="B54" s="38">
        <v>46</v>
      </c>
      <c r="C54" s="55"/>
      <c r="D54" s="55"/>
      <c r="E54" s="38"/>
      <c r="F54" s="8"/>
      <c r="G54" s="38"/>
      <c r="H54" s="61"/>
      <c r="I54" s="61"/>
      <c r="J54" s="38"/>
      <c r="K54" s="57" t="str">
        <f t="shared" si="18"/>
        <v/>
      </c>
      <c r="L54" s="58"/>
      <c r="M54" s="6" t="str">
        <f>IF(J54="","",(K54/J54)/LOOKUP(RIGHT($D$2,3),[1]定数!$A$6:$A$13,[1]定数!$B$6:$B$13))</f>
        <v/>
      </c>
      <c r="N54" s="38"/>
      <c r="O54" s="8"/>
      <c r="P54" s="63"/>
      <c r="Q54" s="63"/>
      <c r="R54" s="59" t="str">
        <f>IF(P54="","",T54*M54*LOOKUP(RIGHT($D$2,3),定数!$A$6:$A$13,定数!$B$6:$B$13))</f>
        <v/>
      </c>
      <c r="S54" s="59"/>
      <c r="T54" s="60" t="str">
        <f t="shared" si="11"/>
        <v/>
      </c>
      <c r="U54" s="60"/>
      <c r="V54" t="str">
        <f t="shared" si="9"/>
        <v/>
      </c>
      <c r="W54" t="str">
        <f t="shared" si="4"/>
        <v/>
      </c>
      <c r="X54" s="39" t="str">
        <f t="shared" si="6"/>
        <v/>
      </c>
      <c r="Y54" s="40" t="str">
        <f t="shared" si="7"/>
        <v/>
      </c>
    </row>
    <row r="55" spans="2:25" x14ac:dyDescent="0.2">
      <c r="B55" s="38">
        <v>47</v>
      </c>
      <c r="C55" s="55"/>
      <c r="D55" s="55"/>
      <c r="E55" s="38"/>
      <c r="F55" s="8"/>
      <c r="G55" s="38"/>
      <c r="H55" s="61"/>
      <c r="I55" s="61"/>
      <c r="J55" s="38"/>
      <c r="K55" s="57" t="str">
        <f t="shared" si="18"/>
        <v/>
      </c>
      <c r="L55" s="58"/>
      <c r="M55" s="6" t="str">
        <f>IF(J55="","",(K55/J55)/LOOKUP(RIGHT($D$2,3),[1]定数!$A$6:$A$13,[1]定数!$B$6:$B$13))</f>
        <v/>
      </c>
      <c r="N55" s="38"/>
      <c r="O55" s="8"/>
      <c r="P55" s="63"/>
      <c r="Q55" s="63"/>
      <c r="R55" s="59" t="str">
        <f>IF(P55="","",T55*M55*LOOKUP(RIGHT($D$2,3),定数!$A$6:$A$13,定数!$B$6:$B$13))</f>
        <v/>
      </c>
      <c r="S55" s="59"/>
      <c r="T55" s="60" t="str">
        <f t="shared" si="11"/>
        <v/>
      </c>
      <c r="U55" s="60"/>
      <c r="V55" t="str">
        <f t="shared" si="9"/>
        <v/>
      </c>
      <c r="W55" t="str">
        <f t="shared" si="4"/>
        <v/>
      </c>
      <c r="X55" s="39" t="str">
        <f t="shared" si="6"/>
        <v/>
      </c>
      <c r="Y55" s="40" t="str">
        <f t="shared" si="7"/>
        <v/>
      </c>
    </row>
    <row r="56" spans="2:25" x14ac:dyDescent="0.2">
      <c r="B56" s="38">
        <v>48</v>
      </c>
      <c r="C56" s="55"/>
      <c r="D56" s="55"/>
      <c r="E56" s="38"/>
      <c r="F56" s="8"/>
      <c r="G56" s="38"/>
      <c r="H56" s="61"/>
      <c r="I56" s="61"/>
      <c r="J56" s="38"/>
      <c r="K56" s="57" t="str">
        <f t="shared" si="18"/>
        <v/>
      </c>
      <c r="L56" s="58"/>
      <c r="M56" s="6" t="str">
        <f>IF(J56="","",(K56/J56)/LOOKUP(RIGHT($D$2,3),[1]定数!$A$6:$A$13,[1]定数!$B$6:$B$13))</f>
        <v/>
      </c>
      <c r="N56" s="38"/>
      <c r="O56" s="8"/>
      <c r="P56" s="63"/>
      <c r="Q56" s="63"/>
      <c r="R56" s="59" t="str">
        <f>IF(P56="","",T56*M56*LOOKUP(RIGHT($D$2,3),定数!$A$6:$A$13,定数!$B$6:$B$13))</f>
        <v/>
      </c>
      <c r="S56" s="59"/>
      <c r="T56" s="60" t="str">
        <f t="shared" si="11"/>
        <v/>
      </c>
      <c r="U56" s="60"/>
      <c r="V56" t="str">
        <f t="shared" si="9"/>
        <v/>
      </c>
      <c r="W56" t="str">
        <f t="shared" si="4"/>
        <v/>
      </c>
      <c r="X56" s="39" t="str">
        <f t="shared" si="6"/>
        <v/>
      </c>
      <c r="Y56" s="40" t="str">
        <f t="shared" si="7"/>
        <v/>
      </c>
    </row>
    <row r="57" spans="2:25" x14ac:dyDescent="0.2">
      <c r="B57" s="38">
        <v>49</v>
      </c>
      <c r="C57" s="55"/>
      <c r="D57" s="55"/>
      <c r="E57" s="38"/>
      <c r="F57" s="8"/>
      <c r="G57" s="38"/>
      <c r="H57" s="61"/>
      <c r="I57" s="61"/>
      <c r="J57" s="38"/>
      <c r="K57" s="57" t="str">
        <f t="shared" si="18"/>
        <v/>
      </c>
      <c r="L57" s="58"/>
      <c r="M57" s="6" t="str">
        <f>IF(J57="","",(K57/J57)/LOOKUP(RIGHT($D$2,3),[1]定数!$A$6:$A$13,[1]定数!$B$6:$B$13))</f>
        <v/>
      </c>
      <c r="N57" s="38"/>
      <c r="O57" s="8"/>
      <c r="P57" s="63"/>
      <c r="Q57" s="63"/>
      <c r="R57" s="59" t="str">
        <f>IF(P57="","",T57*M57*LOOKUP(RIGHT($D$2,3),定数!$A$6:$A$13,定数!$B$6:$B$13))</f>
        <v/>
      </c>
      <c r="S57" s="59"/>
      <c r="T57" s="60" t="str">
        <f t="shared" si="11"/>
        <v/>
      </c>
      <c r="U57" s="60"/>
      <c r="V57" t="str">
        <f t="shared" si="9"/>
        <v/>
      </c>
      <c r="W57" t="str">
        <f t="shared" si="4"/>
        <v/>
      </c>
      <c r="X57" s="39" t="str">
        <f t="shared" si="6"/>
        <v/>
      </c>
      <c r="Y57" s="40" t="str">
        <f t="shared" si="7"/>
        <v/>
      </c>
    </row>
    <row r="58" spans="2:25" x14ac:dyDescent="0.2">
      <c r="B58" s="38">
        <v>50</v>
      </c>
      <c r="C58" s="55"/>
      <c r="D58" s="55"/>
      <c r="E58" s="38"/>
      <c r="F58" s="8"/>
      <c r="G58" s="38"/>
      <c r="H58" s="61"/>
      <c r="I58" s="61"/>
      <c r="J58" s="38"/>
      <c r="K58" s="57" t="str">
        <f t="shared" si="18"/>
        <v/>
      </c>
      <c r="L58" s="58"/>
      <c r="M58" s="6" t="str">
        <f>IF(J58="","",(K58/J58)/LOOKUP(RIGHT($D$2,3),[1]定数!$A$6:$A$13,[1]定数!$B$6:$B$13))</f>
        <v/>
      </c>
      <c r="N58" s="38"/>
      <c r="O58" s="8"/>
      <c r="P58" s="63"/>
      <c r="Q58" s="63"/>
      <c r="R58" s="59" t="str">
        <f>IF(P58="","",T58*M58*LOOKUP(RIGHT($D$2,3),定数!$A$6:$A$13,定数!$B$6:$B$13))</f>
        <v/>
      </c>
      <c r="S58" s="59"/>
      <c r="T58" s="60" t="str">
        <f t="shared" si="11"/>
        <v/>
      </c>
      <c r="U58" s="60"/>
      <c r="V58" t="str">
        <f t="shared" si="9"/>
        <v/>
      </c>
      <c r="W58" t="str">
        <f t="shared" si="4"/>
        <v/>
      </c>
      <c r="X58" s="39" t="str">
        <f t="shared" si="6"/>
        <v/>
      </c>
      <c r="Y58" s="40" t="str">
        <f t="shared" si="7"/>
        <v/>
      </c>
    </row>
    <row r="59" spans="2:25" x14ac:dyDescent="0.2">
      <c r="B59" s="38">
        <v>51</v>
      </c>
      <c r="C59" s="55"/>
      <c r="D59" s="55"/>
      <c r="E59" s="38"/>
      <c r="F59" s="8"/>
      <c r="G59" s="38"/>
      <c r="H59" s="61"/>
      <c r="I59" s="61"/>
      <c r="J59" s="38"/>
      <c r="K59" s="57" t="str">
        <f t="shared" si="18"/>
        <v/>
      </c>
      <c r="L59" s="58"/>
      <c r="M59" s="6" t="str">
        <f>IF(J59="","",(K59/J59)/LOOKUP(RIGHT($D$2,3),[1]定数!$A$6:$A$13,[1]定数!$B$6:$B$13))</f>
        <v/>
      </c>
      <c r="N59" s="38"/>
      <c r="O59" s="8"/>
      <c r="P59" s="63"/>
      <c r="Q59" s="63"/>
      <c r="R59" s="59" t="str">
        <f>IF(P59="","",T59*M59*LOOKUP(RIGHT($D$2,3),定数!$A$6:$A$13,定数!$B$6:$B$13))</f>
        <v/>
      </c>
      <c r="S59" s="59"/>
      <c r="T59" s="60" t="str">
        <f t="shared" si="11"/>
        <v/>
      </c>
      <c r="U59" s="60"/>
      <c r="V59" t="str">
        <f t="shared" si="9"/>
        <v/>
      </c>
      <c r="W59" t="str">
        <f t="shared" si="4"/>
        <v/>
      </c>
      <c r="X59" s="39" t="str">
        <f t="shared" si="6"/>
        <v/>
      </c>
      <c r="Y59" s="40" t="str">
        <f t="shared" si="7"/>
        <v/>
      </c>
    </row>
    <row r="60" spans="2:25" x14ac:dyDescent="0.2">
      <c r="B60" s="38">
        <v>52</v>
      </c>
      <c r="C60" s="55"/>
      <c r="D60" s="55"/>
      <c r="E60" s="38"/>
      <c r="F60" s="8"/>
      <c r="G60" s="38"/>
      <c r="H60" s="61"/>
      <c r="I60" s="61"/>
      <c r="J60" s="38"/>
      <c r="K60" s="57" t="str">
        <f t="shared" si="18"/>
        <v/>
      </c>
      <c r="L60" s="58"/>
      <c r="M60" s="6" t="str">
        <f>IF(J60="","",(K60/J60)/LOOKUP(RIGHT($D$2,3),[1]定数!$A$6:$A$13,[1]定数!$B$6:$B$13))</f>
        <v/>
      </c>
      <c r="N60" s="38"/>
      <c r="O60" s="8"/>
      <c r="P60" s="62"/>
      <c r="Q60" s="62"/>
      <c r="R60" s="59" t="str">
        <f>IF(P60="","",T60*M60*LOOKUP(RIGHT($D$2,3),定数!$A$6:$A$13,定数!$B$6:$B$13))</f>
        <v/>
      </c>
      <c r="S60" s="59"/>
      <c r="T60" s="60" t="str">
        <f t="shared" si="11"/>
        <v/>
      </c>
      <c r="U60" s="60"/>
      <c r="V60" t="str">
        <f t="shared" si="9"/>
        <v/>
      </c>
      <c r="W60" t="str">
        <f t="shared" si="4"/>
        <v/>
      </c>
      <c r="X60" s="39" t="str">
        <f t="shared" si="6"/>
        <v/>
      </c>
      <c r="Y60" s="40" t="str">
        <f t="shared" si="7"/>
        <v/>
      </c>
    </row>
    <row r="61" spans="2:25" x14ac:dyDescent="0.2">
      <c r="B61" s="38">
        <v>53</v>
      </c>
      <c r="C61" s="55"/>
      <c r="D61" s="55"/>
      <c r="E61" s="38"/>
      <c r="F61" s="8"/>
      <c r="G61" s="38"/>
      <c r="H61" s="61"/>
      <c r="I61" s="61"/>
      <c r="J61" s="38"/>
      <c r="K61" s="57" t="str">
        <f t="shared" si="18"/>
        <v/>
      </c>
      <c r="L61" s="58"/>
      <c r="M61" s="6" t="str">
        <f>IF(J61="","",(K61/J61)/LOOKUP(RIGHT($D$2,3),[1]定数!$A$6:$A$13,[1]定数!$B$6:$B$13))</f>
        <v/>
      </c>
      <c r="N61" s="38"/>
      <c r="O61" s="8"/>
      <c r="P61" s="62"/>
      <c r="Q61" s="62"/>
      <c r="R61" s="59" t="str">
        <f>IF(P61="","",T61*M61*LOOKUP(RIGHT($D$2,3),定数!$A$6:$A$13,定数!$B$6:$B$13))</f>
        <v/>
      </c>
      <c r="S61" s="59"/>
      <c r="T61" s="60" t="str">
        <f t="shared" si="11"/>
        <v/>
      </c>
      <c r="U61" s="60"/>
      <c r="V61" t="str">
        <f t="shared" si="9"/>
        <v/>
      </c>
      <c r="W61" t="str">
        <f t="shared" si="4"/>
        <v/>
      </c>
      <c r="X61" s="39" t="str">
        <f t="shared" si="6"/>
        <v/>
      </c>
      <c r="Y61" s="40" t="str">
        <f t="shared" si="7"/>
        <v/>
      </c>
    </row>
    <row r="62" spans="2:25" x14ac:dyDescent="0.2">
      <c r="B62" s="38">
        <v>54</v>
      </c>
      <c r="C62" s="55"/>
      <c r="D62" s="55"/>
      <c r="E62" s="38"/>
      <c r="F62" s="8"/>
      <c r="G62" s="38"/>
      <c r="H62" s="61"/>
      <c r="I62" s="61"/>
      <c r="J62" s="38"/>
      <c r="K62" s="57" t="str">
        <f t="shared" si="18"/>
        <v/>
      </c>
      <c r="L62" s="58"/>
      <c r="M62" s="6" t="str">
        <f>IF(J62="","",(K62/J62)/LOOKUP(RIGHT($D$2,3),[1]定数!$A$6:$A$13,[1]定数!$B$6:$B$13))</f>
        <v/>
      </c>
      <c r="N62" s="38"/>
      <c r="O62" s="8"/>
      <c r="P62" s="61"/>
      <c r="Q62" s="61"/>
      <c r="R62" s="59" t="str">
        <f>IF(P62="","",T62*M62*LOOKUP(RIGHT($D$2,3),定数!$A$6:$A$13,定数!$B$6:$B$13))</f>
        <v/>
      </c>
      <c r="S62" s="59"/>
      <c r="T62" s="60" t="str">
        <f t="shared" si="11"/>
        <v/>
      </c>
      <c r="U62" s="60"/>
      <c r="V62" t="str">
        <f t="shared" si="9"/>
        <v/>
      </c>
      <c r="W62" t="str">
        <f t="shared" si="4"/>
        <v/>
      </c>
      <c r="X62" s="39" t="str">
        <f t="shared" si="6"/>
        <v/>
      </c>
      <c r="Y62" s="40" t="str">
        <f t="shared" si="7"/>
        <v/>
      </c>
    </row>
    <row r="63" spans="2:25" x14ac:dyDescent="0.2">
      <c r="B63" s="38">
        <v>55</v>
      </c>
      <c r="C63" s="55"/>
      <c r="D63" s="55"/>
      <c r="E63" s="38"/>
      <c r="F63" s="8"/>
      <c r="G63" s="38"/>
      <c r="H63" s="61"/>
      <c r="I63" s="61"/>
      <c r="J63" s="38"/>
      <c r="K63" s="57" t="str">
        <f t="shared" si="18"/>
        <v/>
      </c>
      <c r="L63" s="58"/>
      <c r="M63" s="6" t="str">
        <f>IF(J63="","",(K63/J63)/LOOKUP(RIGHT($D$2,3),[1]定数!$A$6:$A$13,[1]定数!$B$6:$B$13))</f>
        <v/>
      </c>
      <c r="N63" s="38"/>
      <c r="O63" s="8"/>
      <c r="P63" s="61"/>
      <c r="Q63" s="61"/>
      <c r="R63" s="59" t="str">
        <f>IF(P63="","",T63*M63*LOOKUP(RIGHT($D$2,3),定数!$A$6:$A$13,定数!$B$6:$B$13))</f>
        <v/>
      </c>
      <c r="S63" s="59"/>
      <c r="T63" s="60" t="str">
        <f t="shared" si="11"/>
        <v/>
      </c>
      <c r="U63" s="60"/>
      <c r="V63" t="str">
        <f t="shared" si="9"/>
        <v/>
      </c>
      <c r="W63" t="str">
        <f t="shared" si="4"/>
        <v/>
      </c>
      <c r="X63" s="39" t="str">
        <f t="shared" si="6"/>
        <v/>
      </c>
      <c r="Y63" s="40" t="str">
        <f t="shared" si="7"/>
        <v/>
      </c>
    </row>
    <row r="64" spans="2:25" x14ac:dyDescent="0.2">
      <c r="B64" s="38">
        <v>56</v>
      </c>
      <c r="C64" s="55"/>
      <c r="D64" s="55"/>
      <c r="E64" s="38"/>
      <c r="F64" s="8"/>
      <c r="G64" s="38"/>
      <c r="H64" s="61"/>
      <c r="I64" s="61"/>
      <c r="J64" s="38"/>
      <c r="K64" s="57" t="str">
        <f t="shared" si="18"/>
        <v/>
      </c>
      <c r="L64" s="58"/>
      <c r="M64" s="6" t="str">
        <f>IF(J64="","",(K64/J64)/LOOKUP(RIGHT($D$2,3),[1]定数!$A$6:$A$13,[1]定数!$B$6:$B$13))</f>
        <v/>
      </c>
      <c r="N64" s="38"/>
      <c r="O64" s="8"/>
      <c r="P64" s="61"/>
      <c r="Q64" s="61"/>
      <c r="R64" s="59" t="str">
        <f>IF(P64="","",T64*M64*LOOKUP(RIGHT($D$2,3),定数!$A$6:$A$13,定数!$B$6:$B$13))</f>
        <v/>
      </c>
      <c r="S64" s="59"/>
      <c r="T64" s="60" t="str">
        <f t="shared" si="11"/>
        <v/>
      </c>
      <c r="U64" s="60"/>
      <c r="V64" t="str">
        <f t="shared" si="9"/>
        <v/>
      </c>
      <c r="W64" t="str">
        <f t="shared" si="4"/>
        <v/>
      </c>
      <c r="X64" s="39" t="str">
        <f t="shared" si="6"/>
        <v/>
      </c>
      <c r="Y64" s="40" t="str">
        <f t="shared" si="7"/>
        <v/>
      </c>
    </row>
    <row r="65" spans="2:25" x14ac:dyDescent="0.2">
      <c r="B65" s="38">
        <v>57</v>
      </c>
      <c r="C65" s="55"/>
      <c r="D65" s="55"/>
      <c r="E65" s="38"/>
      <c r="F65" s="8"/>
      <c r="G65" s="38"/>
      <c r="H65" s="61"/>
      <c r="I65" s="61"/>
      <c r="J65" s="38"/>
      <c r="K65" s="57" t="str">
        <f t="shared" si="18"/>
        <v/>
      </c>
      <c r="L65" s="58"/>
      <c r="M65" s="6" t="str">
        <f>IF(J65="","",(K65/J65)/LOOKUP(RIGHT($D$2,3),[1]定数!$A$6:$A$13,[1]定数!$B$6:$B$13))</f>
        <v/>
      </c>
      <c r="N65" s="38"/>
      <c r="O65" s="8"/>
      <c r="P65" s="61"/>
      <c r="Q65" s="61"/>
      <c r="R65" s="59" t="str">
        <f>IF(P65="","",T65*M65*LOOKUP(RIGHT($D$2,3),定数!$A$6:$A$13,定数!$B$6:$B$13))</f>
        <v/>
      </c>
      <c r="S65" s="59"/>
      <c r="T65" s="60" t="str">
        <f t="shared" si="11"/>
        <v/>
      </c>
      <c r="U65" s="60"/>
      <c r="V65" t="str">
        <f t="shared" si="9"/>
        <v/>
      </c>
      <c r="W65" t="str">
        <f t="shared" si="4"/>
        <v/>
      </c>
      <c r="X65" s="39" t="str">
        <f t="shared" si="6"/>
        <v/>
      </c>
      <c r="Y65" s="40" t="str">
        <f t="shared" si="7"/>
        <v/>
      </c>
    </row>
    <row r="66" spans="2:25" x14ac:dyDescent="0.2">
      <c r="B66" s="38">
        <v>58</v>
      </c>
      <c r="C66" s="55"/>
      <c r="D66" s="55"/>
      <c r="E66" s="38"/>
      <c r="F66" s="8"/>
      <c r="G66" s="38"/>
      <c r="H66" s="61"/>
      <c r="I66" s="61"/>
      <c r="J66" s="38"/>
      <c r="K66" s="57" t="str">
        <f t="shared" si="18"/>
        <v/>
      </c>
      <c r="L66" s="58"/>
      <c r="M66" s="6" t="str">
        <f>IF(J66="","",(K66/J66)/LOOKUP(RIGHT($D$2,3),[1]定数!$A$6:$A$13,[1]定数!$B$6:$B$13))</f>
        <v/>
      </c>
      <c r="N66" s="38"/>
      <c r="O66" s="8"/>
      <c r="P66" s="61"/>
      <c r="Q66" s="61"/>
      <c r="R66" s="59" t="str">
        <f>IF(P66="","",T66*M66*LOOKUP(RIGHT($D$2,3),定数!$A$6:$A$13,定数!$B$6:$B$13))</f>
        <v/>
      </c>
      <c r="S66" s="59"/>
      <c r="T66" s="60" t="str">
        <f t="shared" si="11"/>
        <v/>
      </c>
      <c r="U66" s="60"/>
      <c r="V66" t="str">
        <f t="shared" si="9"/>
        <v/>
      </c>
      <c r="W66" t="str">
        <f t="shared" si="4"/>
        <v/>
      </c>
      <c r="X66" s="39" t="str">
        <f t="shared" si="6"/>
        <v/>
      </c>
      <c r="Y66" s="40" t="str">
        <f t="shared" si="7"/>
        <v/>
      </c>
    </row>
    <row r="67" spans="2:25" x14ac:dyDescent="0.2">
      <c r="B67" s="38">
        <v>59</v>
      </c>
      <c r="C67" s="55"/>
      <c r="D67" s="55"/>
      <c r="E67" s="38"/>
      <c r="F67" s="8"/>
      <c r="G67" s="38"/>
      <c r="H67" s="61"/>
      <c r="I67" s="61"/>
      <c r="J67" s="38"/>
      <c r="K67" s="57" t="str">
        <f t="shared" si="18"/>
        <v/>
      </c>
      <c r="L67" s="58"/>
      <c r="M67" s="6" t="str">
        <f>IF(J67="","",(K67/J67)/LOOKUP(RIGHT($D$2,3),[1]定数!$A$6:$A$13,[1]定数!$B$6:$B$13))</f>
        <v/>
      </c>
      <c r="N67" s="38"/>
      <c r="O67" s="8"/>
      <c r="P67" s="61"/>
      <c r="Q67" s="61"/>
      <c r="R67" s="59" t="str">
        <f>IF(P67="","",T67*M67*LOOKUP(RIGHT($D$2,3),定数!$A$6:$A$13,定数!$B$6:$B$13))</f>
        <v/>
      </c>
      <c r="S67" s="59"/>
      <c r="T67" s="60" t="str">
        <f t="shared" si="11"/>
        <v/>
      </c>
      <c r="U67" s="60"/>
      <c r="V67" t="str">
        <f t="shared" si="9"/>
        <v/>
      </c>
      <c r="W67" t="str">
        <f t="shared" si="4"/>
        <v/>
      </c>
      <c r="X67" s="39" t="str">
        <f t="shared" si="6"/>
        <v/>
      </c>
      <c r="Y67" s="40" t="str">
        <f t="shared" si="7"/>
        <v/>
      </c>
    </row>
    <row r="68" spans="2:25" x14ac:dyDescent="0.2">
      <c r="B68" s="38">
        <v>60</v>
      </c>
      <c r="C68" s="55" t="str">
        <f t="shared" ref="C68:C73" si="19">IF(R67="","",C67+R67)</f>
        <v/>
      </c>
      <c r="D68" s="55"/>
      <c r="E68" s="38"/>
      <c r="F68" s="8"/>
      <c r="G68" s="38"/>
      <c r="H68" s="61"/>
      <c r="I68" s="61"/>
      <c r="J68" s="38"/>
      <c r="K68" s="57" t="str">
        <f t="shared" si="18"/>
        <v/>
      </c>
      <c r="L68" s="58"/>
      <c r="M68" s="6" t="str">
        <f>IF(J68="","",(K68/J68)/LOOKUP(RIGHT($D$2,3),[1]定数!$A$6:$A$13,[1]定数!$B$6:$B$13))</f>
        <v/>
      </c>
      <c r="N68" s="38"/>
      <c r="O68" s="8"/>
      <c r="P68" s="61"/>
      <c r="Q68" s="61"/>
      <c r="R68" s="59" t="str">
        <f>IF(P68="","",T68*M68*LOOKUP(RIGHT($D$2,3),定数!$A$6:$A$13,定数!$B$6:$B$13))</f>
        <v/>
      </c>
      <c r="S68" s="59"/>
      <c r="T68" s="60" t="str">
        <f t="shared" si="11"/>
        <v/>
      </c>
      <c r="U68" s="60"/>
      <c r="V68" t="str">
        <f t="shared" si="9"/>
        <v/>
      </c>
      <c r="W68" t="str">
        <f t="shared" si="4"/>
        <v/>
      </c>
      <c r="X68" s="39" t="str">
        <f t="shared" si="6"/>
        <v/>
      </c>
      <c r="Y68" s="40" t="str">
        <f t="shared" si="7"/>
        <v/>
      </c>
    </row>
    <row r="69" spans="2:25" x14ac:dyDescent="0.2">
      <c r="B69" s="38">
        <v>61</v>
      </c>
      <c r="C69" s="55" t="str">
        <f t="shared" si="19"/>
        <v/>
      </c>
      <c r="D69" s="55"/>
      <c r="E69" s="38"/>
      <c r="F69" s="8"/>
      <c r="G69" s="38"/>
      <c r="H69" s="61"/>
      <c r="I69" s="61"/>
      <c r="J69" s="38"/>
      <c r="K69" s="57" t="str">
        <f t="shared" si="18"/>
        <v/>
      </c>
      <c r="L69" s="58"/>
      <c r="M69" s="6" t="str">
        <f>IF(J69="","",(K69/J69)/LOOKUP(RIGHT($D$2,3),[1]定数!$A$6:$A$13,[1]定数!$B$6:$B$13))</f>
        <v/>
      </c>
      <c r="N69" s="38"/>
      <c r="O69" s="8"/>
      <c r="P69" s="61"/>
      <c r="Q69" s="61"/>
      <c r="R69" s="59" t="str">
        <f>IF(P69="","",T69*M69*LOOKUP(RIGHT($D$2,3),定数!$A$6:$A$13,定数!$B$6:$B$13))</f>
        <v/>
      </c>
      <c r="S69" s="59"/>
      <c r="T69" s="60" t="str">
        <f t="shared" si="11"/>
        <v/>
      </c>
      <c r="U69" s="60"/>
      <c r="V69" t="str">
        <f t="shared" si="9"/>
        <v/>
      </c>
      <c r="W69" t="str">
        <f t="shared" si="4"/>
        <v/>
      </c>
      <c r="X69" s="39" t="str">
        <f t="shared" si="6"/>
        <v/>
      </c>
      <c r="Y69" s="40" t="str">
        <f t="shared" si="7"/>
        <v/>
      </c>
    </row>
    <row r="70" spans="2:25" x14ac:dyDescent="0.2">
      <c r="B70" s="38">
        <v>62</v>
      </c>
      <c r="C70" s="55" t="str">
        <f t="shared" si="19"/>
        <v/>
      </c>
      <c r="D70" s="55"/>
      <c r="E70" s="38"/>
      <c r="F70" s="8"/>
      <c r="G70" s="38"/>
      <c r="H70" s="61"/>
      <c r="I70" s="61"/>
      <c r="J70" s="38"/>
      <c r="K70" s="57" t="str">
        <f t="shared" si="18"/>
        <v/>
      </c>
      <c r="L70" s="58"/>
      <c r="M70" s="6" t="str">
        <f>IF(J70="","",(K70/J70)/LOOKUP(RIGHT($D$2,3),[1]定数!$A$6:$A$13,[1]定数!$B$6:$B$13))</f>
        <v/>
      </c>
      <c r="N70" s="38"/>
      <c r="O70" s="8"/>
      <c r="P70" s="61"/>
      <c r="Q70" s="61"/>
      <c r="R70" s="59" t="str">
        <f>IF(P70="","",T70*M70*LOOKUP(RIGHT($D$2,3),定数!$A$6:$A$13,定数!$B$6:$B$13))</f>
        <v/>
      </c>
      <c r="S70" s="59"/>
      <c r="T70" s="60" t="str">
        <f t="shared" si="11"/>
        <v/>
      </c>
      <c r="U70" s="60"/>
      <c r="V70" t="str">
        <f t="shared" si="9"/>
        <v/>
      </c>
      <c r="W70" t="str">
        <f t="shared" si="4"/>
        <v/>
      </c>
      <c r="X70" s="39" t="str">
        <f t="shared" si="6"/>
        <v/>
      </c>
      <c r="Y70" s="40" t="str">
        <f t="shared" si="7"/>
        <v/>
      </c>
    </row>
    <row r="71" spans="2:25" x14ac:dyDescent="0.2">
      <c r="B71" s="38">
        <v>63</v>
      </c>
      <c r="C71" s="55" t="str">
        <f t="shared" si="19"/>
        <v/>
      </c>
      <c r="D71" s="55"/>
      <c r="E71" s="38"/>
      <c r="F71" s="8"/>
      <c r="G71" s="38"/>
      <c r="H71" s="61"/>
      <c r="I71" s="61"/>
      <c r="J71" s="38"/>
      <c r="K71" s="57" t="str">
        <f t="shared" si="18"/>
        <v/>
      </c>
      <c r="L71" s="58"/>
      <c r="M71" s="6" t="str">
        <f>IF(J71="","",(K71/J71)/LOOKUP(RIGHT($D$2,3),[1]定数!$A$6:$A$13,[1]定数!$B$6:$B$13))</f>
        <v/>
      </c>
      <c r="N71" s="38"/>
      <c r="O71" s="8"/>
      <c r="P71" s="61"/>
      <c r="Q71" s="61"/>
      <c r="R71" s="59" t="str">
        <f>IF(P71="","",T71*M71*LOOKUP(RIGHT($D$2,3),定数!$A$6:$A$13,定数!$B$6:$B$13))</f>
        <v/>
      </c>
      <c r="S71" s="59"/>
      <c r="T71" s="60" t="str">
        <f t="shared" si="11"/>
        <v/>
      </c>
      <c r="U71" s="60"/>
      <c r="V71" t="str">
        <f t="shared" si="9"/>
        <v/>
      </c>
      <c r="W71" t="str">
        <f t="shared" si="4"/>
        <v/>
      </c>
      <c r="X71" s="39" t="str">
        <f t="shared" si="6"/>
        <v/>
      </c>
      <c r="Y71" s="40" t="str">
        <f t="shared" si="7"/>
        <v/>
      </c>
    </row>
    <row r="72" spans="2:25" x14ac:dyDescent="0.2">
      <c r="B72" s="38">
        <v>64</v>
      </c>
      <c r="C72" s="55" t="str">
        <f t="shared" si="19"/>
        <v/>
      </c>
      <c r="D72" s="55"/>
      <c r="E72" s="38"/>
      <c r="F72" s="8"/>
      <c r="G72" s="38"/>
      <c r="H72" s="61"/>
      <c r="I72" s="61"/>
      <c r="J72" s="38"/>
      <c r="K72" s="57" t="str">
        <f t="shared" si="18"/>
        <v/>
      </c>
      <c r="L72" s="58"/>
      <c r="M72" s="6" t="str">
        <f>IF(J72="","",(K72/J72)/LOOKUP(RIGHT($D$2,3),[1]定数!$A$6:$A$13,[1]定数!$B$6:$B$13))</f>
        <v/>
      </c>
      <c r="N72" s="38"/>
      <c r="O72" s="8"/>
      <c r="P72" s="61"/>
      <c r="Q72" s="61"/>
      <c r="R72" s="59" t="str">
        <f>IF(P72="","",T72*M72*LOOKUP(RIGHT($D$2,3),定数!$A$6:$A$13,定数!$B$6:$B$13))</f>
        <v/>
      </c>
      <c r="S72" s="59"/>
      <c r="T72" s="60" t="str">
        <f t="shared" si="11"/>
        <v/>
      </c>
      <c r="U72" s="60"/>
      <c r="V72" t="str">
        <f t="shared" si="9"/>
        <v/>
      </c>
      <c r="W72" t="str">
        <f t="shared" si="4"/>
        <v/>
      </c>
      <c r="X72" s="39" t="str">
        <f t="shared" si="6"/>
        <v/>
      </c>
      <c r="Y72" s="40" t="str">
        <f t="shared" si="7"/>
        <v/>
      </c>
    </row>
    <row r="73" spans="2:25" x14ac:dyDescent="0.2">
      <c r="B73" s="38">
        <v>65</v>
      </c>
      <c r="C73" s="55" t="str">
        <f t="shared" si="19"/>
        <v/>
      </c>
      <c r="D73" s="55"/>
      <c r="E73" s="38"/>
      <c r="F73" s="8"/>
      <c r="G73" s="38"/>
      <c r="H73" s="61"/>
      <c r="I73" s="61"/>
      <c r="J73" s="38"/>
      <c r="K73" s="57" t="str">
        <f t="shared" si="18"/>
        <v/>
      </c>
      <c r="L73" s="58"/>
      <c r="M73" s="6" t="str">
        <f>IF(J73="","",(K73/J73)/LOOKUP(RIGHT($D$2,3),[1]定数!$A$6:$A$13,[1]定数!$B$6:$B$13))</f>
        <v/>
      </c>
      <c r="N73" s="38"/>
      <c r="O73" s="8"/>
      <c r="P73" s="61"/>
      <c r="Q73" s="61"/>
      <c r="R73" s="59" t="str">
        <f>IF(P73="","",T73*M73*LOOKUP(RIGHT($D$2,3),定数!$A$6:$A$13,定数!$B$6:$B$13))</f>
        <v/>
      </c>
      <c r="S73" s="59"/>
      <c r="T73" s="60" t="str">
        <f t="shared" si="11"/>
        <v/>
      </c>
      <c r="U73" s="60"/>
      <c r="V73" t="str">
        <f t="shared" si="9"/>
        <v/>
      </c>
      <c r="W73" t="str">
        <f t="shared" si="4"/>
        <v/>
      </c>
      <c r="X73" s="39" t="str">
        <f t="shared" si="6"/>
        <v/>
      </c>
      <c r="Y73" s="40" t="str">
        <f t="shared" si="7"/>
        <v/>
      </c>
    </row>
    <row r="74" spans="2:25" x14ac:dyDescent="0.2">
      <c r="B74" s="38">
        <v>66</v>
      </c>
      <c r="C74" s="55" t="str">
        <f t="shared" ref="C74:C108" si="20">IF(R73="","",C73+R73)</f>
        <v/>
      </c>
      <c r="D74" s="55"/>
      <c r="E74" s="38"/>
      <c r="F74" s="8"/>
      <c r="G74" s="38"/>
      <c r="H74" s="61"/>
      <c r="I74" s="61"/>
      <c r="J74" s="38"/>
      <c r="K74" s="57" t="str">
        <f t="shared" ref="K74:K107" si="21">IF(J74="","",C74*0.03)</f>
        <v/>
      </c>
      <c r="L74" s="58"/>
      <c r="M74" s="6" t="str">
        <f>IF(J74="","",(K74/J74)/LOOKUP(RIGHT($D$2,3),[1]定数!$A$6:$A$13,[1]定数!$B$6:$B$13))</f>
        <v/>
      </c>
      <c r="N74" s="38"/>
      <c r="O74" s="8"/>
      <c r="P74" s="61"/>
      <c r="Q74" s="61"/>
      <c r="R74" s="59" t="str">
        <f>IF(P74="","",T74*M74*LOOKUP(RIGHT($D$2,3),定数!$A$6:$A$13,定数!$B$6:$B$13))</f>
        <v/>
      </c>
      <c r="S74" s="59"/>
      <c r="T74" s="60" t="str">
        <f t="shared" si="11"/>
        <v/>
      </c>
      <c r="U74" s="60"/>
      <c r="V74" t="str">
        <f t="shared" si="9"/>
        <v/>
      </c>
      <c r="W74" t="str">
        <f t="shared" si="9"/>
        <v/>
      </c>
      <c r="X74" s="39" t="str">
        <f t="shared" si="6"/>
        <v/>
      </c>
      <c r="Y74" s="40" t="str">
        <f t="shared" si="7"/>
        <v/>
      </c>
    </row>
    <row r="75" spans="2:25" x14ac:dyDescent="0.2">
      <c r="B75" s="38">
        <v>67</v>
      </c>
      <c r="C75" s="55" t="str">
        <f t="shared" si="20"/>
        <v/>
      </c>
      <c r="D75" s="55"/>
      <c r="E75" s="38"/>
      <c r="F75" s="8"/>
      <c r="G75" s="38"/>
      <c r="H75" s="61"/>
      <c r="I75" s="61"/>
      <c r="J75" s="38"/>
      <c r="K75" s="57" t="str">
        <f t="shared" si="21"/>
        <v/>
      </c>
      <c r="L75" s="58"/>
      <c r="M75" s="6" t="str">
        <f>IF(J75="","",(K75/J75)/LOOKUP(RIGHT($D$2,3),[1]定数!$A$6:$A$13,[1]定数!$B$6:$B$13))</f>
        <v/>
      </c>
      <c r="N75" s="38"/>
      <c r="O75" s="8"/>
      <c r="P75" s="61"/>
      <c r="Q75" s="61"/>
      <c r="R75" s="59" t="str">
        <f>IF(P75="","",T75*M75*LOOKUP(RIGHT($D$2,3),定数!$A$6:$A$13,定数!$B$6:$B$13))</f>
        <v/>
      </c>
      <c r="S75" s="59"/>
      <c r="T75" s="60" t="str">
        <f t="shared" si="11"/>
        <v/>
      </c>
      <c r="U75" s="60"/>
      <c r="V75" t="str">
        <f t="shared" ref="V75:W90" si="22">IF(S75&lt;&gt;"",IF(S75&lt;0,1+V74,0),"")</f>
        <v/>
      </c>
      <c r="W75" t="str">
        <f t="shared" si="22"/>
        <v/>
      </c>
      <c r="X75" s="39" t="str">
        <f t="shared" si="6"/>
        <v/>
      </c>
      <c r="Y75" s="40" t="str">
        <f t="shared" si="7"/>
        <v/>
      </c>
    </row>
    <row r="76" spans="2:25" x14ac:dyDescent="0.2">
      <c r="B76" s="38">
        <v>68</v>
      </c>
      <c r="C76" s="55" t="str">
        <f t="shared" si="20"/>
        <v/>
      </c>
      <c r="D76" s="55"/>
      <c r="E76" s="38"/>
      <c r="F76" s="8"/>
      <c r="G76" s="38"/>
      <c r="H76" s="61"/>
      <c r="I76" s="61"/>
      <c r="J76" s="38"/>
      <c r="K76" s="57" t="str">
        <f t="shared" si="21"/>
        <v/>
      </c>
      <c r="L76" s="58"/>
      <c r="M76" s="6" t="str">
        <f>IF(J76="","",(K76/J76)/LOOKUP(RIGHT($D$2,3),[1]定数!$A$6:$A$13,[1]定数!$B$6:$B$13))</f>
        <v/>
      </c>
      <c r="N76" s="38"/>
      <c r="O76" s="8"/>
      <c r="P76" s="61"/>
      <c r="Q76" s="61"/>
      <c r="R76" s="59" t="str">
        <f>IF(P76="","",T76*M76*LOOKUP(RIGHT($D$2,3),定数!$A$6:$A$13,定数!$B$6:$B$13))</f>
        <v/>
      </c>
      <c r="S76" s="59"/>
      <c r="T76" s="60" t="str">
        <f t="shared" si="11"/>
        <v/>
      </c>
      <c r="U76" s="60"/>
      <c r="V76" t="str">
        <f t="shared" si="22"/>
        <v/>
      </c>
      <c r="W76" t="str">
        <f t="shared" si="22"/>
        <v/>
      </c>
      <c r="X76" s="39" t="str">
        <f t="shared" ref="X76:X108" si="23">IF(C76&lt;&gt;"",MAX(X75,C76),"")</f>
        <v/>
      </c>
      <c r="Y76" s="40" t="str">
        <f t="shared" ref="Y76:Y108" si="24">IF(X76&lt;&gt;"",1-(C76/X76),"")</f>
        <v/>
      </c>
    </row>
    <row r="77" spans="2:25" x14ac:dyDescent="0.2">
      <c r="B77" s="38">
        <v>69</v>
      </c>
      <c r="C77" s="55" t="str">
        <f t="shared" si="20"/>
        <v/>
      </c>
      <c r="D77" s="55"/>
      <c r="E77" s="38"/>
      <c r="F77" s="8"/>
      <c r="G77" s="38"/>
      <c r="H77" s="61"/>
      <c r="I77" s="61"/>
      <c r="J77" s="38"/>
      <c r="K77" s="57" t="str">
        <f t="shared" si="21"/>
        <v/>
      </c>
      <c r="L77" s="58"/>
      <c r="M77" s="6" t="str">
        <f>IF(J77="","",(K77/J77)/LOOKUP(RIGHT($D$2,3),[1]定数!$A$6:$A$13,[1]定数!$B$6:$B$13))</f>
        <v/>
      </c>
      <c r="N77" s="38"/>
      <c r="O77" s="8"/>
      <c r="P77" s="61"/>
      <c r="Q77" s="61"/>
      <c r="R77" s="59" t="str">
        <f>IF(P77="","",T77*M77*LOOKUP(RIGHT($D$2,3),定数!$A$6:$A$13,定数!$B$6:$B$13))</f>
        <v/>
      </c>
      <c r="S77" s="59"/>
      <c r="T77" s="60" t="str">
        <f t="shared" si="11"/>
        <v/>
      </c>
      <c r="U77" s="60"/>
      <c r="V77" t="str">
        <f t="shared" si="22"/>
        <v/>
      </c>
      <c r="W77" t="str">
        <f t="shared" si="22"/>
        <v/>
      </c>
      <c r="X77" s="39" t="str">
        <f t="shared" si="23"/>
        <v/>
      </c>
      <c r="Y77" s="40" t="str">
        <f t="shared" si="24"/>
        <v/>
      </c>
    </row>
    <row r="78" spans="2:25" x14ac:dyDescent="0.2">
      <c r="B78" s="38">
        <v>70</v>
      </c>
      <c r="C78" s="55" t="str">
        <f t="shared" si="20"/>
        <v/>
      </c>
      <c r="D78" s="55"/>
      <c r="E78" s="38"/>
      <c r="F78" s="8"/>
      <c r="G78" s="38"/>
      <c r="H78" s="61"/>
      <c r="I78" s="61"/>
      <c r="J78" s="38"/>
      <c r="K78" s="57" t="str">
        <f t="shared" si="21"/>
        <v/>
      </c>
      <c r="L78" s="58"/>
      <c r="M78" s="6" t="str">
        <f>IF(J78="","",(K78/J78)/LOOKUP(RIGHT($D$2,3),[1]定数!$A$6:$A$13,[1]定数!$B$6:$B$13))</f>
        <v/>
      </c>
      <c r="N78" s="38"/>
      <c r="O78" s="8"/>
      <c r="P78" s="61"/>
      <c r="Q78" s="61"/>
      <c r="R78" s="59" t="str">
        <f>IF(P78="","",T78*M78*LOOKUP(RIGHT($D$2,3),定数!$A$6:$A$13,定数!$B$6:$B$13))</f>
        <v/>
      </c>
      <c r="S78" s="59"/>
      <c r="T78" s="60" t="str">
        <f t="shared" ref="T78:T108" si="25">IF(P78="","",IF(G78="買",(P78-H78),(H78-P78))*IF(RIGHT($D$2,3)="JPY",100,10000))</f>
        <v/>
      </c>
      <c r="U78" s="60"/>
      <c r="V78" t="str">
        <f t="shared" si="22"/>
        <v/>
      </c>
      <c r="W78" t="str">
        <f t="shared" si="22"/>
        <v/>
      </c>
      <c r="X78" s="39" t="str">
        <f t="shared" si="23"/>
        <v/>
      </c>
      <c r="Y78" s="40" t="str">
        <f t="shared" si="24"/>
        <v/>
      </c>
    </row>
    <row r="79" spans="2:25" x14ac:dyDescent="0.2">
      <c r="B79" s="38">
        <v>71</v>
      </c>
      <c r="C79" s="55" t="str">
        <f t="shared" si="20"/>
        <v/>
      </c>
      <c r="D79" s="55"/>
      <c r="E79" s="38"/>
      <c r="F79" s="8"/>
      <c r="G79" s="38"/>
      <c r="H79" s="61"/>
      <c r="I79" s="61"/>
      <c r="J79" s="38"/>
      <c r="K79" s="57" t="str">
        <f t="shared" si="21"/>
        <v/>
      </c>
      <c r="L79" s="58"/>
      <c r="M79" s="6" t="str">
        <f>IF(J79="","",(K79/J79)/LOOKUP(RIGHT($D$2,3),[1]定数!$A$6:$A$13,[1]定数!$B$6:$B$13))</f>
        <v/>
      </c>
      <c r="N79" s="38"/>
      <c r="O79" s="8"/>
      <c r="P79" s="56"/>
      <c r="Q79" s="56"/>
      <c r="R79" s="59" t="str">
        <f>IF(P79="","",T79*M79*LOOKUP(RIGHT($D$2,3),定数!$A$6:$A$13,定数!$B$6:$B$13))</f>
        <v/>
      </c>
      <c r="S79" s="59"/>
      <c r="T79" s="60" t="str">
        <f t="shared" si="25"/>
        <v/>
      </c>
      <c r="U79" s="60"/>
      <c r="V79" t="str">
        <f t="shared" si="22"/>
        <v/>
      </c>
      <c r="W79" t="str">
        <f t="shared" si="22"/>
        <v/>
      </c>
      <c r="X79" s="39" t="str">
        <f t="shared" si="23"/>
        <v/>
      </c>
      <c r="Y79" s="40" t="str">
        <f t="shared" si="24"/>
        <v/>
      </c>
    </row>
    <row r="80" spans="2:25" x14ac:dyDescent="0.2">
      <c r="B80" s="38">
        <v>72</v>
      </c>
      <c r="C80" s="55" t="str">
        <f t="shared" si="20"/>
        <v/>
      </c>
      <c r="D80" s="55"/>
      <c r="E80" s="38"/>
      <c r="F80" s="8"/>
      <c r="G80" s="38"/>
      <c r="H80" s="61"/>
      <c r="I80" s="61"/>
      <c r="J80" s="38"/>
      <c r="K80" s="57" t="str">
        <f t="shared" si="21"/>
        <v/>
      </c>
      <c r="L80" s="58"/>
      <c r="M80" s="6" t="str">
        <f>IF(J80="","",(K80/J80)/LOOKUP(RIGHT($D$2,3),[1]定数!$A$6:$A$13,[1]定数!$B$6:$B$13))</f>
        <v/>
      </c>
      <c r="N80" s="38"/>
      <c r="O80" s="8"/>
      <c r="P80" s="56"/>
      <c r="Q80" s="56"/>
      <c r="R80" s="59" t="str">
        <f>IF(P80="","",T80*M80*LOOKUP(RIGHT($D$2,3),定数!$A$6:$A$13,定数!$B$6:$B$13))</f>
        <v/>
      </c>
      <c r="S80" s="59"/>
      <c r="T80" s="60" t="str">
        <f t="shared" si="25"/>
        <v/>
      </c>
      <c r="U80" s="60"/>
      <c r="V80" t="str">
        <f t="shared" si="22"/>
        <v/>
      </c>
      <c r="W80" t="str">
        <f t="shared" si="22"/>
        <v/>
      </c>
      <c r="X80" s="39" t="str">
        <f t="shared" si="23"/>
        <v/>
      </c>
      <c r="Y80" s="40" t="str">
        <f t="shared" si="24"/>
        <v/>
      </c>
    </row>
    <row r="81" spans="2:25" x14ac:dyDescent="0.2">
      <c r="B81" s="38">
        <v>73</v>
      </c>
      <c r="C81" s="55" t="str">
        <f t="shared" si="20"/>
        <v/>
      </c>
      <c r="D81" s="55"/>
      <c r="E81" s="38"/>
      <c r="F81" s="8"/>
      <c r="G81" s="38"/>
      <c r="H81" s="61"/>
      <c r="I81" s="61"/>
      <c r="J81" s="38"/>
      <c r="K81" s="57" t="str">
        <f t="shared" si="21"/>
        <v/>
      </c>
      <c r="L81" s="58"/>
      <c r="M81" s="6" t="str">
        <f>IF(J81="","",(K81/J81)/LOOKUP(RIGHT($D$2,3),[1]定数!$A$6:$A$13,[1]定数!$B$6:$B$13))</f>
        <v/>
      </c>
      <c r="N81" s="38"/>
      <c r="O81" s="8"/>
      <c r="P81" s="56"/>
      <c r="Q81" s="56"/>
      <c r="R81" s="59" t="str">
        <f>IF(P81="","",T81*M81*LOOKUP(RIGHT($D$2,3),定数!$A$6:$A$13,定数!$B$6:$B$13))</f>
        <v/>
      </c>
      <c r="S81" s="59"/>
      <c r="T81" s="60" t="str">
        <f t="shared" si="25"/>
        <v/>
      </c>
      <c r="U81" s="60"/>
      <c r="V81" t="str">
        <f t="shared" si="22"/>
        <v/>
      </c>
      <c r="W81" t="str">
        <f t="shared" si="22"/>
        <v/>
      </c>
      <c r="X81" s="39" t="str">
        <f t="shared" si="23"/>
        <v/>
      </c>
      <c r="Y81" s="40" t="str">
        <f t="shared" si="24"/>
        <v/>
      </c>
    </row>
    <row r="82" spans="2:25" x14ac:dyDescent="0.2">
      <c r="B82" s="38">
        <v>74</v>
      </c>
      <c r="C82" s="55" t="str">
        <f t="shared" si="20"/>
        <v/>
      </c>
      <c r="D82" s="55"/>
      <c r="E82" s="38"/>
      <c r="F82" s="8"/>
      <c r="G82" s="38"/>
      <c r="H82" s="61"/>
      <c r="I82" s="61"/>
      <c r="J82" s="38"/>
      <c r="K82" s="57" t="str">
        <f t="shared" si="21"/>
        <v/>
      </c>
      <c r="L82" s="58"/>
      <c r="M82" s="6" t="str">
        <f>IF(J82="","",(K82/J82)/LOOKUP(RIGHT($D$2,3),[1]定数!$A$6:$A$13,[1]定数!$B$6:$B$13))</f>
        <v/>
      </c>
      <c r="N82" s="38"/>
      <c r="O82" s="8"/>
      <c r="P82" s="56"/>
      <c r="Q82" s="56"/>
      <c r="R82" s="59" t="str">
        <f>IF(P82="","",T82*M82*LOOKUP(RIGHT($D$2,3),定数!$A$6:$A$13,定数!$B$6:$B$13))</f>
        <v/>
      </c>
      <c r="S82" s="59"/>
      <c r="T82" s="60" t="str">
        <f t="shared" si="25"/>
        <v/>
      </c>
      <c r="U82" s="60"/>
      <c r="V82" t="str">
        <f t="shared" si="22"/>
        <v/>
      </c>
      <c r="W82" t="str">
        <f t="shared" si="22"/>
        <v/>
      </c>
      <c r="X82" s="39" t="str">
        <f t="shared" si="23"/>
        <v/>
      </c>
      <c r="Y82" s="40" t="str">
        <f t="shared" si="24"/>
        <v/>
      </c>
    </row>
    <row r="83" spans="2:25" x14ac:dyDescent="0.2">
      <c r="B83" s="38">
        <v>75</v>
      </c>
      <c r="C83" s="55" t="str">
        <f t="shared" si="20"/>
        <v/>
      </c>
      <c r="D83" s="55"/>
      <c r="E83" s="38"/>
      <c r="F83" s="8"/>
      <c r="G83" s="38"/>
      <c r="H83" s="56"/>
      <c r="I83" s="56"/>
      <c r="J83" s="38"/>
      <c r="K83" s="57" t="str">
        <f t="shared" si="21"/>
        <v/>
      </c>
      <c r="L83" s="58"/>
      <c r="M83" s="6" t="str">
        <f>IF(J83="","",(K83/J83)/LOOKUP(RIGHT($D$2,3),[1]定数!$A$6:$A$13,[1]定数!$B$6:$B$13))</f>
        <v/>
      </c>
      <c r="N83" s="38"/>
      <c r="O83" s="8"/>
      <c r="P83" s="56"/>
      <c r="Q83" s="56"/>
      <c r="R83" s="59" t="str">
        <f>IF(P83="","",T83*M83*LOOKUP(RIGHT($D$2,3),定数!$A$6:$A$13,定数!$B$6:$B$13))</f>
        <v/>
      </c>
      <c r="S83" s="59"/>
      <c r="T83" s="60" t="str">
        <f t="shared" si="25"/>
        <v/>
      </c>
      <c r="U83" s="60"/>
      <c r="V83" t="str">
        <f t="shared" si="22"/>
        <v/>
      </c>
      <c r="W83" t="str">
        <f t="shared" si="22"/>
        <v/>
      </c>
      <c r="X83" s="39" t="str">
        <f t="shared" si="23"/>
        <v/>
      </c>
      <c r="Y83" s="40" t="str">
        <f t="shared" si="24"/>
        <v/>
      </c>
    </row>
    <row r="84" spans="2:25" x14ac:dyDescent="0.2">
      <c r="B84" s="38">
        <v>76</v>
      </c>
      <c r="C84" s="55" t="str">
        <f t="shared" si="20"/>
        <v/>
      </c>
      <c r="D84" s="55"/>
      <c r="E84" s="38"/>
      <c r="F84" s="8"/>
      <c r="G84" s="38"/>
      <c r="H84" s="56"/>
      <c r="I84" s="56"/>
      <c r="J84" s="38"/>
      <c r="K84" s="57" t="str">
        <f t="shared" si="21"/>
        <v/>
      </c>
      <c r="L84" s="58"/>
      <c r="M84" s="6" t="str">
        <f>IF(J84="","",(K84/J84)/LOOKUP(RIGHT($D$2,3),[1]定数!$A$6:$A$13,[1]定数!$B$6:$B$13))</f>
        <v/>
      </c>
      <c r="N84" s="38"/>
      <c r="O84" s="8"/>
      <c r="P84" s="56"/>
      <c r="Q84" s="56"/>
      <c r="R84" s="59" t="str">
        <f>IF(P84="","",T84*M84*LOOKUP(RIGHT($D$2,3),定数!$A$6:$A$13,定数!$B$6:$B$13))</f>
        <v/>
      </c>
      <c r="S84" s="59"/>
      <c r="T84" s="60" t="str">
        <f t="shared" si="25"/>
        <v/>
      </c>
      <c r="U84" s="60"/>
      <c r="V84" t="str">
        <f t="shared" si="22"/>
        <v/>
      </c>
      <c r="W84" t="str">
        <f t="shared" si="22"/>
        <v/>
      </c>
      <c r="X84" s="39" t="str">
        <f t="shared" si="23"/>
        <v/>
      </c>
      <c r="Y84" s="40" t="str">
        <f t="shared" si="24"/>
        <v/>
      </c>
    </row>
    <row r="85" spans="2:25" x14ac:dyDescent="0.2">
      <c r="B85" s="38">
        <v>77</v>
      </c>
      <c r="C85" s="55" t="str">
        <f t="shared" si="20"/>
        <v/>
      </c>
      <c r="D85" s="55"/>
      <c r="E85" s="38"/>
      <c r="F85" s="8"/>
      <c r="G85" s="38"/>
      <c r="H85" s="56"/>
      <c r="I85" s="56"/>
      <c r="J85" s="38"/>
      <c r="K85" s="57" t="str">
        <f t="shared" si="21"/>
        <v/>
      </c>
      <c r="L85" s="58"/>
      <c r="M85" s="6" t="str">
        <f>IF(J85="","",(K85/J85)/LOOKUP(RIGHT($D$2,3),[1]定数!$A$6:$A$13,[1]定数!$B$6:$B$13))</f>
        <v/>
      </c>
      <c r="N85" s="38"/>
      <c r="O85" s="8"/>
      <c r="P85" s="56"/>
      <c r="Q85" s="56"/>
      <c r="R85" s="59" t="str">
        <f>IF(P85="","",T85*M85*LOOKUP(RIGHT($D$2,3),定数!$A$6:$A$13,定数!$B$6:$B$13))</f>
        <v/>
      </c>
      <c r="S85" s="59"/>
      <c r="T85" s="60" t="str">
        <f t="shared" si="25"/>
        <v/>
      </c>
      <c r="U85" s="60"/>
      <c r="V85" t="str">
        <f t="shared" si="22"/>
        <v/>
      </c>
      <c r="W85" t="str">
        <f t="shared" si="22"/>
        <v/>
      </c>
      <c r="X85" s="39" t="str">
        <f t="shared" si="23"/>
        <v/>
      </c>
      <c r="Y85" s="40" t="str">
        <f t="shared" si="24"/>
        <v/>
      </c>
    </row>
    <row r="86" spans="2:25" x14ac:dyDescent="0.2">
      <c r="B86" s="38">
        <v>78</v>
      </c>
      <c r="C86" s="55" t="str">
        <f t="shared" si="20"/>
        <v/>
      </c>
      <c r="D86" s="55"/>
      <c r="E86" s="38"/>
      <c r="F86" s="8"/>
      <c r="G86" s="38"/>
      <c r="H86" s="56"/>
      <c r="I86" s="56"/>
      <c r="J86" s="38"/>
      <c r="K86" s="57" t="str">
        <f t="shared" si="21"/>
        <v/>
      </c>
      <c r="L86" s="58"/>
      <c r="M86" s="6" t="str">
        <f>IF(J86="","",(K86/J86)/LOOKUP(RIGHT($D$2,3),[1]定数!$A$6:$A$13,[1]定数!$B$6:$B$13))</f>
        <v/>
      </c>
      <c r="N86" s="38"/>
      <c r="O86" s="8"/>
      <c r="P86" s="56"/>
      <c r="Q86" s="56"/>
      <c r="R86" s="59" t="str">
        <f>IF(P86="","",T86*M86*LOOKUP(RIGHT($D$2,3),定数!$A$6:$A$13,定数!$B$6:$B$13))</f>
        <v/>
      </c>
      <c r="S86" s="59"/>
      <c r="T86" s="60" t="str">
        <f t="shared" si="25"/>
        <v/>
      </c>
      <c r="U86" s="60"/>
      <c r="V86" t="str">
        <f t="shared" si="22"/>
        <v/>
      </c>
      <c r="W86" t="str">
        <f t="shared" si="22"/>
        <v/>
      </c>
      <c r="X86" s="39" t="str">
        <f t="shared" si="23"/>
        <v/>
      </c>
      <c r="Y86" s="40" t="str">
        <f t="shared" si="24"/>
        <v/>
      </c>
    </row>
    <row r="87" spans="2:25" x14ac:dyDescent="0.2">
      <c r="B87" s="38">
        <v>79</v>
      </c>
      <c r="C87" s="55" t="str">
        <f t="shared" si="20"/>
        <v/>
      </c>
      <c r="D87" s="55"/>
      <c r="E87" s="38"/>
      <c r="F87" s="8"/>
      <c r="G87" s="38"/>
      <c r="H87" s="56"/>
      <c r="I87" s="56"/>
      <c r="J87" s="38"/>
      <c r="K87" s="57" t="str">
        <f t="shared" si="21"/>
        <v/>
      </c>
      <c r="L87" s="58"/>
      <c r="M87" s="6" t="str">
        <f>IF(J87="","",(K87/J87)/LOOKUP(RIGHT($D$2,3),[1]定数!$A$6:$A$13,[1]定数!$B$6:$B$13))</f>
        <v/>
      </c>
      <c r="N87" s="38"/>
      <c r="O87" s="8"/>
      <c r="P87" s="56"/>
      <c r="Q87" s="56"/>
      <c r="R87" s="59" t="str">
        <f>IF(P87="","",T87*M87*LOOKUP(RIGHT($D$2,3),定数!$A$6:$A$13,定数!$B$6:$B$13))</f>
        <v/>
      </c>
      <c r="S87" s="59"/>
      <c r="T87" s="60" t="str">
        <f t="shared" si="25"/>
        <v/>
      </c>
      <c r="U87" s="60"/>
      <c r="V87" t="str">
        <f t="shared" si="22"/>
        <v/>
      </c>
      <c r="W87" t="str">
        <f t="shared" si="22"/>
        <v/>
      </c>
      <c r="X87" s="39" t="str">
        <f t="shared" si="23"/>
        <v/>
      </c>
      <c r="Y87" s="40" t="str">
        <f t="shared" si="24"/>
        <v/>
      </c>
    </row>
    <row r="88" spans="2:25" x14ac:dyDescent="0.2">
      <c r="B88" s="38">
        <v>80</v>
      </c>
      <c r="C88" s="55" t="str">
        <f t="shared" si="20"/>
        <v/>
      </c>
      <c r="D88" s="55"/>
      <c r="E88" s="38"/>
      <c r="F88" s="8"/>
      <c r="G88" s="38"/>
      <c r="H88" s="56"/>
      <c r="I88" s="56"/>
      <c r="J88" s="38"/>
      <c r="K88" s="57" t="str">
        <f t="shared" si="21"/>
        <v/>
      </c>
      <c r="L88" s="58"/>
      <c r="M88" s="6" t="str">
        <f>IF(J88="","",(K88/J88)/LOOKUP(RIGHT($D$2,3),[1]定数!$A$6:$A$13,[1]定数!$B$6:$B$13))</f>
        <v/>
      </c>
      <c r="N88" s="38"/>
      <c r="O88" s="8"/>
      <c r="P88" s="56"/>
      <c r="Q88" s="56"/>
      <c r="R88" s="59" t="str">
        <f>IF(P88="","",T88*M88*LOOKUP(RIGHT($D$2,3),定数!$A$6:$A$13,定数!$B$6:$B$13))</f>
        <v/>
      </c>
      <c r="S88" s="59"/>
      <c r="T88" s="60" t="str">
        <f t="shared" si="25"/>
        <v/>
      </c>
      <c r="U88" s="60"/>
      <c r="V88" t="str">
        <f t="shared" si="22"/>
        <v/>
      </c>
      <c r="W88" t="str">
        <f t="shared" si="22"/>
        <v/>
      </c>
      <c r="X88" s="39" t="str">
        <f t="shared" si="23"/>
        <v/>
      </c>
      <c r="Y88" s="40" t="str">
        <f t="shared" si="24"/>
        <v/>
      </c>
    </row>
    <row r="89" spans="2:25" x14ac:dyDescent="0.2">
      <c r="B89" s="38">
        <v>81</v>
      </c>
      <c r="C89" s="55" t="str">
        <f t="shared" si="20"/>
        <v/>
      </c>
      <c r="D89" s="55"/>
      <c r="E89" s="38"/>
      <c r="F89" s="8"/>
      <c r="G89" s="38"/>
      <c r="H89" s="56"/>
      <c r="I89" s="56"/>
      <c r="J89" s="38"/>
      <c r="K89" s="57" t="str">
        <f t="shared" si="21"/>
        <v/>
      </c>
      <c r="L89" s="58"/>
      <c r="M89" s="6" t="str">
        <f>IF(J89="","",(K89/J89)/LOOKUP(RIGHT($D$2,3),[1]定数!$A$6:$A$13,[1]定数!$B$6:$B$13))</f>
        <v/>
      </c>
      <c r="N89" s="38"/>
      <c r="O89" s="8"/>
      <c r="P89" s="56"/>
      <c r="Q89" s="56"/>
      <c r="R89" s="59" t="str">
        <f>IF(P89="","",T89*M89*LOOKUP(RIGHT($D$2,3),定数!$A$6:$A$13,定数!$B$6:$B$13))</f>
        <v/>
      </c>
      <c r="S89" s="59"/>
      <c r="T89" s="60" t="str">
        <f t="shared" si="25"/>
        <v/>
      </c>
      <c r="U89" s="60"/>
      <c r="V89" t="str">
        <f t="shared" si="22"/>
        <v/>
      </c>
      <c r="W89" t="str">
        <f t="shared" si="22"/>
        <v/>
      </c>
      <c r="X89" s="39" t="str">
        <f t="shared" si="23"/>
        <v/>
      </c>
      <c r="Y89" s="40" t="str">
        <f t="shared" si="24"/>
        <v/>
      </c>
    </row>
    <row r="90" spans="2:25" x14ac:dyDescent="0.2">
      <c r="B90" s="38">
        <v>82</v>
      </c>
      <c r="C90" s="55" t="str">
        <f t="shared" si="20"/>
        <v/>
      </c>
      <c r="D90" s="55"/>
      <c r="E90" s="38"/>
      <c r="F90" s="8"/>
      <c r="G90" s="38"/>
      <c r="H90" s="56"/>
      <c r="I90" s="56"/>
      <c r="J90" s="38"/>
      <c r="K90" s="57" t="str">
        <f t="shared" si="21"/>
        <v/>
      </c>
      <c r="L90" s="58"/>
      <c r="M90" s="6" t="str">
        <f>IF(J90="","",(K90/J90)/LOOKUP(RIGHT($D$2,3),[1]定数!$A$6:$A$13,[1]定数!$B$6:$B$13))</f>
        <v/>
      </c>
      <c r="N90" s="38"/>
      <c r="O90" s="8"/>
      <c r="P90" s="56"/>
      <c r="Q90" s="56"/>
      <c r="R90" s="59" t="str">
        <f>IF(P90="","",T90*M90*LOOKUP(RIGHT($D$2,3),定数!$A$6:$A$13,定数!$B$6:$B$13))</f>
        <v/>
      </c>
      <c r="S90" s="59"/>
      <c r="T90" s="60" t="str">
        <f t="shared" si="25"/>
        <v/>
      </c>
      <c r="U90" s="60"/>
      <c r="V90" t="str">
        <f t="shared" si="22"/>
        <v/>
      </c>
      <c r="W90" t="str">
        <f t="shared" si="22"/>
        <v/>
      </c>
      <c r="X90" s="39" t="str">
        <f t="shared" si="23"/>
        <v/>
      </c>
      <c r="Y90" s="40" t="str">
        <f t="shared" si="24"/>
        <v/>
      </c>
    </row>
    <row r="91" spans="2:25" x14ac:dyDescent="0.2">
      <c r="B91" s="38">
        <v>83</v>
      </c>
      <c r="C91" s="55" t="str">
        <f t="shared" si="20"/>
        <v/>
      </c>
      <c r="D91" s="55"/>
      <c r="E91" s="38"/>
      <c r="F91" s="8"/>
      <c r="G91" s="38"/>
      <c r="H91" s="56"/>
      <c r="I91" s="56"/>
      <c r="J91" s="38"/>
      <c r="K91" s="57" t="str">
        <f t="shared" si="21"/>
        <v/>
      </c>
      <c r="L91" s="58"/>
      <c r="M91" s="6" t="str">
        <f>IF(J91="","",(K91/J91)/LOOKUP(RIGHT($D$2,3),[1]定数!$A$6:$A$13,[1]定数!$B$6:$B$13))</f>
        <v/>
      </c>
      <c r="N91" s="38"/>
      <c r="O91" s="8"/>
      <c r="P91" s="56"/>
      <c r="Q91" s="56"/>
      <c r="R91" s="59" t="str">
        <f>IF(P91="","",T91*M91*LOOKUP(RIGHT($D$2,3),定数!$A$6:$A$13,定数!$B$6:$B$13))</f>
        <v/>
      </c>
      <c r="S91" s="59"/>
      <c r="T91" s="60" t="str">
        <f t="shared" si="25"/>
        <v/>
      </c>
      <c r="U91" s="60"/>
      <c r="V91" t="str">
        <f t="shared" ref="V91:W106" si="26">IF(S91&lt;&gt;"",IF(S91&lt;0,1+V90,0),"")</f>
        <v/>
      </c>
      <c r="W91" t="str">
        <f t="shared" si="26"/>
        <v/>
      </c>
      <c r="X91" s="39" t="str">
        <f t="shared" si="23"/>
        <v/>
      </c>
      <c r="Y91" s="40" t="str">
        <f t="shared" si="24"/>
        <v/>
      </c>
    </row>
    <row r="92" spans="2:25" x14ac:dyDescent="0.2">
      <c r="B92" s="38">
        <v>84</v>
      </c>
      <c r="C92" s="55" t="str">
        <f t="shared" si="20"/>
        <v/>
      </c>
      <c r="D92" s="55"/>
      <c r="E92" s="38"/>
      <c r="F92" s="8"/>
      <c r="G92" s="38"/>
      <c r="H92" s="56"/>
      <c r="I92" s="56"/>
      <c r="J92" s="38"/>
      <c r="K92" s="57" t="str">
        <f t="shared" si="21"/>
        <v/>
      </c>
      <c r="L92" s="58"/>
      <c r="M92" s="6" t="str">
        <f>IF(J92="","",(K92/J92)/LOOKUP(RIGHT($D$2,3),[1]定数!$A$6:$A$13,[1]定数!$B$6:$B$13))</f>
        <v/>
      </c>
      <c r="N92" s="38"/>
      <c r="O92" s="8"/>
      <c r="P92" s="56"/>
      <c r="Q92" s="56"/>
      <c r="R92" s="59" t="str">
        <f>IF(P92="","",T92*M92*LOOKUP(RIGHT($D$2,3),定数!$A$6:$A$13,定数!$B$6:$B$13))</f>
        <v/>
      </c>
      <c r="S92" s="59"/>
      <c r="T92" s="60" t="str">
        <f t="shared" si="25"/>
        <v/>
      </c>
      <c r="U92" s="60"/>
      <c r="V92" t="str">
        <f t="shared" si="26"/>
        <v/>
      </c>
      <c r="W92" t="str">
        <f t="shared" si="26"/>
        <v/>
      </c>
      <c r="X92" s="39" t="str">
        <f t="shared" si="23"/>
        <v/>
      </c>
      <c r="Y92" s="40" t="str">
        <f t="shared" si="24"/>
        <v/>
      </c>
    </row>
    <row r="93" spans="2:25" x14ac:dyDescent="0.2">
      <c r="B93" s="38">
        <v>85</v>
      </c>
      <c r="C93" s="55" t="str">
        <f t="shared" si="20"/>
        <v/>
      </c>
      <c r="D93" s="55"/>
      <c r="E93" s="38"/>
      <c r="F93" s="8"/>
      <c r="G93" s="38"/>
      <c r="H93" s="56"/>
      <c r="I93" s="56"/>
      <c r="J93" s="38"/>
      <c r="K93" s="57" t="str">
        <f t="shared" si="21"/>
        <v/>
      </c>
      <c r="L93" s="58"/>
      <c r="M93" s="6" t="str">
        <f>IF(J93="","",(K93/J93)/LOOKUP(RIGHT($D$2,3),[1]定数!$A$6:$A$13,[1]定数!$B$6:$B$13))</f>
        <v/>
      </c>
      <c r="N93" s="38"/>
      <c r="O93" s="8"/>
      <c r="P93" s="56"/>
      <c r="Q93" s="56"/>
      <c r="R93" s="59" t="str">
        <f>IF(P93="","",T93*M93*LOOKUP(RIGHT($D$2,3),定数!$A$6:$A$13,定数!$B$6:$B$13))</f>
        <v/>
      </c>
      <c r="S93" s="59"/>
      <c r="T93" s="60" t="str">
        <f t="shared" si="25"/>
        <v/>
      </c>
      <c r="U93" s="60"/>
      <c r="V93" t="str">
        <f t="shared" si="26"/>
        <v/>
      </c>
      <c r="W93" t="str">
        <f t="shared" si="26"/>
        <v/>
      </c>
      <c r="X93" s="39" t="str">
        <f t="shared" si="23"/>
        <v/>
      </c>
      <c r="Y93" s="40" t="str">
        <f t="shared" si="24"/>
        <v/>
      </c>
    </row>
    <row r="94" spans="2:25" x14ac:dyDescent="0.2">
      <c r="B94" s="38">
        <v>86</v>
      </c>
      <c r="C94" s="55" t="str">
        <f t="shared" si="20"/>
        <v/>
      </c>
      <c r="D94" s="55"/>
      <c r="E94" s="38"/>
      <c r="F94" s="8"/>
      <c r="G94" s="38"/>
      <c r="H94" s="56"/>
      <c r="I94" s="56"/>
      <c r="J94" s="38"/>
      <c r="K94" s="57" t="str">
        <f t="shared" si="21"/>
        <v/>
      </c>
      <c r="L94" s="58"/>
      <c r="M94" s="6" t="str">
        <f>IF(J94="","",(K94/J94)/LOOKUP(RIGHT($D$2,3),[1]定数!$A$6:$A$13,[1]定数!$B$6:$B$13))</f>
        <v/>
      </c>
      <c r="N94" s="38"/>
      <c r="O94" s="8"/>
      <c r="P94" s="56"/>
      <c r="Q94" s="56"/>
      <c r="R94" s="59" t="str">
        <f>IF(P94="","",T94*M94*LOOKUP(RIGHT($D$2,3),定数!$A$6:$A$13,定数!$B$6:$B$13))</f>
        <v/>
      </c>
      <c r="S94" s="59"/>
      <c r="T94" s="60" t="str">
        <f t="shared" si="25"/>
        <v/>
      </c>
      <c r="U94" s="60"/>
      <c r="V94" t="str">
        <f t="shared" si="26"/>
        <v/>
      </c>
      <c r="W94" t="str">
        <f t="shared" si="26"/>
        <v/>
      </c>
      <c r="X94" s="39" t="str">
        <f t="shared" si="23"/>
        <v/>
      </c>
      <c r="Y94" s="40" t="str">
        <f t="shared" si="24"/>
        <v/>
      </c>
    </row>
    <row r="95" spans="2:25" x14ac:dyDescent="0.2">
      <c r="B95" s="38">
        <v>87</v>
      </c>
      <c r="C95" s="55" t="str">
        <f t="shared" si="20"/>
        <v/>
      </c>
      <c r="D95" s="55"/>
      <c r="E95" s="38"/>
      <c r="F95" s="8"/>
      <c r="G95" s="38"/>
      <c r="H95" s="56"/>
      <c r="I95" s="56"/>
      <c r="J95" s="38"/>
      <c r="K95" s="57" t="str">
        <f t="shared" si="21"/>
        <v/>
      </c>
      <c r="L95" s="58"/>
      <c r="M95" s="6" t="str">
        <f>IF(J95="","",(K95/J95)/LOOKUP(RIGHT($D$2,3),[1]定数!$A$6:$A$13,[1]定数!$B$6:$B$13))</f>
        <v/>
      </c>
      <c r="N95" s="38"/>
      <c r="O95" s="8"/>
      <c r="P95" s="56"/>
      <c r="Q95" s="56"/>
      <c r="R95" s="59" t="str">
        <f>IF(P95="","",T95*M95*LOOKUP(RIGHT($D$2,3),定数!$A$6:$A$13,定数!$B$6:$B$13))</f>
        <v/>
      </c>
      <c r="S95" s="59"/>
      <c r="T95" s="60" t="str">
        <f t="shared" si="25"/>
        <v/>
      </c>
      <c r="U95" s="60"/>
      <c r="V95" t="str">
        <f t="shared" si="26"/>
        <v/>
      </c>
      <c r="W95" t="str">
        <f t="shared" si="26"/>
        <v/>
      </c>
      <c r="X95" s="39" t="str">
        <f t="shared" si="23"/>
        <v/>
      </c>
      <c r="Y95" s="40" t="str">
        <f t="shared" si="24"/>
        <v/>
      </c>
    </row>
    <row r="96" spans="2:25" x14ac:dyDescent="0.2">
      <c r="B96" s="38">
        <v>88</v>
      </c>
      <c r="C96" s="55" t="str">
        <f t="shared" si="20"/>
        <v/>
      </c>
      <c r="D96" s="55"/>
      <c r="E96" s="38"/>
      <c r="F96" s="8"/>
      <c r="G96" s="38"/>
      <c r="H96" s="56"/>
      <c r="I96" s="56"/>
      <c r="J96" s="38"/>
      <c r="K96" s="57" t="str">
        <f t="shared" si="21"/>
        <v/>
      </c>
      <c r="L96" s="58"/>
      <c r="M96" s="6" t="str">
        <f>IF(J96="","",(K96/J96)/LOOKUP(RIGHT($D$2,3),[1]定数!$A$6:$A$13,[1]定数!$B$6:$B$13))</f>
        <v/>
      </c>
      <c r="N96" s="38"/>
      <c r="O96" s="8"/>
      <c r="P96" s="56"/>
      <c r="Q96" s="56"/>
      <c r="R96" s="59" t="str">
        <f>IF(P96="","",T96*M96*LOOKUP(RIGHT($D$2,3),定数!$A$6:$A$13,定数!$B$6:$B$13))</f>
        <v/>
      </c>
      <c r="S96" s="59"/>
      <c r="T96" s="60" t="str">
        <f t="shared" si="25"/>
        <v/>
      </c>
      <c r="U96" s="60"/>
      <c r="V96" t="str">
        <f t="shared" si="26"/>
        <v/>
      </c>
      <c r="W96" t="str">
        <f t="shared" si="26"/>
        <v/>
      </c>
      <c r="X96" s="39" t="str">
        <f t="shared" si="23"/>
        <v/>
      </c>
      <c r="Y96" s="40" t="str">
        <f t="shared" si="24"/>
        <v/>
      </c>
    </row>
    <row r="97" spans="2:25" x14ac:dyDescent="0.2">
      <c r="B97" s="38">
        <v>89</v>
      </c>
      <c r="C97" s="55" t="str">
        <f t="shared" si="20"/>
        <v/>
      </c>
      <c r="D97" s="55"/>
      <c r="E97" s="38"/>
      <c r="F97" s="8"/>
      <c r="G97" s="38"/>
      <c r="H97" s="56"/>
      <c r="I97" s="56"/>
      <c r="J97" s="38"/>
      <c r="K97" s="57" t="str">
        <f t="shared" si="21"/>
        <v/>
      </c>
      <c r="L97" s="58"/>
      <c r="M97" s="6" t="str">
        <f>IF(J97="","",(K97/J97)/LOOKUP(RIGHT($D$2,3),[1]定数!$A$6:$A$13,[1]定数!$B$6:$B$13))</f>
        <v/>
      </c>
      <c r="N97" s="38"/>
      <c r="O97" s="8"/>
      <c r="P97" s="56"/>
      <c r="Q97" s="56"/>
      <c r="R97" s="59" t="str">
        <f>IF(P97="","",T97*M97*LOOKUP(RIGHT($D$2,3),定数!$A$6:$A$13,定数!$B$6:$B$13))</f>
        <v/>
      </c>
      <c r="S97" s="59"/>
      <c r="T97" s="60" t="str">
        <f t="shared" si="25"/>
        <v/>
      </c>
      <c r="U97" s="60"/>
      <c r="V97" t="str">
        <f t="shared" si="26"/>
        <v/>
      </c>
      <c r="W97" t="str">
        <f t="shared" si="26"/>
        <v/>
      </c>
      <c r="X97" s="39" t="str">
        <f t="shared" si="23"/>
        <v/>
      </c>
      <c r="Y97" s="40" t="str">
        <f t="shared" si="24"/>
        <v/>
      </c>
    </row>
    <row r="98" spans="2:25" x14ac:dyDescent="0.2">
      <c r="B98" s="38">
        <v>90</v>
      </c>
      <c r="C98" s="55" t="str">
        <f t="shared" si="20"/>
        <v/>
      </c>
      <c r="D98" s="55"/>
      <c r="E98" s="38"/>
      <c r="F98" s="8"/>
      <c r="G98" s="38"/>
      <c r="H98" s="56"/>
      <c r="I98" s="56"/>
      <c r="J98" s="38"/>
      <c r="K98" s="57" t="str">
        <f t="shared" si="21"/>
        <v/>
      </c>
      <c r="L98" s="58"/>
      <c r="M98" s="6" t="str">
        <f>IF(J98="","",(K98/J98)/LOOKUP(RIGHT($D$2,3),[1]定数!$A$6:$A$13,[1]定数!$B$6:$B$13))</f>
        <v/>
      </c>
      <c r="N98" s="38"/>
      <c r="O98" s="8"/>
      <c r="P98" s="56"/>
      <c r="Q98" s="56"/>
      <c r="R98" s="59" t="str">
        <f>IF(P98="","",T98*M98*LOOKUP(RIGHT($D$2,3),定数!$A$6:$A$13,定数!$B$6:$B$13))</f>
        <v/>
      </c>
      <c r="S98" s="59"/>
      <c r="T98" s="60" t="str">
        <f t="shared" si="25"/>
        <v/>
      </c>
      <c r="U98" s="60"/>
      <c r="V98" t="str">
        <f t="shared" si="26"/>
        <v/>
      </c>
      <c r="W98" t="str">
        <f t="shared" si="26"/>
        <v/>
      </c>
      <c r="X98" s="39" t="str">
        <f t="shared" si="23"/>
        <v/>
      </c>
      <c r="Y98" s="40" t="str">
        <f t="shared" si="24"/>
        <v/>
      </c>
    </row>
    <row r="99" spans="2:25" x14ac:dyDescent="0.2">
      <c r="B99" s="38">
        <v>91</v>
      </c>
      <c r="C99" s="55" t="str">
        <f t="shared" si="20"/>
        <v/>
      </c>
      <c r="D99" s="55"/>
      <c r="E99" s="38"/>
      <c r="F99" s="8"/>
      <c r="G99" s="38"/>
      <c r="H99" s="56"/>
      <c r="I99" s="56"/>
      <c r="J99" s="38"/>
      <c r="K99" s="57" t="str">
        <f t="shared" si="21"/>
        <v/>
      </c>
      <c r="L99" s="58"/>
      <c r="M99" s="6" t="str">
        <f>IF(J99="","",(K99/J99)/LOOKUP(RIGHT($D$2,3),定数!$A$6:$A$13,定数!$B$6:$B$13))</f>
        <v/>
      </c>
      <c r="N99" s="38"/>
      <c r="O99" s="8"/>
      <c r="P99" s="56"/>
      <c r="Q99" s="56"/>
      <c r="R99" s="59" t="str">
        <f>IF(P99="","",T99*M99*LOOKUP(RIGHT($D$2,3),定数!$A$6:$A$13,定数!$B$6:$B$13))</f>
        <v/>
      </c>
      <c r="S99" s="59"/>
      <c r="T99" s="60" t="str">
        <f t="shared" si="25"/>
        <v/>
      </c>
      <c r="U99" s="60"/>
      <c r="V99" t="str">
        <f t="shared" si="26"/>
        <v/>
      </c>
      <c r="W99" t="str">
        <f t="shared" si="26"/>
        <v/>
      </c>
      <c r="X99" s="39" t="str">
        <f t="shared" si="23"/>
        <v/>
      </c>
      <c r="Y99" s="40" t="str">
        <f t="shared" si="24"/>
        <v/>
      </c>
    </row>
    <row r="100" spans="2:25" x14ac:dyDescent="0.2">
      <c r="B100" s="38">
        <v>92</v>
      </c>
      <c r="C100" s="55" t="str">
        <f t="shared" si="20"/>
        <v/>
      </c>
      <c r="D100" s="55"/>
      <c r="E100" s="38"/>
      <c r="F100" s="8"/>
      <c r="G100" s="38"/>
      <c r="H100" s="56"/>
      <c r="I100" s="56"/>
      <c r="J100" s="38"/>
      <c r="K100" s="57" t="str">
        <f t="shared" si="21"/>
        <v/>
      </c>
      <c r="L100" s="58"/>
      <c r="M100" s="6" t="str">
        <f>IF(J100="","",(K100/J100)/LOOKUP(RIGHT($D$2,3),定数!$A$6:$A$13,定数!$B$6:$B$13))</f>
        <v/>
      </c>
      <c r="N100" s="38"/>
      <c r="O100" s="8"/>
      <c r="P100" s="56"/>
      <c r="Q100" s="56"/>
      <c r="R100" s="59" t="str">
        <f>IF(P100="","",T100*M100*LOOKUP(RIGHT($D$2,3),定数!$A$6:$A$13,定数!$B$6:$B$13))</f>
        <v/>
      </c>
      <c r="S100" s="59"/>
      <c r="T100" s="60" t="str">
        <f t="shared" si="25"/>
        <v/>
      </c>
      <c r="U100" s="60"/>
      <c r="V100" t="str">
        <f t="shared" si="26"/>
        <v/>
      </c>
      <c r="W100" t="str">
        <f t="shared" si="26"/>
        <v/>
      </c>
      <c r="X100" s="39" t="str">
        <f t="shared" si="23"/>
        <v/>
      </c>
      <c r="Y100" s="40" t="str">
        <f t="shared" si="24"/>
        <v/>
      </c>
    </row>
    <row r="101" spans="2:25" x14ac:dyDescent="0.2">
      <c r="B101" s="38">
        <v>93</v>
      </c>
      <c r="C101" s="55" t="str">
        <f t="shared" si="20"/>
        <v/>
      </c>
      <c r="D101" s="55"/>
      <c r="E101" s="38"/>
      <c r="F101" s="8"/>
      <c r="G101" s="38"/>
      <c r="H101" s="56"/>
      <c r="I101" s="56"/>
      <c r="J101" s="38"/>
      <c r="K101" s="57" t="str">
        <f t="shared" si="21"/>
        <v/>
      </c>
      <c r="L101" s="58"/>
      <c r="M101" s="6" t="str">
        <f>IF(J101="","",(K101/J101)/LOOKUP(RIGHT($D$2,3),定数!$A$6:$A$13,定数!$B$6:$B$13))</f>
        <v/>
      </c>
      <c r="N101" s="38"/>
      <c r="O101" s="8"/>
      <c r="P101" s="56"/>
      <c r="Q101" s="56"/>
      <c r="R101" s="59" t="str">
        <f>IF(P101="","",T101*M101*LOOKUP(RIGHT($D$2,3),定数!$A$6:$A$13,定数!$B$6:$B$13))</f>
        <v/>
      </c>
      <c r="S101" s="59"/>
      <c r="T101" s="60" t="str">
        <f t="shared" si="25"/>
        <v/>
      </c>
      <c r="U101" s="60"/>
      <c r="V101" t="str">
        <f t="shared" si="26"/>
        <v/>
      </c>
      <c r="W101" t="str">
        <f t="shared" si="26"/>
        <v/>
      </c>
      <c r="X101" s="39" t="str">
        <f t="shared" si="23"/>
        <v/>
      </c>
      <c r="Y101" s="40" t="str">
        <f t="shared" si="24"/>
        <v/>
      </c>
    </row>
    <row r="102" spans="2:25" x14ac:dyDescent="0.2">
      <c r="B102" s="38">
        <v>94</v>
      </c>
      <c r="C102" s="55" t="str">
        <f t="shared" si="20"/>
        <v/>
      </c>
      <c r="D102" s="55"/>
      <c r="E102" s="38"/>
      <c r="F102" s="8"/>
      <c r="G102" s="38"/>
      <c r="H102" s="56"/>
      <c r="I102" s="56"/>
      <c r="J102" s="38"/>
      <c r="K102" s="57" t="str">
        <f t="shared" si="21"/>
        <v/>
      </c>
      <c r="L102" s="58"/>
      <c r="M102" s="6" t="str">
        <f>IF(J102="","",(K102/J102)/LOOKUP(RIGHT($D$2,3),定数!$A$6:$A$13,定数!$B$6:$B$13))</f>
        <v/>
      </c>
      <c r="N102" s="38"/>
      <c r="O102" s="8"/>
      <c r="P102" s="56"/>
      <c r="Q102" s="56"/>
      <c r="R102" s="59" t="str">
        <f>IF(P102="","",T102*M102*LOOKUP(RIGHT($D$2,3),定数!$A$6:$A$13,定数!$B$6:$B$13))</f>
        <v/>
      </c>
      <c r="S102" s="59"/>
      <c r="T102" s="60" t="str">
        <f t="shared" si="25"/>
        <v/>
      </c>
      <c r="U102" s="60"/>
      <c r="V102" t="str">
        <f t="shared" si="26"/>
        <v/>
      </c>
      <c r="W102" t="str">
        <f t="shared" si="26"/>
        <v/>
      </c>
      <c r="X102" s="39" t="str">
        <f t="shared" si="23"/>
        <v/>
      </c>
      <c r="Y102" s="40" t="str">
        <f t="shared" si="24"/>
        <v/>
      </c>
    </row>
    <row r="103" spans="2:25" x14ac:dyDescent="0.2">
      <c r="B103" s="38">
        <v>95</v>
      </c>
      <c r="C103" s="55" t="str">
        <f t="shared" si="20"/>
        <v/>
      </c>
      <c r="D103" s="55"/>
      <c r="E103" s="38"/>
      <c r="F103" s="8"/>
      <c r="G103" s="38"/>
      <c r="H103" s="56"/>
      <c r="I103" s="56"/>
      <c r="J103" s="38"/>
      <c r="K103" s="57" t="str">
        <f t="shared" si="21"/>
        <v/>
      </c>
      <c r="L103" s="58"/>
      <c r="M103" s="6" t="str">
        <f>IF(J103="","",(K103/J103)/LOOKUP(RIGHT($D$2,3),定数!$A$6:$A$13,定数!$B$6:$B$13))</f>
        <v/>
      </c>
      <c r="N103" s="38"/>
      <c r="O103" s="8"/>
      <c r="P103" s="56"/>
      <c r="Q103" s="56"/>
      <c r="R103" s="59" t="str">
        <f>IF(P103="","",T103*M103*LOOKUP(RIGHT($D$2,3),定数!$A$6:$A$13,定数!$B$6:$B$13))</f>
        <v/>
      </c>
      <c r="S103" s="59"/>
      <c r="T103" s="60" t="str">
        <f t="shared" si="25"/>
        <v/>
      </c>
      <c r="U103" s="60"/>
      <c r="V103" t="str">
        <f t="shared" si="26"/>
        <v/>
      </c>
      <c r="W103" t="str">
        <f t="shared" si="26"/>
        <v/>
      </c>
      <c r="X103" s="39" t="str">
        <f t="shared" si="23"/>
        <v/>
      </c>
      <c r="Y103" s="40" t="str">
        <f t="shared" si="24"/>
        <v/>
      </c>
    </row>
    <row r="104" spans="2:25" x14ac:dyDescent="0.2">
      <c r="B104" s="38">
        <v>96</v>
      </c>
      <c r="C104" s="55" t="str">
        <f t="shared" si="20"/>
        <v/>
      </c>
      <c r="D104" s="55"/>
      <c r="E104" s="38"/>
      <c r="F104" s="8"/>
      <c r="G104" s="38"/>
      <c r="H104" s="56"/>
      <c r="I104" s="56"/>
      <c r="J104" s="38"/>
      <c r="K104" s="57" t="str">
        <f t="shared" si="21"/>
        <v/>
      </c>
      <c r="L104" s="58"/>
      <c r="M104" s="6" t="str">
        <f>IF(J104="","",(K104/J104)/LOOKUP(RIGHT($D$2,3),定数!$A$6:$A$13,定数!$B$6:$B$13))</f>
        <v/>
      </c>
      <c r="N104" s="38"/>
      <c r="O104" s="8"/>
      <c r="P104" s="56"/>
      <c r="Q104" s="56"/>
      <c r="R104" s="59" t="str">
        <f>IF(P104="","",T104*M104*LOOKUP(RIGHT($D$2,3),定数!$A$6:$A$13,定数!$B$6:$B$13))</f>
        <v/>
      </c>
      <c r="S104" s="59"/>
      <c r="T104" s="60" t="str">
        <f t="shared" si="25"/>
        <v/>
      </c>
      <c r="U104" s="60"/>
      <c r="V104" t="str">
        <f t="shared" si="26"/>
        <v/>
      </c>
      <c r="W104" t="str">
        <f t="shared" si="26"/>
        <v/>
      </c>
      <c r="X104" s="39" t="str">
        <f t="shared" si="23"/>
        <v/>
      </c>
      <c r="Y104" s="40" t="str">
        <f t="shared" si="24"/>
        <v/>
      </c>
    </row>
    <row r="105" spans="2:25" x14ac:dyDescent="0.2">
      <c r="B105" s="38">
        <v>97</v>
      </c>
      <c r="C105" s="55" t="str">
        <f t="shared" si="20"/>
        <v/>
      </c>
      <c r="D105" s="55"/>
      <c r="E105" s="38"/>
      <c r="F105" s="8"/>
      <c r="G105" s="38"/>
      <c r="H105" s="56"/>
      <c r="I105" s="56"/>
      <c r="J105" s="38"/>
      <c r="K105" s="57" t="str">
        <f t="shared" si="21"/>
        <v/>
      </c>
      <c r="L105" s="58"/>
      <c r="M105" s="6" t="str">
        <f>IF(J105="","",(K105/J105)/LOOKUP(RIGHT($D$2,3),定数!$A$6:$A$13,定数!$B$6:$B$13))</f>
        <v/>
      </c>
      <c r="N105" s="38"/>
      <c r="O105" s="8"/>
      <c r="P105" s="56"/>
      <c r="Q105" s="56"/>
      <c r="R105" s="59" t="str">
        <f>IF(P105="","",T105*M105*LOOKUP(RIGHT($D$2,3),定数!$A$6:$A$13,定数!$B$6:$B$13))</f>
        <v/>
      </c>
      <c r="S105" s="59"/>
      <c r="T105" s="60" t="str">
        <f t="shared" si="25"/>
        <v/>
      </c>
      <c r="U105" s="60"/>
      <c r="V105" t="str">
        <f t="shared" si="26"/>
        <v/>
      </c>
      <c r="W105" t="str">
        <f t="shared" si="26"/>
        <v/>
      </c>
      <c r="X105" s="39" t="str">
        <f t="shared" si="23"/>
        <v/>
      </c>
      <c r="Y105" s="40" t="str">
        <f t="shared" si="24"/>
        <v/>
      </c>
    </row>
    <row r="106" spans="2:25" x14ac:dyDescent="0.2">
      <c r="B106" s="38">
        <v>98</v>
      </c>
      <c r="C106" s="55" t="str">
        <f t="shared" si="20"/>
        <v/>
      </c>
      <c r="D106" s="55"/>
      <c r="E106" s="38"/>
      <c r="F106" s="8"/>
      <c r="G106" s="38"/>
      <c r="H106" s="56"/>
      <c r="I106" s="56"/>
      <c r="J106" s="38"/>
      <c r="K106" s="57" t="str">
        <f t="shared" si="21"/>
        <v/>
      </c>
      <c r="L106" s="58"/>
      <c r="M106" s="6" t="str">
        <f>IF(J106="","",(K106/J106)/LOOKUP(RIGHT($D$2,3),定数!$A$6:$A$13,定数!$B$6:$B$13))</f>
        <v/>
      </c>
      <c r="N106" s="38"/>
      <c r="O106" s="8"/>
      <c r="P106" s="56"/>
      <c r="Q106" s="56"/>
      <c r="R106" s="59" t="str">
        <f>IF(P106="","",T106*M106*LOOKUP(RIGHT($D$2,3),定数!$A$6:$A$13,定数!$B$6:$B$13))</f>
        <v/>
      </c>
      <c r="S106" s="59"/>
      <c r="T106" s="60" t="str">
        <f t="shared" si="25"/>
        <v/>
      </c>
      <c r="U106" s="60"/>
      <c r="V106" t="str">
        <f t="shared" si="26"/>
        <v/>
      </c>
      <c r="W106" t="str">
        <f t="shared" si="26"/>
        <v/>
      </c>
      <c r="X106" s="39" t="str">
        <f t="shared" si="23"/>
        <v/>
      </c>
      <c r="Y106" s="40" t="str">
        <f t="shared" si="24"/>
        <v/>
      </c>
    </row>
    <row r="107" spans="2:25" x14ac:dyDescent="0.2">
      <c r="B107" s="38">
        <v>99</v>
      </c>
      <c r="C107" s="55" t="str">
        <f t="shared" si="20"/>
        <v/>
      </c>
      <c r="D107" s="55"/>
      <c r="E107" s="38"/>
      <c r="F107" s="8"/>
      <c r="G107" s="38"/>
      <c r="H107" s="56"/>
      <c r="I107" s="56"/>
      <c r="J107" s="38"/>
      <c r="K107" s="57" t="str">
        <f t="shared" si="21"/>
        <v/>
      </c>
      <c r="L107" s="58"/>
      <c r="M107" s="6" t="str">
        <f>IF(J107="","",(K107/J107)/LOOKUP(RIGHT($D$2,3),定数!$A$6:$A$13,定数!$B$6:$B$13))</f>
        <v/>
      </c>
      <c r="N107" s="38"/>
      <c r="O107" s="8"/>
      <c r="P107" s="56"/>
      <c r="Q107" s="56"/>
      <c r="R107" s="59" t="str">
        <f>IF(P107="","",T107*M107*LOOKUP(RIGHT($D$2,3),定数!$A$6:$A$13,定数!$B$6:$B$13))</f>
        <v/>
      </c>
      <c r="S107" s="59"/>
      <c r="T107" s="60" t="str">
        <f t="shared" si="25"/>
        <v/>
      </c>
      <c r="U107" s="60"/>
      <c r="V107" t="str">
        <f>IF(S107&lt;&gt;"",IF(S107&lt;0,1+V106,0),"")</f>
        <v/>
      </c>
      <c r="W107" t="str">
        <f>IF(T107&lt;&gt;"",IF(T107&lt;0,1+W106,0),"")</f>
        <v/>
      </c>
      <c r="X107" s="39" t="str">
        <f t="shared" si="23"/>
        <v/>
      </c>
      <c r="Y107" s="40" t="str">
        <f t="shared" si="24"/>
        <v/>
      </c>
    </row>
    <row r="108" spans="2:25" x14ac:dyDescent="0.2">
      <c r="B108" s="38">
        <v>100</v>
      </c>
      <c r="C108" s="55" t="str">
        <f t="shared" si="20"/>
        <v/>
      </c>
      <c r="D108" s="55"/>
      <c r="E108" s="38"/>
      <c r="F108" s="8"/>
      <c r="G108" s="38"/>
      <c r="H108" s="56"/>
      <c r="I108" s="56"/>
      <c r="J108" s="38"/>
      <c r="K108" s="57" t="str">
        <f t="shared" ref="K108" si="27">IF(J108="","",C108*0.03)</f>
        <v/>
      </c>
      <c r="L108" s="58"/>
      <c r="M108" s="6" t="str">
        <f>IF(J108="","",(K108/J108)/LOOKUP(RIGHT($D$2,3),定数!$A$6:$A$13,定数!$B$6:$B$13))</f>
        <v/>
      </c>
      <c r="N108" s="38"/>
      <c r="O108" s="8"/>
      <c r="P108" s="56"/>
      <c r="Q108" s="56"/>
      <c r="R108" s="59" t="str">
        <f>IF(P108="","",T108*M108*LOOKUP(RIGHT($D$2,3),定数!$A$6:$A$13,定数!$B$6:$B$13))</f>
        <v/>
      </c>
      <c r="S108" s="59"/>
      <c r="T108" s="60" t="str">
        <f t="shared" si="25"/>
        <v/>
      </c>
      <c r="U108" s="60"/>
      <c r="V108" t="str">
        <f>IF(S108&lt;&gt;"",IF(S108&lt;0,1+V107,0),"")</f>
        <v/>
      </c>
      <c r="W108" t="str">
        <f>IF(T108&lt;&gt;"",IF(T108&lt;0,1+W107,0),"")</f>
        <v/>
      </c>
      <c r="X108" s="39" t="str">
        <f t="shared" si="23"/>
        <v/>
      </c>
      <c r="Y108" s="40" t="str">
        <f t="shared" si="2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25" priority="11" stopIfTrue="1" operator="equal">
      <formula>"買"</formula>
    </cfRule>
    <cfRule type="cellIs" dxfId="224" priority="12" stopIfTrue="1" operator="equal">
      <formula>"売"</formula>
    </cfRule>
  </conditionalFormatting>
  <conditionalFormatting sqref="G9:G11 G15:G22 G47:G108 G24:G26 G28:G45">
    <cfRule type="cellIs" dxfId="223" priority="13" stopIfTrue="1" operator="equal">
      <formula>"買"</formula>
    </cfRule>
    <cfRule type="cellIs" dxfId="222" priority="14" stopIfTrue="1" operator="equal">
      <formula>"売"</formula>
    </cfRule>
  </conditionalFormatting>
  <conditionalFormatting sqref="G12">
    <cfRule type="cellIs" dxfId="221" priority="9" stopIfTrue="1" operator="equal">
      <formula>"買"</formula>
    </cfRule>
    <cfRule type="cellIs" dxfId="220" priority="10" stopIfTrue="1" operator="equal">
      <formula>"売"</formula>
    </cfRule>
  </conditionalFormatting>
  <conditionalFormatting sqref="G13">
    <cfRule type="cellIs" dxfId="219" priority="7" stopIfTrue="1" operator="equal">
      <formula>"買"</formula>
    </cfRule>
    <cfRule type="cellIs" dxfId="218" priority="8" stopIfTrue="1" operator="equal">
      <formula>"売"</formula>
    </cfRule>
  </conditionalFormatting>
  <conditionalFormatting sqref="G14">
    <cfRule type="cellIs" dxfId="217" priority="5" stopIfTrue="1" operator="equal">
      <formula>"買"</formula>
    </cfRule>
    <cfRule type="cellIs" dxfId="216" priority="6" stopIfTrue="1" operator="equal">
      <formula>"売"</formula>
    </cfRule>
  </conditionalFormatting>
  <conditionalFormatting sqref="G23">
    <cfRule type="cellIs" dxfId="215" priority="3" stopIfTrue="1" operator="equal">
      <formula>"買"</formula>
    </cfRule>
    <cfRule type="cellIs" dxfId="214" priority="4" stopIfTrue="1" operator="equal">
      <formula>"売"</formula>
    </cfRule>
  </conditionalFormatting>
  <conditionalFormatting sqref="G27">
    <cfRule type="cellIs" dxfId="213" priority="1" stopIfTrue="1" operator="equal">
      <formula>"買"</formula>
    </cfRule>
    <cfRule type="cellIs" dxfId="21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topLeftCell="B1" zoomScale="90" zoomScaleNormal="90" workbookViewId="0">
      <pane ySplit="8" topLeftCell="A44" activePane="bottomLeft" state="frozen"/>
      <selection pane="bottomLeft" activeCell="R48" sqref="R48:S4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86" t="s">
        <v>5</v>
      </c>
      <c r="C2" s="86"/>
      <c r="D2" s="97" t="s">
        <v>68</v>
      </c>
      <c r="E2" s="97"/>
      <c r="F2" s="86" t="s">
        <v>6</v>
      </c>
      <c r="G2" s="86"/>
      <c r="H2" s="89" t="s">
        <v>72</v>
      </c>
      <c r="I2" s="89"/>
      <c r="J2" s="86" t="s">
        <v>7</v>
      </c>
      <c r="K2" s="86"/>
      <c r="L2" s="96">
        <v>100000</v>
      </c>
      <c r="M2" s="97"/>
      <c r="N2" s="86" t="s">
        <v>8</v>
      </c>
      <c r="O2" s="86"/>
      <c r="P2" s="98">
        <f>SUM(L2,D4)</f>
        <v>258422.78581950054</v>
      </c>
      <c r="Q2" s="89"/>
      <c r="R2" s="1"/>
      <c r="S2" s="1"/>
      <c r="T2" s="1"/>
    </row>
    <row r="3" spans="2:25" ht="57" customHeight="1" x14ac:dyDescent="0.2">
      <c r="B3" s="86" t="s">
        <v>9</v>
      </c>
      <c r="C3" s="86"/>
      <c r="D3" s="99" t="s">
        <v>73</v>
      </c>
      <c r="E3" s="99"/>
      <c r="F3" s="99"/>
      <c r="G3" s="99"/>
      <c r="H3" s="99"/>
      <c r="I3" s="99"/>
      <c r="J3" s="86" t="s">
        <v>10</v>
      </c>
      <c r="K3" s="86"/>
      <c r="L3" s="99" t="s">
        <v>61</v>
      </c>
      <c r="M3" s="100"/>
      <c r="N3" s="100"/>
      <c r="O3" s="100"/>
      <c r="P3" s="100"/>
      <c r="Q3" s="100"/>
      <c r="R3" s="1"/>
      <c r="S3" s="1"/>
    </row>
    <row r="4" spans="2:25" x14ac:dyDescent="0.2">
      <c r="B4" s="86" t="s">
        <v>11</v>
      </c>
      <c r="C4" s="86"/>
      <c r="D4" s="94">
        <f>SUM($R$9:$S$993)</f>
        <v>158422.78581950054</v>
      </c>
      <c r="E4" s="94"/>
      <c r="F4" s="86" t="s">
        <v>12</v>
      </c>
      <c r="G4" s="86"/>
      <c r="H4" s="95">
        <f>SUM($T$9:$U$108)</f>
        <v>1423.4000000000028</v>
      </c>
      <c r="I4" s="89"/>
      <c r="J4" s="101" t="s">
        <v>60</v>
      </c>
      <c r="K4" s="101"/>
      <c r="L4" s="98">
        <f>MAX($C$9:$D$990)-C9</f>
        <v>158422.78581950045</v>
      </c>
      <c r="M4" s="98"/>
      <c r="N4" s="101" t="s">
        <v>59</v>
      </c>
      <c r="O4" s="101"/>
      <c r="P4" s="102">
        <f>MAX(Y:Y)</f>
        <v>5.9100000000000485E-2</v>
      </c>
      <c r="Q4" s="102"/>
      <c r="R4" s="1"/>
      <c r="S4" s="1"/>
      <c r="T4" s="1"/>
    </row>
    <row r="5" spans="2:25" x14ac:dyDescent="0.2">
      <c r="B5" s="37" t="s">
        <v>15</v>
      </c>
      <c r="C5" s="2">
        <f>COUNTIF($R$9:$R$990,"&gt;0")</f>
        <v>30</v>
      </c>
      <c r="D5" s="36" t="s">
        <v>16</v>
      </c>
      <c r="E5" s="15">
        <f>COUNTIF($R$9:$R$990,"&lt;0")</f>
        <v>10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0.75</v>
      </c>
      <c r="J5" s="85" t="s">
        <v>19</v>
      </c>
      <c r="K5" s="86"/>
      <c r="L5" s="87">
        <f>MAX(V9:V993)</f>
        <v>4</v>
      </c>
      <c r="M5" s="88"/>
      <c r="N5" s="17" t="s">
        <v>20</v>
      </c>
      <c r="O5" s="9"/>
      <c r="P5" s="87">
        <f>MAX(W9:W993)</f>
        <v>2</v>
      </c>
      <c r="Q5" s="8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69" t="s">
        <v>21</v>
      </c>
      <c r="C7" s="71" t="s">
        <v>22</v>
      </c>
      <c r="D7" s="72"/>
      <c r="E7" s="75" t="s">
        <v>23</v>
      </c>
      <c r="F7" s="76"/>
      <c r="G7" s="76"/>
      <c r="H7" s="76"/>
      <c r="I7" s="77"/>
      <c r="J7" s="78" t="s">
        <v>24</v>
      </c>
      <c r="K7" s="79"/>
      <c r="L7" s="80"/>
      <c r="M7" s="81" t="s">
        <v>25</v>
      </c>
      <c r="N7" s="82" t="s">
        <v>26</v>
      </c>
      <c r="O7" s="83"/>
      <c r="P7" s="83"/>
      <c r="Q7" s="84"/>
      <c r="R7" s="90" t="s">
        <v>27</v>
      </c>
      <c r="S7" s="90"/>
      <c r="T7" s="90"/>
      <c r="U7" s="90"/>
    </row>
    <row r="8" spans="2:25" x14ac:dyDescent="0.2">
      <c r="B8" s="70"/>
      <c r="C8" s="73"/>
      <c r="D8" s="74"/>
      <c r="E8" s="18" t="s">
        <v>28</v>
      </c>
      <c r="F8" s="18" t="s">
        <v>29</v>
      </c>
      <c r="G8" s="18" t="s">
        <v>30</v>
      </c>
      <c r="H8" s="91" t="s">
        <v>31</v>
      </c>
      <c r="I8" s="77"/>
      <c r="J8" s="4" t="s">
        <v>32</v>
      </c>
      <c r="K8" s="92" t="s">
        <v>33</v>
      </c>
      <c r="L8" s="80"/>
      <c r="M8" s="81"/>
      <c r="N8" s="5" t="s">
        <v>28</v>
      </c>
      <c r="O8" s="5" t="s">
        <v>29</v>
      </c>
      <c r="P8" s="93" t="s">
        <v>31</v>
      </c>
      <c r="Q8" s="84"/>
      <c r="R8" s="90" t="s">
        <v>34</v>
      </c>
      <c r="S8" s="90"/>
      <c r="T8" s="90" t="s">
        <v>32</v>
      </c>
      <c r="U8" s="90"/>
      <c r="Y8" t="s">
        <v>58</v>
      </c>
    </row>
    <row r="9" spans="2:25" x14ac:dyDescent="0.2">
      <c r="B9" s="38">
        <v>1</v>
      </c>
      <c r="C9" s="55">
        <f>L2</f>
        <v>100000</v>
      </c>
      <c r="D9" s="55"/>
      <c r="E9" s="43">
        <v>2016</v>
      </c>
      <c r="F9" s="8">
        <v>43492</v>
      </c>
      <c r="G9" s="50" t="s">
        <v>4</v>
      </c>
      <c r="H9" s="109">
        <v>128.69</v>
      </c>
      <c r="I9" s="110"/>
      <c r="J9" s="50">
        <v>45</v>
      </c>
      <c r="K9" s="57">
        <f>IF(J9="","",C9*0.03)</f>
        <v>3000</v>
      </c>
      <c r="L9" s="58"/>
      <c r="M9" s="49">
        <f>IF(J9="","",(K9/J9)/LOOKUP(RIGHT($D$2,3),[1]定数!$A$6:$A$13,[1]定数!$B$6:$B$13))</f>
        <v>0.66666666666666674</v>
      </c>
      <c r="N9" s="50">
        <v>2016</v>
      </c>
      <c r="O9" s="8">
        <v>43492</v>
      </c>
      <c r="P9" s="67">
        <v>129.56100000000001</v>
      </c>
      <c r="Q9" s="68"/>
      <c r="R9" s="59">
        <f>IF(P9="","",T9*M9*LOOKUP(RIGHT($D$2,3),定数!$A$6:$A$13,定数!$B$6:$B$13))</f>
        <v>5806.6666666667297</v>
      </c>
      <c r="S9" s="59"/>
      <c r="T9" s="60">
        <f t="shared" ref="T9:T43" si="0">IF(P9="","",IF(G9="買",(P9-H9),(H9-P9))*IF(RIGHT($D$2,3)="JPY",100,10000))</f>
        <v>87.100000000000932</v>
      </c>
      <c r="U9" s="60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8">
        <v>2</v>
      </c>
      <c r="C10" s="55">
        <f t="shared" ref="C10:C38" si="1">IF(R9="","",C9+R9)</f>
        <v>105806.66666666673</v>
      </c>
      <c r="D10" s="55"/>
      <c r="E10" s="50">
        <v>2016</v>
      </c>
      <c r="F10" s="8">
        <v>43514</v>
      </c>
      <c r="G10" s="50" t="s">
        <v>3</v>
      </c>
      <c r="H10" s="109">
        <v>126.77</v>
      </c>
      <c r="I10" s="110"/>
      <c r="J10" s="50">
        <v>40</v>
      </c>
      <c r="K10" s="57">
        <f t="shared" ref="K10:K17" si="2">IF(J10="","",C10*0.03)</f>
        <v>3174.2000000000016</v>
      </c>
      <c r="L10" s="58"/>
      <c r="M10" s="49">
        <f>IF(J10="","",(K10/J10)/LOOKUP(RIGHT($D$2,3),[1]定数!$A$6:$A$13,[1]定数!$B$6:$B$13))</f>
        <v>0.79355000000000042</v>
      </c>
      <c r="N10" s="50">
        <v>2016</v>
      </c>
      <c r="O10" s="8">
        <v>43514</v>
      </c>
      <c r="P10" s="67">
        <v>126.26</v>
      </c>
      <c r="Q10" s="68"/>
      <c r="R10" s="59">
        <f>IF(P10="","",T10*M10*LOOKUP(RIGHT($D$2,3),定数!$A$6:$A$13,定数!$B$6:$B$13))</f>
        <v>4047.10499999993</v>
      </c>
      <c r="S10" s="59"/>
      <c r="T10" s="60">
        <f t="shared" si="0"/>
        <v>50.999999999999091</v>
      </c>
      <c r="U10" s="60"/>
      <c r="V10" s="22">
        <f t="shared" ref="V10:V22" si="3">IF(T10&lt;&gt;"",IF(T10&gt;0,1+V9,0),"")</f>
        <v>2</v>
      </c>
      <c r="W10">
        <f t="shared" ref="W10:W73" si="4">IF(T10&lt;&gt;"",IF(T10&lt;0,1+W9,0),"")</f>
        <v>0</v>
      </c>
      <c r="X10" s="39">
        <f>IF(C10&lt;&gt;"",MAX(C10,C9),"")</f>
        <v>105806.66666666673</v>
      </c>
    </row>
    <row r="11" spans="2:25" x14ac:dyDescent="0.2">
      <c r="B11" s="38">
        <v>3</v>
      </c>
      <c r="C11" s="55">
        <f t="shared" si="1"/>
        <v>109853.77166666665</v>
      </c>
      <c r="D11" s="55"/>
      <c r="E11" s="50">
        <v>2016</v>
      </c>
      <c r="F11" s="8">
        <v>43522</v>
      </c>
      <c r="G11" s="50" t="s">
        <v>4</v>
      </c>
      <c r="H11" s="109">
        <v>124.65</v>
      </c>
      <c r="I11" s="110"/>
      <c r="J11" s="50">
        <v>39</v>
      </c>
      <c r="K11" s="57">
        <f t="shared" si="2"/>
        <v>3295.6131499999997</v>
      </c>
      <c r="L11" s="58"/>
      <c r="M11" s="49">
        <f>IF(J11="","",(K11/J11)/LOOKUP(RIGHT($D$2,3),[1]定数!$A$6:$A$13,[1]定数!$B$6:$B$13))</f>
        <v>0.84502901282051268</v>
      </c>
      <c r="N11" s="50">
        <v>2016</v>
      </c>
      <c r="O11" s="8" t="s">
        <v>74</v>
      </c>
      <c r="P11" s="67">
        <v>124.26</v>
      </c>
      <c r="Q11" s="68"/>
      <c r="R11" s="59">
        <f>IF(P11="","",T11*M11*LOOKUP(RIGHT($D$2,3),定数!$A$6:$A$13,定数!$B$6:$B$13))</f>
        <v>-3295.6131500000042</v>
      </c>
      <c r="S11" s="59"/>
      <c r="T11" s="60">
        <f t="shared" si="0"/>
        <v>-39.000000000000057</v>
      </c>
      <c r="U11" s="60"/>
      <c r="V11" s="22">
        <f t="shared" si="3"/>
        <v>0</v>
      </c>
      <c r="W11">
        <f t="shared" si="4"/>
        <v>1</v>
      </c>
      <c r="X11" s="39">
        <f>IF(C11&lt;&gt;"",MAX(X10,C11),"")</f>
        <v>109853.77166666665</v>
      </c>
      <c r="Y11" s="40">
        <f>IF(X11&lt;&gt;"",1-(C11/X11),"")</f>
        <v>0</v>
      </c>
    </row>
    <row r="12" spans="2:25" x14ac:dyDescent="0.2">
      <c r="B12" s="38">
        <v>4</v>
      </c>
      <c r="C12" s="55">
        <f t="shared" si="1"/>
        <v>106558.15851666665</v>
      </c>
      <c r="D12" s="55"/>
      <c r="E12" s="50">
        <v>2016</v>
      </c>
      <c r="F12" s="8">
        <v>43549</v>
      </c>
      <c r="G12" s="50" t="s">
        <v>4</v>
      </c>
      <c r="H12" s="109">
        <v>126.31</v>
      </c>
      <c r="I12" s="110"/>
      <c r="J12" s="50">
        <v>31</v>
      </c>
      <c r="K12" s="57">
        <f t="shared" si="2"/>
        <v>3196.7447554999994</v>
      </c>
      <c r="L12" s="58"/>
      <c r="M12" s="49">
        <f>IF(J12="","",(K12/J12)/LOOKUP(RIGHT($D$2,3),[1]定数!$A$6:$A$13,[1]定数!$B$6:$B$13))</f>
        <v>1.031207985645161</v>
      </c>
      <c r="N12" s="50">
        <v>2016</v>
      </c>
      <c r="O12" s="8">
        <v>43552</v>
      </c>
      <c r="P12" s="67">
        <v>126.74</v>
      </c>
      <c r="Q12" s="68"/>
      <c r="R12" s="59">
        <f>IF(P12="","",T12*M12*LOOKUP(RIGHT($D$2,3),定数!$A$6:$A$13,定数!$B$6:$B$13))</f>
        <v>4434.1943382741165</v>
      </c>
      <c r="S12" s="59"/>
      <c r="T12" s="60">
        <f t="shared" si="0"/>
        <v>42.999999999999261</v>
      </c>
      <c r="U12" s="60"/>
      <c r="V12" s="22">
        <f t="shared" si="3"/>
        <v>1</v>
      </c>
      <c r="W12">
        <f t="shared" si="4"/>
        <v>0</v>
      </c>
      <c r="X12" s="39">
        <f t="shared" ref="X12:X75" si="5">IF(C12&lt;&gt;"",MAX(X11,C12),"")</f>
        <v>109853.77166666665</v>
      </c>
      <c r="Y12" s="40">
        <f t="shared" ref="Y12:Y75" si="6">IF(X12&lt;&gt;"",1-(C12/X12),"")</f>
        <v>3.0000000000000027E-2</v>
      </c>
    </row>
    <row r="13" spans="2:25" x14ac:dyDescent="0.2">
      <c r="B13" s="38">
        <v>5</v>
      </c>
      <c r="C13" s="55">
        <f t="shared" si="1"/>
        <v>110992.35285494076</v>
      </c>
      <c r="D13" s="55"/>
      <c r="E13" s="50">
        <v>2016</v>
      </c>
      <c r="F13" s="8">
        <v>43553</v>
      </c>
      <c r="G13" s="50" t="s">
        <v>4</v>
      </c>
      <c r="H13" s="109">
        <v>127.31</v>
      </c>
      <c r="I13" s="110"/>
      <c r="J13" s="50">
        <v>55</v>
      </c>
      <c r="K13" s="57">
        <f t="shared" si="2"/>
        <v>3329.770585648223</v>
      </c>
      <c r="L13" s="58"/>
      <c r="M13" s="49">
        <f>IF(J13="","",(K13/J13)/LOOKUP(RIGHT($D$2,3),[1]定数!$A$6:$A$13,[1]定数!$B$6:$B$13))</f>
        <v>0.60541283375422239</v>
      </c>
      <c r="N13" s="50">
        <v>2016</v>
      </c>
      <c r="O13" s="8">
        <v>43555</v>
      </c>
      <c r="P13" s="109">
        <v>128.09</v>
      </c>
      <c r="Q13" s="110"/>
      <c r="R13" s="59">
        <f>IF(P13="","",T13*M13*LOOKUP(RIGHT($D$2,3),定数!$A$6:$A$13,定数!$B$6:$B$13))</f>
        <v>4722.2201032829416</v>
      </c>
      <c r="S13" s="59"/>
      <c r="T13" s="60">
        <f t="shared" si="0"/>
        <v>78.000000000000114</v>
      </c>
      <c r="U13" s="60"/>
      <c r="V13" s="22">
        <f t="shared" si="3"/>
        <v>2</v>
      </c>
      <c r="W13">
        <f t="shared" si="4"/>
        <v>0</v>
      </c>
      <c r="X13" s="39">
        <f t="shared" si="5"/>
        <v>110992.35285494076</v>
      </c>
      <c r="Y13" s="40">
        <f t="shared" si="6"/>
        <v>0</v>
      </c>
    </row>
    <row r="14" spans="2:25" x14ac:dyDescent="0.2">
      <c r="B14" s="38">
        <v>6</v>
      </c>
      <c r="C14" s="55">
        <f t="shared" si="1"/>
        <v>115714.57295822371</v>
      </c>
      <c r="D14" s="55"/>
      <c r="E14" s="50">
        <v>2016</v>
      </c>
      <c r="F14" s="8">
        <v>43561</v>
      </c>
      <c r="G14" s="50" t="s">
        <v>3</v>
      </c>
      <c r="H14" s="109">
        <v>125.06</v>
      </c>
      <c r="I14" s="110"/>
      <c r="J14" s="50">
        <v>61</v>
      </c>
      <c r="K14" s="57">
        <f t="shared" si="2"/>
        <v>3471.4371887467114</v>
      </c>
      <c r="L14" s="58"/>
      <c r="M14" s="49">
        <f>IF(J14="","",(K14/J14)/LOOKUP(RIGHT($D$2,3),[1]定数!$A$6:$A$13,[1]定数!$B$6:$B$13))</f>
        <v>0.56908806372896903</v>
      </c>
      <c r="N14" s="50">
        <v>2016</v>
      </c>
      <c r="O14" s="8">
        <v>43562</v>
      </c>
      <c r="P14" s="67">
        <v>124.15</v>
      </c>
      <c r="Q14" s="68"/>
      <c r="R14" s="59">
        <f>IF(P14="","",T14*M14*LOOKUP(RIGHT($D$2,3),定数!$A$6:$A$13,定数!$B$6:$B$13))</f>
        <v>5178.7013799335991</v>
      </c>
      <c r="S14" s="59"/>
      <c r="T14" s="60">
        <f t="shared" si="0"/>
        <v>90.999999999999659</v>
      </c>
      <c r="U14" s="60"/>
      <c r="V14" s="22">
        <f t="shared" si="3"/>
        <v>3</v>
      </c>
      <c r="W14">
        <f t="shared" si="4"/>
        <v>0</v>
      </c>
      <c r="X14" s="39">
        <f t="shared" si="5"/>
        <v>115714.57295822371</v>
      </c>
      <c r="Y14" s="40">
        <f t="shared" si="6"/>
        <v>0</v>
      </c>
    </row>
    <row r="15" spans="2:25" x14ac:dyDescent="0.2">
      <c r="B15" s="38">
        <v>7</v>
      </c>
      <c r="C15" s="55">
        <f t="shared" si="1"/>
        <v>120893.27433815731</v>
      </c>
      <c r="D15" s="55"/>
      <c r="E15" s="50">
        <v>2016</v>
      </c>
      <c r="F15" s="8">
        <v>43575</v>
      </c>
      <c r="G15" s="50" t="s">
        <v>4</v>
      </c>
      <c r="H15" s="109">
        <v>124.313</v>
      </c>
      <c r="I15" s="110"/>
      <c r="J15" s="50">
        <v>60</v>
      </c>
      <c r="K15" s="57">
        <f t="shared" si="2"/>
        <v>3626.7982301447191</v>
      </c>
      <c r="L15" s="58"/>
      <c r="M15" s="49">
        <f>IF(J15="","",(K15/J15)/LOOKUP(RIGHT($D$2,3),[1]定数!$A$6:$A$13,[1]定数!$B$6:$B$13))</f>
        <v>0.60446637169078654</v>
      </c>
      <c r="N15" s="50">
        <v>2016</v>
      </c>
      <c r="O15" s="8">
        <v>43576</v>
      </c>
      <c r="P15" s="67">
        <v>123.71</v>
      </c>
      <c r="Q15" s="68"/>
      <c r="R15" s="59">
        <f>IF(P15="","",T15*M15*LOOKUP(RIGHT($D$2,3),定数!$A$6:$A$13,定数!$B$6:$B$13))</f>
        <v>-3644.9322212954953</v>
      </c>
      <c r="S15" s="59"/>
      <c r="T15" s="60">
        <f t="shared" si="0"/>
        <v>-60.300000000000864</v>
      </c>
      <c r="U15" s="60"/>
      <c r="V15" s="22">
        <f t="shared" si="3"/>
        <v>0</v>
      </c>
      <c r="W15">
        <f t="shared" si="4"/>
        <v>1</v>
      </c>
      <c r="X15" s="39">
        <f t="shared" si="5"/>
        <v>120893.27433815731</v>
      </c>
      <c r="Y15" s="40">
        <f t="shared" si="6"/>
        <v>0</v>
      </c>
    </row>
    <row r="16" spans="2:25" x14ac:dyDescent="0.2">
      <c r="B16" s="38">
        <v>8</v>
      </c>
      <c r="C16" s="55">
        <f t="shared" si="1"/>
        <v>117248.34211686181</v>
      </c>
      <c r="D16" s="55"/>
      <c r="E16" s="50">
        <v>2016</v>
      </c>
      <c r="F16" s="8">
        <v>43581</v>
      </c>
      <c r="G16" s="50" t="s">
        <v>4</v>
      </c>
      <c r="H16" s="109">
        <v>125.28</v>
      </c>
      <c r="I16" s="110"/>
      <c r="J16" s="50">
        <v>60</v>
      </c>
      <c r="K16" s="57">
        <f t="shared" si="2"/>
        <v>3517.4502635058543</v>
      </c>
      <c r="L16" s="58"/>
      <c r="M16" s="49">
        <f>IF(J16="","",(K16/J16)/LOOKUP(RIGHT($D$2,3),[1]定数!$A$6:$A$13,[1]定数!$B$6:$B$13))</f>
        <v>0.58624171058430907</v>
      </c>
      <c r="N16" s="50">
        <v>2016</v>
      </c>
      <c r="O16" s="8">
        <v>43582</v>
      </c>
      <c r="P16" s="67">
        <v>126.08</v>
      </c>
      <c r="Q16" s="68"/>
      <c r="R16" s="59">
        <f>IF(P16="","",T16*M16*LOOKUP(RIGHT($D$2,3),定数!$A$6:$A$13,定数!$B$6:$B$13))</f>
        <v>4689.9336846744563</v>
      </c>
      <c r="S16" s="59"/>
      <c r="T16" s="60">
        <f t="shared" si="0"/>
        <v>79.999999999999716</v>
      </c>
      <c r="U16" s="60"/>
      <c r="V16" s="22">
        <f t="shared" si="3"/>
        <v>1</v>
      </c>
      <c r="W16">
        <f t="shared" si="4"/>
        <v>0</v>
      </c>
      <c r="X16" s="39">
        <f t="shared" si="5"/>
        <v>120893.27433815731</v>
      </c>
      <c r="Y16" s="40">
        <f t="shared" si="6"/>
        <v>3.0150000000000454E-2</v>
      </c>
    </row>
    <row r="17" spans="2:25" x14ac:dyDescent="0.2">
      <c r="B17" s="38">
        <v>9</v>
      </c>
      <c r="C17" s="55">
        <f t="shared" si="1"/>
        <v>121938.27580153626</v>
      </c>
      <c r="D17" s="55"/>
      <c r="E17" s="50">
        <v>2016</v>
      </c>
      <c r="F17" s="8">
        <v>43588</v>
      </c>
      <c r="G17" s="50" t="s">
        <v>4</v>
      </c>
      <c r="H17" s="109">
        <v>122.58</v>
      </c>
      <c r="I17" s="110"/>
      <c r="J17" s="50">
        <v>32</v>
      </c>
      <c r="K17" s="57">
        <f t="shared" si="2"/>
        <v>3658.1482740460879</v>
      </c>
      <c r="L17" s="58"/>
      <c r="M17" s="49">
        <f>IF(J17="","",(K17/J17)/LOOKUP(RIGHT($D$2,3),[1]定数!$A$6:$A$13,[1]定数!$B$6:$B$13))</f>
        <v>1.1431713356394024</v>
      </c>
      <c r="N17" s="50">
        <v>2016</v>
      </c>
      <c r="O17" s="8">
        <v>43589</v>
      </c>
      <c r="P17" s="67">
        <v>123</v>
      </c>
      <c r="Q17" s="68"/>
      <c r="R17" s="59">
        <f>IF(P17="","",T17*M17*LOOKUP(RIGHT($D$2,3),定数!$A$6:$A$13,定数!$B$6:$B$13))</f>
        <v>4801.3196096855099</v>
      </c>
      <c r="S17" s="59"/>
      <c r="T17" s="60">
        <f t="shared" si="0"/>
        <v>42.000000000000171</v>
      </c>
      <c r="U17" s="60"/>
      <c r="V17" s="22">
        <f t="shared" si="3"/>
        <v>2</v>
      </c>
      <c r="W17">
        <f t="shared" si="4"/>
        <v>0</v>
      </c>
      <c r="X17" s="39">
        <f t="shared" si="5"/>
        <v>121938.27580153626</v>
      </c>
      <c r="Y17" s="40">
        <f t="shared" si="6"/>
        <v>0</v>
      </c>
    </row>
    <row r="18" spans="2:25" x14ac:dyDescent="0.2">
      <c r="B18" s="38">
        <v>10</v>
      </c>
      <c r="C18" s="55">
        <f t="shared" si="1"/>
        <v>126739.59541122177</v>
      </c>
      <c r="D18" s="55"/>
      <c r="E18" s="50">
        <v>2016</v>
      </c>
      <c r="F18" s="8">
        <v>43612</v>
      </c>
      <c r="G18" s="50" t="s">
        <v>4</v>
      </c>
      <c r="H18" s="109">
        <v>122.94</v>
      </c>
      <c r="I18" s="110"/>
      <c r="J18" s="50">
        <v>29</v>
      </c>
      <c r="K18" s="57">
        <f t="shared" ref="K18:K28" si="7">IF(J18="","",C18*0.03)</f>
        <v>3802.1878623366529</v>
      </c>
      <c r="L18" s="58"/>
      <c r="M18" s="49">
        <f>IF(J18="","",(K18/J18)/LOOKUP(RIGHT($D$2,3),[1]定数!$A$6:$A$13,[1]定数!$B$6:$B$13))</f>
        <v>1.3110992628747078</v>
      </c>
      <c r="N18" s="50">
        <v>2016</v>
      </c>
      <c r="O18" s="8">
        <v>43612</v>
      </c>
      <c r="P18" s="109">
        <v>122.65</v>
      </c>
      <c r="Q18" s="110"/>
      <c r="R18" s="59">
        <f>IF(P18="","",T18*M18*LOOKUP(RIGHT($D$2,3),定数!$A$6:$A$13,定数!$B$6:$B$13))</f>
        <v>-3802.1878623365483</v>
      </c>
      <c r="S18" s="59"/>
      <c r="T18" s="60">
        <f t="shared" si="0"/>
        <v>-28.999999999999204</v>
      </c>
      <c r="U18" s="60"/>
      <c r="V18" s="22">
        <f t="shared" si="3"/>
        <v>0</v>
      </c>
      <c r="W18">
        <f t="shared" si="4"/>
        <v>1</v>
      </c>
      <c r="X18" s="39">
        <f t="shared" si="5"/>
        <v>126739.59541122177</v>
      </c>
      <c r="Y18" s="40">
        <f t="shared" si="6"/>
        <v>0</v>
      </c>
    </row>
    <row r="19" spans="2:25" x14ac:dyDescent="0.2">
      <c r="B19" s="38">
        <v>11</v>
      </c>
      <c r="C19" s="55">
        <f t="shared" si="1"/>
        <v>122937.40754888522</v>
      </c>
      <c r="D19" s="55"/>
      <c r="E19" s="50">
        <v>2016</v>
      </c>
      <c r="F19" s="8">
        <v>43626</v>
      </c>
      <c r="G19" s="50" t="s">
        <v>3</v>
      </c>
      <c r="H19" s="109">
        <v>120.69</v>
      </c>
      <c r="I19" s="110"/>
      <c r="J19" s="50">
        <v>47</v>
      </c>
      <c r="K19" s="57">
        <f t="shared" si="7"/>
        <v>3688.1222264665566</v>
      </c>
      <c r="L19" s="58"/>
      <c r="M19" s="49">
        <f>IF(J19="","",(K19/J19)/LOOKUP(RIGHT($D$2,3),[1]定数!$A$6:$A$13,[1]定数!$B$6:$B$13))</f>
        <v>0.78470685669501206</v>
      </c>
      <c r="N19" s="50">
        <v>2016</v>
      </c>
      <c r="O19" s="8">
        <v>43626</v>
      </c>
      <c r="P19" s="67">
        <v>120.026</v>
      </c>
      <c r="Q19" s="68"/>
      <c r="R19" s="59">
        <f>IF(P19="","",T19*M19*LOOKUP(RIGHT($D$2,3),定数!$A$6:$A$13,定数!$B$6:$B$13))</f>
        <v>5210.453528454892</v>
      </c>
      <c r="S19" s="59"/>
      <c r="T19" s="60">
        <f t="shared" si="0"/>
        <v>66.400000000000148</v>
      </c>
      <c r="U19" s="60"/>
      <c r="V19" s="22">
        <f t="shared" si="3"/>
        <v>1</v>
      </c>
      <c r="W19">
        <f t="shared" si="4"/>
        <v>0</v>
      </c>
      <c r="X19" s="39">
        <f t="shared" si="5"/>
        <v>126739.59541122177</v>
      </c>
      <c r="Y19" s="40">
        <f t="shared" si="6"/>
        <v>2.9999999999999138E-2</v>
      </c>
    </row>
    <row r="20" spans="2:25" x14ac:dyDescent="0.2">
      <c r="B20" s="38">
        <v>12</v>
      </c>
      <c r="C20" s="55">
        <f t="shared" si="1"/>
        <v>128147.86107734012</v>
      </c>
      <c r="D20" s="55"/>
      <c r="E20" s="50">
        <v>2016</v>
      </c>
      <c r="F20" s="8">
        <v>43639</v>
      </c>
      <c r="G20" s="50" t="s">
        <v>4</v>
      </c>
      <c r="H20" s="109">
        <v>118.82</v>
      </c>
      <c r="I20" s="110"/>
      <c r="J20" s="50">
        <v>88</v>
      </c>
      <c r="K20" s="57">
        <f t="shared" si="7"/>
        <v>3844.4358323202032</v>
      </c>
      <c r="L20" s="58"/>
      <c r="M20" s="49">
        <f>IF(J20="","",(K20/J20)/LOOKUP(RIGHT($D$2,3),[1]定数!$A$6:$A$13,[1]定数!$B$6:$B$13))</f>
        <v>0.43686770821820486</v>
      </c>
      <c r="N20" s="50">
        <v>2016</v>
      </c>
      <c r="O20" s="8">
        <v>43639</v>
      </c>
      <c r="P20" s="109">
        <v>120.117</v>
      </c>
      <c r="Q20" s="110"/>
      <c r="R20" s="59">
        <f>IF(P20="","",T20*M20*LOOKUP(RIGHT($D$2,3),定数!$A$6:$A$13,定数!$B$6:$B$13))</f>
        <v>5666.1741755901667</v>
      </c>
      <c r="S20" s="59"/>
      <c r="T20" s="60">
        <f t="shared" si="0"/>
        <v>129.70000000000113</v>
      </c>
      <c r="U20" s="60"/>
      <c r="V20" s="22">
        <f t="shared" si="3"/>
        <v>2</v>
      </c>
      <c r="W20">
        <f t="shared" si="4"/>
        <v>0</v>
      </c>
      <c r="X20" s="39">
        <f t="shared" si="5"/>
        <v>128147.86107734012</v>
      </c>
      <c r="Y20" s="40">
        <f t="shared" si="6"/>
        <v>0</v>
      </c>
    </row>
    <row r="21" spans="2:25" x14ac:dyDescent="0.2">
      <c r="B21" s="38">
        <v>13</v>
      </c>
      <c r="C21" s="55">
        <f t="shared" si="1"/>
        <v>133814.03525293028</v>
      </c>
      <c r="D21" s="55"/>
      <c r="E21" s="50">
        <v>2016</v>
      </c>
      <c r="F21" s="8">
        <v>43645</v>
      </c>
      <c r="G21" s="50" t="s">
        <v>4</v>
      </c>
      <c r="H21" s="109">
        <v>113.62</v>
      </c>
      <c r="I21" s="110"/>
      <c r="J21" s="50">
        <v>69</v>
      </c>
      <c r="K21" s="57">
        <f t="shared" si="7"/>
        <v>4014.4210575879083</v>
      </c>
      <c r="L21" s="58"/>
      <c r="M21" s="49">
        <f>IF(J21="","",(K21/J21)/LOOKUP(RIGHT($D$2,3),[1]定数!$A$6:$A$13,[1]定数!$B$6:$B$13))</f>
        <v>0.5818001532736099</v>
      </c>
      <c r="N21" s="50">
        <v>2016</v>
      </c>
      <c r="O21" s="8">
        <v>43646</v>
      </c>
      <c r="P21" s="67">
        <v>114.628</v>
      </c>
      <c r="Q21" s="68"/>
      <c r="R21" s="59">
        <f>IF(P21="","",T21*M21*LOOKUP(RIGHT($D$2,3),定数!$A$6:$A$13,定数!$B$6:$B$13))</f>
        <v>5864.5455449979618</v>
      </c>
      <c r="S21" s="59"/>
      <c r="T21" s="60">
        <f t="shared" si="0"/>
        <v>100.79999999999956</v>
      </c>
      <c r="U21" s="60"/>
      <c r="V21" s="22">
        <f t="shared" si="3"/>
        <v>3</v>
      </c>
      <c r="W21">
        <f t="shared" si="4"/>
        <v>0</v>
      </c>
      <c r="X21" s="39">
        <f t="shared" si="5"/>
        <v>133814.03525293028</v>
      </c>
      <c r="Y21" s="40">
        <f t="shared" si="6"/>
        <v>0</v>
      </c>
    </row>
    <row r="22" spans="2:25" x14ac:dyDescent="0.2">
      <c r="B22" s="38">
        <v>14</v>
      </c>
      <c r="C22" s="55">
        <f t="shared" si="1"/>
        <v>139678.58079792824</v>
      </c>
      <c r="D22" s="55"/>
      <c r="E22" s="50">
        <v>2016</v>
      </c>
      <c r="F22" s="8">
        <v>43671</v>
      </c>
      <c r="G22" s="50" t="s">
        <v>3</v>
      </c>
      <c r="H22" s="109">
        <v>116.21</v>
      </c>
      <c r="I22" s="110"/>
      <c r="J22" s="50">
        <v>40</v>
      </c>
      <c r="K22" s="57">
        <f t="shared" si="7"/>
        <v>4190.3574239378468</v>
      </c>
      <c r="L22" s="58"/>
      <c r="M22" s="49">
        <f>IF(J22="","",(K22/J22)/LOOKUP(RIGHT($D$2,3),[1]定数!$A$6:$A$13,[1]定数!$B$6:$B$13))</f>
        <v>1.0475893559844618</v>
      </c>
      <c r="N22" s="50">
        <v>2016</v>
      </c>
      <c r="O22" s="8">
        <v>43672</v>
      </c>
      <c r="P22" s="67">
        <v>115.355</v>
      </c>
      <c r="Q22" s="68"/>
      <c r="R22" s="59">
        <f>IF(P22="","",T22*M22*LOOKUP(RIGHT($D$2,3),定数!$A$6:$A$13,定数!$B$6:$B$13))</f>
        <v>8956.8889936670421</v>
      </c>
      <c r="S22" s="59"/>
      <c r="T22" s="60">
        <f t="shared" si="0"/>
        <v>85.499999999998977</v>
      </c>
      <c r="U22" s="60"/>
      <c r="V22" s="22">
        <f t="shared" si="3"/>
        <v>4</v>
      </c>
      <c r="W22">
        <f t="shared" si="4"/>
        <v>0</v>
      </c>
      <c r="X22" s="39">
        <f t="shared" si="5"/>
        <v>139678.58079792824</v>
      </c>
      <c r="Y22" s="40">
        <f t="shared" si="6"/>
        <v>0</v>
      </c>
    </row>
    <row r="23" spans="2:25" x14ac:dyDescent="0.2">
      <c r="B23" s="38">
        <v>15</v>
      </c>
      <c r="C23" s="55">
        <f t="shared" si="1"/>
        <v>148635.46979159527</v>
      </c>
      <c r="D23" s="55"/>
      <c r="E23" s="50">
        <v>2016</v>
      </c>
      <c r="F23" s="8">
        <v>43674</v>
      </c>
      <c r="G23" s="50" t="s">
        <v>4</v>
      </c>
      <c r="H23" s="109">
        <v>116.41</v>
      </c>
      <c r="I23" s="110"/>
      <c r="J23" s="50">
        <v>43</v>
      </c>
      <c r="K23" s="57">
        <f t="shared" si="7"/>
        <v>4459.0640937478584</v>
      </c>
      <c r="L23" s="58"/>
      <c r="M23" s="49">
        <f>IF(J23="","",(K23/J23)/LOOKUP(RIGHT($D$2,3),[1]定数!$A$6:$A$13,[1]定数!$B$6:$B$13))</f>
        <v>1.0369916497088043</v>
      </c>
      <c r="N23" s="50">
        <v>2016</v>
      </c>
      <c r="O23" s="8">
        <v>43675</v>
      </c>
      <c r="P23" s="67">
        <v>115.98</v>
      </c>
      <c r="Q23" s="68"/>
      <c r="R23" s="59">
        <f>IF(P23="","",T23*M23*LOOKUP(RIGHT($D$2,3),定数!$A$6:$A$13,定数!$B$6:$B$13))</f>
        <v>-4459.064093747782</v>
      </c>
      <c r="S23" s="59"/>
      <c r="T23" s="60">
        <f t="shared" si="0"/>
        <v>-42.999999999999261</v>
      </c>
      <c r="U23" s="60"/>
      <c r="V23" t="str">
        <f t="shared" ref="V23:W74" si="8">IF(S23&lt;&gt;"",IF(S23&lt;0,1+V22,0),"")</f>
        <v/>
      </c>
      <c r="W23">
        <f t="shared" si="4"/>
        <v>1</v>
      </c>
      <c r="X23" s="39">
        <f t="shared" si="5"/>
        <v>148635.46979159527</v>
      </c>
      <c r="Y23" s="40">
        <f t="shared" si="6"/>
        <v>0</v>
      </c>
    </row>
    <row r="24" spans="2:25" x14ac:dyDescent="0.2">
      <c r="B24" s="38">
        <v>16</v>
      </c>
      <c r="C24" s="55">
        <f t="shared" si="1"/>
        <v>144176.40569784748</v>
      </c>
      <c r="D24" s="55"/>
      <c r="E24" s="50">
        <v>2016</v>
      </c>
      <c r="F24" s="8">
        <v>43681</v>
      </c>
      <c r="G24" s="50" t="s">
        <v>3</v>
      </c>
      <c r="H24" s="109">
        <v>112.79</v>
      </c>
      <c r="I24" s="110"/>
      <c r="J24" s="50">
        <v>49</v>
      </c>
      <c r="K24" s="57">
        <f t="shared" si="7"/>
        <v>4325.2921709354241</v>
      </c>
      <c r="L24" s="58"/>
      <c r="M24" s="49">
        <f>IF(J24="","",(K24/J24)/LOOKUP(RIGHT($D$2,3),[1]定数!$A$6:$A$13,[1]定数!$B$6:$B$13))</f>
        <v>0.88271268794600488</v>
      </c>
      <c r="N24" s="50">
        <v>2016</v>
      </c>
      <c r="O24" s="8">
        <v>43685</v>
      </c>
      <c r="P24" s="109">
        <v>113.28</v>
      </c>
      <c r="Q24" s="110"/>
      <c r="R24" s="59">
        <f>IF(P24="","",T24*M24*LOOKUP(RIGHT($D$2,3),定数!$A$6:$A$13,定数!$B$6:$B$13))</f>
        <v>-4325.2921709353786</v>
      </c>
      <c r="S24" s="59"/>
      <c r="T24" s="60">
        <f t="shared" si="0"/>
        <v>-48.999999999999488</v>
      </c>
      <c r="U24" s="60"/>
      <c r="V24" t="str">
        <f t="shared" si="8"/>
        <v/>
      </c>
      <c r="W24">
        <f t="shared" si="4"/>
        <v>2</v>
      </c>
      <c r="X24" s="39">
        <f t="shared" si="5"/>
        <v>148635.46979159527</v>
      </c>
      <c r="Y24" s="40">
        <f t="shared" si="6"/>
        <v>2.9999999999999472E-2</v>
      </c>
    </row>
    <row r="25" spans="2:25" x14ac:dyDescent="0.2">
      <c r="B25" s="38">
        <v>17</v>
      </c>
      <c r="C25" s="55">
        <f t="shared" si="1"/>
        <v>139851.11352691212</v>
      </c>
      <c r="D25" s="55"/>
      <c r="E25" s="50">
        <v>2016</v>
      </c>
      <c r="F25" s="8">
        <v>43728</v>
      </c>
      <c r="G25" s="50" t="s">
        <v>3</v>
      </c>
      <c r="H25" s="109">
        <v>113.68</v>
      </c>
      <c r="I25" s="110"/>
      <c r="J25" s="50">
        <v>35</v>
      </c>
      <c r="K25" s="57">
        <f t="shared" si="7"/>
        <v>4195.5334058073631</v>
      </c>
      <c r="L25" s="58"/>
      <c r="M25" s="49">
        <f>IF(J25="","",(K25/J25)/LOOKUP(RIGHT($D$2,3),[1]定数!$A$6:$A$13,[1]定数!$B$6:$B$13))</f>
        <v>1.1987238302306751</v>
      </c>
      <c r="N25" s="50">
        <v>2016</v>
      </c>
      <c r="O25" s="8">
        <v>43729</v>
      </c>
      <c r="P25" s="67">
        <v>113.21899999999999</v>
      </c>
      <c r="Q25" s="68"/>
      <c r="R25" s="59">
        <f>IF(P25="","",T25*M25*LOOKUP(RIGHT($D$2,3),定数!$A$6:$A$13,定数!$B$6:$B$13))</f>
        <v>5526.116857363565</v>
      </c>
      <c r="S25" s="59"/>
      <c r="T25" s="60">
        <f t="shared" si="0"/>
        <v>46.100000000001273</v>
      </c>
      <c r="U25" s="60"/>
      <c r="V25" t="str">
        <f t="shared" si="8"/>
        <v/>
      </c>
      <c r="W25">
        <f t="shared" si="4"/>
        <v>0</v>
      </c>
      <c r="X25" s="39">
        <f t="shared" si="5"/>
        <v>148635.46979159527</v>
      </c>
      <c r="Y25" s="40">
        <f t="shared" si="6"/>
        <v>5.9099999999999153E-2</v>
      </c>
    </row>
    <row r="26" spans="2:25" x14ac:dyDescent="0.2">
      <c r="B26" s="38">
        <v>18</v>
      </c>
      <c r="C26" s="55">
        <f t="shared" si="1"/>
        <v>145377.23038427567</v>
      </c>
      <c r="D26" s="55"/>
      <c r="E26" s="50">
        <v>2016</v>
      </c>
      <c r="F26" s="8">
        <v>43742</v>
      </c>
      <c r="G26" s="50" t="s">
        <v>4</v>
      </c>
      <c r="H26" s="109">
        <v>114.54</v>
      </c>
      <c r="I26" s="110"/>
      <c r="J26" s="50">
        <v>47</v>
      </c>
      <c r="K26" s="57">
        <f t="shared" si="7"/>
        <v>4361.3169115282699</v>
      </c>
      <c r="L26" s="58"/>
      <c r="M26" s="49">
        <f>IF(J26="","",(K26/J26)/LOOKUP(RIGHT($D$2,3),[1]定数!$A$6:$A$13,[1]定数!$B$6:$B$13))</f>
        <v>0.92793976841027015</v>
      </c>
      <c r="N26" s="50">
        <v>2016</v>
      </c>
      <c r="O26" s="8">
        <v>43742</v>
      </c>
      <c r="P26" s="67">
        <v>115.16200000000001</v>
      </c>
      <c r="Q26" s="68"/>
      <c r="R26" s="59">
        <f>IF(P26="","",T26*M26*LOOKUP(RIGHT($D$2,3),定数!$A$6:$A$13,定数!$B$6:$B$13))</f>
        <v>5771.7853595118786</v>
      </c>
      <c r="S26" s="59"/>
      <c r="T26" s="60">
        <f t="shared" si="0"/>
        <v>62.199999999999989</v>
      </c>
      <c r="U26" s="60"/>
      <c r="V26" t="str">
        <f t="shared" si="8"/>
        <v/>
      </c>
      <c r="W26">
        <f t="shared" si="4"/>
        <v>0</v>
      </c>
      <c r="X26" s="39">
        <f t="shared" si="5"/>
        <v>148635.46979159527</v>
      </c>
      <c r="Y26" s="40">
        <f t="shared" si="6"/>
        <v>2.1921008571426759E-2</v>
      </c>
    </row>
    <row r="27" spans="2:25" x14ac:dyDescent="0.2">
      <c r="B27" s="38">
        <v>19</v>
      </c>
      <c r="C27" s="55">
        <f t="shared" si="1"/>
        <v>151149.01574378755</v>
      </c>
      <c r="D27" s="55"/>
      <c r="E27" s="50">
        <v>2016</v>
      </c>
      <c r="F27" s="8">
        <v>43748</v>
      </c>
      <c r="G27" s="50" t="s">
        <v>3</v>
      </c>
      <c r="H27" s="109">
        <v>115.24</v>
      </c>
      <c r="I27" s="110"/>
      <c r="J27" s="50">
        <v>41</v>
      </c>
      <c r="K27" s="57">
        <f t="shared" si="7"/>
        <v>4534.4704723136265</v>
      </c>
      <c r="L27" s="58"/>
      <c r="M27" s="49">
        <f>IF(J27="","",(K27/J27)/LOOKUP(RIGHT($D$2,3),[1]定数!$A$6:$A$13,[1]定数!$B$6:$B$13))</f>
        <v>1.1059684078813723</v>
      </c>
      <c r="N27" s="50">
        <v>2016</v>
      </c>
      <c r="O27" s="8">
        <v>43748</v>
      </c>
      <c r="P27" s="109">
        <v>115.65</v>
      </c>
      <c r="Q27" s="110"/>
      <c r="R27" s="59">
        <f>IF(P27="","",T27*M27*LOOKUP(RIGHT($D$2,3),定数!$A$6:$A$13,定数!$B$6:$B$13))</f>
        <v>-4534.4704723137465</v>
      </c>
      <c r="S27" s="59"/>
      <c r="T27" s="60">
        <f t="shared" si="0"/>
        <v>-41.00000000000108</v>
      </c>
      <c r="U27" s="60"/>
      <c r="V27" t="str">
        <f t="shared" si="8"/>
        <v/>
      </c>
      <c r="W27">
        <f t="shared" si="4"/>
        <v>1</v>
      </c>
      <c r="X27" s="39">
        <f t="shared" si="5"/>
        <v>151149.01574378755</v>
      </c>
      <c r="Y27" s="40">
        <f t="shared" si="6"/>
        <v>0</v>
      </c>
    </row>
    <row r="28" spans="2:25" x14ac:dyDescent="0.2">
      <c r="B28" s="38">
        <v>20</v>
      </c>
      <c r="C28" s="55">
        <f t="shared" si="1"/>
        <v>146614.54527147379</v>
      </c>
      <c r="D28" s="55"/>
      <c r="E28" s="50">
        <v>2016</v>
      </c>
      <c r="F28" s="8">
        <v>43764</v>
      </c>
      <c r="G28" s="50" t="s">
        <v>4</v>
      </c>
      <c r="H28" s="109">
        <v>114.01</v>
      </c>
      <c r="I28" s="110"/>
      <c r="J28" s="50">
        <v>40</v>
      </c>
      <c r="K28" s="57">
        <f t="shared" si="7"/>
        <v>4398.436358144214</v>
      </c>
      <c r="L28" s="58"/>
      <c r="M28" s="49">
        <f>IF(J28="","",(K28/J28)/LOOKUP(RIGHT($D$2,3),[1]定数!$A$6:$A$13,[1]定数!$B$6:$B$13))</f>
        <v>1.0996090895360535</v>
      </c>
      <c r="N28" s="50">
        <v>2016</v>
      </c>
      <c r="O28" s="8">
        <v>43765</v>
      </c>
      <c r="P28" s="67">
        <v>114.56</v>
      </c>
      <c r="Q28" s="68"/>
      <c r="R28" s="59">
        <f>IF(P28="","",T28*M28*LOOKUP(RIGHT($D$2,3),定数!$A$6:$A$13,定数!$B$6:$B$13))</f>
        <v>6047.849992448263</v>
      </c>
      <c r="S28" s="59"/>
      <c r="T28" s="60">
        <f t="shared" si="0"/>
        <v>54.999999999999716</v>
      </c>
      <c r="U28" s="60"/>
      <c r="V28" t="str">
        <f t="shared" si="8"/>
        <v/>
      </c>
      <c r="W28">
        <f t="shared" si="4"/>
        <v>0</v>
      </c>
      <c r="X28" s="39">
        <f t="shared" si="5"/>
        <v>151149.01574378755</v>
      </c>
      <c r="Y28" s="40">
        <f t="shared" si="6"/>
        <v>3.0000000000000804E-2</v>
      </c>
    </row>
    <row r="29" spans="2:25" x14ac:dyDescent="0.2">
      <c r="B29" s="38">
        <v>21</v>
      </c>
      <c r="C29" s="55">
        <f t="shared" si="1"/>
        <v>152662.39526392205</v>
      </c>
      <c r="D29" s="55"/>
      <c r="E29" s="50">
        <v>2016</v>
      </c>
      <c r="F29" s="8">
        <v>43783</v>
      </c>
      <c r="G29" s="50" t="s">
        <v>4</v>
      </c>
      <c r="H29" s="109">
        <v>116.22</v>
      </c>
      <c r="I29" s="110"/>
      <c r="J29" s="50">
        <v>44</v>
      </c>
      <c r="K29" s="57">
        <f t="shared" ref="K29" si="9">IF(J29="","",C29*0.03)</f>
        <v>4579.8718579176611</v>
      </c>
      <c r="L29" s="58"/>
      <c r="M29" s="49">
        <f>IF(J29="","",(K29/J29)/LOOKUP(RIGHT($D$2,3),[1]定数!$A$6:$A$13,[1]定数!$B$6:$B$13))</f>
        <v>1.0408799677085594</v>
      </c>
      <c r="N29" s="50">
        <v>2016</v>
      </c>
      <c r="O29" s="8">
        <v>43784</v>
      </c>
      <c r="P29" s="67">
        <v>116.86</v>
      </c>
      <c r="Q29" s="68"/>
      <c r="R29" s="59">
        <f>IF(P29="","",T29*M29*LOOKUP(RIGHT($D$2,3),定数!$A$6:$A$13,定数!$B$6:$B$13))</f>
        <v>6661.6317933347855</v>
      </c>
      <c r="S29" s="59"/>
      <c r="T29" s="60">
        <f t="shared" si="0"/>
        <v>64.000000000000057</v>
      </c>
      <c r="U29" s="60"/>
      <c r="V29" t="str">
        <f t="shared" si="8"/>
        <v/>
      </c>
      <c r="W29">
        <f t="shared" si="4"/>
        <v>0</v>
      </c>
      <c r="X29" s="39">
        <f t="shared" si="5"/>
        <v>152662.39526392205</v>
      </c>
      <c r="Y29" s="40">
        <f t="shared" si="6"/>
        <v>0</v>
      </c>
    </row>
    <row r="30" spans="2:25" x14ac:dyDescent="0.2">
      <c r="B30" s="38">
        <v>22</v>
      </c>
      <c r="C30" s="55">
        <f t="shared" si="1"/>
        <v>159324.02705725684</v>
      </c>
      <c r="D30" s="55"/>
      <c r="E30" s="50">
        <v>2016</v>
      </c>
      <c r="F30" s="8">
        <v>43783</v>
      </c>
      <c r="G30" s="50" t="s">
        <v>4</v>
      </c>
      <c r="H30" s="109">
        <v>116.38</v>
      </c>
      <c r="I30" s="110"/>
      <c r="J30" s="50">
        <v>53</v>
      </c>
      <c r="K30" s="57">
        <f t="shared" ref="K30:K34" si="10">IF(J30="","",C30*0.03)</f>
        <v>4779.7208117177051</v>
      </c>
      <c r="L30" s="58"/>
      <c r="M30" s="49">
        <f>IF(J30="","",(K30/J30)/LOOKUP(RIGHT($D$2,3),[1]定数!$A$6:$A$13,[1]定数!$B$6:$B$13))</f>
        <v>0.90183411541843495</v>
      </c>
      <c r="N30" s="50">
        <v>2016</v>
      </c>
      <c r="O30" s="8">
        <v>43784</v>
      </c>
      <c r="P30" s="67">
        <v>117.08799999999999</v>
      </c>
      <c r="Q30" s="68"/>
      <c r="R30" s="59">
        <f>IF(P30="","",T30*M30*LOOKUP(RIGHT($D$2,3),定数!$A$6:$A$13,定数!$B$6:$B$13))</f>
        <v>6384.9855371625054</v>
      </c>
      <c r="S30" s="59"/>
      <c r="T30" s="60">
        <f t="shared" si="0"/>
        <v>70.799999999999841</v>
      </c>
      <c r="U30" s="60"/>
      <c r="V30" t="str">
        <f t="shared" si="8"/>
        <v/>
      </c>
      <c r="W30">
        <f t="shared" si="4"/>
        <v>0</v>
      </c>
      <c r="X30" s="39">
        <f t="shared" si="5"/>
        <v>159324.02705725684</v>
      </c>
      <c r="Y30" s="40">
        <f t="shared" si="6"/>
        <v>0</v>
      </c>
    </row>
    <row r="31" spans="2:25" x14ac:dyDescent="0.2">
      <c r="B31" s="38">
        <v>23</v>
      </c>
      <c r="C31" s="55">
        <f t="shared" si="1"/>
        <v>165709.01259441936</v>
      </c>
      <c r="D31" s="55"/>
      <c r="E31" s="50">
        <v>2016</v>
      </c>
      <c r="F31" s="8">
        <v>43791</v>
      </c>
      <c r="G31" s="50" t="s">
        <v>4</v>
      </c>
      <c r="H31" s="63">
        <v>117.87</v>
      </c>
      <c r="I31" s="63"/>
      <c r="J31" s="50">
        <v>50</v>
      </c>
      <c r="K31" s="57">
        <f t="shared" si="10"/>
        <v>4971.2703778325804</v>
      </c>
      <c r="L31" s="58"/>
      <c r="M31" s="49">
        <f>IF(J31="","",(K31/J31)/LOOKUP(RIGHT($D$2,3),[1]定数!$A$6:$A$13,[1]定数!$B$6:$B$13))</f>
        <v>0.99425407556651602</v>
      </c>
      <c r="N31" s="50">
        <v>2016</v>
      </c>
      <c r="O31" s="8">
        <v>43792</v>
      </c>
      <c r="P31" s="63">
        <v>118.54600000000001</v>
      </c>
      <c r="Q31" s="63"/>
      <c r="R31" s="59">
        <f>IF(P31="","",T31*M31*LOOKUP(RIGHT($D$2,3),定数!$A$6:$A$13,定数!$B$6:$B$13))</f>
        <v>6721.1575508296673</v>
      </c>
      <c r="S31" s="59"/>
      <c r="T31" s="60">
        <f t="shared" si="0"/>
        <v>67.600000000000193</v>
      </c>
      <c r="U31" s="60"/>
      <c r="V31" t="str">
        <f t="shared" si="8"/>
        <v/>
      </c>
      <c r="W31">
        <f t="shared" si="4"/>
        <v>0</v>
      </c>
      <c r="X31" s="39">
        <f t="shared" si="5"/>
        <v>165709.01259441936</v>
      </c>
      <c r="Y31" s="40">
        <f t="shared" si="6"/>
        <v>0</v>
      </c>
    </row>
    <row r="32" spans="2:25" x14ac:dyDescent="0.2">
      <c r="B32" s="38">
        <v>24</v>
      </c>
      <c r="C32" s="55">
        <f t="shared" si="1"/>
        <v>172430.17014524902</v>
      </c>
      <c r="D32" s="55"/>
      <c r="E32" s="50">
        <v>2016</v>
      </c>
      <c r="F32" s="8">
        <v>43807</v>
      </c>
      <c r="G32" s="50" t="s">
        <v>4</v>
      </c>
      <c r="H32" s="63">
        <v>122.37</v>
      </c>
      <c r="I32" s="63"/>
      <c r="J32" s="50">
        <v>40</v>
      </c>
      <c r="K32" s="57">
        <f t="shared" si="10"/>
        <v>5172.9051043574709</v>
      </c>
      <c r="L32" s="58"/>
      <c r="M32" s="49">
        <f>IF(J32="","",(K32/J32)/LOOKUP(RIGHT($D$2,3),[1]定数!$A$6:$A$13,[1]定数!$B$6:$B$13))</f>
        <v>1.2932262760893678</v>
      </c>
      <c r="N32" s="50">
        <v>2016</v>
      </c>
      <c r="O32" s="8">
        <v>43807</v>
      </c>
      <c r="P32" s="107">
        <v>122.91500000000001</v>
      </c>
      <c r="Q32" s="108"/>
      <c r="R32" s="59">
        <f>IF(P32="","",T32*M32*LOOKUP(RIGHT($D$2,3),定数!$A$6:$A$13,定数!$B$6:$B$13))</f>
        <v>7048.0832046870755</v>
      </c>
      <c r="S32" s="59"/>
      <c r="T32" s="60">
        <f t="shared" si="0"/>
        <v>54.500000000000171</v>
      </c>
      <c r="U32" s="60"/>
      <c r="V32" t="str">
        <f t="shared" si="8"/>
        <v/>
      </c>
      <c r="W32">
        <f t="shared" si="4"/>
        <v>0</v>
      </c>
      <c r="X32" s="39">
        <f t="shared" si="5"/>
        <v>172430.17014524902</v>
      </c>
      <c r="Y32" s="40">
        <f t="shared" si="6"/>
        <v>0</v>
      </c>
    </row>
    <row r="33" spans="2:25" x14ac:dyDescent="0.2">
      <c r="B33" s="38">
        <v>25</v>
      </c>
      <c r="C33" s="55">
        <f t="shared" si="1"/>
        <v>179478.2533499361</v>
      </c>
      <c r="D33" s="55"/>
      <c r="E33" s="50">
        <v>2016</v>
      </c>
      <c r="F33" s="8">
        <v>43812</v>
      </c>
      <c r="G33" s="50" t="s">
        <v>4</v>
      </c>
      <c r="H33" s="109">
        <v>122.49</v>
      </c>
      <c r="I33" s="110"/>
      <c r="J33" s="50">
        <v>43</v>
      </c>
      <c r="K33" s="57">
        <f t="shared" si="10"/>
        <v>5384.347600498083</v>
      </c>
      <c r="L33" s="58"/>
      <c r="M33" s="49">
        <f>IF(J33="","",(K33/J33)/LOOKUP(RIGHT($D$2,3),[1]定数!$A$6:$A$13,[1]定数!$B$6:$B$13))</f>
        <v>1.2521738605809496</v>
      </c>
      <c r="N33" s="50">
        <v>2016</v>
      </c>
      <c r="O33" s="8">
        <v>43813</v>
      </c>
      <c r="P33" s="67">
        <v>123.089</v>
      </c>
      <c r="Q33" s="68"/>
      <c r="R33" s="59">
        <f>IF(P33="","",T33*M33*LOOKUP(RIGHT($D$2,3),定数!$A$6:$A$13,定数!$B$6:$B$13))</f>
        <v>7500.5214248799348</v>
      </c>
      <c r="S33" s="59"/>
      <c r="T33" s="60">
        <f t="shared" si="0"/>
        <v>59.900000000000375</v>
      </c>
      <c r="U33" s="60"/>
      <c r="V33" t="str">
        <f t="shared" si="8"/>
        <v/>
      </c>
      <c r="W33">
        <f t="shared" si="4"/>
        <v>0</v>
      </c>
      <c r="X33" s="39">
        <f t="shared" si="5"/>
        <v>179478.2533499361</v>
      </c>
      <c r="Y33" s="40">
        <f t="shared" si="6"/>
        <v>0</v>
      </c>
    </row>
    <row r="34" spans="2:25" x14ac:dyDescent="0.2">
      <c r="B34" s="38">
        <v>26</v>
      </c>
      <c r="C34" s="55">
        <f t="shared" si="1"/>
        <v>186978.77477481603</v>
      </c>
      <c r="D34" s="55"/>
      <c r="E34" s="50">
        <v>2017</v>
      </c>
      <c r="F34" s="8">
        <v>43482</v>
      </c>
      <c r="G34" s="50" t="s">
        <v>3</v>
      </c>
      <c r="H34" s="109">
        <v>120.63</v>
      </c>
      <c r="I34" s="110"/>
      <c r="J34" s="50">
        <v>78</v>
      </c>
      <c r="K34" s="57">
        <f t="shared" si="10"/>
        <v>5609.3632432444811</v>
      </c>
      <c r="L34" s="58"/>
      <c r="M34" s="49">
        <f>IF(J34="","",(K34/J34)/LOOKUP(RIGHT($D$2,3),[1]定数!$A$6:$A$13,[1]定数!$B$6:$B$13))</f>
        <v>0.71914913374929246</v>
      </c>
      <c r="N34" s="50">
        <v>2017</v>
      </c>
      <c r="O34" s="8">
        <v>43483</v>
      </c>
      <c r="P34" s="67">
        <v>121.41</v>
      </c>
      <c r="Q34" s="68"/>
      <c r="R34" s="59">
        <f>IF(P34="","",T34*M34*LOOKUP(RIGHT($D$2,3),定数!$A$6:$A$13,定数!$B$6:$B$13))</f>
        <v>-5609.3632432444892</v>
      </c>
      <c r="S34" s="59"/>
      <c r="T34" s="60">
        <f t="shared" si="0"/>
        <v>-78.000000000000114</v>
      </c>
      <c r="U34" s="60"/>
      <c r="V34" t="str">
        <f t="shared" si="8"/>
        <v/>
      </c>
      <c r="W34">
        <f t="shared" si="4"/>
        <v>1</v>
      </c>
      <c r="X34" s="39">
        <f t="shared" si="5"/>
        <v>186978.77477481603</v>
      </c>
      <c r="Y34" s="40">
        <f t="shared" si="6"/>
        <v>0</v>
      </c>
    </row>
    <row r="35" spans="2:25" x14ac:dyDescent="0.2">
      <c r="B35" s="38">
        <v>27</v>
      </c>
      <c r="C35" s="55">
        <f t="shared" si="1"/>
        <v>181369.41153157153</v>
      </c>
      <c r="D35" s="55"/>
      <c r="E35" s="50">
        <v>2017</v>
      </c>
      <c r="F35" s="8">
        <v>43496</v>
      </c>
      <c r="G35" s="50" t="s">
        <v>3</v>
      </c>
      <c r="H35" s="66">
        <v>121.72</v>
      </c>
      <c r="I35" s="66"/>
      <c r="J35" s="50">
        <v>54</v>
      </c>
      <c r="K35" s="57">
        <f>IF(J35="","",C35*0.03)</f>
        <v>5441.0823459471458</v>
      </c>
      <c r="L35" s="58"/>
      <c r="M35" s="49">
        <f>IF(J35="","",(K35/J35)/LOOKUP(RIGHT($D$2,3),[1]定数!$A$6:$A$13,[1]定数!$B$6:$B$13))</f>
        <v>1.007607841842064</v>
      </c>
      <c r="N35" s="50">
        <v>2017</v>
      </c>
      <c r="O35" s="8">
        <v>43497</v>
      </c>
      <c r="P35" s="63">
        <v>122.26</v>
      </c>
      <c r="Q35" s="63"/>
      <c r="R35" s="59">
        <f>IF(P35="","",T35*M35*LOOKUP(RIGHT($D$2,3),定数!$A$6:$A$13,定数!$B$6:$B$13))</f>
        <v>-5441.0823459472085</v>
      </c>
      <c r="S35" s="59"/>
      <c r="T35" s="60">
        <f t="shared" si="0"/>
        <v>-54.000000000000625</v>
      </c>
      <c r="U35" s="60"/>
      <c r="V35" t="str">
        <f t="shared" si="8"/>
        <v/>
      </c>
      <c r="W35">
        <f t="shared" si="4"/>
        <v>2</v>
      </c>
      <c r="X35" s="39">
        <f t="shared" si="5"/>
        <v>186978.77477481603</v>
      </c>
      <c r="Y35" s="40">
        <f t="shared" si="6"/>
        <v>3.0000000000000138E-2</v>
      </c>
    </row>
    <row r="36" spans="2:25" x14ac:dyDescent="0.2">
      <c r="B36" s="38">
        <v>28</v>
      </c>
      <c r="C36" s="55">
        <f t="shared" si="1"/>
        <v>175928.32918562432</v>
      </c>
      <c r="D36" s="55"/>
      <c r="E36" s="51">
        <v>2017</v>
      </c>
      <c r="F36" s="8">
        <v>43498</v>
      </c>
      <c r="G36" s="51" t="s">
        <v>3</v>
      </c>
      <c r="H36" s="63">
        <v>121.72</v>
      </c>
      <c r="I36" s="63"/>
      <c r="J36" s="51">
        <v>33</v>
      </c>
      <c r="K36" s="57">
        <f t="shared" ref="K36:K48" si="11">IF(J36="","",C36*0.03)</f>
        <v>5277.8498755687297</v>
      </c>
      <c r="L36" s="58"/>
      <c r="M36" s="52">
        <f>IF(J36="","",(K36/J36)/LOOKUP(RIGHT($D$2,3),[1]定数!$A$6:$A$13,[1]定数!$B$6:$B$13))</f>
        <v>1.5993484471420394</v>
      </c>
      <c r="N36" s="51">
        <v>2017</v>
      </c>
      <c r="O36" s="8">
        <v>43498</v>
      </c>
      <c r="P36" s="63">
        <v>121.273</v>
      </c>
      <c r="Q36" s="63"/>
      <c r="R36" s="59">
        <f>IF(P36="","",T36*M36*LOOKUP(RIGHT($D$2,3),定数!$A$6:$A$13,定数!$B$6:$B$13))</f>
        <v>7149.0875587249593</v>
      </c>
      <c r="S36" s="59"/>
      <c r="T36" s="60">
        <f t="shared" si="0"/>
        <v>44.700000000000273</v>
      </c>
      <c r="U36" s="60"/>
      <c r="V36" t="str">
        <f t="shared" si="8"/>
        <v/>
      </c>
      <c r="W36">
        <f t="shared" si="4"/>
        <v>0</v>
      </c>
      <c r="X36" s="39">
        <f t="shared" si="5"/>
        <v>186978.77477481603</v>
      </c>
      <c r="Y36" s="40">
        <f t="shared" si="6"/>
        <v>5.9100000000000485E-2</v>
      </c>
    </row>
    <row r="37" spans="2:25" x14ac:dyDescent="0.2">
      <c r="B37" s="38">
        <v>29</v>
      </c>
      <c r="C37" s="55">
        <f t="shared" si="1"/>
        <v>183077.41674434926</v>
      </c>
      <c r="D37" s="55"/>
      <c r="E37" s="51">
        <v>2017</v>
      </c>
      <c r="F37" s="8">
        <v>43499</v>
      </c>
      <c r="G37" s="51" t="s">
        <v>3</v>
      </c>
      <c r="H37" s="63">
        <v>121.48</v>
      </c>
      <c r="I37" s="63"/>
      <c r="J37" s="51">
        <v>29</v>
      </c>
      <c r="K37" s="57">
        <f t="shared" si="11"/>
        <v>5492.3225023304776</v>
      </c>
      <c r="L37" s="58"/>
      <c r="M37" s="52">
        <f>IF(J37="","",(K37/J37)/LOOKUP(RIGHT($D$2,3),[1]定数!$A$6:$A$13,[1]定数!$B$6:$B$13))</f>
        <v>1.8939043111484406</v>
      </c>
      <c r="N37" s="51">
        <v>2017</v>
      </c>
      <c r="O37" s="8">
        <v>43502</v>
      </c>
      <c r="P37" s="63">
        <v>121.05</v>
      </c>
      <c r="Q37" s="63"/>
      <c r="R37" s="59">
        <f>IF(P37="","",T37*M37*LOOKUP(RIGHT($D$2,3),定数!$A$6:$A$13,定数!$B$6:$B$13))</f>
        <v>8143.7885379384243</v>
      </c>
      <c r="S37" s="59"/>
      <c r="T37" s="60">
        <f t="shared" si="0"/>
        <v>43.000000000000682</v>
      </c>
      <c r="U37" s="60"/>
      <c r="V37" t="str">
        <f t="shared" si="8"/>
        <v/>
      </c>
      <c r="W37">
        <f t="shared" si="4"/>
        <v>0</v>
      </c>
      <c r="X37" s="39">
        <f t="shared" si="5"/>
        <v>186978.77477481603</v>
      </c>
      <c r="Y37" s="40">
        <f t="shared" si="6"/>
        <v>2.0865245454545822E-2</v>
      </c>
    </row>
    <row r="38" spans="2:25" x14ac:dyDescent="0.2">
      <c r="B38" s="38">
        <v>30</v>
      </c>
      <c r="C38" s="55">
        <f t="shared" si="1"/>
        <v>191221.20528228767</v>
      </c>
      <c r="D38" s="55"/>
      <c r="E38" s="51">
        <v>2017</v>
      </c>
      <c r="F38" s="8">
        <v>43499</v>
      </c>
      <c r="G38" s="51" t="s">
        <v>3</v>
      </c>
      <c r="H38" s="63">
        <v>121.2</v>
      </c>
      <c r="I38" s="63"/>
      <c r="J38" s="51">
        <v>48</v>
      </c>
      <c r="K38" s="57">
        <f t="shared" si="11"/>
        <v>5736.6361584686301</v>
      </c>
      <c r="L38" s="58"/>
      <c r="M38" s="52">
        <f>IF(J38="","",(K38/J38)/LOOKUP(RIGHT($D$2,3),[1]定数!$A$6:$A$13,[1]定数!$B$6:$B$13))</f>
        <v>1.1951325330142979</v>
      </c>
      <c r="N38" s="51">
        <v>2017</v>
      </c>
      <c r="O38" s="8">
        <v>43502</v>
      </c>
      <c r="P38" s="63">
        <v>120.48399999999999</v>
      </c>
      <c r="Q38" s="63"/>
      <c r="R38" s="59">
        <f>IF(P38="","",T38*M38*LOOKUP(RIGHT($D$2,3),定数!$A$6:$A$13,定数!$B$6:$B$13))</f>
        <v>8557.1489363824712</v>
      </c>
      <c r="S38" s="59"/>
      <c r="T38" s="60">
        <f t="shared" si="0"/>
        <v>71.600000000000819</v>
      </c>
      <c r="U38" s="60"/>
      <c r="V38" t="str">
        <f t="shared" si="8"/>
        <v/>
      </c>
      <c r="W38">
        <f t="shared" si="4"/>
        <v>0</v>
      </c>
      <c r="X38" s="39">
        <f t="shared" si="5"/>
        <v>191221.20528228767</v>
      </c>
      <c r="Y38" s="40">
        <f t="shared" si="6"/>
        <v>0</v>
      </c>
    </row>
    <row r="39" spans="2:25" x14ac:dyDescent="0.2">
      <c r="B39" s="38">
        <v>31</v>
      </c>
      <c r="C39" s="55">
        <f t="shared" ref="C39:C66" si="12">IF(R38="","",C38+R38)</f>
        <v>199778.35421867014</v>
      </c>
      <c r="D39" s="55"/>
      <c r="E39" s="50">
        <v>2017</v>
      </c>
      <c r="F39" s="8">
        <v>43502</v>
      </c>
      <c r="G39" s="50" t="s">
        <v>3</v>
      </c>
      <c r="H39" s="63">
        <v>121.04</v>
      </c>
      <c r="I39" s="63"/>
      <c r="J39" s="50">
        <v>46</v>
      </c>
      <c r="K39" s="57">
        <f t="shared" si="11"/>
        <v>5993.3506265601036</v>
      </c>
      <c r="L39" s="58"/>
      <c r="M39" s="49">
        <f>IF(J39="","",(K39/J39)/LOOKUP(RIGHT($D$2,3),[1]定数!$A$6:$A$13,[1]定数!$B$6:$B$13))</f>
        <v>1.3029023101217618</v>
      </c>
      <c r="N39" s="50">
        <v>2017</v>
      </c>
      <c r="O39" s="8">
        <v>43502</v>
      </c>
      <c r="P39" s="63">
        <v>120.389</v>
      </c>
      <c r="Q39" s="63"/>
      <c r="R39" s="59">
        <f>IF(P39="","",T39*M39*LOOKUP(RIGHT($D$2,3),定数!$A$6:$A$13,定数!$B$6:$B$13))</f>
        <v>8481.8940388928058</v>
      </c>
      <c r="S39" s="59"/>
      <c r="T39" s="64">
        <f t="shared" si="0"/>
        <v>65.100000000001046</v>
      </c>
      <c r="U39" s="65"/>
      <c r="V39" t="str">
        <f t="shared" si="8"/>
        <v/>
      </c>
      <c r="W39">
        <f t="shared" si="4"/>
        <v>0</v>
      </c>
      <c r="X39" s="39">
        <f t="shared" si="5"/>
        <v>199778.35421867014</v>
      </c>
      <c r="Y39" s="40">
        <f t="shared" si="6"/>
        <v>0</v>
      </c>
    </row>
    <row r="40" spans="2:25" x14ac:dyDescent="0.2">
      <c r="B40" s="38">
        <v>32</v>
      </c>
      <c r="C40" s="55">
        <f t="shared" si="12"/>
        <v>208260.24825756295</v>
      </c>
      <c r="D40" s="55"/>
      <c r="E40" s="50">
        <v>2017</v>
      </c>
      <c r="F40" s="8">
        <v>43504</v>
      </c>
      <c r="G40" s="50" t="s">
        <v>3</v>
      </c>
      <c r="H40" s="63">
        <v>119.73</v>
      </c>
      <c r="I40" s="63"/>
      <c r="J40" s="50">
        <v>26</v>
      </c>
      <c r="K40" s="57">
        <f t="shared" si="11"/>
        <v>6247.8074477268883</v>
      </c>
      <c r="L40" s="58"/>
      <c r="M40" s="49">
        <f>IF(J40="","",(K40/J40)/LOOKUP(RIGHT($D$2,3),[1]定数!$A$6:$A$13,[1]定数!$B$6:$B$13))</f>
        <v>2.4030028645103418</v>
      </c>
      <c r="N40" s="50">
        <v>2017</v>
      </c>
      <c r="O40" s="8">
        <v>43504</v>
      </c>
      <c r="P40" s="107">
        <v>119.39400000000001</v>
      </c>
      <c r="Q40" s="108"/>
      <c r="R40" s="59">
        <f>IF(P40="","",T40*M40*LOOKUP(RIGHT($D$2,3),定数!$A$6:$A$13,定数!$B$6:$B$13))</f>
        <v>8074.0896247547125</v>
      </c>
      <c r="S40" s="59"/>
      <c r="T40" s="64">
        <f t="shared" si="0"/>
        <v>33.599999999999852</v>
      </c>
      <c r="U40" s="65"/>
      <c r="V40" t="str">
        <f t="shared" si="8"/>
        <v/>
      </c>
      <c r="W40">
        <f t="shared" si="4"/>
        <v>0</v>
      </c>
      <c r="X40" s="39">
        <f t="shared" si="5"/>
        <v>208260.24825756295</v>
      </c>
      <c r="Y40" s="40">
        <f t="shared" si="6"/>
        <v>0</v>
      </c>
    </row>
    <row r="41" spans="2:25" x14ac:dyDescent="0.2">
      <c r="B41" s="38">
        <v>33</v>
      </c>
      <c r="C41" s="55">
        <f t="shared" si="12"/>
        <v>216334.33788231766</v>
      </c>
      <c r="D41" s="55"/>
      <c r="E41" s="51">
        <v>2017</v>
      </c>
      <c r="F41" s="8">
        <v>43527</v>
      </c>
      <c r="G41" s="51" t="s">
        <v>4</v>
      </c>
      <c r="H41" s="63">
        <v>120.23</v>
      </c>
      <c r="I41" s="63"/>
      <c r="J41" s="51">
        <v>23</v>
      </c>
      <c r="K41" s="57">
        <f t="shared" si="11"/>
        <v>6490.0301364695297</v>
      </c>
      <c r="L41" s="58"/>
      <c r="M41" s="52">
        <f>IF(J41="","",(K41/J41)/LOOKUP(RIGHT($D$2,3),[1]定数!$A$6:$A$13,[1]定数!$B$6:$B$13))</f>
        <v>2.8217522332476217</v>
      </c>
      <c r="N41" s="51">
        <v>2017</v>
      </c>
      <c r="O41" s="8">
        <v>43527</v>
      </c>
      <c r="P41" s="63">
        <v>120.511</v>
      </c>
      <c r="Q41" s="63"/>
      <c r="R41" s="105">
        <f>IF(P41="","",T41*M41*LOOKUP(RIGHT($D$2,3),定数!$A$6:$A$13,定数!$B$6:$B$13))</f>
        <v>7929.1237754255835</v>
      </c>
      <c r="S41" s="106"/>
      <c r="T41" s="64">
        <f t="shared" si="0"/>
        <v>28.09999999999917</v>
      </c>
      <c r="U41" s="65"/>
      <c r="V41" t="str">
        <f t="shared" si="8"/>
        <v/>
      </c>
      <c r="W41">
        <f t="shared" si="4"/>
        <v>0</v>
      </c>
      <c r="X41" s="39">
        <f t="shared" si="5"/>
        <v>216334.33788231766</v>
      </c>
      <c r="Y41" s="40">
        <f t="shared" si="6"/>
        <v>0</v>
      </c>
    </row>
    <row r="42" spans="2:25" x14ac:dyDescent="0.2">
      <c r="B42" s="38">
        <v>34</v>
      </c>
      <c r="C42" s="55">
        <f t="shared" si="12"/>
        <v>224263.46165774323</v>
      </c>
      <c r="D42" s="55"/>
      <c r="E42" s="51">
        <v>2017</v>
      </c>
      <c r="F42" s="8">
        <v>43539</v>
      </c>
      <c r="G42" s="51" t="s">
        <v>3</v>
      </c>
      <c r="H42" s="63">
        <v>121.73</v>
      </c>
      <c r="I42" s="63"/>
      <c r="J42" s="51">
        <v>34</v>
      </c>
      <c r="K42" s="57">
        <f t="shared" si="11"/>
        <v>6727.9038497322963</v>
      </c>
      <c r="L42" s="58"/>
      <c r="M42" s="52">
        <f>IF(J42="","",(K42/J42)/LOOKUP(RIGHT($D$2,3),[1]定数!$A$6:$A$13,[1]定数!$B$6:$B$13))</f>
        <v>1.9787952499212635</v>
      </c>
      <c r="N42" s="51">
        <v>2017</v>
      </c>
      <c r="O42" s="8">
        <v>43539</v>
      </c>
      <c r="P42" s="63">
        <v>121.26900000000001</v>
      </c>
      <c r="Q42" s="63"/>
      <c r="R42" s="59">
        <f>IF(P42="","",T42*M42*LOOKUP(RIGHT($D$2,3),定数!$A$6:$A$13,定数!$B$6:$B$13))</f>
        <v>9122.2461021369945</v>
      </c>
      <c r="S42" s="59"/>
      <c r="T42" s="64">
        <f t="shared" si="0"/>
        <v>46.099999999999852</v>
      </c>
      <c r="U42" s="65"/>
      <c r="V42" t="str">
        <f t="shared" si="8"/>
        <v/>
      </c>
      <c r="W42">
        <f t="shared" si="4"/>
        <v>0</v>
      </c>
      <c r="X42" s="39">
        <f t="shared" si="5"/>
        <v>224263.46165774323</v>
      </c>
      <c r="Y42" s="40">
        <f t="shared" si="6"/>
        <v>0</v>
      </c>
    </row>
    <row r="43" spans="2:25" x14ac:dyDescent="0.2">
      <c r="B43" s="38">
        <v>35</v>
      </c>
      <c r="C43" s="55">
        <f t="shared" si="12"/>
        <v>233385.70775988023</v>
      </c>
      <c r="D43" s="55"/>
      <c r="E43" s="54">
        <v>2017</v>
      </c>
      <c r="F43" s="8">
        <v>43547</v>
      </c>
      <c r="G43" s="54" t="s">
        <v>3</v>
      </c>
      <c r="H43" s="63">
        <v>119.56</v>
      </c>
      <c r="I43" s="63"/>
      <c r="J43" s="54">
        <v>47</v>
      </c>
      <c r="K43" s="57">
        <f t="shared" si="11"/>
        <v>7001.5712327964065</v>
      </c>
      <c r="L43" s="58"/>
      <c r="M43" s="53">
        <f>IF(J43="","",(K43/J43)/LOOKUP(RIGHT($D$2,3),[1]定数!$A$6:$A$13,[1]定数!$B$6:$B$13))</f>
        <v>1.489696006977959</v>
      </c>
      <c r="N43" s="54">
        <v>2017</v>
      </c>
      <c r="O43" s="8">
        <v>43548</v>
      </c>
      <c r="P43" s="63">
        <v>120.03</v>
      </c>
      <c r="Q43" s="63"/>
      <c r="R43" s="59">
        <f>IF(P43="","",T43*M43*LOOKUP(RIGHT($D$2,3),定数!$A$6:$A$13,定数!$B$6:$B$13))</f>
        <v>-7001.5712327963911</v>
      </c>
      <c r="S43" s="59"/>
      <c r="T43" s="64">
        <f t="shared" si="0"/>
        <v>-46.999999999999886</v>
      </c>
      <c r="U43" s="65"/>
      <c r="V43" t="str">
        <f t="shared" si="8"/>
        <v/>
      </c>
      <c r="W43">
        <f t="shared" si="4"/>
        <v>1</v>
      </c>
      <c r="X43" s="39">
        <f t="shared" si="5"/>
        <v>233385.70775988023</v>
      </c>
      <c r="Y43" s="40">
        <f t="shared" si="6"/>
        <v>0</v>
      </c>
    </row>
    <row r="44" spans="2:25" x14ac:dyDescent="0.2">
      <c r="B44" s="38">
        <v>36</v>
      </c>
      <c r="C44" s="55">
        <f t="shared" si="12"/>
        <v>226384.13652708384</v>
      </c>
      <c r="D44" s="55"/>
      <c r="E44" s="38">
        <v>2017</v>
      </c>
      <c r="F44" s="8">
        <v>43552</v>
      </c>
      <c r="G44" s="46" t="s">
        <v>4</v>
      </c>
      <c r="H44" s="103">
        <v>120.25</v>
      </c>
      <c r="I44" s="104"/>
      <c r="J44" s="46">
        <v>28</v>
      </c>
      <c r="K44" s="57">
        <f t="shared" si="11"/>
        <v>6791.524095812515</v>
      </c>
      <c r="L44" s="58"/>
      <c r="M44" s="6">
        <f>IF(J44="","",(K44/J44)/LOOKUP(RIGHT($D$2,3),[1]定数!$A$6:$A$13,[1]定数!$B$6:$B$13))</f>
        <v>2.4255443199330413</v>
      </c>
      <c r="N44" s="46">
        <v>2017</v>
      </c>
      <c r="O44" s="8">
        <v>43552</v>
      </c>
      <c r="P44" s="67">
        <v>119.97</v>
      </c>
      <c r="Q44" s="68"/>
      <c r="R44" s="59">
        <f>IF(P44="","",T44*M44*LOOKUP(RIGHT($D$2,3),定数!$A$6:$A$13,定数!$B$6:$B$13))</f>
        <v>-6791.5240958125441</v>
      </c>
      <c r="S44" s="59"/>
      <c r="T44" s="64">
        <f t="shared" ref="T44:T71" si="13">IF(P44="","",IF(G44="買",(P44-H44),(H44-P44))*IF(RIGHT($D$2,3)="JPY",100,10000))</f>
        <v>-28.000000000000114</v>
      </c>
      <c r="U44" s="65"/>
      <c r="V44" t="str">
        <f t="shared" si="8"/>
        <v/>
      </c>
      <c r="W44">
        <f t="shared" si="4"/>
        <v>2</v>
      </c>
      <c r="X44" s="39">
        <f t="shared" si="5"/>
        <v>233385.70775988023</v>
      </c>
      <c r="Y44" s="40">
        <f t="shared" si="6"/>
        <v>2.9999999999999916E-2</v>
      </c>
    </row>
    <row r="45" spans="2:25" x14ac:dyDescent="0.2">
      <c r="B45" s="38">
        <v>37</v>
      </c>
      <c r="C45" s="55">
        <f t="shared" si="12"/>
        <v>219592.61243127129</v>
      </c>
      <c r="D45" s="55"/>
      <c r="E45" s="46">
        <v>2017</v>
      </c>
      <c r="F45" s="8">
        <v>43554</v>
      </c>
      <c r="G45" s="46" t="s">
        <v>3</v>
      </c>
      <c r="H45" s="56">
        <v>119.56</v>
      </c>
      <c r="I45" s="56"/>
      <c r="J45" s="46">
        <v>30</v>
      </c>
      <c r="K45" s="57">
        <f t="shared" si="11"/>
        <v>6587.7783729381381</v>
      </c>
      <c r="L45" s="58"/>
      <c r="M45" s="6">
        <f>IF(J45="","",(K45/J45)/LOOKUP(RIGHT($D$2,3),[1]定数!$A$6:$A$13,[1]定数!$B$6:$B$13))</f>
        <v>2.1959261243127126</v>
      </c>
      <c r="N45" s="46">
        <v>2017</v>
      </c>
      <c r="O45" s="8">
        <v>43554</v>
      </c>
      <c r="P45" s="63">
        <v>119.157</v>
      </c>
      <c r="Q45" s="63"/>
      <c r="R45" s="59">
        <f>IF(P45="","",T45*M45*LOOKUP(RIGHT($D$2,3),定数!$A$6:$A$13,定数!$B$6:$B$13))</f>
        <v>8849.5822809803576</v>
      </c>
      <c r="S45" s="59"/>
      <c r="T45" s="64">
        <f t="shared" si="13"/>
        <v>40.30000000000058</v>
      </c>
      <c r="U45" s="65"/>
      <c r="V45" t="str">
        <f t="shared" si="8"/>
        <v/>
      </c>
      <c r="W45">
        <f t="shared" si="4"/>
        <v>0</v>
      </c>
      <c r="X45" s="39">
        <f t="shared" si="5"/>
        <v>233385.70775988023</v>
      </c>
      <c r="Y45" s="40">
        <f t="shared" si="6"/>
        <v>5.9100000000000041E-2</v>
      </c>
    </row>
    <row r="46" spans="2:25" x14ac:dyDescent="0.2">
      <c r="B46" s="38">
        <v>38</v>
      </c>
      <c r="C46" s="55">
        <f t="shared" si="12"/>
        <v>228442.19471225166</v>
      </c>
      <c r="D46" s="55"/>
      <c r="E46" s="46">
        <v>2017</v>
      </c>
      <c r="F46" s="8">
        <v>43561</v>
      </c>
      <c r="G46" s="46" t="s">
        <v>3</v>
      </c>
      <c r="H46" s="56">
        <v>117.98</v>
      </c>
      <c r="I46" s="56"/>
      <c r="J46" s="46">
        <v>45</v>
      </c>
      <c r="K46" s="57">
        <f t="shared" si="11"/>
        <v>6853.2658413675499</v>
      </c>
      <c r="L46" s="58"/>
      <c r="M46" s="6">
        <f>IF(J46="","",(K46/J46)/LOOKUP(RIGHT($D$2,3),[1]定数!$A$6:$A$13,[1]定数!$B$6:$B$13))</f>
        <v>1.5229479647483444</v>
      </c>
      <c r="N46" s="46">
        <v>2017</v>
      </c>
      <c r="O46" s="8">
        <v>43562</v>
      </c>
      <c r="P46" s="63">
        <v>117.334</v>
      </c>
      <c r="Q46" s="63"/>
      <c r="R46" s="59">
        <f>IF(P46="","",T46*M46*LOOKUP(RIGHT($D$2,3),定数!$A$6:$A$13,定数!$B$6:$B$13))</f>
        <v>9838.2438522743178</v>
      </c>
      <c r="S46" s="59"/>
      <c r="T46" s="64">
        <f t="shared" si="13"/>
        <v>64.60000000000008</v>
      </c>
      <c r="U46" s="65"/>
      <c r="V46" t="str">
        <f t="shared" si="8"/>
        <v/>
      </c>
      <c r="W46">
        <f t="shared" si="4"/>
        <v>0</v>
      </c>
      <c r="X46" s="39">
        <f t="shared" si="5"/>
        <v>233385.70775988023</v>
      </c>
      <c r="Y46" s="40">
        <f t="shared" si="6"/>
        <v>2.1181729999999455E-2</v>
      </c>
    </row>
    <row r="47" spans="2:25" x14ac:dyDescent="0.2">
      <c r="B47" s="38">
        <v>39</v>
      </c>
      <c r="C47" s="55">
        <f t="shared" si="12"/>
        <v>238280.43856452598</v>
      </c>
      <c r="D47" s="55"/>
      <c r="E47" s="54">
        <v>2017</v>
      </c>
      <c r="F47" s="8">
        <v>43565</v>
      </c>
      <c r="G47" s="54" t="s">
        <v>3</v>
      </c>
      <c r="H47" s="63">
        <v>117.49</v>
      </c>
      <c r="I47" s="63"/>
      <c r="J47" s="54">
        <v>47</v>
      </c>
      <c r="K47" s="57">
        <f t="shared" si="11"/>
        <v>7148.4131569357787</v>
      </c>
      <c r="L47" s="58"/>
      <c r="M47" s="53">
        <f>IF(J47="","",(K47/J47)/LOOKUP(RIGHT($D$2,3),[1]定数!$A$6:$A$13,[1]定数!$B$6:$B$13))</f>
        <v>1.5209389695608038</v>
      </c>
      <c r="N47" s="54">
        <v>2017</v>
      </c>
      <c r="O47" s="8">
        <v>43566</v>
      </c>
      <c r="P47" s="63">
        <v>116.84699999999999</v>
      </c>
      <c r="Q47" s="63"/>
      <c r="R47" s="59">
        <f>IF(P47="","",T47*M47*LOOKUP(RIGHT($D$2,3),定数!$A$6:$A$13,定数!$B$6:$B$13))</f>
        <v>9779.6375742759792</v>
      </c>
      <c r="S47" s="59"/>
      <c r="T47" s="64">
        <f t="shared" si="13"/>
        <v>64.300000000000068</v>
      </c>
      <c r="U47" s="65"/>
      <c r="V47" t="str">
        <f t="shared" si="8"/>
        <v/>
      </c>
      <c r="W47">
        <f t="shared" si="4"/>
        <v>0</v>
      </c>
      <c r="X47" s="39">
        <f t="shared" si="5"/>
        <v>238280.43856452598</v>
      </c>
      <c r="Y47" s="40">
        <f t="shared" si="6"/>
        <v>0</v>
      </c>
    </row>
    <row r="48" spans="2:25" x14ac:dyDescent="0.2">
      <c r="B48" s="38">
        <v>40</v>
      </c>
      <c r="C48" s="55">
        <f t="shared" si="12"/>
        <v>248060.07613880196</v>
      </c>
      <c r="D48" s="55"/>
      <c r="E48" s="54">
        <v>2017</v>
      </c>
      <c r="F48" s="8">
        <v>43567</v>
      </c>
      <c r="G48" s="54" t="s">
        <v>3</v>
      </c>
      <c r="H48" s="62">
        <v>116.05</v>
      </c>
      <c r="I48" s="62"/>
      <c r="J48" s="54">
        <v>40</v>
      </c>
      <c r="K48" s="57">
        <f t="shared" si="11"/>
        <v>7441.8022841640586</v>
      </c>
      <c r="L48" s="58"/>
      <c r="M48" s="53">
        <f>IF(J48="","",(K48/J48)/LOOKUP(RIGHT($D$2,3),[1]定数!$A$6:$A$13,[1]定数!$B$6:$B$13))</f>
        <v>1.8604505710410146</v>
      </c>
      <c r="N48" s="54">
        <v>2017</v>
      </c>
      <c r="O48" s="8">
        <v>43569</v>
      </c>
      <c r="P48" s="63">
        <v>115.49299999999999</v>
      </c>
      <c r="Q48" s="63"/>
      <c r="R48" s="59">
        <f>IF(P48="","",T48*M48*LOOKUP(RIGHT($D$2,3),定数!$A$6:$A$13,定数!$B$6:$B$13))</f>
        <v>10362.709680698492</v>
      </c>
      <c r="S48" s="59"/>
      <c r="T48" s="64">
        <f t="shared" si="13"/>
        <v>55.700000000000216</v>
      </c>
      <c r="U48" s="65"/>
      <c r="V48" t="str">
        <f t="shared" si="8"/>
        <v/>
      </c>
      <c r="W48">
        <f t="shared" si="4"/>
        <v>0</v>
      </c>
      <c r="X48" s="39">
        <f t="shared" si="5"/>
        <v>248060.07613880196</v>
      </c>
      <c r="Y48" s="40">
        <f t="shared" si="6"/>
        <v>0</v>
      </c>
    </row>
    <row r="49" spans="2:25" x14ac:dyDescent="0.2">
      <c r="B49" s="38">
        <v>41</v>
      </c>
      <c r="C49" s="55">
        <f t="shared" si="12"/>
        <v>258422.78581950045</v>
      </c>
      <c r="D49" s="55"/>
      <c r="E49" s="47"/>
      <c r="F49" s="8"/>
      <c r="G49" s="47"/>
      <c r="H49" s="61"/>
      <c r="I49" s="61"/>
      <c r="J49" s="47"/>
      <c r="K49" s="57"/>
      <c r="L49" s="58"/>
      <c r="M49" s="6"/>
      <c r="N49" s="47"/>
      <c r="O49" s="8"/>
      <c r="P49" s="63"/>
      <c r="Q49" s="63"/>
      <c r="R49" s="59" t="str">
        <f>IF(P49="","",T49*M49*LOOKUP(RIGHT($D$2,3),定数!$A$6:$A$13,定数!$B$6:$B$13))</f>
        <v/>
      </c>
      <c r="S49" s="59"/>
      <c r="T49" s="64" t="str">
        <f t="shared" si="13"/>
        <v/>
      </c>
      <c r="U49" s="65"/>
      <c r="V49" t="str">
        <f t="shared" si="8"/>
        <v/>
      </c>
      <c r="W49" t="str">
        <f t="shared" si="4"/>
        <v/>
      </c>
      <c r="X49" s="39">
        <f t="shared" si="5"/>
        <v>258422.78581950045</v>
      </c>
      <c r="Y49" s="40">
        <f t="shared" si="6"/>
        <v>0</v>
      </c>
    </row>
    <row r="50" spans="2:25" x14ac:dyDescent="0.2">
      <c r="B50" s="38">
        <v>42</v>
      </c>
      <c r="C50" s="55" t="str">
        <f t="shared" si="12"/>
        <v/>
      </c>
      <c r="D50" s="55"/>
      <c r="E50" s="47"/>
      <c r="F50" s="8"/>
      <c r="G50" s="47"/>
      <c r="H50" s="61"/>
      <c r="I50" s="61"/>
      <c r="J50" s="47"/>
      <c r="K50" s="57"/>
      <c r="L50" s="58"/>
      <c r="M50" s="6"/>
      <c r="N50" s="47"/>
      <c r="O50" s="8"/>
      <c r="P50" s="63"/>
      <c r="Q50" s="63"/>
      <c r="R50" s="59" t="str">
        <f>IF(P50="","",T50*M50*LOOKUP(RIGHT($D$2,3),定数!$A$6:$A$13,定数!$B$6:$B$13))</f>
        <v/>
      </c>
      <c r="S50" s="59"/>
      <c r="T50" s="64" t="str">
        <f t="shared" si="13"/>
        <v/>
      </c>
      <c r="U50" s="65"/>
      <c r="V50" t="str">
        <f t="shared" si="8"/>
        <v/>
      </c>
      <c r="W50" t="str">
        <f t="shared" si="4"/>
        <v/>
      </c>
      <c r="X50" s="39" t="str">
        <f t="shared" si="5"/>
        <v/>
      </c>
      <c r="Y50" s="40" t="str">
        <f t="shared" si="6"/>
        <v/>
      </c>
    </row>
    <row r="51" spans="2:25" x14ac:dyDescent="0.2">
      <c r="B51" s="38">
        <v>43</v>
      </c>
      <c r="C51" s="55" t="str">
        <f t="shared" si="12"/>
        <v/>
      </c>
      <c r="D51" s="55"/>
      <c r="E51" s="47"/>
      <c r="F51" s="8"/>
      <c r="G51" s="47"/>
      <c r="H51" s="61"/>
      <c r="I51" s="61"/>
      <c r="J51" s="47"/>
      <c r="K51" s="57"/>
      <c r="L51" s="58"/>
      <c r="M51" s="6"/>
      <c r="N51" s="47"/>
      <c r="O51" s="8"/>
      <c r="P51" s="63"/>
      <c r="Q51" s="63"/>
      <c r="R51" s="59" t="str">
        <f>IF(P51="","",T51*M51*LOOKUP(RIGHT($D$2,3),定数!$A$6:$A$13,定数!$B$6:$B$13))</f>
        <v/>
      </c>
      <c r="S51" s="59"/>
      <c r="T51" s="64" t="str">
        <f t="shared" si="13"/>
        <v/>
      </c>
      <c r="U51" s="65"/>
      <c r="V51" t="str">
        <f t="shared" si="8"/>
        <v/>
      </c>
      <c r="W51" t="str">
        <f t="shared" si="4"/>
        <v/>
      </c>
      <c r="X51" s="39" t="str">
        <f t="shared" si="5"/>
        <v/>
      </c>
      <c r="Y51" s="40" t="str">
        <f t="shared" si="6"/>
        <v/>
      </c>
    </row>
    <row r="52" spans="2:25" x14ac:dyDescent="0.2">
      <c r="B52" s="38">
        <v>44</v>
      </c>
      <c r="C52" s="55" t="str">
        <f t="shared" si="12"/>
        <v/>
      </c>
      <c r="D52" s="55"/>
      <c r="E52" s="47"/>
      <c r="F52" s="8"/>
      <c r="G52" s="47"/>
      <c r="H52" s="61"/>
      <c r="I52" s="61"/>
      <c r="J52" s="47"/>
      <c r="K52" s="57"/>
      <c r="L52" s="58"/>
      <c r="M52" s="6"/>
      <c r="N52" s="47"/>
      <c r="O52" s="8"/>
      <c r="P52" s="63"/>
      <c r="Q52" s="63"/>
      <c r="R52" s="59" t="str">
        <f>IF(P52="","",T52*M52*LOOKUP(RIGHT($D$2,3),定数!$A$6:$A$13,定数!$B$6:$B$13))</f>
        <v/>
      </c>
      <c r="S52" s="59"/>
      <c r="T52" s="64" t="str">
        <f t="shared" si="13"/>
        <v/>
      </c>
      <c r="U52" s="65"/>
      <c r="V52" t="str">
        <f t="shared" si="8"/>
        <v/>
      </c>
      <c r="W52" t="str">
        <f t="shared" si="4"/>
        <v/>
      </c>
      <c r="X52" s="39" t="str">
        <f t="shared" si="5"/>
        <v/>
      </c>
      <c r="Y52" s="40" t="str">
        <f t="shared" si="6"/>
        <v/>
      </c>
    </row>
    <row r="53" spans="2:25" x14ac:dyDescent="0.2">
      <c r="B53" s="38">
        <v>45</v>
      </c>
      <c r="C53" s="55" t="str">
        <f t="shared" si="12"/>
        <v/>
      </c>
      <c r="D53" s="55"/>
      <c r="E53" s="38"/>
      <c r="F53" s="8"/>
      <c r="G53" s="38"/>
      <c r="H53" s="56"/>
      <c r="I53" s="56"/>
      <c r="J53" s="38"/>
      <c r="K53" s="57"/>
      <c r="L53" s="58"/>
      <c r="M53" s="6"/>
      <c r="N53" s="38"/>
      <c r="O53" s="8"/>
      <c r="P53" s="63"/>
      <c r="Q53" s="63"/>
      <c r="R53" s="59" t="str">
        <f>IF(P53="","",T53*M53*LOOKUP(RIGHT($D$2,3),定数!$A$6:$A$13,定数!$B$6:$B$13))</f>
        <v/>
      </c>
      <c r="S53" s="59"/>
      <c r="T53" s="64" t="str">
        <f t="shared" si="13"/>
        <v/>
      </c>
      <c r="U53" s="65"/>
      <c r="V53" t="str">
        <f t="shared" si="8"/>
        <v/>
      </c>
      <c r="W53" t="str">
        <f t="shared" si="4"/>
        <v/>
      </c>
      <c r="X53" s="39" t="str">
        <f t="shared" si="5"/>
        <v/>
      </c>
      <c r="Y53" s="40" t="str">
        <f t="shared" si="6"/>
        <v/>
      </c>
    </row>
    <row r="54" spans="2:25" x14ac:dyDescent="0.2">
      <c r="B54" s="38">
        <v>46</v>
      </c>
      <c r="C54" s="55" t="str">
        <f t="shared" si="12"/>
        <v/>
      </c>
      <c r="D54" s="55"/>
      <c r="E54" s="38"/>
      <c r="F54" s="8"/>
      <c r="G54" s="38"/>
      <c r="H54" s="56"/>
      <c r="I54" s="56"/>
      <c r="J54" s="38"/>
      <c r="K54" s="57"/>
      <c r="L54" s="58"/>
      <c r="M54" s="6"/>
      <c r="N54" s="38"/>
      <c r="O54" s="8"/>
      <c r="P54" s="63"/>
      <c r="Q54" s="63"/>
      <c r="R54" s="59" t="str">
        <f>IF(P54="","",T54*M54*LOOKUP(RIGHT($D$2,3),定数!$A$6:$A$13,定数!$B$6:$B$13))</f>
        <v/>
      </c>
      <c r="S54" s="59"/>
      <c r="T54" s="64" t="str">
        <f t="shared" si="13"/>
        <v/>
      </c>
      <c r="U54" s="65"/>
      <c r="V54" t="str">
        <f t="shared" si="8"/>
        <v/>
      </c>
      <c r="W54" t="str">
        <f t="shared" si="4"/>
        <v/>
      </c>
      <c r="X54" s="39" t="str">
        <f t="shared" si="5"/>
        <v/>
      </c>
      <c r="Y54" s="40" t="str">
        <f t="shared" si="6"/>
        <v/>
      </c>
    </row>
    <row r="55" spans="2:25" x14ac:dyDescent="0.2">
      <c r="B55" s="38">
        <v>47</v>
      </c>
      <c r="C55" s="55" t="str">
        <f t="shared" si="12"/>
        <v/>
      </c>
      <c r="D55" s="55"/>
      <c r="E55" s="38"/>
      <c r="F55" s="8"/>
      <c r="G55" s="38"/>
      <c r="H55" s="56"/>
      <c r="I55" s="56"/>
      <c r="J55" s="38"/>
      <c r="K55" s="57"/>
      <c r="L55" s="58"/>
      <c r="M55" s="6"/>
      <c r="N55" s="38"/>
      <c r="O55" s="8"/>
      <c r="P55" s="63"/>
      <c r="Q55" s="63"/>
      <c r="R55" s="59" t="str">
        <f>IF(P55="","",T55*M55*LOOKUP(RIGHT($D$2,3),定数!$A$6:$A$13,定数!$B$6:$B$13))</f>
        <v/>
      </c>
      <c r="S55" s="59"/>
      <c r="T55" s="64" t="str">
        <f t="shared" si="13"/>
        <v/>
      </c>
      <c r="U55" s="65"/>
      <c r="V55" t="str">
        <f t="shared" si="8"/>
        <v/>
      </c>
      <c r="W55" t="str">
        <f t="shared" si="4"/>
        <v/>
      </c>
      <c r="X55" s="39" t="str">
        <f t="shared" si="5"/>
        <v/>
      </c>
      <c r="Y55" s="40" t="str">
        <f t="shared" si="6"/>
        <v/>
      </c>
    </row>
    <row r="56" spans="2:25" x14ac:dyDescent="0.2">
      <c r="B56" s="38">
        <v>48</v>
      </c>
      <c r="C56" s="55" t="str">
        <f t="shared" si="12"/>
        <v/>
      </c>
      <c r="D56" s="55"/>
      <c r="E56" s="38"/>
      <c r="F56" s="8"/>
      <c r="G56" s="38"/>
      <c r="H56" s="56"/>
      <c r="I56" s="56"/>
      <c r="J56" s="38"/>
      <c r="K56" s="57"/>
      <c r="L56" s="58"/>
      <c r="M56" s="6"/>
      <c r="N56" s="38"/>
      <c r="O56" s="8"/>
      <c r="P56" s="63"/>
      <c r="Q56" s="63"/>
      <c r="R56" s="59" t="str">
        <f>IF(P56="","",T56*M56*LOOKUP(RIGHT($D$2,3),定数!$A$6:$A$13,定数!$B$6:$B$13))</f>
        <v/>
      </c>
      <c r="S56" s="59"/>
      <c r="T56" s="64" t="str">
        <f t="shared" si="13"/>
        <v/>
      </c>
      <c r="U56" s="65"/>
      <c r="V56" t="str">
        <f t="shared" si="8"/>
        <v/>
      </c>
      <c r="W56" t="str">
        <f t="shared" si="4"/>
        <v/>
      </c>
      <c r="X56" s="39" t="str">
        <f t="shared" si="5"/>
        <v/>
      </c>
      <c r="Y56" s="40" t="str">
        <f t="shared" si="6"/>
        <v/>
      </c>
    </row>
    <row r="57" spans="2:25" x14ac:dyDescent="0.2">
      <c r="B57" s="38">
        <v>49</v>
      </c>
      <c r="C57" s="55" t="str">
        <f t="shared" si="12"/>
        <v/>
      </c>
      <c r="D57" s="55"/>
      <c r="E57" s="38"/>
      <c r="F57" s="8"/>
      <c r="G57" s="38"/>
      <c r="H57" s="56"/>
      <c r="I57" s="56"/>
      <c r="J57" s="38"/>
      <c r="K57" s="57"/>
      <c r="L57" s="58"/>
      <c r="M57" s="6"/>
      <c r="N57" s="38"/>
      <c r="O57" s="8"/>
      <c r="P57" s="63"/>
      <c r="Q57" s="63"/>
      <c r="R57" s="59"/>
      <c r="S57" s="59"/>
      <c r="T57" s="64" t="str">
        <f t="shared" si="13"/>
        <v/>
      </c>
      <c r="U57" s="65"/>
      <c r="V57" t="str">
        <f t="shared" si="8"/>
        <v/>
      </c>
      <c r="W57" t="str">
        <f t="shared" si="4"/>
        <v/>
      </c>
      <c r="X57" s="39" t="str">
        <f t="shared" si="5"/>
        <v/>
      </c>
      <c r="Y57" s="40" t="str">
        <f t="shared" si="6"/>
        <v/>
      </c>
    </row>
    <row r="58" spans="2:25" x14ac:dyDescent="0.2">
      <c r="B58" s="38">
        <v>50</v>
      </c>
      <c r="C58" s="55" t="str">
        <f t="shared" si="12"/>
        <v/>
      </c>
      <c r="D58" s="55"/>
      <c r="E58" s="38"/>
      <c r="F58" s="8"/>
      <c r="G58" s="38"/>
      <c r="H58" s="56"/>
      <c r="I58" s="56"/>
      <c r="J58" s="38"/>
      <c r="K58" s="57"/>
      <c r="L58" s="58"/>
      <c r="M58" s="6"/>
      <c r="N58" s="38"/>
      <c r="O58" s="8"/>
      <c r="P58" s="63"/>
      <c r="Q58" s="63"/>
      <c r="R58" s="59"/>
      <c r="S58" s="59"/>
      <c r="T58" s="64" t="str">
        <f t="shared" si="13"/>
        <v/>
      </c>
      <c r="U58" s="65"/>
      <c r="V58" t="str">
        <f t="shared" si="8"/>
        <v/>
      </c>
      <c r="W58" t="str">
        <f t="shared" si="4"/>
        <v/>
      </c>
      <c r="X58" s="39" t="str">
        <f t="shared" si="5"/>
        <v/>
      </c>
      <c r="Y58" s="40" t="str">
        <f t="shared" si="6"/>
        <v/>
      </c>
    </row>
    <row r="59" spans="2:25" x14ac:dyDescent="0.2">
      <c r="B59" s="38">
        <v>51</v>
      </c>
      <c r="C59" s="55" t="str">
        <f t="shared" si="12"/>
        <v/>
      </c>
      <c r="D59" s="55"/>
      <c r="E59" s="38"/>
      <c r="F59" s="8"/>
      <c r="G59" s="38"/>
      <c r="H59" s="56"/>
      <c r="I59" s="56"/>
      <c r="J59" s="38"/>
      <c r="K59" s="57"/>
      <c r="L59" s="58"/>
      <c r="M59" s="6"/>
      <c r="N59" s="38"/>
      <c r="O59" s="8"/>
      <c r="P59" s="62"/>
      <c r="Q59" s="62"/>
      <c r="R59" s="59"/>
      <c r="S59" s="59"/>
      <c r="T59" s="64" t="str">
        <f t="shared" si="13"/>
        <v/>
      </c>
      <c r="U59" s="65"/>
      <c r="V59" t="str">
        <f t="shared" si="8"/>
        <v/>
      </c>
      <c r="W59" t="str">
        <f t="shared" si="4"/>
        <v/>
      </c>
      <c r="X59" s="39" t="str">
        <f t="shared" si="5"/>
        <v/>
      </c>
      <c r="Y59" s="40" t="str">
        <f t="shared" si="6"/>
        <v/>
      </c>
    </row>
    <row r="60" spans="2:25" x14ac:dyDescent="0.2">
      <c r="B60" s="38">
        <v>52</v>
      </c>
      <c r="C60" s="55" t="str">
        <f t="shared" si="12"/>
        <v/>
      </c>
      <c r="D60" s="55"/>
      <c r="E60" s="38"/>
      <c r="F60" s="8"/>
      <c r="G60" s="38"/>
      <c r="H60" s="56"/>
      <c r="I60" s="56"/>
      <c r="J60" s="38"/>
      <c r="K60" s="57"/>
      <c r="L60" s="58"/>
      <c r="M60" s="6"/>
      <c r="N60" s="38"/>
      <c r="O60" s="8"/>
      <c r="P60" s="62"/>
      <c r="Q60" s="62"/>
      <c r="R60" s="59" t="str">
        <f>IF(P60="","",T60*M60*LOOKUP(RIGHT($D$2,3),定数!$A$6:$A$13,定数!$B$6:$B$13))</f>
        <v/>
      </c>
      <c r="S60" s="59"/>
      <c r="T60" s="64" t="str">
        <f t="shared" si="13"/>
        <v/>
      </c>
      <c r="U60" s="65"/>
      <c r="V60" t="str">
        <f t="shared" si="8"/>
        <v/>
      </c>
      <c r="W60" t="str">
        <f t="shared" si="4"/>
        <v/>
      </c>
      <c r="X60" s="39" t="str">
        <f t="shared" si="5"/>
        <v/>
      </c>
      <c r="Y60" s="40" t="str">
        <f t="shared" si="6"/>
        <v/>
      </c>
    </row>
    <row r="61" spans="2:25" x14ac:dyDescent="0.2">
      <c r="B61" s="38">
        <v>53</v>
      </c>
      <c r="C61" s="55" t="str">
        <f t="shared" si="12"/>
        <v/>
      </c>
      <c r="D61" s="55"/>
      <c r="E61" s="38"/>
      <c r="F61" s="8"/>
      <c r="G61" s="38"/>
      <c r="H61" s="56"/>
      <c r="I61" s="56"/>
      <c r="J61" s="38"/>
      <c r="K61" s="57"/>
      <c r="L61" s="58"/>
      <c r="M61" s="6"/>
      <c r="N61" s="38"/>
      <c r="O61" s="8"/>
      <c r="P61" s="62"/>
      <c r="Q61" s="62"/>
      <c r="R61" s="59" t="str">
        <f>IF(P61="","",T61*M61*LOOKUP(RIGHT($D$2,3),定数!$A$6:$A$13,定数!$B$6:$B$13))</f>
        <v/>
      </c>
      <c r="S61" s="59"/>
      <c r="T61" s="64" t="str">
        <f t="shared" si="13"/>
        <v/>
      </c>
      <c r="U61" s="65"/>
      <c r="V61" t="str">
        <f t="shared" si="8"/>
        <v/>
      </c>
      <c r="W61" t="str">
        <f t="shared" si="4"/>
        <v/>
      </c>
      <c r="X61" s="39" t="str">
        <f t="shared" si="5"/>
        <v/>
      </c>
      <c r="Y61" s="40" t="str">
        <f t="shared" si="6"/>
        <v/>
      </c>
    </row>
    <row r="62" spans="2:25" x14ac:dyDescent="0.2">
      <c r="B62" s="38">
        <v>54</v>
      </c>
      <c r="C62" s="55" t="str">
        <f t="shared" si="12"/>
        <v/>
      </c>
      <c r="D62" s="55"/>
      <c r="E62" s="38"/>
      <c r="F62" s="8"/>
      <c r="G62" s="38"/>
      <c r="H62" s="56"/>
      <c r="I62" s="56"/>
      <c r="J62" s="38"/>
      <c r="K62" s="57"/>
      <c r="L62" s="58"/>
      <c r="M62" s="6"/>
      <c r="N62" s="38"/>
      <c r="O62" s="8"/>
      <c r="P62" s="62"/>
      <c r="Q62" s="62"/>
      <c r="R62" s="59" t="str">
        <f>IF(P62="","",T62*M62*LOOKUP(RIGHT($D$2,3),定数!$A$6:$A$13,定数!$B$6:$B$13))</f>
        <v/>
      </c>
      <c r="S62" s="59"/>
      <c r="T62" s="64" t="str">
        <f t="shared" si="13"/>
        <v/>
      </c>
      <c r="U62" s="65"/>
      <c r="V62" t="str">
        <f t="shared" si="8"/>
        <v/>
      </c>
      <c r="W62" t="str">
        <f t="shared" si="4"/>
        <v/>
      </c>
      <c r="X62" s="39" t="str">
        <f t="shared" si="5"/>
        <v/>
      </c>
      <c r="Y62" s="40" t="str">
        <f t="shared" si="6"/>
        <v/>
      </c>
    </row>
    <row r="63" spans="2:25" x14ac:dyDescent="0.2">
      <c r="B63" s="38">
        <v>55</v>
      </c>
      <c r="C63" s="55" t="str">
        <f t="shared" si="12"/>
        <v/>
      </c>
      <c r="D63" s="55"/>
      <c r="E63" s="38"/>
      <c r="F63" s="8"/>
      <c r="G63" s="38"/>
      <c r="H63" s="56"/>
      <c r="I63" s="56"/>
      <c r="J63" s="38"/>
      <c r="K63" s="57"/>
      <c r="L63" s="58"/>
      <c r="M63" s="6"/>
      <c r="N63" s="38"/>
      <c r="O63" s="8"/>
      <c r="P63" s="62"/>
      <c r="Q63" s="62"/>
      <c r="R63" s="59" t="str">
        <f>IF(P63="","",T63*M63*LOOKUP(RIGHT($D$2,3),定数!$A$6:$A$13,定数!$B$6:$B$13))</f>
        <v/>
      </c>
      <c r="S63" s="59"/>
      <c r="T63" s="64" t="str">
        <f t="shared" si="13"/>
        <v/>
      </c>
      <c r="U63" s="65"/>
      <c r="V63" t="str">
        <f t="shared" si="8"/>
        <v/>
      </c>
      <c r="W63" t="str">
        <f t="shared" si="4"/>
        <v/>
      </c>
      <c r="X63" s="39" t="str">
        <f t="shared" si="5"/>
        <v/>
      </c>
      <c r="Y63" s="40" t="str">
        <f t="shared" si="6"/>
        <v/>
      </c>
    </row>
    <row r="64" spans="2:25" x14ac:dyDescent="0.2">
      <c r="B64" s="38">
        <v>56</v>
      </c>
      <c r="C64" s="55" t="str">
        <f t="shared" si="12"/>
        <v/>
      </c>
      <c r="D64" s="55"/>
      <c r="E64" s="38"/>
      <c r="F64" s="8"/>
      <c r="G64" s="38"/>
      <c r="H64" s="56"/>
      <c r="I64" s="56"/>
      <c r="J64" s="38"/>
      <c r="K64" s="57"/>
      <c r="L64" s="58"/>
      <c r="M64" s="6"/>
      <c r="N64" s="38"/>
      <c r="O64" s="8"/>
      <c r="P64" s="62"/>
      <c r="Q64" s="62"/>
      <c r="R64" s="59" t="str">
        <f>IF(P64="","",T64*M64*LOOKUP(RIGHT($D$2,3),定数!$A$6:$A$13,定数!$B$6:$B$13))</f>
        <v/>
      </c>
      <c r="S64" s="59"/>
      <c r="T64" s="64" t="str">
        <f t="shared" si="13"/>
        <v/>
      </c>
      <c r="U64" s="65"/>
      <c r="V64" t="str">
        <f t="shared" si="8"/>
        <v/>
      </c>
      <c r="W64" t="str">
        <f t="shared" si="4"/>
        <v/>
      </c>
      <c r="X64" s="39" t="str">
        <f t="shared" si="5"/>
        <v/>
      </c>
      <c r="Y64" s="40" t="str">
        <f t="shared" si="6"/>
        <v/>
      </c>
    </row>
    <row r="65" spans="2:25" x14ac:dyDescent="0.2">
      <c r="B65" s="38">
        <v>57</v>
      </c>
      <c r="C65" s="55" t="str">
        <f t="shared" si="12"/>
        <v/>
      </c>
      <c r="D65" s="55"/>
      <c r="E65" s="38"/>
      <c r="F65" s="8"/>
      <c r="G65" s="38"/>
      <c r="H65" s="56"/>
      <c r="I65" s="56"/>
      <c r="J65" s="38"/>
      <c r="K65" s="57"/>
      <c r="L65" s="58"/>
      <c r="M65" s="6"/>
      <c r="N65" s="38"/>
      <c r="O65" s="8"/>
      <c r="P65" s="62"/>
      <c r="Q65" s="62"/>
      <c r="R65" s="59" t="str">
        <f>IF(P65="","",T65*M65*LOOKUP(RIGHT($D$2,3),定数!$A$6:$A$13,定数!$B$6:$B$13))</f>
        <v/>
      </c>
      <c r="S65" s="59"/>
      <c r="T65" s="64" t="str">
        <f t="shared" si="13"/>
        <v/>
      </c>
      <c r="U65" s="65"/>
      <c r="V65" t="str">
        <f t="shared" si="8"/>
        <v/>
      </c>
      <c r="W65" t="str">
        <f t="shared" si="4"/>
        <v/>
      </c>
      <c r="X65" s="39" t="str">
        <f t="shared" si="5"/>
        <v/>
      </c>
      <c r="Y65" s="40" t="str">
        <f t="shared" si="6"/>
        <v/>
      </c>
    </row>
    <row r="66" spans="2:25" x14ac:dyDescent="0.2">
      <c r="B66" s="38">
        <v>58</v>
      </c>
      <c r="C66" s="55" t="str">
        <f t="shared" si="12"/>
        <v/>
      </c>
      <c r="D66" s="55"/>
      <c r="E66" s="38"/>
      <c r="F66" s="8"/>
      <c r="G66" s="38"/>
      <c r="H66" s="56"/>
      <c r="I66" s="56"/>
      <c r="J66" s="38"/>
      <c r="K66" s="57" t="str">
        <f t="shared" ref="K66:K74" si="14">IF(J66="","",C66*0.03)</f>
        <v/>
      </c>
      <c r="L66" s="58"/>
      <c r="M66" s="6" t="str">
        <f>IF(J66="","",(K66/J66)/LOOKUP(RIGHT($D$2,3),定数!$A$6:$A$13,定数!$B$6:$B$13))</f>
        <v/>
      </c>
      <c r="N66" s="38"/>
      <c r="O66" s="8"/>
      <c r="P66" s="62"/>
      <c r="Q66" s="62"/>
      <c r="R66" s="59" t="str">
        <f>IF(P66="","",T66*M66*LOOKUP(RIGHT($D$2,3),定数!$A$6:$A$13,定数!$B$6:$B$13))</f>
        <v/>
      </c>
      <c r="S66" s="59"/>
      <c r="T66" s="64" t="str">
        <f t="shared" si="13"/>
        <v/>
      </c>
      <c r="U66" s="65"/>
      <c r="V66" t="str">
        <f t="shared" si="8"/>
        <v/>
      </c>
      <c r="W66" t="str">
        <f t="shared" si="4"/>
        <v/>
      </c>
      <c r="X66" s="39" t="str">
        <f t="shared" si="5"/>
        <v/>
      </c>
      <c r="Y66" s="40" t="str">
        <f t="shared" si="6"/>
        <v/>
      </c>
    </row>
    <row r="67" spans="2:25" x14ac:dyDescent="0.2">
      <c r="B67" s="38">
        <v>59</v>
      </c>
      <c r="C67" s="55" t="str">
        <f t="shared" ref="C67:C68" si="15">IF(R66="","",C66+R66)</f>
        <v/>
      </c>
      <c r="D67" s="55"/>
      <c r="E67" s="38"/>
      <c r="F67" s="8"/>
      <c r="G67" s="38"/>
      <c r="H67" s="56"/>
      <c r="I67" s="56"/>
      <c r="J67" s="38"/>
      <c r="K67" s="57" t="str">
        <f t="shared" si="14"/>
        <v/>
      </c>
      <c r="L67" s="58"/>
      <c r="M67" s="6" t="str">
        <f>IF(J67="","",(K67/J67)/LOOKUP(RIGHT($D$2,3),定数!$A$6:$A$13,定数!$B$6:$B$13))</f>
        <v/>
      </c>
      <c r="N67" s="38"/>
      <c r="O67" s="8"/>
      <c r="P67" s="62"/>
      <c r="Q67" s="62"/>
      <c r="R67" s="59" t="str">
        <f>IF(P67="","",T67*M67*LOOKUP(RIGHT($D$2,3),定数!$A$6:$A$13,定数!$B$6:$B$13))</f>
        <v/>
      </c>
      <c r="S67" s="59"/>
      <c r="T67" s="64" t="str">
        <f t="shared" si="13"/>
        <v/>
      </c>
      <c r="U67" s="65"/>
      <c r="V67" t="str">
        <f t="shared" si="8"/>
        <v/>
      </c>
      <c r="W67" t="str">
        <f t="shared" si="4"/>
        <v/>
      </c>
      <c r="X67" s="39" t="str">
        <f t="shared" si="5"/>
        <v/>
      </c>
      <c r="Y67" s="40" t="str">
        <f t="shared" si="6"/>
        <v/>
      </c>
    </row>
    <row r="68" spans="2:25" x14ac:dyDescent="0.2">
      <c r="B68" s="38">
        <v>60</v>
      </c>
      <c r="C68" s="55" t="str">
        <f t="shared" si="15"/>
        <v/>
      </c>
      <c r="D68" s="55"/>
      <c r="E68" s="38"/>
      <c r="F68" s="8"/>
      <c r="G68" s="38"/>
      <c r="H68" s="56"/>
      <c r="I68" s="56"/>
      <c r="J68" s="38"/>
      <c r="K68" s="57" t="str">
        <f t="shared" si="14"/>
        <v/>
      </c>
      <c r="L68" s="58"/>
      <c r="M68" s="6" t="str">
        <f>IF(J68="","",(K68/J68)/LOOKUP(RIGHT($D$2,3),定数!$A$6:$A$13,定数!$B$6:$B$13))</f>
        <v/>
      </c>
      <c r="N68" s="38"/>
      <c r="O68" s="8"/>
      <c r="P68" s="62"/>
      <c r="Q68" s="62"/>
      <c r="R68" s="59" t="str">
        <f>IF(P68="","",T68*M68*LOOKUP(RIGHT($D$2,3),定数!$A$6:$A$13,定数!$B$6:$B$13))</f>
        <v/>
      </c>
      <c r="S68" s="59"/>
      <c r="T68" s="64" t="str">
        <f t="shared" si="13"/>
        <v/>
      </c>
      <c r="U68" s="65"/>
      <c r="V68" t="str">
        <f t="shared" si="8"/>
        <v/>
      </c>
      <c r="W68" t="str">
        <f t="shared" si="4"/>
        <v/>
      </c>
      <c r="X68" s="39" t="str">
        <f t="shared" si="5"/>
        <v/>
      </c>
      <c r="Y68" s="40" t="str">
        <f t="shared" si="6"/>
        <v/>
      </c>
    </row>
    <row r="69" spans="2:25" x14ac:dyDescent="0.2">
      <c r="B69" s="38">
        <v>61</v>
      </c>
      <c r="C69" s="55" t="str">
        <f t="shared" ref="C69:C73" si="16">IF(R68="","",C68+R68)</f>
        <v/>
      </c>
      <c r="D69" s="55"/>
      <c r="E69" s="38"/>
      <c r="F69" s="8"/>
      <c r="G69" s="38"/>
      <c r="H69" s="56"/>
      <c r="I69" s="56"/>
      <c r="J69" s="38"/>
      <c r="K69" s="57" t="str">
        <f t="shared" si="14"/>
        <v/>
      </c>
      <c r="L69" s="58"/>
      <c r="M69" s="6" t="str">
        <f>IF(J69="","",(K69/J69)/LOOKUP(RIGHT($D$2,3),定数!$A$6:$A$13,定数!$B$6:$B$13))</f>
        <v/>
      </c>
      <c r="N69" s="38"/>
      <c r="O69" s="8"/>
      <c r="P69" s="62"/>
      <c r="Q69" s="62"/>
      <c r="R69" s="59" t="str">
        <f>IF(P69="","",T69*M69*LOOKUP(RIGHT($D$2,3),定数!$A$6:$A$13,定数!$B$6:$B$13))</f>
        <v/>
      </c>
      <c r="S69" s="59"/>
      <c r="T69" s="64" t="str">
        <f t="shared" si="13"/>
        <v/>
      </c>
      <c r="U69" s="65"/>
      <c r="V69" t="str">
        <f t="shared" si="8"/>
        <v/>
      </c>
      <c r="W69" t="str">
        <f t="shared" si="4"/>
        <v/>
      </c>
      <c r="X69" s="39" t="str">
        <f t="shared" si="5"/>
        <v/>
      </c>
      <c r="Y69" s="40" t="str">
        <f t="shared" si="6"/>
        <v/>
      </c>
    </row>
    <row r="70" spans="2:25" x14ac:dyDescent="0.2">
      <c r="B70" s="38">
        <v>62</v>
      </c>
      <c r="C70" s="55" t="str">
        <f t="shared" si="16"/>
        <v/>
      </c>
      <c r="D70" s="55"/>
      <c r="E70" s="38"/>
      <c r="F70" s="8"/>
      <c r="G70" s="38"/>
      <c r="H70" s="56"/>
      <c r="I70" s="56"/>
      <c r="J70" s="38"/>
      <c r="K70" s="57" t="str">
        <f t="shared" si="14"/>
        <v/>
      </c>
      <c r="L70" s="58"/>
      <c r="M70" s="6" t="str">
        <f>IF(J70="","",(K70/J70)/LOOKUP(RIGHT($D$2,3),定数!$A$6:$A$13,定数!$B$6:$B$13))</f>
        <v/>
      </c>
      <c r="N70" s="38"/>
      <c r="O70" s="8"/>
      <c r="P70" s="62"/>
      <c r="Q70" s="62"/>
      <c r="R70" s="59" t="str">
        <f>IF(P70="","",T70*M70*LOOKUP(RIGHT($D$2,3),定数!$A$6:$A$13,定数!$B$6:$B$13))</f>
        <v/>
      </c>
      <c r="S70" s="59"/>
      <c r="T70" s="64" t="str">
        <f t="shared" si="13"/>
        <v/>
      </c>
      <c r="U70" s="65"/>
      <c r="V70" t="str">
        <f t="shared" si="8"/>
        <v/>
      </c>
      <c r="W70" t="str">
        <f t="shared" si="4"/>
        <v/>
      </c>
      <c r="X70" s="39" t="str">
        <f t="shared" si="5"/>
        <v/>
      </c>
      <c r="Y70" s="40" t="str">
        <f t="shared" si="6"/>
        <v/>
      </c>
    </row>
    <row r="71" spans="2:25" x14ac:dyDescent="0.2">
      <c r="B71" s="38">
        <v>63</v>
      </c>
      <c r="C71" s="55" t="str">
        <f t="shared" si="16"/>
        <v/>
      </c>
      <c r="D71" s="55"/>
      <c r="E71" s="38"/>
      <c r="F71" s="8"/>
      <c r="G71" s="38"/>
      <c r="H71" s="56"/>
      <c r="I71" s="56"/>
      <c r="J71" s="38"/>
      <c r="K71" s="57" t="str">
        <f t="shared" si="14"/>
        <v/>
      </c>
      <c r="L71" s="58"/>
      <c r="M71" s="6" t="str">
        <f>IF(J71="","",(K71/J71)/LOOKUP(RIGHT($D$2,3),定数!$A$6:$A$13,定数!$B$6:$B$13))</f>
        <v/>
      </c>
      <c r="N71" s="38"/>
      <c r="O71" s="8"/>
      <c r="P71" s="62"/>
      <c r="Q71" s="62"/>
      <c r="R71" s="59" t="str">
        <f>IF(P71="","",T71*M71*LOOKUP(RIGHT($D$2,3),定数!$A$6:$A$13,定数!$B$6:$B$13))</f>
        <v/>
      </c>
      <c r="S71" s="59"/>
      <c r="T71" s="64" t="str">
        <f t="shared" si="13"/>
        <v/>
      </c>
      <c r="U71" s="65"/>
      <c r="V71" t="str">
        <f t="shared" si="8"/>
        <v/>
      </c>
      <c r="W71" t="str">
        <f t="shared" si="4"/>
        <v/>
      </c>
      <c r="X71" s="39" t="str">
        <f t="shared" si="5"/>
        <v/>
      </c>
      <c r="Y71" s="40" t="str">
        <f t="shared" si="6"/>
        <v/>
      </c>
    </row>
    <row r="72" spans="2:25" x14ac:dyDescent="0.2">
      <c r="B72" s="38">
        <v>64</v>
      </c>
      <c r="C72" s="55" t="str">
        <f t="shared" si="16"/>
        <v/>
      </c>
      <c r="D72" s="55"/>
      <c r="E72" s="38"/>
      <c r="F72" s="8"/>
      <c r="G72" s="38"/>
      <c r="H72" s="56"/>
      <c r="I72" s="56"/>
      <c r="J72" s="38"/>
      <c r="K72" s="57" t="str">
        <f t="shared" si="14"/>
        <v/>
      </c>
      <c r="L72" s="58"/>
      <c r="M72" s="6" t="str">
        <f>IF(J72="","",(K72/J72)/LOOKUP(RIGHT($D$2,3),定数!$A$6:$A$13,定数!$B$6:$B$13))</f>
        <v/>
      </c>
      <c r="N72" s="38"/>
      <c r="O72" s="8"/>
      <c r="P72" s="62"/>
      <c r="Q72" s="62"/>
      <c r="R72" s="59" t="str">
        <f>IF(P72="","",T72*M72*LOOKUP(RIGHT($D$2,3),定数!$A$6:$A$13,定数!$B$6:$B$13))</f>
        <v/>
      </c>
      <c r="S72" s="59"/>
      <c r="T72" s="64" t="str">
        <f t="shared" ref="T72:T80" si="17">IF(P72="","",IF(G72="買",(P72-H72),(H72-P72))*IF(RIGHT($D$2,3)="JPY",100,10000))</f>
        <v/>
      </c>
      <c r="U72" s="65"/>
      <c r="V72" t="str">
        <f t="shared" si="8"/>
        <v/>
      </c>
      <c r="W72" t="str">
        <f t="shared" si="4"/>
        <v/>
      </c>
      <c r="X72" s="39" t="str">
        <f t="shared" si="5"/>
        <v/>
      </c>
      <c r="Y72" s="40" t="str">
        <f t="shared" si="6"/>
        <v/>
      </c>
    </row>
    <row r="73" spans="2:25" x14ac:dyDescent="0.2">
      <c r="B73" s="38">
        <v>65</v>
      </c>
      <c r="C73" s="55" t="str">
        <f t="shared" si="16"/>
        <v/>
      </c>
      <c r="D73" s="55"/>
      <c r="E73" s="38"/>
      <c r="F73" s="8"/>
      <c r="G73" s="38"/>
      <c r="H73" s="56"/>
      <c r="I73" s="56"/>
      <c r="J73" s="38"/>
      <c r="K73" s="57" t="str">
        <f t="shared" si="14"/>
        <v/>
      </c>
      <c r="L73" s="58"/>
      <c r="M73" s="6" t="str">
        <f>IF(J73="","",(K73/J73)/LOOKUP(RIGHT($D$2,3),定数!$A$6:$A$13,定数!$B$6:$B$13))</f>
        <v/>
      </c>
      <c r="N73" s="38"/>
      <c r="O73" s="8"/>
      <c r="P73" s="62"/>
      <c r="Q73" s="62"/>
      <c r="R73" s="59" t="str">
        <f>IF(P73="","",T73*M73*LOOKUP(RIGHT($D$2,3),定数!$A$6:$A$13,定数!$B$6:$B$13))</f>
        <v/>
      </c>
      <c r="S73" s="59"/>
      <c r="T73" s="64" t="str">
        <f t="shared" si="17"/>
        <v/>
      </c>
      <c r="U73" s="65"/>
      <c r="V73" t="str">
        <f t="shared" si="8"/>
        <v/>
      </c>
      <c r="W73" t="str">
        <f t="shared" si="4"/>
        <v/>
      </c>
      <c r="X73" s="39" t="str">
        <f t="shared" si="5"/>
        <v/>
      </c>
      <c r="Y73" s="40" t="str">
        <f t="shared" si="6"/>
        <v/>
      </c>
    </row>
    <row r="74" spans="2:25" x14ac:dyDescent="0.2">
      <c r="B74" s="38">
        <v>66</v>
      </c>
      <c r="C74" s="55" t="str">
        <f t="shared" ref="C74:C108" si="18">IF(R73="","",C73+R73)</f>
        <v/>
      </c>
      <c r="D74" s="55"/>
      <c r="E74" s="38"/>
      <c r="F74" s="8"/>
      <c r="G74" s="38"/>
      <c r="H74" s="56"/>
      <c r="I74" s="56"/>
      <c r="J74" s="38"/>
      <c r="K74" s="57" t="str">
        <f t="shared" si="14"/>
        <v/>
      </c>
      <c r="L74" s="58"/>
      <c r="M74" s="6" t="str">
        <f>IF(J74="","",(K74/J74)/LOOKUP(RIGHT($D$2,3),定数!$A$6:$A$13,定数!$B$6:$B$13))</f>
        <v/>
      </c>
      <c r="N74" s="38"/>
      <c r="O74" s="8"/>
      <c r="P74" s="62"/>
      <c r="Q74" s="62"/>
      <c r="R74" s="59" t="str">
        <f>IF(P74="","",T74*M74*LOOKUP(RIGHT($D$2,3),定数!$A$6:$A$13,定数!$B$6:$B$13))</f>
        <v/>
      </c>
      <c r="S74" s="59"/>
      <c r="T74" s="64" t="str">
        <f t="shared" si="17"/>
        <v/>
      </c>
      <c r="U74" s="65"/>
      <c r="V74" t="str">
        <f t="shared" si="8"/>
        <v/>
      </c>
      <c r="W74" t="str">
        <f t="shared" si="8"/>
        <v/>
      </c>
      <c r="X74" s="39" t="str">
        <f t="shared" si="5"/>
        <v/>
      </c>
      <c r="Y74" s="40" t="str">
        <f t="shared" si="6"/>
        <v/>
      </c>
    </row>
    <row r="75" spans="2:25" x14ac:dyDescent="0.2">
      <c r="B75" s="38">
        <v>67</v>
      </c>
      <c r="C75" s="55" t="str">
        <f t="shared" si="18"/>
        <v/>
      </c>
      <c r="D75" s="55"/>
      <c r="E75" s="38"/>
      <c r="F75" s="8"/>
      <c r="G75" s="38"/>
      <c r="H75" s="56"/>
      <c r="I75" s="56"/>
      <c r="J75" s="38"/>
      <c r="K75" s="57" t="str">
        <f t="shared" ref="K75:K108" si="19">IF(J75="","",C75*0.03)</f>
        <v/>
      </c>
      <c r="L75" s="58"/>
      <c r="M75" s="6" t="str">
        <f>IF(J75="","",(K75/J75)/LOOKUP(RIGHT($D$2,3),定数!$A$6:$A$13,定数!$B$6:$B$13))</f>
        <v/>
      </c>
      <c r="N75" s="38"/>
      <c r="O75" s="8"/>
      <c r="P75" s="62"/>
      <c r="Q75" s="62"/>
      <c r="R75" s="59" t="str">
        <f>IF(P75="","",T75*M75*LOOKUP(RIGHT($D$2,3),定数!$A$6:$A$13,定数!$B$6:$B$13))</f>
        <v/>
      </c>
      <c r="S75" s="59"/>
      <c r="T75" s="64" t="str">
        <f t="shared" si="17"/>
        <v/>
      </c>
      <c r="U75" s="65"/>
      <c r="V75" t="str">
        <f t="shared" ref="V75:W90" si="20">IF(S75&lt;&gt;"",IF(S75&lt;0,1+V74,0),"")</f>
        <v/>
      </c>
      <c r="W75" t="str">
        <f t="shared" si="20"/>
        <v/>
      </c>
      <c r="X75" s="39" t="str">
        <f t="shared" si="5"/>
        <v/>
      </c>
      <c r="Y75" s="40" t="str">
        <f t="shared" si="6"/>
        <v/>
      </c>
    </row>
    <row r="76" spans="2:25" x14ac:dyDescent="0.2">
      <c r="B76" s="38">
        <v>68</v>
      </c>
      <c r="C76" s="55" t="str">
        <f t="shared" si="18"/>
        <v/>
      </c>
      <c r="D76" s="55"/>
      <c r="E76" s="38"/>
      <c r="F76" s="8"/>
      <c r="G76" s="38"/>
      <c r="H76" s="56"/>
      <c r="I76" s="56"/>
      <c r="J76" s="38"/>
      <c r="K76" s="57" t="str">
        <f t="shared" si="19"/>
        <v/>
      </c>
      <c r="L76" s="58"/>
      <c r="M76" s="6" t="str">
        <f>IF(J76="","",(K76/J76)/LOOKUP(RIGHT($D$2,3),定数!$A$6:$A$13,定数!$B$6:$B$13))</f>
        <v/>
      </c>
      <c r="N76" s="38"/>
      <c r="O76" s="8"/>
      <c r="P76" s="56"/>
      <c r="Q76" s="56"/>
      <c r="R76" s="59" t="str">
        <f>IF(P76="","",T76*M76*LOOKUP(RIGHT($D$2,3),定数!$A$6:$A$13,定数!$B$6:$B$13))</f>
        <v/>
      </c>
      <c r="S76" s="59"/>
      <c r="T76" s="64" t="str">
        <f t="shared" si="17"/>
        <v/>
      </c>
      <c r="U76" s="65"/>
      <c r="V76" t="str">
        <f t="shared" si="20"/>
        <v/>
      </c>
      <c r="W76" t="str">
        <f t="shared" si="20"/>
        <v/>
      </c>
      <c r="X76" s="39" t="str">
        <f t="shared" ref="X76:X108" si="21">IF(C76&lt;&gt;"",MAX(X75,C76),"")</f>
        <v/>
      </c>
      <c r="Y76" s="40" t="str">
        <f t="shared" ref="Y76:Y108" si="22">IF(X76&lt;&gt;"",1-(C76/X76),"")</f>
        <v/>
      </c>
    </row>
    <row r="77" spans="2:25" x14ac:dyDescent="0.2">
      <c r="B77" s="38">
        <v>69</v>
      </c>
      <c r="C77" s="55" t="str">
        <f t="shared" si="18"/>
        <v/>
      </c>
      <c r="D77" s="55"/>
      <c r="E77" s="38"/>
      <c r="F77" s="8"/>
      <c r="G77" s="38"/>
      <c r="H77" s="56"/>
      <c r="I77" s="56"/>
      <c r="J77" s="38"/>
      <c r="K77" s="57" t="str">
        <f t="shared" si="19"/>
        <v/>
      </c>
      <c r="L77" s="58"/>
      <c r="M77" s="6" t="str">
        <f>IF(J77="","",(K77/J77)/LOOKUP(RIGHT($D$2,3),定数!$A$6:$A$13,定数!$B$6:$B$13))</f>
        <v/>
      </c>
      <c r="N77" s="38"/>
      <c r="O77" s="8"/>
      <c r="P77" s="56"/>
      <c r="Q77" s="56"/>
      <c r="R77" s="59" t="str">
        <f>IF(P77="","",T77*M77*LOOKUP(RIGHT($D$2,3),定数!$A$6:$A$13,定数!$B$6:$B$13))</f>
        <v/>
      </c>
      <c r="S77" s="59"/>
      <c r="T77" s="64" t="str">
        <f t="shared" si="17"/>
        <v/>
      </c>
      <c r="U77" s="65"/>
      <c r="V77" t="str">
        <f t="shared" si="20"/>
        <v/>
      </c>
      <c r="W77" t="str">
        <f t="shared" si="20"/>
        <v/>
      </c>
      <c r="X77" s="39" t="str">
        <f t="shared" si="21"/>
        <v/>
      </c>
      <c r="Y77" s="40" t="str">
        <f t="shared" si="22"/>
        <v/>
      </c>
    </row>
    <row r="78" spans="2:25" x14ac:dyDescent="0.2">
      <c r="B78" s="38">
        <v>70</v>
      </c>
      <c r="C78" s="55" t="str">
        <f t="shared" si="18"/>
        <v/>
      </c>
      <c r="D78" s="55"/>
      <c r="E78" s="38"/>
      <c r="F78" s="8"/>
      <c r="G78" s="38"/>
      <c r="H78" s="56"/>
      <c r="I78" s="56"/>
      <c r="J78" s="38"/>
      <c r="K78" s="57" t="str">
        <f t="shared" si="19"/>
        <v/>
      </c>
      <c r="L78" s="58"/>
      <c r="M78" s="6" t="str">
        <f>IF(J78="","",(K78/J78)/LOOKUP(RIGHT($D$2,3),定数!$A$6:$A$13,定数!$B$6:$B$13))</f>
        <v/>
      </c>
      <c r="N78" s="38"/>
      <c r="O78" s="8"/>
      <c r="P78" s="56"/>
      <c r="Q78" s="56"/>
      <c r="R78" s="59" t="str">
        <f>IF(P78="","",T78*M78*LOOKUP(RIGHT($D$2,3),定数!$A$6:$A$13,定数!$B$6:$B$13))</f>
        <v/>
      </c>
      <c r="S78" s="59"/>
      <c r="T78" s="64" t="str">
        <f t="shared" si="17"/>
        <v/>
      </c>
      <c r="U78" s="65"/>
      <c r="V78" t="str">
        <f t="shared" si="20"/>
        <v/>
      </c>
      <c r="W78" t="str">
        <f t="shared" si="20"/>
        <v/>
      </c>
      <c r="X78" s="39" t="str">
        <f t="shared" si="21"/>
        <v/>
      </c>
      <c r="Y78" s="40" t="str">
        <f t="shared" si="22"/>
        <v/>
      </c>
    </row>
    <row r="79" spans="2:25" x14ac:dyDescent="0.2">
      <c r="B79" s="38">
        <v>71</v>
      </c>
      <c r="C79" s="55" t="str">
        <f t="shared" si="18"/>
        <v/>
      </c>
      <c r="D79" s="55"/>
      <c r="E79" s="38"/>
      <c r="F79" s="8"/>
      <c r="G79" s="38"/>
      <c r="H79" s="56"/>
      <c r="I79" s="56"/>
      <c r="J79" s="38"/>
      <c r="K79" s="57" t="str">
        <f t="shared" si="19"/>
        <v/>
      </c>
      <c r="L79" s="58"/>
      <c r="M79" s="6" t="str">
        <f>IF(J79="","",(K79/J79)/LOOKUP(RIGHT($D$2,3),定数!$A$6:$A$13,定数!$B$6:$B$13))</f>
        <v/>
      </c>
      <c r="N79" s="38"/>
      <c r="O79" s="8"/>
      <c r="P79" s="56"/>
      <c r="Q79" s="56"/>
      <c r="R79" s="59" t="str">
        <f>IF(P79="","",T79*M79*LOOKUP(RIGHT($D$2,3),定数!$A$6:$A$13,定数!$B$6:$B$13))</f>
        <v/>
      </c>
      <c r="S79" s="59"/>
      <c r="T79" s="64" t="str">
        <f t="shared" si="17"/>
        <v/>
      </c>
      <c r="U79" s="65"/>
      <c r="V79" t="str">
        <f t="shared" si="20"/>
        <v/>
      </c>
      <c r="W79" t="str">
        <f t="shared" si="20"/>
        <v/>
      </c>
      <c r="X79" s="39" t="str">
        <f t="shared" si="21"/>
        <v/>
      </c>
      <c r="Y79" s="40" t="str">
        <f t="shared" si="22"/>
        <v/>
      </c>
    </row>
    <row r="80" spans="2:25" x14ac:dyDescent="0.2">
      <c r="B80" s="38">
        <v>72</v>
      </c>
      <c r="C80" s="55" t="str">
        <f t="shared" si="18"/>
        <v/>
      </c>
      <c r="D80" s="55"/>
      <c r="E80" s="38"/>
      <c r="F80" s="8"/>
      <c r="G80" s="38"/>
      <c r="H80" s="56"/>
      <c r="I80" s="56"/>
      <c r="J80" s="38"/>
      <c r="K80" s="57" t="str">
        <f t="shared" si="19"/>
        <v/>
      </c>
      <c r="L80" s="58"/>
      <c r="M80" s="6" t="str">
        <f>IF(J80="","",(K80/J80)/LOOKUP(RIGHT($D$2,3),定数!$A$6:$A$13,定数!$B$6:$B$13))</f>
        <v/>
      </c>
      <c r="N80" s="38"/>
      <c r="O80" s="8"/>
      <c r="P80" s="56"/>
      <c r="Q80" s="56"/>
      <c r="R80" s="59" t="str">
        <f>IF(P80="","",T80*M80*LOOKUP(RIGHT($D$2,3),定数!$A$6:$A$13,定数!$B$6:$B$13))</f>
        <v/>
      </c>
      <c r="S80" s="59"/>
      <c r="T80" s="64" t="str">
        <f t="shared" si="17"/>
        <v/>
      </c>
      <c r="U80" s="65"/>
      <c r="V80" t="str">
        <f t="shared" si="20"/>
        <v/>
      </c>
      <c r="W80" t="str">
        <f t="shared" si="20"/>
        <v/>
      </c>
      <c r="X80" s="39" t="str">
        <f t="shared" si="21"/>
        <v/>
      </c>
      <c r="Y80" s="40" t="str">
        <f t="shared" si="22"/>
        <v/>
      </c>
    </row>
    <row r="81" spans="2:25" x14ac:dyDescent="0.2">
      <c r="B81" s="38">
        <v>73</v>
      </c>
      <c r="C81" s="55" t="str">
        <f t="shared" si="18"/>
        <v/>
      </c>
      <c r="D81" s="55"/>
      <c r="E81" s="38"/>
      <c r="F81" s="8"/>
      <c r="G81" s="38"/>
      <c r="H81" s="56"/>
      <c r="I81" s="56"/>
      <c r="J81" s="38"/>
      <c r="K81" s="57" t="str">
        <f t="shared" si="19"/>
        <v/>
      </c>
      <c r="L81" s="58"/>
      <c r="M81" s="6" t="str">
        <f>IF(J81="","",(K81/J81)/LOOKUP(RIGHT($D$2,3),定数!$A$6:$A$13,定数!$B$6:$B$13))</f>
        <v/>
      </c>
      <c r="N81" s="38"/>
      <c r="O81" s="8"/>
      <c r="P81" s="56"/>
      <c r="Q81" s="56"/>
      <c r="R81" s="59" t="str">
        <f>IF(P81="","",T81*M81*LOOKUP(RIGHT($D$2,3),定数!$A$6:$A$13,定数!$B$6:$B$13))</f>
        <v/>
      </c>
      <c r="S81" s="59"/>
      <c r="T81" s="60" t="str">
        <f t="shared" ref="T81:T108" si="23">IF(P81="","",IF(G81="買",(P81-H81),(H81-P81))*IF(RIGHT($D$2,3)="JPY",100,10000))</f>
        <v/>
      </c>
      <c r="U81" s="60"/>
      <c r="V81" t="str">
        <f t="shared" si="20"/>
        <v/>
      </c>
      <c r="W81" t="str">
        <f t="shared" si="20"/>
        <v/>
      </c>
      <c r="X81" s="39" t="str">
        <f t="shared" si="21"/>
        <v/>
      </c>
      <c r="Y81" s="40" t="str">
        <f t="shared" si="22"/>
        <v/>
      </c>
    </row>
    <row r="82" spans="2:25" x14ac:dyDescent="0.2">
      <c r="B82" s="38">
        <v>74</v>
      </c>
      <c r="C82" s="55" t="str">
        <f t="shared" si="18"/>
        <v/>
      </c>
      <c r="D82" s="55"/>
      <c r="E82" s="38"/>
      <c r="F82" s="8"/>
      <c r="G82" s="38"/>
      <c r="H82" s="56"/>
      <c r="I82" s="56"/>
      <c r="J82" s="38"/>
      <c r="K82" s="57" t="str">
        <f t="shared" si="19"/>
        <v/>
      </c>
      <c r="L82" s="58"/>
      <c r="M82" s="6" t="str">
        <f>IF(J82="","",(K82/J82)/LOOKUP(RIGHT($D$2,3),定数!$A$6:$A$13,定数!$B$6:$B$13))</f>
        <v/>
      </c>
      <c r="N82" s="38"/>
      <c r="O82" s="8"/>
      <c r="P82" s="56"/>
      <c r="Q82" s="56"/>
      <c r="R82" s="59" t="str">
        <f>IF(P82="","",T82*M82*LOOKUP(RIGHT($D$2,3),定数!$A$6:$A$13,定数!$B$6:$B$13))</f>
        <v/>
      </c>
      <c r="S82" s="59"/>
      <c r="T82" s="60" t="str">
        <f t="shared" si="23"/>
        <v/>
      </c>
      <c r="U82" s="60"/>
      <c r="V82" t="str">
        <f t="shared" si="20"/>
        <v/>
      </c>
      <c r="W82" t="str">
        <f t="shared" si="20"/>
        <v/>
      </c>
      <c r="X82" s="39" t="str">
        <f t="shared" si="21"/>
        <v/>
      </c>
      <c r="Y82" s="40" t="str">
        <f t="shared" si="22"/>
        <v/>
      </c>
    </row>
    <row r="83" spans="2:25" x14ac:dyDescent="0.2">
      <c r="B83" s="38">
        <v>75</v>
      </c>
      <c r="C83" s="55" t="str">
        <f t="shared" si="18"/>
        <v/>
      </c>
      <c r="D83" s="55"/>
      <c r="E83" s="38"/>
      <c r="F83" s="8"/>
      <c r="G83" s="38"/>
      <c r="H83" s="56"/>
      <c r="I83" s="56"/>
      <c r="J83" s="38"/>
      <c r="K83" s="57" t="str">
        <f t="shared" si="19"/>
        <v/>
      </c>
      <c r="L83" s="58"/>
      <c r="M83" s="6" t="str">
        <f>IF(J83="","",(K83/J83)/LOOKUP(RIGHT($D$2,3),定数!$A$6:$A$13,定数!$B$6:$B$13))</f>
        <v/>
      </c>
      <c r="N83" s="38"/>
      <c r="O83" s="8"/>
      <c r="P83" s="56"/>
      <c r="Q83" s="56"/>
      <c r="R83" s="59" t="str">
        <f>IF(P83="","",T83*M83*LOOKUP(RIGHT($D$2,3),定数!$A$6:$A$13,定数!$B$6:$B$13))</f>
        <v/>
      </c>
      <c r="S83" s="59"/>
      <c r="T83" s="60" t="str">
        <f t="shared" si="23"/>
        <v/>
      </c>
      <c r="U83" s="60"/>
      <c r="V83" t="str">
        <f t="shared" si="20"/>
        <v/>
      </c>
      <c r="W83" t="str">
        <f t="shared" si="20"/>
        <v/>
      </c>
      <c r="X83" s="39" t="str">
        <f t="shared" si="21"/>
        <v/>
      </c>
      <c r="Y83" s="40" t="str">
        <f t="shared" si="22"/>
        <v/>
      </c>
    </row>
    <row r="84" spans="2:25" x14ac:dyDescent="0.2">
      <c r="B84" s="38">
        <v>76</v>
      </c>
      <c r="C84" s="55" t="str">
        <f t="shared" si="18"/>
        <v/>
      </c>
      <c r="D84" s="55"/>
      <c r="E84" s="38"/>
      <c r="F84" s="8"/>
      <c r="G84" s="38"/>
      <c r="H84" s="56"/>
      <c r="I84" s="56"/>
      <c r="J84" s="38"/>
      <c r="K84" s="57" t="str">
        <f t="shared" si="19"/>
        <v/>
      </c>
      <c r="L84" s="58"/>
      <c r="M84" s="6" t="str">
        <f>IF(J84="","",(K84/J84)/LOOKUP(RIGHT($D$2,3),定数!$A$6:$A$13,定数!$B$6:$B$13))</f>
        <v/>
      </c>
      <c r="N84" s="38"/>
      <c r="O84" s="8"/>
      <c r="P84" s="56"/>
      <c r="Q84" s="56"/>
      <c r="R84" s="59" t="str">
        <f>IF(P84="","",T84*M84*LOOKUP(RIGHT($D$2,3),定数!$A$6:$A$13,定数!$B$6:$B$13))</f>
        <v/>
      </c>
      <c r="S84" s="59"/>
      <c r="T84" s="60" t="str">
        <f t="shared" si="23"/>
        <v/>
      </c>
      <c r="U84" s="60"/>
      <c r="V84" t="str">
        <f t="shared" si="20"/>
        <v/>
      </c>
      <c r="W84" t="str">
        <f t="shared" si="20"/>
        <v/>
      </c>
      <c r="X84" s="39" t="str">
        <f t="shared" si="21"/>
        <v/>
      </c>
      <c r="Y84" s="40" t="str">
        <f t="shared" si="22"/>
        <v/>
      </c>
    </row>
    <row r="85" spans="2:25" x14ac:dyDescent="0.2">
      <c r="B85" s="38">
        <v>77</v>
      </c>
      <c r="C85" s="55" t="str">
        <f t="shared" si="18"/>
        <v/>
      </c>
      <c r="D85" s="55"/>
      <c r="E85" s="38"/>
      <c r="F85" s="8"/>
      <c r="G85" s="38"/>
      <c r="H85" s="56"/>
      <c r="I85" s="56"/>
      <c r="J85" s="38"/>
      <c r="K85" s="57" t="str">
        <f t="shared" si="19"/>
        <v/>
      </c>
      <c r="L85" s="58"/>
      <c r="M85" s="6" t="str">
        <f>IF(J85="","",(K85/J85)/LOOKUP(RIGHT($D$2,3),定数!$A$6:$A$13,定数!$B$6:$B$13))</f>
        <v/>
      </c>
      <c r="N85" s="38"/>
      <c r="O85" s="8"/>
      <c r="P85" s="56"/>
      <c r="Q85" s="56"/>
      <c r="R85" s="59" t="str">
        <f>IF(P85="","",T85*M85*LOOKUP(RIGHT($D$2,3),定数!$A$6:$A$13,定数!$B$6:$B$13))</f>
        <v/>
      </c>
      <c r="S85" s="59"/>
      <c r="T85" s="60" t="str">
        <f t="shared" si="23"/>
        <v/>
      </c>
      <c r="U85" s="60"/>
      <c r="V85" t="str">
        <f t="shared" si="20"/>
        <v/>
      </c>
      <c r="W85" t="str">
        <f t="shared" si="20"/>
        <v/>
      </c>
      <c r="X85" s="39" t="str">
        <f t="shared" si="21"/>
        <v/>
      </c>
      <c r="Y85" s="40" t="str">
        <f t="shared" si="22"/>
        <v/>
      </c>
    </row>
    <row r="86" spans="2:25" x14ac:dyDescent="0.2">
      <c r="B86" s="38">
        <v>78</v>
      </c>
      <c r="C86" s="55" t="str">
        <f t="shared" si="18"/>
        <v/>
      </c>
      <c r="D86" s="55"/>
      <c r="E86" s="38"/>
      <c r="F86" s="8"/>
      <c r="G86" s="38"/>
      <c r="H86" s="56"/>
      <c r="I86" s="56"/>
      <c r="J86" s="38"/>
      <c r="K86" s="57" t="str">
        <f t="shared" si="19"/>
        <v/>
      </c>
      <c r="L86" s="58"/>
      <c r="M86" s="6" t="str">
        <f>IF(J86="","",(K86/J86)/LOOKUP(RIGHT($D$2,3),定数!$A$6:$A$13,定数!$B$6:$B$13))</f>
        <v/>
      </c>
      <c r="N86" s="38"/>
      <c r="O86" s="8"/>
      <c r="P86" s="56"/>
      <c r="Q86" s="56"/>
      <c r="R86" s="59" t="str">
        <f>IF(P86="","",T86*M86*LOOKUP(RIGHT($D$2,3),定数!$A$6:$A$13,定数!$B$6:$B$13))</f>
        <v/>
      </c>
      <c r="S86" s="59"/>
      <c r="T86" s="60" t="str">
        <f t="shared" si="23"/>
        <v/>
      </c>
      <c r="U86" s="60"/>
      <c r="V86" t="str">
        <f t="shared" si="20"/>
        <v/>
      </c>
      <c r="W86" t="str">
        <f t="shared" si="20"/>
        <v/>
      </c>
      <c r="X86" s="39" t="str">
        <f t="shared" si="21"/>
        <v/>
      </c>
      <c r="Y86" s="40" t="str">
        <f t="shared" si="22"/>
        <v/>
      </c>
    </row>
    <row r="87" spans="2:25" x14ac:dyDescent="0.2">
      <c r="B87" s="38">
        <v>79</v>
      </c>
      <c r="C87" s="55" t="str">
        <f t="shared" si="18"/>
        <v/>
      </c>
      <c r="D87" s="55"/>
      <c r="E87" s="38"/>
      <c r="F87" s="8"/>
      <c r="G87" s="38"/>
      <c r="H87" s="56"/>
      <c r="I87" s="56"/>
      <c r="J87" s="38"/>
      <c r="K87" s="57" t="str">
        <f t="shared" si="19"/>
        <v/>
      </c>
      <c r="L87" s="58"/>
      <c r="M87" s="6" t="str">
        <f>IF(J87="","",(K87/J87)/LOOKUP(RIGHT($D$2,3),定数!$A$6:$A$13,定数!$B$6:$B$13))</f>
        <v/>
      </c>
      <c r="N87" s="38"/>
      <c r="O87" s="8"/>
      <c r="P87" s="56"/>
      <c r="Q87" s="56"/>
      <c r="R87" s="59" t="str">
        <f>IF(P87="","",T87*M87*LOOKUP(RIGHT($D$2,3),定数!$A$6:$A$13,定数!$B$6:$B$13))</f>
        <v/>
      </c>
      <c r="S87" s="59"/>
      <c r="T87" s="60" t="str">
        <f t="shared" si="23"/>
        <v/>
      </c>
      <c r="U87" s="60"/>
      <c r="V87" t="str">
        <f t="shared" si="20"/>
        <v/>
      </c>
      <c r="W87" t="str">
        <f t="shared" si="20"/>
        <v/>
      </c>
      <c r="X87" s="39" t="str">
        <f t="shared" si="21"/>
        <v/>
      </c>
      <c r="Y87" s="40" t="str">
        <f t="shared" si="22"/>
        <v/>
      </c>
    </row>
    <row r="88" spans="2:25" x14ac:dyDescent="0.2">
      <c r="B88" s="38">
        <v>80</v>
      </c>
      <c r="C88" s="55" t="str">
        <f t="shared" si="18"/>
        <v/>
      </c>
      <c r="D88" s="55"/>
      <c r="E88" s="38"/>
      <c r="F88" s="8"/>
      <c r="G88" s="38"/>
      <c r="H88" s="56"/>
      <c r="I88" s="56"/>
      <c r="J88" s="38"/>
      <c r="K88" s="57" t="str">
        <f t="shared" si="19"/>
        <v/>
      </c>
      <c r="L88" s="58"/>
      <c r="M88" s="6" t="str">
        <f>IF(J88="","",(K88/J88)/LOOKUP(RIGHT($D$2,3),定数!$A$6:$A$13,定数!$B$6:$B$13))</f>
        <v/>
      </c>
      <c r="N88" s="38"/>
      <c r="O88" s="8"/>
      <c r="P88" s="56"/>
      <c r="Q88" s="56"/>
      <c r="R88" s="59" t="str">
        <f>IF(P88="","",T88*M88*LOOKUP(RIGHT($D$2,3),定数!$A$6:$A$13,定数!$B$6:$B$13))</f>
        <v/>
      </c>
      <c r="S88" s="59"/>
      <c r="T88" s="60" t="str">
        <f t="shared" si="23"/>
        <v/>
      </c>
      <c r="U88" s="60"/>
      <c r="V88" t="str">
        <f t="shared" si="20"/>
        <v/>
      </c>
      <c r="W88" t="str">
        <f t="shared" si="20"/>
        <v/>
      </c>
      <c r="X88" s="39" t="str">
        <f t="shared" si="21"/>
        <v/>
      </c>
      <c r="Y88" s="40" t="str">
        <f t="shared" si="22"/>
        <v/>
      </c>
    </row>
    <row r="89" spans="2:25" x14ac:dyDescent="0.2">
      <c r="B89" s="38">
        <v>81</v>
      </c>
      <c r="C89" s="55" t="str">
        <f t="shared" si="18"/>
        <v/>
      </c>
      <c r="D89" s="55"/>
      <c r="E89" s="38"/>
      <c r="F89" s="8"/>
      <c r="G89" s="38"/>
      <c r="H89" s="56"/>
      <c r="I89" s="56"/>
      <c r="J89" s="38"/>
      <c r="K89" s="57" t="str">
        <f t="shared" si="19"/>
        <v/>
      </c>
      <c r="L89" s="58"/>
      <c r="M89" s="6" t="str">
        <f>IF(J89="","",(K89/J89)/LOOKUP(RIGHT($D$2,3),定数!$A$6:$A$13,定数!$B$6:$B$13))</f>
        <v/>
      </c>
      <c r="N89" s="38"/>
      <c r="O89" s="8"/>
      <c r="P89" s="56"/>
      <c r="Q89" s="56"/>
      <c r="R89" s="59" t="str">
        <f>IF(P89="","",T89*M89*LOOKUP(RIGHT($D$2,3),定数!$A$6:$A$13,定数!$B$6:$B$13))</f>
        <v/>
      </c>
      <c r="S89" s="59"/>
      <c r="T89" s="60" t="str">
        <f t="shared" si="23"/>
        <v/>
      </c>
      <c r="U89" s="60"/>
      <c r="V89" t="str">
        <f t="shared" si="20"/>
        <v/>
      </c>
      <c r="W89" t="str">
        <f t="shared" si="20"/>
        <v/>
      </c>
      <c r="X89" s="39" t="str">
        <f t="shared" si="21"/>
        <v/>
      </c>
      <c r="Y89" s="40" t="str">
        <f t="shared" si="22"/>
        <v/>
      </c>
    </row>
    <row r="90" spans="2:25" x14ac:dyDescent="0.2">
      <c r="B90" s="38">
        <v>82</v>
      </c>
      <c r="C90" s="55" t="str">
        <f t="shared" si="18"/>
        <v/>
      </c>
      <c r="D90" s="55"/>
      <c r="E90" s="38"/>
      <c r="F90" s="8"/>
      <c r="G90" s="38"/>
      <c r="H90" s="56"/>
      <c r="I90" s="56"/>
      <c r="J90" s="38"/>
      <c r="K90" s="57" t="str">
        <f t="shared" si="19"/>
        <v/>
      </c>
      <c r="L90" s="58"/>
      <c r="M90" s="6" t="str">
        <f>IF(J90="","",(K90/J90)/LOOKUP(RIGHT($D$2,3),定数!$A$6:$A$13,定数!$B$6:$B$13))</f>
        <v/>
      </c>
      <c r="N90" s="38"/>
      <c r="O90" s="8"/>
      <c r="P90" s="56"/>
      <c r="Q90" s="56"/>
      <c r="R90" s="59" t="str">
        <f>IF(P90="","",T90*M90*LOOKUP(RIGHT($D$2,3),定数!$A$6:$A$13,定数!$B$6:$B$13))</f>
        <v/>
      </c>
      <c r="S90" s="59"/>
      <c r="T90" s="60" t="str">
        <f t="shared" si="23"/>
        <v/>
      </c>
      <c r="U90" s="60"/>
      <c r="V90" t="str">
        <f t="shared" si="20"/>
        <v/>
      </c>
      <c r="W90" t="str">
        <f t="shared" si="20"/>
        <v/>
      </c>
      <c r="X90" s="39" t="str">
        <f t="shared" si="21"/>
        <v/>
      </c>
      <c r="Y90" s="40" t="str">
        <f t="shared" si="22"/>
        <v/>
      </c>
    </row>
    <row r="91" spans="2:25" x14ac:dyDescent="0.2">
      <c r="B91" s="38">
        <v>83</v>
      </c>
      <c r="C91" s="55" t="str">
        <f t="shared" si="18"/>
        <v/>
      </c>
      <c r="D91" s="55"/>
      <c r="E91" s="38"/>
      <c r="F91" s="8"/>
      <c r="G91" s="38"/>
      <c r="H91" s="56"/>
      <c r="I91" s="56"/>
      <c r="J91" s="38"/>
      <c r="K91" s="57" t="str">
        <f t="shared" si="19"/>
        <v/>
      </c>
      <c r="L91" s="58"/>
      <c r="M91" s="6" t="str">
        <f>IF(J91="","",(K91/J91)/LOOKUP(RIGHT($D$2,3),定数!$A$6:$A$13,定数!$B$6:$B$13))</f>
        <v/>
      </c>
      <c r="N91" s="38"/>
      <c r="O91" s="8"/>
      <c r="P91" s="56"/>
      <c r="Q91" s="56"/>
      <c r="R91" s="59" t="str">
        <f>IF(P91="","",T91*M91*LOOKUP(RIGHT($D$2,3),定数!$A$6:$A$13,定数!$B$6:$B$13))</f>
        <v/>
      </c>
      <c r="S91" s="59"/>
      <c r="T91" s="60" t="str">
        <f t="shared" si="23"/>
        <v/>
      </c>
      <c r="U91" s="60"/>
      <c r="V91" t="str">
        <f t="shared" ref="V91:W106" si="24">IF(S91&lt;&gt;"",IF(S91&lt;0,1+V90,0),"")</f>
        <v/>
      </c>
      <c r="W91" t="str">
        <f t="shared" si="24"/>
        <v/>
      </c>
      <c r="X91" s="39" t="str">
        <f t="shared" si="21"/>
        <v/>
      </c>
      <c r="Y91" s="40" t="str">
        <f t="shared" si="22"/>
        <v/>
      </c>
    </row>
    <row r="92" spans="2:25" x14ac:dyDescent="0.2">
      <c r="B92" s="38">
        <v>84</v>
      </c>
      <c r="C92" s="55" t="str">
        <f t="shared" si="18"/>
        <v/>
      </c>
      <c r="D92" s="55"/>
      <c r="E92" s="38"/>
      <c r="F92" s="8"/>
      <c r="G92" s="38"/>
      <c r="H92" s="56"/>
      <c r="I92" s="56"/>
      <c r="J92" s="38"/>
      <c r="K92" s="57" t="str">
        <f t="shared" si="19"/>
        <v/>
      </c>
      <c r="L92" s="58"/>
      <c r="M92" s="6" t="str">
        <f>IF(J92="","",(K92/J92)/LOOKUP(RIGHT($D$2,3),定数!$A$6:$A$13,定数!$B$6:$B$13))</f>
        <v/>
      </c>
      <c r="N92" s="38"/>
      <c r="O92" s="8"/>
      <c r="P92" s="56"/>
      <c r="Q92" s="56"/>
      <c r="R92" s="59" t="str">
        <f>IF(P92="","",T92*M92*LOOKUP(RIGHT($D$2,3),定数!$A$6:$A$13,定数!$B$6:$B$13))</f>
        <v/>
      </c>
      <c r="S92" s="59"/>
      <c r="T92" s="60" t="str">
        <f t="shared" si="23"/>
        <v/>
      </c>
      <c r="U92" s="60"/>
      <c r="V92" t="str">
        <f t="shared" si="24"/>
        <v/>
      </c>
      <c r="W92" t="str">
        <f t="shared" si="24"/>
        <v/>
      </c>
      <c r="X92" s="39" t="str">
        <f t="shared" si="21"/>
        <v/>
      </c>
      <c r="Y92" s="40" t="str">
        <f t="shared" si="22"/>
        <v/>
      </c>
    </row>
    <row r="93" spans="2:25" x14ac:dyDescent="0.2">
      <c r="B93" s="38">
        <v>85</v>
      </c>
      <c r="C93" s="55" t="str">
        <f t="shared" si="18"/>
        <v/>
      </c>
      <c r="D93" s="55"/>
      <c r="E93" s="38"/>
      <c r="F93" s="8"/>
      <c r="G93" s="38"/>
      <c r="H93" s="56"/>
      <c r="I93" s="56"/>
      <c r="J93" s="38"/>
      <c r="K93" s="57" t="str">
        <f t="shared" si="19"/>
        <v/>
      </c>
      <c r="L93" s="58"/>
      <c r="M93" s="6" t="str">
        <f>IF(J93="","",(K93/J93)/LOOKUP(RIGHT($D$2,3),定数!$A$6:$A$13,定数!$B$6:$B$13))</f>
        <v/>
      </c>
      <c r="N93" s="38"/>
      <c r="O93" s="8"/>
      <c r="P93" s="56"/>
      <c r="Q93" s="56"/>
      <c r="R93" s="59" t="str">
        <f>IF(P93="","",T93*M93*LOOKUP(RIGHT($D$2,3),定数!$A$6:$A$13,定数!$B$6:$B$13))</f>
        <v/>
      </c>
      <c r="S93" s="59"/>
      <c r="T93" s="60" t="str">
        <f t="shared" si="23"/>
        <v/>
      </c>
      <c r="U93" s="60"/>
      <c r="V93" t="str">
        <f t="shared" si="24"/>
        <v/>
      </c>
      <c r="W93" t="str">
        <f t="shared" si="24"/>
        <v/>
      </c>
      <c r="X93" s="39" t="str">
        <f t="shared" si="21"/>
        <v/>
      </c>
      <c r="Y93" s="40" t="str">
        <f t="shared" si="22"/>
        <v/>
      </c>
    </row>
    <row r="94" spans="2:25" x14ac:dyDescent="0.2">
      <c r="B94" s="38">
        <v>86</v>
      </c>
      <c r="C94" s="55" t="str">
        <f t="shared" si="18"/>
        <v/>
      </c>
      <c r="D94" s="55"/>
      <c r="E94" s="38"/>
      <c r="F94" s="8"/>
      <c r="G94" s="38"/>
      <c r="H94" s="56"/>
      <c r="I94" s="56"/>
      <c r="J94" s="38"/>
      <c r="K94" s="57" t="str">
        <f t="shared" si="19"/>
        <v/>
      </c>
      <c r="L94" s="58"/>
      <c r="M94" s="6" t="str">
        <f>IF(J94="","",(K94/J94)/LOOKUP(RIGHT($D$2,3),定数!$A$6:$A$13,定数!$B$6:$B$13))</f>
        <v/>
      </c>
      <c r="N94" s="38"/>
      <c r="O94" s="8"/>
      <c r="P94" s="56"/>
      <c r="Q94" s="56"/>
      <c r="R94" s="59" t="str">
        <f>IF(P94="","",T94*M94*LOOKUP(RIGHT($D$2,3),定数!$A$6:$A$13,定数!$B$6:$B$13))</f>
        <v/>
      </c>
      <c r="S94" s="59"/>
      <c r="T94" s="60" t="str">
        <f t="shared" si="23"/>
        <v/>
      </c>
      <c r="U94" s="60"/>
      <c r="V94" t="str">
        <f t="shared" si="24"/>
        <v/>
      </c>
      <c r="W94" t="str">
        <f t="shared" si="24"/>
        <v/>
      </c>
      <c r="X94" s="39" t="str">
        <f t="shared" si="21"/>
        <v/>
      </c>
      <c r="Y94" s="40" t="str">
        <f t="shared" si="22"/>
        <v/>
      </c>
    </row>
    <row r="95" spans="2:25" x14ac:dyDescent="0.2">
      <c r="B95" s="38">
        <v>87</v>
      </c>
      <c r="C95" s="55" t="str">
        <f t="shared" si="18"/>
        <v/>
      </c>
      <c r="D95" s="55"/>
      <c r="E95" s="38"/>
      <c r="F95" s="8"/>
      <c r="G95" s="38"/>
      <c r="H95" s="56"/>
      <c r="I95" s="56"/>
      <c r="J95" s="38"/>
      <c r="K95" s="57" t="str">
        <f t="shared" si="19"/>
        <v/>
      </c>
      <c r="L95" s="58"/>
      <c r="M95" s="6" t="str">
        <f>IF(J95="","",(K95/J95)/LOOKUP(RIGHT($D$2,3),定数!$A$6:$A$13,定数!$B$6:$B$13))</f>
        <v/>
      </c>
      <c r="N95" s="38"/>
      <c r="O95" s="8"/>
      <c r="P95" s="56"/>
      <c r="Q95" s="56"/>
      <c r="R95" s="59" t="str">
        <f>IF(P95="","",T95*M95*LOOKUP(RIGHT($D$2,3),定数!$A$6:$A$13,定数!$B$6:$B$13))</f>
        <v/>
      </c>
      <c r="S95" s="59"/>
      <c r="T95" s="60" t="str">
        <f t="shared" si="23"/>
        <v/>
      </c>
      <c r="U95" s="60"/>
      <c r="V95" t="str">
        <f t="shared" si="24"/>
        <v/>
      </c>
      <c r="W95" t="str">
        <f t="shared" si="24"/>
        <v/>
      </c>
      <c r="X95" s="39" t="str">
        <f t="shared" si="21"/>
        <v/>
      </c>
      <c r="Y95" s="40" t="str">
        <f t="shared" si="22"/>
        <v/>
      </c>
    </row>
    <row r="96" spans="2:25" x14ac:dyDescent="0.2">
      <c r="B96" s="38">
        <v>88</v>
      </c>
      <c r="C96" s="55" t="str">
        <f t="shared" si="18"/>
        <v/>
      </c>
      <c r="D96" s="55"/>
      <c r="E96" s="38"/>
      <c r="F96" s="8"/>
      <c r="G96" s="38"/>
      <c r="H96" s="56"/>
      <c r="I96" s="56"/>
      <c r="J96" s="38"/>
      <c r="K96" s="57" t="str">
        <f t="shared" si="19"/>
        <v/>
      </c>
      <c r="L96" s="58"/>
      <c r="M96" s="6" t="str">
        <f>IF(J96="","",(K96/J96)/LOOKUP(RIGHT($D$2,3),定数!$A$6:$A$13,定数!$B$6:$B$13))</f>
        <v/>
      </c>
      <c r="N96" s="38"/>
      <c r="O96" s="8"/>
      <c r="P96" s="56"/>
      <c r="Q96" s="56"/>
      <c r="R96" s="59" t="str">
        <f>IF(P96="","",T96*M96*LOOKUP(RIGHT($D$2,3),定数!$A$6:$A$13,定数!$B$6:$B$13))</f>
        <v/>
      </c>
      <c r="S96" s="59"/>
      <c r="T96" s="60" t="str">
        <f t="shared" si="23"/>
        <v/>
      </c>
      <c r="U96" s="60"/>
      <c r="V96" t="str">
        <f t="shared" si="24"/>
        <v/>
      </c>
      <c r="W96" t="str">
        <f t="shared" si="24"/>
        <v/>
      </c>
      <c r="X96" s="39" t="str">
        <f t="shared" si="21"/>
        <v/>
      </c>
      <c r="Y96" s="40" t="str">
        <f t="shared" si="22"/>
        <v/>
      </c>
    </row>
    <row r="97" spans="2:25" x14ac:dyDescent="0.2">
      <c r="B97" s="38">
        <v>89</v>
      </c>
      <c r="C97" s="55" t="str">
        <f t="shared" si="18"/>
        <v/>
      </c>
      <c r="D97" s="55"/>
      <c r="E97" s="38"/>
      <c r="F97" s="8"/>
      <c r="G97" s="38"/>
      <c r="H97" s="56"/>
      <c r="I97" s="56"/>
      <c r="J97" s="38"/>
      <c r="K97" s="57" t="str">
        <f t="shared" si="19"/>
        <v/>
      </c>
      <c r="L97" s="58"/>
      <c r="M97" s="6" t="str">
        <f>IF(J97="","",(K97/J97)/LOOKUP(RIGHT($D$2,3),定数!$A$6:$A$13,定数!$B$6:$B$13))</f>
        <v/>
      </c>
      <c r="N97" s="38"/>
      <c r="O97" s="8"/>
      <c r="P97" s="56"/>
      <c r="Q97" s="56"/>
      <c r="R97" s="59" t="str">
        <f>IF(P97="","",T97*M97*LOOKUP(RIGHT($D$2,3),定数!$A$6:$A$13,定数!$B$6:$B$13))</f>
        <v/>
      </c>
      <c r="S97" s="59"/>
      <c r="T97" s="60" t="str">
        <f t="shared" si="23"/>
        <v/>
      </c>
      <c r="U97" s="60"/>
      <c r="V97" t="str">
        <f t="shared" si="24"/>
        <v/>
      </c>
      <c r="W97" t="str">
        <f t="shared" si="24"/>
        <v/>
      </c>
      <c r="X97" s="39" t="str">
        <f t="shared" si="21"/>
        <v/>
      </c>
      <c r="Y97" s="40" t="str">
        <f t="shared" si="22"/>
        <v/>
      </c>
    </row>
    <row r="98" spans="2:25" x14ac:dyDescent="0.2">
      <c r="B98" s="38">
        <v>90</v>
      </c>
      <c r="C98" s="55" t="str">
        <f t="shared" si="18"/>
        <v/>
      </c>
      <c r="D98" s="55"/>
      <c r="E98" s="38"/>
      <c r="F98" s="8"/>
      <c r="G98" s="38"/>
      <c r="H98" s="56"/>
      <c r="I98" s="56"/>
      <c r="J98" s="38"/>
      <c r="K98" s="57" t="str">
        <f t="shared" si="19"/>
        <v/>
      </c>
      <c r="L98" s="58"/>
      <c r="M98" s="6" t="str">
        <f>IF(J98="","",(K98/J98)/LOOKUP(RIGHT($D$2,3),定数!$A$6:$A$13,定数!$B$6:$B$13))</f>
        <v/>
      </c>
      <c r="N98" s="38"/>
      <c r="O98" s="8"/>
      <c r="P98" s="56"/>
      <c r="Q98" s="56"/>
      <c r="R98" s="59" t="str">
        <f>IF(P98="","",T98*M98*LOOKUP(RIGHT($D$2,3),定数!$A$6:$A$13,定数!$B$6:$B$13))</f>
        <v/>
      </c>
      <c r="S98" s="59"/>
      <c r="T98" s="60" t="str">
        <f t="shared" si="23"/>
        <v/>
      </c>
      <c r="U98" s="60"/>
      <c r="V98" t="str">
        <f t="shared" si="24"/>
        <v/>
      </c>
      <c r="W98" t="str">
        <f t="shared" si="24"/>
        <v/>
      </c>
      <c r="X98" s="39" t="str">
        <f t="shared" si="21"/>
        <v/>
      </c>
      <c r="Y98" s="40" t="str">
        <f t="shared" si="22"/>
        <v/>
      </c>
    </row>
    <row r="99" spans="2:25" x14ac:dyDescent="0.2">
      <c r="B99" s="38">
        <v>91</v>
      </c>
      <c r="C99" s="55" t="str">
        <f t="shared" si="18"/>
        <v/>
      </c>
      <c r="D99" s="55"/>
      <c r="E99" s="38"/>
      <c r="F99" s="8"/>
      <c r="G99" s="38"/>
      <c r="H99" s="56"/>
      <c r="I99" s="56"/>
      <c r="J99" s="38"/>
      <c r="K99" s="57" t="str">
        <f t="shared" si="19"/>
        <v/>
      </c>
      <c r="L99" s="58"/>
      <c r="M99" s="6" t="str">
        <f>IF(J99="","",(K99/J99)/LOOKUP(RIGHT($D$2,3),定数!$A$6:$A$13,定数!$B$6:$B$13))</f>
        <v/>
      </c>
      <c r="N99" s="38"/>
      <c r="O99" s="8"/>
      <c r="P99" s="56"/>
      <c r="Q99" s="56"/>
      <c r="R99" s="59" t="str">
        <f>IF(P99="","",T99*M99*LOOKUP(RIGHT($D$2,3),定数!$A$6:$A$13,定数!$B$6:$B$13))</f>
        <v/>
      </c>
      <c r="S99" s="59"/>
      <c r="T99" s="60" t="str">
        <f t="shared" si="23"/>
        <v/>
      </c>
      <c r="U99" s="60"/>
      <c r="V99" t="str">
        <f t="shared" si="24"/>
        <v/>
      </c>
      <c r="W99" t="str">
        <f t="shared" si="24"/>
        <v/>
      </c>
      <c r="X99" s="39" t="str">
        <f t="shared" si="21"/>
        <v/>
      </c>
      <c r="Y99" s="40" t="str">
        <f t="shared" si="22"/>
        <v/>
      </c>
    </row>
    <row r="100" spans="2:25" x14ac:dyDescent="0.2">
      <c r="B100" s="38">
        <v>92</v>
      </c>
      <c r="C100" s="55" t="str">
        <f t="shared" si="18"/>
        <v/>
      </c>
      <c r="D100" s="55"/>
      <c r="E100" s="38"/>
      <c r="F100" s="8"/>
      <c r="G100" s="38"/>
      <c r="H100" s="56"/>
      <c r="I100" s="56"/>
      <c r="J100" s="38"/>
      <c r="K100" s="57" t="str">
        <f t="shared" si="19"/>
        <v/>
      </c>
      <c r="L100" s="58"/>
      <c r="M100" s="6" t="str">
        <f>IF(J100="","",(K100/J100)/LOOKUP(RIGHT($D$2,3),定数!$A$6:$A$13,定数!$B$6:$B$13))</f>
        <v/>
      </c>
      <c r="N100" s="38"/>
      <c r="O100" s="8"/>
      <c r="P100" s="56"/>
      <c r="Q100" s="56"/>
      <c r="R100" s="59" t="str">
        <f>IF(P100="","",T100*M100*LOOKUP(RIGHT($D$2,3),定数!$A$6:$A$13,定数!$B$6:$B$13))</f>
        <v/>
      </c>
      <c r="S100" s="59"/>
      <c r="T100" s="60" t="str">
        <f t="shared" si="23"/>
        <v/>
      </c>
      <c r="U100" s="60"/>
      <c r="V100" t="str">
        <f t="shared" si="24"/>
        <v/>
      </c>
      <c r="W100" t="str">
        <f t="shared" si="24"/>
        <v/>
      </c>
      <c r="X100" s="39" t="str">
        <f t="shared" si="21"/>
        <v/>
      </c>
      <c r="Y100" s="40" t="str">
        <f t="shared" si="22"/>
        <v/>
      </c>
    </row>
    <row r="101" spans="2:25" x14ac:dyDescent="0.2">
      <c r="B101" s="38">
        <v>93</v>
      </c>
      <c r="C101" s="55" t="str">
        <f t="shared" si="18"/>
        <v/>
      </c>
      <c r="D101" s="55"/>
      <c r="E101" s="38"/>
      <c r="F101" s="8"/>
      <c r="G101" s="38"/>
      <c r="H101" s="56"/>
      <c r="I101" s="56"/>
      <c r="J101" s="38"/>
      <c r="K101" s="57" t="str">
        <f t="shared" si="19"/>
        <v/>
      </c>
      <c r="L101" s="58"/>
      <c r="M101" s="6" t="str">
        <f>IF(J101="","",(K101/J101)/LOOKUP(RIGHT($D$2,3),定数!$A$6:$A$13,定数!$B$6:$B$13))</f>
        <v/>
      </c>
      <c r="N101" s="38"/>
      <c r="O101" s="8"/>
      <c r="P101" s="56"/>
      <c r="Q101" s="56"/>
      <c r="R101" s="59" t="str">
        <f>IF(P101="","",T101*M101*LOOKUP(RIGHT($D$2,3),定数!$A$6:$A$13,定数!$B$6:$B$13))</f>
        <v/>
      </c>
      <c r="S101" s="59"/>
      <c r="T101" s="60" t="str">
        <f t="shared" si="23"/>
        <v/>
      </c>
      <c r="U101" s="60"/>
      <c r="V101" t="str">
        <f t="shared" si="24"/>
        <v/>
      </c>
      <c r="W101" t="str">
        <f t="shared" si="24"/>
        <v/>
      </c>
      <c r="X101" s="39" t="str">
        <f t="shared" si="21"/>
        <v/>
      </c>
      <c r="Y101" s="40" t="str">
        <f t="shared" si="22"/>
        <v/>
      </c>
    </row>
    <row r="102" spans="2:25" x14ac:dyDescent="0.2">
      <c r="B102" s="38">
        <v>94</v>
      </c>
      <c r="C102" s="55" t="str">
        <f t="shared" si="18"/>
        <v/>
      </c>
      <c r="D102" s="55"/>
      <c r="E102" s="38"/>
      <c r="F102" s="8"/>
      <c r="G102" s="38"/>
      <c r="H102" s="56"/>
      <c r="I102" s="56"/>
      <c r="J102" s="38"/>
      <c r="K102" s="57" t="str">
        <f t="shared" si="19"/>
        <v/>
      </c>
      <c r="L102" s="58"/>
      <c r="M102" s="6" t="str">
        <f>IF(J102="","",(K102/J102)/LOOKUP(RIGHT($D$2,3),定数!$A$6:$A$13,定数!$B$6:$B$13))</f>
        <v/>
      </c>
      <c r="N102" s="38"/>
      <c r="O102" s="8"/>
      <c r="P102" s="56"/>
      <c r="Q102" s="56"/>
      <c r="R102" s="59" t="str">
        <f>IF(P102="","",T102*M102*LOOKUP(RIGHT($D$2,3),定数!$A$6:$A$13,定数!$B$6:$B$13))</f>
        <v/>
      </c>
      <c r="S102" s="59"/>
      <c r="T102" s="60" t="str">
        <f t="shared" si="23"/>
        <v/>
      </c>
      <c r="U102" s="60"/>
      <c r="V102" t="str">
        <f t="shared" si="24"/>
        <v/>
      </c>
      <c r="W102" t="str">
        <f t="shared" si="24"/>
        <v/>
      </c>
      <c r="X102" s="39" t="str">
        <f t="shared" si="21"/>
        <v/>
      </c>
      <c r="Y102" s="40" t="str">
        <f t="shared" si="22"/>
        <v/>
      </c>
    </row>
    <row r="103" spans="2:25" x14ac:dyDescent="0.2">
      <c r="B103" s="38">
        <v>95</v>
      </c>
      <c r="C103" s="55" t="str">
        <f t="shared" si="18"/>
        <v/>
      </c>
      <c r="D103" s="55"/>
      <c r="E103" s="38"/>
      <c r="F103" s="8"/>
      <c r="G103" s="38"/>
      <c r="H103" s="56"/>
      <c r="I103" s="56"/>
      <c r="J103" s="38"/>
      <c r="K103" s="57" t="str">
        <f t="shared" si="19"/>
        <v/>
      </c>
      <c r="L103" s="58"/>
      <c r="M103" s="6" t="str">
        <f>IF(J103="","",(K103/J103)/LOOKUP(RIGHT($D$2,3),定数!$A$6:$A$13,定数!$B$6:$B$13))</f>
        <v/>
      </c>
      <c r="N103" s="38"/>
      <c r="O103" s="8"/>
      <c r="P103" s="56"/>
      <c r="Q103" s="56"/>
      <c r="R103" s="59" t="str">
        <f>IF(P103="","",T103*M103*LOOKUP(RIGHT($D$2,3),定数!$A$6:$A$13,定数!$B$6:$B$13))</f>
        <v/>
      </c>
      <c r="S103" s="59"/>
      <c r="T103" s="60" t="str">
        <f t="shared" si="23"/>
        <v/>
      </c>
      <c r="U103" s="60"/>
      <c r="V103" t="str">
        <f t="shared" si="24"/>
        <v/>
      </c>
      <c r="W103" t="str">
        <f t="shared" si="24"/>
        <v/>
      </c>
      <c r="X103" s="39" t="str">
        <f t="shared" si="21"/>
        <v/>
      </c>
      <c r="Y103" s="40" t="str">
        <f t="shared" si="22"/>
        <v/>
      </c>
    </row>
    <row r="104" spans="2:25" x14ac:dyDescent="0.2">
      <c r="B104" s="38">
        <v>96</v>
      </c>
      <c r="C104" s="55" t="str">
        <f t="shared" si="18"/>
        <v/>
      </c>
      <c r="D104" s="55"/>
      <c r="E104" s="38"/>
      <c r="F104" s="8"/>
      <c r="G104" s="38"/>
      <c r="H104" s="56"/>
      <c r="I104" s="56"/>
      <c r="J104" s="38"/>
      <c r="K104" s="57" t="str">
        <f t="shared" si="19"/>
        <v/>
      </c>
      <c r="L104" s="58"/>
      <c r="M104" s="6" t="str">
        <f>IF(J104="","",(K104/J104)/LOOKUP(RIGHT($D$2,3),定数!$A$6:$A$13,定数!$B$6:$B$13))</f>
        <v/>
      </c>
      <c r="N104" s="38"/>
      <c r="O104" s="8"/>
      <c r="P104" s="56"/>
      <c r="Q104" s="56"/>
      <c r="R104" s="59" t="str">
        <f>IF(P104="","",T104*M104*LOOKUP(RIGHT($D$2,3),定数!$A$6:$A$13,定数!$B$6:$B$13))</f>
        <v/>
      </c>
      <c r="S104" s="59"/>
      <c r="T104" s="60" t="str">
        <f t="shared" si="23"/>
        <v/>
      </c>
      <c r="U104" s="60"/>
      <c r="V104" t="str">
        <f t="shared" si="24"/>
        <v/>
      </c>
      <c r="W104" t="str">
        <f t="shared" si="24"/>
        <v/>
      </c>
      <c r="X104" s="39" t="str">
        <f t="shared" si="21"/>
        <v/>
      </c>
      <c r="Y104" s="40" t="str">
        <f t="shared" si="22"/>
        <v/>
      </c>
    </row>
    <row r="105" spans="2:25" x14ac:dyDescent="0.2">
      <c r="B105" s="38">
        <v>97</v>
      </c>
      <c r="C105" s="55" t="str">
        <f t="shared" si="18"/>
        <v/>
      </c>
      <c r="D105" s="55"/>
      <c r="E105" s="38"/>
      <c r="F105" s="8"/>
      <c r="G105" s="38"/>
      <c r="H105" s="56"/>
      <c r="I105" s="56"/>
      <c r="J105" s="38"/>
      <c r="K105" s="57" t="str">
        <f t="shared" si="19"/>
        <v/>
      </c>
      <c r="L105" s="58"/>
      <c r="M105" s="6" t="str">
        <f>IF(J105="","",(K105/J105)/LOOKUP(RIGHT($D$2,3),定数!$A$6:$A$13,定数!$B$6:$B$13))</f>
        <v/>
      </c>
      <c r="N105" s="38"/>
      <c r="O105" s="8"/>
      <c r="P105" s="56"/>
      <c r="Q105" s="56"/>
      <c r="R105" s="59" t="str">
        <f>IF(P105="","",T105*M105*LOOKUP(RIGHT($D$2,3),定数!$A$6:$A$13,定数!$B$6:$B$13))</f>
        <v/>
      </c>
      <c r="S105" s="59"/>
      <c r="T105" s="60" t="str">
        <f t="shared" si="23"/>
        <v/>
      </c>
      <c r="U105" s="60"/>
      <c r="V105" t="str">
        <f t="shared" si="24"/>
        <v/>
      </c>
      <c r="W105" t="str">
        <f t="shared" si="24"/>
        <v/>
      </c>
      <c r="X105" s="39" t="str">
        <f t="shared" si="21"/>
        <v/>
      </c>
      <c r="Y105" s="40" t="str">
        <f t="shared" si="22"/>
        <v/>
      </c>
    </row>
    <row r="106" spans="2:25" x14ac:dyDescent="0.2">
      <c r="B106" s="38">
        <v>98</v>
      </c>
      <c r="C106" s="55" t="str">
        <f t="shared" si="18"/>
        <v/>
      </c>
      <c r="D106" s="55"/>
      <c r="E106" s="38"/>
      <c r="F106" s="8"/>
      <c r="G106" s="38"/>
      <c r="H106" s="56"/>
      <c r="I106" s="56"/>
      <c r="J106" s="38"/>
      <c r="K106" s="57" t="str">
        <f t="shared" si="19"/>
        <v/>
      </c>
      <c r="L106" s="58"/>
      <c r="M106" s="6" t="str">
        <f>IF(J106="","",(K106/J106)/LOOKUP(RIGHT($D$2,3),定数!$A$6:$A$13,定数!$B$6:$B$13))</f>
        <v/>
      </c>
      <c r="N106" s="38"/>
      <c r="O106" s="8"/>
      <c r="P106" s="56"/>
      <c r="Q106" s="56"/>
      <c r="R106" s="59" t="str">
        <f>IF(P106="","",T106*M106*LOOKUP(RIGHT($D$2,3),定数!$A$6:$A$13,定数!$B$6:$B$13))</f>
        <v/>
      </c>
      <c r="S106" s="59"/>
      <c r="T106" s="60" t="str">
        <f t="shared" si="23"/>
        <v/>
      </c>
      <c r="U106" s="60"/>
      <c r="V106" t="str">
        <f t="shared" si="24"/>
        <v/>
      </c>
      <c r="W106" t="str">
        <f t="shared" si="24"/>
        <v/>
      </c>
      <c r="X106" s="39" t="str">
        <f t="shared" si="21"/>
        <v/>
      </c>
      <c r="Y106" s="40" t="str">
        <f t="shared" si="22"/>
        <v/>
      </c>
    </row>
    <row r="107" spans="2:25" x14ac:dyDescent="0.2">
      <c r="B107" s="38">
        <v>99</v>
      </c>
      <c r="C107" s="55" t="str">
        <f t="shared" si="18"/>
        <v/>
      </c>
      <c r="D107" s="55"/>
      <c r="E107" s="38"/>
      <c r="F107" s="8"/>
      <c r="G107" s="38"/>
      <c r="H107" s="56"/>
      <c r="I107" s="56"/>
      <c r="J107" s="38"/>
      <c r="K107" s="57" t="str">
        <f t="shared" si="19"/>
        <v/>
      </c>
      <c r="L107" s="58"/>
      <c r="M107" s="6" t="str">
        <f>IF(J107="","",(K107/J107)/LOOKUP(RIGHT($D$2,3),定数!$A$6:$A$13,定数!$B$6:$B$13))</f>
        <v/>
      </c>
      <c r="N107" s="38"/>
      <c r="O107" s="8"/>
      <c r="P107" s="56"/>
      <c r="Q107" s="56"/>
      <c r="R107" s="59" t="str">
        <f>IF(P107="","",T107*M107*LOOKUP(RIGHT($D$2,3),定数!$A$6:$A$13,定数!$B$6:$B$13))</f>
        <v/>
      </c>
      <c r="S107" s="59"/>
      <c r="T107" s="60" t="str">
        <f t="shared" si="23"/>
        <v/>
      </c>
      <c r="U107" s="60"/>
      <c r="V107" t="str">
        <f>IF(S107&lt;&gt;"",IF(S107&lt;0,1+V106,0),"")</f>
        <v/>
      </c>
      <c r="W107" t="str">
        <f>IF(T107&lt;&gt;"",IF(T107&lt;0,1+W106,0),"")</f>
        <v/>
      </c>
      <c r="X107" s="39" t="str">
        <f t="shared" si="21"/>
        <v/>
      </c>
      <c r="Y107" s="40" t="str">
        <f t="shared" si="22"/>
        <v/>
      </c>
    </row>
    <row r="108" spans="2:25" x14ac:dyDescent="0.2">
      <c r="B108" s="38">
        <v>100</v>
      </c>
      <c r="C108" s="55" t="str">
        <f t="shared" si="18"/>
        <v/>
      </c>
      <c r="D108" s="55"/>
      <c r="E108" s="38"/>
      <c r="F108" s="8"/>
      <c r="G108" s="38"/>
      <c r="H108" s="56"/>
      <c r="I108" s="56"/>
      <c r="J108" s="38"/>
      <c r="K108" s="57" t="str">
        <f t="shared" si="19"/>
        <v/>
      </c>
      <c r="L108" s="58"/>
      <c r="M108" s="6" t="str">
        <f>IF(J108="","",(K108/J108)/LOOKUP(RIGHT($D$2,3),定数!$A$6:$A$13,定数!$B$6:$B$13))</f>
        <v/>
      </c>
      <c r="N108" s="38"/>
      <c r="O108" s="8"/>
      <c r="P108" s="56"/>
      <c r="Q108" s="56"/>
      <c r="R108" s="59" t="str">
        <f>IF(P108="","",T108*M108*LOOKUP(RIGHT($D$2,3),定数!$A$6:$A$13,定数!$B$6:$B$13))</f>
        <v/>
      </c>
      <c r="S108" s="59"/>
      <c r="T108" s="60" t="str">
        <f t="shared" si="23"/>
        <v/>
      </c>
      <c r="U108" s="60"/>
      <c r="V108" t="str">
        <f>IF(S108&lt;&gt;"",IF(S108&lt;0,1+V107,0),"")</f>
        <v/>
      </c>
      <c r="W108" t="str">
        <f>IF(T108&lt;&gt;"",IF(T108&lt;0,1+W107,0),"")</f>
        <v/>
      </c>
      <c r="X108" s="39" t="str">
        <f t="shared" si="21"/>
        <v/>
      </c>
      <c r="Y108" s="40" t="str">
        <f t="shared" si="22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1:Q41"/>
    <mergeCell ref="R40:S40"/>
    <mergeCell ref="T40:U40"/>
    <mergeCell ref="C39:D39"/>
    <mergeCell ref="H39:I39"/>
    <mergeCell ref="K39:L39"/>
    <mergeCell ref="P39:Q39"/>
    <mergeCell ref="R39:S39"/>
    <mergeCell ref="T39:U39"/>
    <mergeCell ref="P40:Q40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4 G53:G108">
    <cfRule type="cellIs" dxfId="211" priority="241" stopIfTrue="1" operator="equal">
      <formula>"買"</formula>
    </cfRule>
    <cfRule type="cellIs" dxfId="210" priority="242" stopIfTrue="1" operator="equal">
      <formula>"売"</formula>
    </cfRule>
  </conditionalFormatting>
  <conditionalFormatting sqref="G15">
    <cfRule type="cellIs" dxfId="209" priority="163" stopIfTrue="1" operator="equal">
      <formula>"買"</formula>
    </cfRule>
    <cfRule type="cellIs" dxfId="208" priority="164" stopIfTrue="1" operator="equal">
      <formula>"売"</formula>
    </cfRule>
  </conditionalFormatting>
  <conditionalFormatting sqref="G16">
    <cfRule type="cellIs" dxfId="207" priority="161" stopIfTrue="1" operator="equal">
      <formula>"買"</formula>
    </cfRule>
    <cfRule type="cellIs" dxfId="206" priority="162" stopIfTrue="1" operator="equal">
      <formula>"売"</formula>
    </cfRule>
  </conditionalFormatting>
  <conditionalFormatting sqref="G17">
    <cfRule type="cellIs" dxfId="205" priority="159" stopIfTrue="1" operator="equal">
      <formula>"買"</formula>
    </cfRule>
    <cfRule type="cellIs" dxfId="204" priority="160" stopIfTrue="1" operator="equal">
      <formula>"売"</formula>
    </cfRule>
  </conditionalFormatting>
  <conditionalFormatting sqref="G33">
    <cfRule type="cellIs" dxfId="203" priority="125" stopIfTrue="1" operator="equal">
      <formula>"買"</formula>
    </cfRule>
    <cfRule type="cellIs" dxfId="202" priority="126" stopIfTrue="1" operator="equal">
      <formula>"売"</formula>
    </cfRule>
  </conditionalFormatting>
  <conditionalFormatting sqref="G30">
    <cfRule type="cellIs" dxfId="201" priority="131" stopIfTrue="1" operator="equal">
      <formula>"買"</formula>
    </cfRule>
    <cfRule type="cellIs" dxfId="200" priority="132" stopIfTrue="1" operator="equal">
      <formula>"売"</formula>
    </cfRule>
  </conditionalFormatting>
  <conditionalFormatting sqref="G45">
    <cfRule type="cellIs" dxfId="199" priority="103" stopIfTrue="1" operator="equal">
      <formula>"買"</formula>
    </cfRule>
    <cfRule type="cellIs" dxfId="198" priority="104" stopIfTrue="1" operator="equal">
      <formula>"売"</formula>
    </cfRule>
  </conditionalFormatting>
  <conditionalFormatting sqref="G46">
    <cfRule type="cellIs" dxfId="197" priority="101" stopIfTrue="1" operator="equal">
      <formula>"買"</formula>
    </cfRule>
    <cfRule type="cellIs" dxfId="196" priority="102" stopIfTrue="1" operator="equal">
      <formula>"売"</formula>
    </cfRule>
  </conditionalFormatting>
  <conditionalFormatting sqref="G49">
    <cfRule type="cellIs" dxfId="191" priority="95" stopIfTrue="1" operator="equal">
      <formula>"買"</formula>
    </cfRule>
    <cfRule type="cellIs" dxfId="190" priority="96" stopIfTrue="1" operator="equal">
      <formula>"売"</formula>
    </cfRule>
  </conditionalFormatting>
  <conditionalFormatting sqref="G50">
    <cfRule type="cellIs" dxfId="189" priority="93" stopIfTrue="1" operator="equal">
      <formula>"買"</formula>
    </cfRule>
    <cfRule type="cellIs" dxfId="188" priority="94" stopIfTrue="1" operator="equal">
      <formula>"売"</formula>
    </cfRule>
  </conditionalFormatting>
  <conditionalFormatting sqref="G51">
    <cfRule type="cellIs" dxfId="187" priority="91" stopIfTrue="1" operator="equal">
      <formula>"買"</formula>
    </cfRule>
    <cfRule type="cellIs" dxfId="186" priority="92" stopIfTrue="1" operator="equal">
      <formula>"売"</formula>
    </cfRule>
  </conditionalFormatting>
  <conditionalFormatting sqref="G52">
    <cfRule type="cellIs" dxfId="185" priority="89" stopIfTrue="1" operator="equal">
      <formula>"買"</formula>
    </cfRule>
    <cfRule type="cellIs" dxfId="184" priority="90" stopIfTrue="1" operator="equal">
      <formula>"売"</formula>
    </cfRule>
  </conditionalFormatting>
  <conditionalFormatting sqref="G14">
    <cfRule type="cellIs" dxfId="183" priority="87" stopIfTrue="1" operator="equal">
      <formula>"買"</formula>
    </cfRule>
    <cfRule type="cellIs" dxfId="182" priority="88" stopIfTrue="1" operator="equal">
      <formula>"売"</formula>
    </cfRule>
  </conditionalFormatting>
  <conditionalFormatting sqref="G10">
    <cfRule type="cellIs" dxfId="181" priority="71" stopIfTrue="1" operator="equal">
      <formula>"買"</formula>
    </cfRule>
    <cfRule type="cellIs" dxfId="180" priority="72" stopIfTrue="1" operator="equal">
      <formula>"売"</formula>
    </cfRule>
  </conditionalFormatting>
  <conditionalFormatting sqref="G34">
    <cfRule type="cellIs" dxfId="179" priority="81" stopIfTrue="1" operator="equal">
      <formula>"買"</formula>
    </cfRule>
    <cfRule type="cellIs" dxfId="178" priority="82" stopIfTrue="1" operator="equal">
      <formula>"売"</formula>
    </cfRule>
  </conditionalFormatting>
  <conditionalFormatting sqref="G25">
    <cfRule type="cellIs" dxfId="177" priority="43" stopIfTrue="1" operator="equal">
      <formula>"買"</formula>
    </cfRule>
    <cfRule type="cellIs" dxfId="176" priority="44" stopIfTrue="1" operator="equal">
      <formula>"売"</formula>
    </cfRule>
  </conditionalFormatting>
  <conditionalFormatting sqref="G9">
    <cfRule type="cellIs" dxfId="175" priority="73" stopIfTrue="1" operator="equal">
      <formula>"買"</formula>
    </cfRule>
    <cfRule type="cellIs" dxfId="174" priority="74" stopIfTrue="1" operator="equal">
      <formula>"売"</formula>
    </cfRule>
  </conditionalFormatting>
  <conditionalFormatting sqref="G11">
    <cfRule type="cellIs" dxfId="173" priority="69" stopIfTrue="1" operator="equal">
      <formula>"買"</formula>
    </cfRule>
    <cfRule type="cellIs" dxfId="172" priority="70" stopIfTrue="1" operator="equal">
      <formula>"売"</formula>
    </cfRule>
  </conditionalFormatting>
  <conditionalFormatting sqref="G12">
    <cfRule type="cellIs" dxfId="171" priority="67" stopIfTrue="1" operator="equal">
      <formula>"買"</formula>
    </cfRule>
    <cfRule type="cellIs" dxfId="170" priority="68" stopIfTrue="1" operator="equal">
      <formula>"売"</formula>
    </cfRule>
  </conditionalFormatting>
  <conditionalFormatting sqref="G13">
    <cfRule type="cellIs" dxfId="169" priority="65" stopIfTrue="1" operator="equal">
      <formula>"買"</formula>
    </cfRule>
    <cfRule type="cellIs" dxfId="168" priority="66" stopIfTrue="1" operator="equal">
      <formula>"売"</formula>
    </cfRule>
  </conditionalFormatting>
  <conditionalFormatting sqref="G28">
    <cfRule type="cellIs" dxfId="165" priority="37" stopIfTrue="1" operator="equal">
      <formula>"買"</formula>
    </cfRule>
    <cfRule type="cellIs" dxfId="164" priority="38" stopIfTrue="1" operator="equal">
      <formula>"売"</formula>
    </cfRule>
  </conditionalFormatting>
  <conditionalFormatting sqref="G19">
    <cfRule type="cellIs" dxfId="163" priority="55" stopIfTrue="1" operator="equal">
      <formula>"買"</formula>
    </cfRule>
    <cfRule type="cellIs" dxfId="162" priority="56" stopIfTrue="1" operator="equal">
      <formula>"売"</formula>
    </cfRule>
  </conditionalFormatting>
  <conditionalFormatting sqref="G20">
    <cfRule type="cellIs" dxfId="161" priority="53" stopIfTrue="1" operator="equal">
      <formula>"買"</formula>
    </cfRule>
    <cfRule type="cellIs" dxfId="160" priority="54" stopIfTrue="1" operator="equal">
      <formula>"売"</formula>
    </cfRule>
  </conditionalFormatting>
  <conditionalFormatting sqref="G22">
    <cfRule type="cellIs" dxfId="159" priority="49" stopIfTrue="1" operator="equal">
      <formula>"買"</formula>
    </cfRule>
    <cfRule type="cellIs" dxfId="158" priority="50" stopIfTrue="1" operator="equal">
      <formula>"売"</formula>
    </cfRule>
  </conditionalFormatting>
  <conditionalFormatting sqref="G23">
    <cfRule type="cellIs" dxfId="157" priority="47" stopIfTrue="1" operator="equal">
      <formula>"買"</formula>
    </cfRule>
    <cfRule type="cellIs" dxfId="156" priority="48" stopIfTrue="1" operator="equal">
      <formula>"売"</formula>
    </cfRule>
  </conditionalFormatting>
  <conditionalFormatting sqref="G24">
    <cfRule type="cellIs" dxfId="155" priority="45" stopIfTrue="1" operator="equal">
      <formula>"買"</formula>
    </cfRule>
    <cfRule type="cellIs" dxfId="154" priority="46" stopIfTrue="1" operator="equal">
      <formula>"売"</formula>
    </cfRule>
  </conditionalFormatting>
  <conditionalFormatting sqref="G26">
    <cfRule type="cellIs" dxfId="153" priority="41" stopIfTrue="1" operator="equal">
      <formula>"買"</formula>
    </cfRule>
    <cfRule type="cellIs" dxfId="152" priority="42" stopIfTrue="1" operator="equal">
      <formula>"売"</formula>
    </cfRule>
  </conditionalFormatting>
  <conditionalFormatting sqref="G27">
    <cfRule type="cellIs" dxfId="151" priority="39" stopIfTrue="1" operator="equal">
      <formula>"買"</formula>
    </cfRule>
    <cfRule type="cellIs" dxfId="150" priority="40" stopIfTrue="1" operator="equal">
      <formula>"売"</formula>
    </cfRule>
  </conditionalFormatting>
  <conditionalFormatting sqref="G35">
    <cfRule type="cellIs" dxfId="149" priority="33" stopIfTrue="1" operator="equal">
      <formula>"買"</formula>
    </cfRule>
    <cfRule type="cellIs" dxfId="148" priority="34" stopIfTrue="1" operator="equal">
      <formula>"売"</formula>
    </cfRule>
  </conditionalFormatting>
  <conditionalFormatting sqref="G39">
    <cfRule type="cellIs" dxfId="147" priority="31" stopIfTrue="1" operator="equal">
      <formula>"買"</formula>
    </cfRule>
    <cfRule type="cellIs" dxfId="146" priority="32" stopIfTrue="1" operator="equal">
      <formula>"売"</formula>
    </cfRule>
  </conditionalFormatting>
  <conditionalFormatting sqref="G40">
    <cfRule type="cellIs" dxfId="145" priority="29" stopIfTrue="1" operator="equal">
      <formula>"買"</formula>
    </cfRule>
    <cfRule type="cellIs" dxfId="144" priority="30" stopIfTrue="1" operator="equal">
      <formula>"売"</formula>
    </cfRule>
  </conditionalFormatting>
  <conditionalFormatting sqref="G18">
    <cfRule type="cellIs" dxfId="143" priority="25" stopIfTrue="1" operator="equal">
      <formula>"買"</formula>
    </cfRule>
    <cfRule type="cellIs" dxfId="142" priority="26" stopIfTrue="1" operator="equal">
      <formula>"売"</formula>
    </cfRule>
  </conditionalFormatting>
  <conditionalFormatting sqref="G21">
    <cfRule type="cellIs" dxfId="141" priority="23" stopIfTrue="1" operator="equal">
      <formula>"買"</formula>
    </cfRule>
    <cfRule type="cellIs" dxfId="140" priority="24" stopIfTrue="1" operator="equal">
      <formula>"売"</formula>
    </cfRule>
  </conditionalFormatting>
  <conditionalFormatting sqref="G29">
    <cfRule type="cellIs" dxfId="139" priority="21" stopIfTrue="1" operator="equal">
      <formula>"買"</formula>
    </cfRule>
    <cfRule type="cellIs" dxfId="138" priority="22" stopIfTrue="1" operator="equal">
      <formula>"売"</formula>
    </cfRule>
  </conditionalFormatting>
  <conditionalFormatting sqref="G31">
    <cfRule type="cellIs" dxfId="137" priority="19" stopIfTrue="1" operator="equal">
      <formula>"買"</formula>
    </cfRule>
    <cfRule type="cellIs" dxfId="136" priority="20" stopIfTrue="1" operator="equal">
      <formula>"売"</formula>
    </cfRule>
  </conditionalFormatting>
  <conditionalFormatting sqref="G32">
    <cfRule type="cellIs" dxfId="135" priority="17" stopIfTrue="1" operator="equal">
      <formula>"買"</formula>
    </cfRule>
    <cfRule type="cellIs" dxfId="134" priority="18" stopIfTrue="1" operator="equal">
      <formula>"売"</formula>
    </cfRule>
  </conditionalFormatting>
  <conditionalFormatting sqref="G36">
    <cfRule type="cellIs" dxfId="133" priority="15" stopIfTrue="1" operator="equal">
      <formula>"買"</formula>
    </cfRule>
    <cfRule type="cellIs" dxfId="132" priority="16" stopIfTrue="1" operator="equal">
      <formula>"売"</formula>
    </cfRule>
  </conditionalFormatting>
  <conditionalFormatting sqref="G37">
    <cfRule type="cellIs" dxfId="131" priority="13" stopIfTrue="1" operator="equal">
      <formula>"買"</formula>
    </cfRule>
    <cfRule type="cellIs" dxfId="130" priority="14" stopIfTrue="1" operator="equal">
      <formula>"売"</formula>
    </cfRule>
  </conditionalFormatting>
  <conditionalFormatting sqref="G38">
    <cfRule type="cellIs" dxfId="129" priority="11" stopIfTrue="1" operator="equal">
      <formula>"買"</formula>
    </cfRule>
    <cfRule type="cellIs" dxfId="128" priority="12" stopIfTrue="1" operator="equal">
      <formula>"売"</formula>
    </cfRule>
  </conditionalFormatting>
  <conditionalFormatting sqref="G41">
    <cfRule type="cellIs" dxfId="127" priority="9" stopIfTrue="1" operator="equal">
      <formula>"買"</formula>
    </cfRule>
    <cfRule type="cellIs" dxfId="126" priority="10" stopIfTrue="1" operator="equal">
      <formula>"売"</formula>
    </cfRule>
  </conditionalFormatting>
  <conditionalFormatting sqref="G42">
    <cfRule type="cellIs" dxfId="125" priority="7" stopIfTrue="1" operator="equal">
      <formula>"買"</formula>
    </cfRule>
    <cfRule type="cellIs" dxfId="124" priority="8" stopIfTrue="1" operator="equal">
      <formula>"売"</formula>
    </cfRule>
  </conditionalFormatting>
  <conditionalFormatting sqref="G43">
    <cfRule type="cellIs" dxfId="25" priority="5" stopIfTrue="1" operator="equal">
      <formula>"買"</formula>
    </cfRule>
    <cfRule type="cellIs" dxfId="24" priority="6" stopIfTrue="1" operator="equal">
      <formula>"売"</formula>
    </cfRule>
  </conditionalFormatting>
  <conditionalFormatting sqref="G47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48">
    <cfRule type="cellIs" dxfId="5" priority="1" stopIfTrue="1" operator="equal">
      <formula>"買"</formula>
    </cfRule>
    <cfRule type="cellIs" dxfId="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10"/>
  <sheetViews>
    <sheetView topLeftCell="B1" zoomScale="90" zoomScaleNormal="90" workbookViewId="0">
      <pane ySplit="8" topLeftCell="A9" activePane="bottomLeft" state="frozen"/>
      <selection pane="bottomLeft" activeCell="P55" sqref="P55:Q55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86" t="s">
        <v>5</v>
      </c>
      <c r="C2" s="86"/>
      <c r="D2" s="97" t="s">
        <v>68</v>
      </c>
      <c r="E2" s="97"/>
      <c r="F2" s="86" t="s">
        <v>6</v>
      </c>
      <c r="G2" s="86"/>
      <c r="H2" s="89" t="s">
        <v>72</v>
      </c>
      <c r="I2" s="89"/>
      <c r="J2" s="86" t="s">
        <v>7</v>
      </c>
      <c r="K2" s="86"/>
      <c r="L2" s="96">
        <v>100000</v>
      </c>
      <c r="M2" s="97"/>
      <c r="N2" s="86" t="s">
        <v>8</v>
      </c>
      <c r="O2" s="86"/>
      <c r="P2" s="98">
        <f>SUM(L2,D4)</f>
        <v>288972.48133565823</v>
      </c>
      <c r="Q2" s="89"/>
      <c r="R2" s="1"/>
      <c r="S2" s="1"/>
      <c r="T2" s="1"/>
    </row>
    <row r="3" spans="2:25" ht="57" customHeight="1" x14ac:dyDescent="0.2">
      <c r="B3" s="86" t="s">
        <v>9</v>
      </c>
      <c r="C3" s="86"/>
      <c r="D3" s="99" t="s">
        <v>73</v>
      </c>
      <c r="E3" s="99"/>
      <c r="F3" s="99"/>
      <c r="G3" s="99"/>
      <c r="H3" s="99"/>
      <c r="I3" s="99"/>
      <c r="J3" s="86" t="s">
        <v>10</v>
      </c>
      <c r="K3" s="86"/>
      <c r="L3" s="99" t="s">
        <v>63</v>
      </c>
      <c r="M3" s="100"/>
      <c r="N3" s="100"/>
      <c r="O3" s="100"/>
      <c r="P3" s="100"/>
      <c r="Q3" s="100"/>
      <c r="R3" s="1"/>
      <c r="S3" s="1"/>
    </row>
    <row r="4" spans="2:25" x14ac:dyDescent="0.2">
      <c r="B4" s="86" t="s">
        <v>11</v>
      </c>
      <c r="C4" s="86"/>
      <c r="D4" s="94">
        <f>SUM($R$9:$S$994)</f>
        <v>188972.48133565826</v>
      </c>
      <c r="E4" s="94"/>
      <c r="F4" s="86" t="s">
        <v>12</v>
      </c>
      <c r="G4" s="86"/>
      <c r="H4" s="95">
        <f>SUM($T$9:$U$109)</f>
        <v>1573.7000000000035</v>
      </c>
      <c r="I4" s="89"/>
      <c r="J4" s="101" t="s">
        <v>60</v>
      </c>
      <c r="K4" s="101"/>
      <c r="L4" s="98">
        <f>MAX($C$9:$D$991)-C9</f>
        <v>180903.21856526448</v>
      </c>
      <c r="M4" s="98"/>
      <c r="N4" s="101" t="s">
        <v>59</v>
      </c>
      <c r="O4" s="101"/>
      <c r="P4" s="102">
        <f>MAX(Y:Y)</f>
        <v>8.7326999999999044E-2</v>
      </c>
      <c r="Q4" s="102"/>
      <c r="R4" s="1"/>
      <c r="S4" s="1"/>
      <c r="T4" s="1"/>
    </row>
    <row r="5" spans="2:25" x14ac:dyDescent="0.2">
      <c r="B5" s="34" t="s">
        <v>15</v>
      </c>
      <c r="C5" s="2">
        <f>COUNTIF($R$9:$R$991,"&gt;0")</f>
        <v>27</v>
      </c>
      <c r="D5" s="35" t="s">
        <v>16</v>
      </c>
      <c r="E5" s="15">
        <f>COUNTIF($R$9:$R$991,"&lt;0")</f>
        <v>13</v>
      </c>
      <c r="F5" s="35" t="s">
        <v>17</v>
      </c>
      <c r="G5" s="2">
        <f>COUNTIF($R$9:$R$991,"=0")</f>
        <v>0</v>
      </c>
      <c r="H5" s="35" t="s">
        <v>18</v>
      </c>
      <c r="I5" s="3">
        <f>C5/SUM(C5,E5,G5)</f>
        <v>0.67500000000000004</v>
      </c>
      <c r="J5" s="85" t="s">
        <v>19</v>
      </c>
      <c r="K5" s="86"/>
      <c r="L5" s="87">
        <f>MAX(V9:V994)</f>
        <v>2</v>
      </c>
      <c r="M5" s="88"/>
      <c r="N5" s="17" t="s">
        <v>20</v>
      </c>
      <c r="O5" s="9"/>
      <c r="P5" s="87">
        <f>MAX(W9:W994)</f>
        <v>3</v>
      </c>
      <c r="Q5" s="8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69" t="s">
        <v>21</v>
      </c>
      <c r="C7" s="71" t="s">
        <v>22</v>
      </c>
      <c r="D7" s="72"/>
      <c r="E7" s="75" t="s">
        <v>23</v>
      </c>
      <c r="F7" s="76"/>
      <c r="G7" s="76"/>
      <c r="H7" s="76"/>
      <c r="I7" s="77"/>
      <c r="J7" s="78" t="s">
        <v>24</v>
      </c>
      <c r="K7" s="79"/>
      <c r="L7" s="80"/>
      <c r="M7" s="81" t="s">
        <v>25</v>
      </c>
      <c r="N7" s="82" t="s">
        <v>26</v>
      </c>
      <c r="O7" s="83"/>
      <c r="P7" s="83"/>
      <c r="Q7" s="84"/>
      <c r="R7" s="90" t="s">
        <v>27</v>
      </c>
      <c r="S7" s="90"/>
      <c r="T7" s="90"/>
      <c r="U7" s="90"/>
    </row>
    <row r="8" spans="2:25" x14ac:dyDescent="0.2">
      <c r="B8" s="70"/>
      <c r="C8" s="73"/>
      <c r="D8" s="74"/>
      <c r="E8" s="18" t="s">
        <v>28</v>
      </c>
      <c r="F8" s="18" t="s">
        <v>29</v>
      </c>
      <c r="G8" s="18" t="s">
        <v>30</v>
      </c>
      <c r="H8" s="91" t="s">
        <v>31</v>
      </c>
      <c r="I8" s="77"/>
      <c r="J8" s="4" t="s">
        <v>32</v>
      </c>
      <c r="K8" s="92" t="s">
        <v>33</v>
      </c>
      <c r="L8" s="80"/>
      <c r="M8" s="81"/>
      <c r="N8" s="5" t="s">
        <v>28</v>
      </c>
      <c r="O8" s="5" t="s">
        <v>29</v>
      </c>
      <c r="P8" s="93" t="s">
        <v>31</v>
      </c>
      <c r="Q8" s="84"/>
      <c r="R8" s="90" t="s">
        <v>34</v>
      </c>
      <c r="S8" s="90"/>
      <c r="T8" s="90" t="s">
        <v>32</v>
      </c>
      <c r="U8" s="90"/>
      <c r="Y8" t="s">
        <v>58</v>
      </c>
    </row>
    <row r="9" spans="2:25" x14ac:dyDescent="0.2">
      <c r="B9" s="33">
        <v>1</v>
      </c>
      <c r="C9" s="55">
        <f>L2</f>
        <v>100000</v>
      </c>
      <c r="D9" s="55"/>
      <c r="E9" s="43">
        <v>2016</v>
      </c>
      <c r="F9" s="8">
        <v>43492</v>
      </c>
      <c r="G9" s="50" t="s">
        <v>4</v>
      </c>
      <c r="H9" s="66">
        <v>128.69</v>
      </c>
      <c r="I9" s="66"/>
      <c r="J9" s="50">
        <v>45</v>
      </c>
      <c r="K9" s="55">
        <f>IF(J9="","",C9*0.03)</f>
        <v>3000</v>
      </c>
      <c r="L9" s="55"/>
      <c r="M9" s="49">
        <f>IF(J9="","",(K9/J9)/LOOKUP(RIGHT($D$2,3),[1]定数!$A$6:$A$13,[1]定数!$B$6:$B$13))</f>
        <v>0.66666666666666674</v>
      </c>
      <c r="N9" s="50">
        <v>2016</v>
      </c>
      <c r="O9" s="8">
        <v>43492</v>
      </c>
      <c r="P9" s="63">
        <v>129.56100000000001</v>
      </c>
      <c r="Q9" s="63"/>
      <c r="R9" s="59">
        <f>IF(P9="","",T9*M9*LOOKUP(RIGHT($D$2,3),定数!$A$6:$A$13,定数!$B$6:$B$13))</f>
        <v>5806.6666666667297</v>
      </c>
      <c r="S9" s="59"/>
      <c r="T9" s="60">
        <f>IF(P9="","",IF(G9="買",(P9-H9),(H9-P9))*IF(RIGHT($D$2,3)="JPY",100,10000))</f>
        <v>87.100000000000932</v>
      </c>
      <c r="U9" s="60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3">
        <v>2</v>
      </c>
      <c r="C10" s="55">
        <f t="shared" ref="C10:C74" si="0">IF(R9="","",C9+R9)</f>
        <v>105806.66666666673</v>
      </c>
      <c r="D10" s="55"/>
      <c r="E10" s="50">
        <v>2016</v>
      </c>
      <c r="F10" s="8">
        <v>43514</v>
      </c>
      <c r="G10" s="50" t="s">
        <v>3</v>
      </c>
      <c r="H10" s="66">
        <v>126.77</v>
      </c>
      <c r="I10" s="66"/>
      <c r="J10" s="50">
        <v>40</v>
      </c>
      <c r="K10" s="57">
        <f t="shared" ref="K10:K26" si="1">IF(J10="","",C10*0.03)</f>
        <v>3174.2000000000016</v>
      </c>
      <c r="L10" s="58"/>
      <c r="M10" s="49">
        <f>IF(J10="","",(K10/J10)/LOOKUP(RIGHT($D$2,3),[1]定数!$A$6:$A$13,[1]定数!$B$6:$B$13))</f>
        <v>0.79355000000000042</v>
      </c>
      <c r="N10" s="50">
        <v>2016</v>
      </c>
      <c r="O10" s="8">
        <v>43514</v>
      </c>
      <c r="P10" s="63">
        <v>126.08199999999999</v>
      </c>
      <c r="Q10" s="63"/>
      <c r="R10" s="59">
        <f>IF(P10="","",T10*M10*LOOKUP(RIGHT($D$2,3),定数!$A$6:$A$13,定数!$B$6:$B$13))</f>
        <v>5459.6240000000225</v>
      </c>
      <c r="S10" s="59"/>
      <c r="T10" s="60">
        <f>IF(P10="","",IF(G10="買",(P10-H10),(H10-P10))*IF(RIGHT($D$2,3)="JPY",100,10000))</f>
        <v>68.800000000000239</v>
      </c>
      <c r="U10" s="60"/>
      <c r="V10" s="22">
        <f t="shared" ref="V10:V22" si="2">IF(T10&lt;&gt;"",IF(T10&gt;0,1+V9,0),"")</f>
        <v>2</v>
      </c>
      <c r="W10">
        <f t="shared" ref="W10:W74" si="3">IF(T10&lt;&gt;"",IF(T10&lt;0,1+W9,0),"")</f>
        <v>0</v>
      </c>
      <c r="X10" s="39">
        <f>IF(C10&lt;&gt;"",MAX(C10,C9),"")</f>
        <v>105806.66666666673</v>
      </c>
    </row>
    <row r="11" spans="2:25" x14ac:dyDescent="0.2">
      <c r="B11" s="33">
        <v>3</v>
      </c>
      <c r="C11" s="55">
        <f t="shared" ref="C11:C16" si="4">IF(R10="","",C10+R10)</f>
        <v>111266.29066666675</v>
      </c>
      <c r="D11" s="55"/>
      <c r="E11" s="50">
        <v>2016</v>
      </c>
      <c r="F11" s="8">
        <v>43522</v>
      </c>
      <c r="G11" s="50" t="s">
        <v>4</v>
      </c>
      <c r="H11" s="66">
        <v>124.65</v>
      </c>
      <c r="I11" s="66"/>
      <c r="J11" s="50">
        <v>39</v>
      </c>
      <c r="K11" s="57">
        <f t="shared" si="1"/>
        <v>3337.9887200000026</v>
      </c>
      <c r="L11" s="58"/>
      <c r="M11" s="49">
        <f>IF(J11="","",(K11/J11)/LOOKUP(RIGHT($D$2,3),[1]定数!$A$6:$A$13,[1]定数!$B$6:$B$13))</f>
        <v>0.85589454358974426</v>
      </c>
      <c r="N11" s="50">
        <v>2016</v>
      </c>
      <c r="O11" s="8" t="s">
        <v>74</v>
      </c>
      <c r="P11" s="66">
        <v>124.26</v>
      </c>
      <c r="Q11" s="66"/>
      <c r="R11" s="59">
        <f>IF(P11="","",T11*M11*LOOKUP(RIGHT($D$2,3),定数!$A$6:$A$13,定数!$B$6:$B$13))</f>
        <v>-3337.9887200000076</v>
      </c>
      <c r="S11" s="59"/>
      <c r="T11" s="60">
        <f>IF(P11="","",IF(G11="買",(P11-H11),(H11-P11))*IF(RIGHT($D$2,3)="JPY",100,10000))</f>
        <v>-39.000000000000057</v>
      </c>
      <c r="U11" s="60"/>
      <c r="V11" s="22">
        <f t="shared" si="2"/>
        <v>0</v>
      </c>
      <c r="W11">
        <f t="shared" si="3"/>
        <v>1</v>
      </c>
      <c r="X11" s="39">
        <f>IF(C11&lt;&gt;"",MAX(X10,C11),"")</f>
        <v>111266.29066666675</v>
      </c>
      <c r="Y11" s="40">
        <f>IF(X11&lt;&gt;"",1-(C11/X11),"")</f>
        <v>0</v>
      </c>
    </row>
    <row r="12" spans="2:25" x14ac:dyDescent="0.2">
      <c r="B12" s="33">
        <v>4</v>
      </c>
      <c r="C12" s="55">
        <f t="shared" si="4"/>
        <v>107928.30194666675</v>
      </c>
      <c r="D12" s="55"/>
      <c r="E12" s="50">
        <v>2016</v>
      </c>
      <c r="F12" s="8">
        <v>43549</v>
      </c>
      <c r="G12" s="50" t="s">
        <v>4</v>
      </c>
      <c r="H12" s="66">
        <v>126.31</v>
      </c>
      <c r="I12" s="66"/>
      <c r="J12" s="50">
        <v>31</v>
      </c>
      <c r="K12" s="57">
        <f t="shared" si="1"/>
        <v>3237.8490584000024</v>
      </c>
      <c r="L12" s="58"/>
      <c r="M12" s="49">
        <f>IF(J12="","",(K12/J12)/LOOKUP(RIGHT($D$2,3),[1]定数!$A$6:$A$13,[1]定数!$B$6:$B$13))</f>
        <v>1.0444674381935493</v>
      </c>
      <c r="N12" s="50">
        <v>2016</v>
      </c>
      <c r="O12" s="8">
        <v>43552</v>
      </c>
      <c r="P12" s="63">
        <v>126.88800000000001</v>
      </c>
      <c r="Q12" s="63"/>
      <c r="R12" s="59">
        <f>IF(P12="","",T12*M12*LOOKUP(RIGHT($D$2,3),定数!$A$6:$A$13,定数!$B$6:$B$13))</f>
        <v>6037.0217927587455</v>
      </c>
      <c r="S12" s="59"/>
      <c r="T12" s="60">
        <f t="shared" ref="T12:T76" si="5">IF(P12="","",IF(G12="買",(P12-H12),(H12-P12))*IF(RIGHT($D$2,3)="JPY",100,10000))</f>
        <v>57.800000000000296</v>
      </c>
      <c r="U12" s="60"/>
      <c r="V12" s="22">
        <f t="shared" si="2"/>
        <v>1</v>
      </c>
      <c r="W12">
        <f t="shared" si="3"/>
        <v>0</v>
      </c>
      <c r="X12" s="39">
        <f t="shared" ref="X12:X76" si="6">IF(C12&lt;&gt;"",MAX(X11,C12),"")</f>
        <v>111266.29066666675</v>
      </c>
      <c r="Y12" s="40">
        <f t="shared" ref="Y12:Y76" si="7">IF(X12&lt;&gt;"",1-(C12/X12),"")</f>
        <v>3.0000000000000027E-2</v>
      </c>
    </row>
    <row r="13" spans="2:25" x14ac:dyDescent="0.2">
      <c r="B13" s="33">
        <v>5</v>
      </c>
      <c r="C13" s="55">
        <f t="shared" si="4"/>
        <v>113965.3237394255</v>
      </c>
      <c r="D13" s="55"/>
      <c r="E13" s="50">
        <v>2016</v>
      </c>
      <c r="F13" s="8">
        <v>43553</v>
      </c>
      <c r="G13" s="50" t="s">
        <v>4</v>
      </c>
      <c r="H13" s="66">
        <v>127.31</v>
      </c>
      <c r="I13" s="66"/>
      <c r="J13" s="50">
        <v>55</v>
      </c>
      <c r="K13" s="57">
        <f t="shared" si="1"/>
        <v>3418.9597121827646</v>
      </c>
      <c r="L13" s="58"/>
      <c r="M13" s="49">
        <f>IF(J13="","",(K13/J13)/LOOKUP(RIGHT($D$2,3),[1]定数!$A$6:$A$13,[1]定数!$B$6:$B$13))</f>
        <v>0.62162903857868446</v>
      </c>
      <c r="N13" s="50">
        <v>2016</v>
      </c>
      <c r="O13" s="8">
        <v>43559</v>
      </c>
      <c r="P13" s="66">
        <v>126.76</v>
      </c>
      <c r="Q13" s="66"/>
      <c r="R13" s="59">
        <f>IF(P13="","",T13*M13*LOOKUP(RIGHT($D$2,3),定数!$A$6:$A$13,定数!$B$6:$B$13))</f>
        <v>-3418.9597121827469</v>
      </c>
      <c r="S13" s="59"/>
      <c r="T13" s="60">
        <f t="shared" si="5"/>
        <v>-54.999999999999716</v>
      </c>
      <c r="U13" s="60"/>
      <c r="V13" s="22">
        <f t="shared" si="2"/>
        <v>0</v>
      </c>
      <c r="W13">
        <f t="shared" si="3"/>
        <v>1</v>
      </c>
      <c r="X13" s="39">
        <f t="shared" si="6"/>
        <v>113965.3237394255</v>
      </c>
      <c r="Y13" s="40">
        <f t="shared" si="7"/>
        <v>0</v>
      </c>
    </row>
    <row r="14" spans="2:25" x14ac:dyDescent="0.2">
      <c r="B14" s="33">
        <v>6</v>
      </c>
      <c r="C14" s="55">
        <f t="shared" si="4"/>
        <v>110546.36402724274</v>
      </c>
      <c r="D14" s="55"/>
      <c r="E14" s="50">
        <v>2016</v>
      </c>
      <c r="F14" s="8">
        <v>43561</v>
      </c>
      <c r="G14" s="50" t="s">
        <v>3</v>
      </c>
      <c r="H14" s="66">
        <v>125.06</v>
      </c>
      <c r="I14" s="66"/>
      <c r="J14" s="50">
        <v>61</v>
      </c>
      <c r="K14" s="57">
        <f t="shared" si="1"/>
        <v>3316.3909208172822</v>
      </c>
      <c r="L14" s="58"/>
      <c r="M14" s="49">
        <f>IF(J14="","",(K14/J14)/LOOKUP(RIGHT($D$2,3),[1]定数!$A$6:$A$13,[1]定数!$B$6:$B$13))</f>
        <v>0.54367064275693155</v>
      </c>
      <c r="N14" s="50">
        <v>2016</v>
      </c>
      <c r="O14" s="8">
        <v>43562</v>
      </c>
      <c r="P14" s="63">
        <v>123.85</v>
      </c>
      <c r="Q14" s="63"/>
      <c r="R14" s="59">
        <f>IF(P14="","",T14*M14*LOOKUP(RIGHT($D$2,3),定数!$A$6:$A$13,定数!$B$6:$B$13))</f>
        <v>6578.4147773589157</v>
      </c>
      <c r="S14" s="59"/>
      <c r="T14" s="60">
        <f t="shared" si="5"/>
        <v>121.0000000000008</v>
      </c>
      <c r="U14" s="60"/>
      <c r="V14" s="22">
        <f t="shared" si="2"/>
        <v>1</v>
      </c>
      <c r="W14">
        <f t="shared" si="3"/>
        <v>0</v>
      </c>
      <c r="X14" s="39">
        <f t="shared" si="6"/>
        <v>113965.3237394255</v>
      </c>
      <c r="Y14" s="40">
        <f t="shared" si="7"/>
        <v>2.9999999999999916E-2</v>
      </c>
    </row>
    <row r="15" spans="2:25" x14ac:dyDescent="0.2">
      <c r="B15" s="33">
        <v>7</v>
      </c>
      <c r="C15" s="55">
        <f t="shared" si="4"/>
        <v>117124.77880460166</v>
      </c>
      <c r="D15" s="55"/>
      <c r="E15" s="50">
        <v>2016</v>
      </c>
      <c r="F15" s="8">
        <v>43575</v>
      </c>
      <c r="G15" s="50" t="s">
        <v>4</v>
      </c>
      <c r="H15" s="66">
        <v>124.31</v>
      </c>
      <c r="I15" s="66"/>
      <c r="J15" s="50">
        <v>60</v>
      </c>
      <c r="K15" s="57">
        <f t="shared" si="1"/>
        <v>3513.7433641380499</v>
      </c>
      <c r="L15" s="58"/>
      <c r="M15" s="49">
        <f>IF(J15="","",(K15/J15)/LOOKUP(RIGHT($D$2,3),[1]定数!$A$6:$A$13,[1]定数!$B$6:$B$13))</f>
        <v>0.5856238940230083</v>
      </c>
      <c r="N15" s="50">
        <v>2016</v>
      </c>
      <c r="O15" s="8">
        <v>43576</v>
      </c>
      <c r="P15" s="66">
        <v>123.71</v>
      </c>
      <c r="Q15" s="66"/>
      <c r="R15" s="59">
        <f>IF(P15="","",T15*M15*LOOKUP(RIGHT($D$2,3),定数!$A$6:$A$13,定数!$B$6:$B$13))</f>
        <v>-3513.7433641380994</v>
      </c>
      <c r="S15" s="59"/>
      <c r="T15" s="60">
        <f t="shared" si="5"/>
        <v>-60.000000000000853</v>
      </c>
      <c r="U15" s="60"/>
      <c r="V15" s="22">
        <f t="shared" si="2"/>
        <v>0</v>
      </c>
      <c r="W15">
        <f t="shared" si="3"/>
        <v>1</v>
      </c>
      <c r="X15" s="39">
        <f t="shared" si="6"/>
        <v>117124.77880460166</v>
      </c>
      <c r="Y15" s="40">
        <f t="shared" si="7"/>
        <v>0</v>
      </c>
    </row>
    <row r="16" spans="2:25" x14ac:dyDescent="0.2">
      <c r="B16" s="33">
        <v>8</v>
      </c>
      <c r="C16" s="55">
        <f t="shared" si="4"/>
        <v>113611.03544046357</v>
      </c>
      <c r="D16" s="55"/>
      <c r="E16" s="50">
        <v>2016</v>
      </c>
      <c r="F16" s="8">
        <v>43581</v>
      </c>
      <c r="G16" s="50" t="s">
        <v>4</v>
      </c>
      <c r="H16" s="66">
        <v>125.28</v>
      </c>
      <c r="I16" s="66"/>
      <c r="J16" s="50">
        <v>60</v>
      </c>
      <c r="K16" s="57">
        <f t="shared" si="1"/>
        <v>3408.3310632139069</v>
      </c>
      <c r="L16" s="58"/>
      <c r="M16" s="49">
        <f>IF(J16="","",(K16/J16)/LOOKUP(RIGHT($D$2,3),[1]定数!$A$6:$A$13,[1]定数!$B$6:$B$13))</f>
        <v>0.5680551772023178</v>
      </c>
      <c r="N16" s="50">
        <v>2016</v>
      </c>
      <c r="O16" s="8">
        <v>43583</v>
      </c>
      <c r="P16" s="63">
        <v>126.35299999999999</v>
      </c>
      <c r="Q16" s="63"/>
      <c r="R16" s="59">
        <f>IF(P16="","",T16*M16*LOOKUP(RIGHT($D$2,3),定数!$A$6:$A$13,定数!$B$6:$B$13))</f>
        <v>6095.2320513808318</v>
      </c>
      <c r="S16" s="59"/>
      <c r="T16" s="60">
        <f t="shared" si="5"/>
        <v>107.29999999999933</v>
      </c>
      <c r="U16" s="60"/>
      <c r="V16" s="22">
        <f t="shared" si="2"/>
        <v>1</v>
      </c>
      <c r="W16">
        <f t="shared" si="3"/>
        <v>0</v>
      </c>
      <c r="X16" s="39">
        <f t="shared" si="6"/>
        <v>117124.77880460166</v>
      </c>
      <c r="Y16" s="40">
        <f t="shared" si="7"/>
        <v>3.000000000000036E-2</v>
      </c>
    </row>
    <row r="17" spans="2:25" x14ac:dyDescent="0.2">
      <c r="B17" s="33">
        <v>9</v>
      </c>
      <c r="C17" s="55">
        <f t="shared" si="0"/>
        <v>119706.26749184441</v>
      </c>
      <c r="D17" s="55"/>
      <c r="E17" s="50">
        <v>2016</v>
      </c>
      <c r="F17" s="8">
        <v>43588</v>
      </c>
      <c r="G17" s="50" t="s">
        <v>4</v>
      </c>
      <c r="H17" s="66">
        <v>122.58</v>
      </c>
      <c r="I17" s="66"/>
      <c r="J17" s="50">
        <v>32</v>
      </c>
      <c r="K17" s="57">
        <f t="shared" si="1"/>
        <v>3591.1880247553322</v>
      </c>
      <c r="L17" s="58"/>
      <c r="M17" s="49">
        <f>IF(J17="","",(K17/J17)/LOOKUP(RIGHT($D$2,3),[1]定数!$A$6:$A$13,[1]定数!$B$6:$B$13))</f>
        <v>1.1222462577360413</v>
      </c>
      <c r="N17" s="50">
        <v>2016</v>
      </c>
      <c r="O17" s="8">
        <v>43589</v>
      </c>
      <c r="P17" s="63">
        <v>123.15</v>
      </c>
      <c r="Q17" s="63"/>
      <c r="R17" s="59">
        <f>IF(P17="","",T17*M17*LOOKUP(RIGHT($D$2,3),定数!$A$6:$A$13,定数!$B$6:$B$13))</f>
        <v>6396.8036690955178</v>
      </c>
      <c r="S17" s="59"/>
      <c r="T17" s="60">
        <f t="shared" si="5"/>
        <v>57.000000000000739</v>
      </c>
      <c r="U17" s="60"/>
      <c r="V17" s="22">
        <f t="shared" si="2"/>
        <v>2</v>
      </c>
      <c r="W17">
        <f t="shared" si="3"/>
        <v>0</v>
      </c>
      <c r="X17" s="39">
        <f t="shared" si="6"/>
        <v>119706.26749184441</v>
      </c>
      <c r="Y17" s="40">
        <f t="shared" si="7"/>
        <v>0</v>
      </c>
    </row>
    <row r="18" spans="2:25" x14ac:dyDescent="0.2">
      <c r="B18" s="33">
        <v>10</v>
      </c>
      <c r="C18" s="55">
        <f t="shared" si="0"/>
        <v>126103.07116093993</v>
      </c>
      <c r="D18" s="55"/>
      <c r="E18" s="50">
        <v>2016</v>
      </c>
      <c r="F18" s="8">
        <v>43612</v>
      </c>
      <c r="G18" s="50" t="s">
        <v>4</v>
      </c>
      <c r="H18" s="66">
        <v>122.94</v>
      </c>
      <c r="I18" s="66"/>
      <c r="J18" s="50">
        <v>29</v>
      </c>
      <c r="K18" s="57">
        <f t="shared" si="1"/>
        <v>3783.0921348281977</v>
      </c>
      <c r="L18" s="58"/>
      <c r="M18" s="49">
        <f>IF(J18="","",(K18/J18)/LOOKUP(RIGHT($D$2,3),[1]定数!$A$6:$A$13,[1]定数!$B$6:$B$13))</f>
        <v>1.3045145292511027</v>
      </c>
      <c r="N18" s="50">
        <v>2016</v>
      </c>
      <c r="O18" s="8">
        <v>43612</v>
      </c>
      <c r="P18" s="66">
        <v>122.65</v>
      </c>
      <c r="Q18" s="66"/>
      <c r="R18" s="59">
        <f>IF(P18="","",T18*M18*LOOKUP(RIGHT($D$2,3),定数!$A$6:$A$13,定数!$B$6:$B$13))</f>
        <v>-3783.092134828094</v>
      </c>
      <c r="S18" s="59"/>
      <c r="T18" s="60">
        <f t="shared" si="5"/>
        <v>-28.999999999999204</v>
      </c>
      <c r="U18" s="60"/>
      <c r="V18" s="22">
        <f t="shared" si="2"/>
        <v>0</v>
      </c>
      <c r="W18">
        <f t="shared" si="3"/>
        <v>1</v>
      </c>
      <c r="X18" s="39">
        <f t="shared" si="6"/>
        <v>126103.07116093993</v>
      </c>
      <c r="Y18" s="40">
        <f t="shared" si="7"/>
        <v>0</v>
      </c>
    </row>
    <row r="19" spans="2:25" x14ac:dyDescent="0.2">
      <c r="B19" s="33">
        <v>11</v>
      </c>
      <c r="C19" s="55">
        <f t="shared" si="0"/>
        <v>122319.97902611183</v>
      </c>
      <c r="D19" s="55"/>
      <c r="E19" s="50">
        <v>2016</v>
      </c>
      <c r="F19" s="8">
        <v>43626</v>
      </c>
      <c r="G19" s="50" t="s">
        <v>3</v>
      </c>
      <c r="H19" s="109">
        <v>120.69</v>
      </c>
      <c r="I19" s="110"/>
      <c r="J19" s="50">
        <v>47</v>
      </c>
      <c r="K19" s="57">
        <f t="shared" si="1"/>
        <v>3669.599370783355</v>
      </c>
      <c r="L19" s="58"/>
      <c r="M19" s="49">
        <f>IF(J19="","",(K19/J19)/LOOKUP(RIGHT($D$2,3),[1]定数!$A$6:$A$13,[1]定数!$B$6:$B$13))</f>
        <v>0.78076582357092661</v>
      </c>
      <c r="N19" s="50">
        <v>2016</v>
      </c>
      <c r="O19" s="8">
        <v>43629</v>
      </c>
      <c r="P19" s="63">
        <v>119.8</v>
      </c>
      <c r="Q19" s="63"/>
      <c r="R19" s="59">
        <f>IF(P19="","",T19*M19*LOOKUP(RIGHT($D$2,3),定数!$A$6:$A$13,定数!$B$6:$B$13))</f>
        <v>6948.8158297812515</v>
      </c>
      <c r="S19" s="59"/>
      <c r="T19" s="60">
        <f t="shared" si="5"/>
        <v>89.000000000000057</v>
      </c>
      <c r="U19" s="60"/>
      <c r="V19" s="22">
        <f t="shared" si="2"/>
        <v>1</v>
      </c>
      <c r="W19">
        <f t="shared" si="3"/>
        <v>0</v>
      </c>
      <c r="X19" s="39">
        <f t="shared" si="6"/>
        <v>126103.07116093993</v>
      </c>
      <c r="Y19" s="40">
        <f t="shared" si="7"/>
        <v>2.9999999999999249E-2</v>
      </c>
    </row>
    <row r="20" spans="2:25" x14ac:dyDescent="0.2">
      <c r="B20" s="33">
        <v>12</v>
      </c>
      <c r="C20" s="55">
        <f t="shared" si="0"/>
        <v>129268.79485589308</v>
      </c>
      <c r="D20" s="55"/>
      <c r="E20" s="50">
        <v>2016</v>
      </c>
      <c r="F20" s="8">
        <v>43639</v>
      </c>
      <c r="G20" s="50" t="s">
        <v>4</v>
      </c>
      <c r="H20" s="66">
        <v>118.82</v>
      </c>
      <c r="I20" s="66"/>
      <c r="J20" s="50">
        <v>88</v>
      </c>
      <c r="K20" s="57">
        <f t="shared" si="1"/>
        <v>3878.0638456767924</v>
      </c>
      <c r="L20" s="58"/>
      <c r="M20" s="49">
        <f>IF(J20="","",(K20/J20)/LOOKUP(RIGHT($D$2,3),[1]定数!$A$6:$A$13,[1]定数!$B$6:$B$13))</f>
        <v>0.44068907337236274</v>
      </c>
      <c r="N20" s="50">
        <v>2016</v>
      </c>
      <c r="O20" s="8">
        <v>43639</v>
      </c>
      <c r="P20" s="63">
        <v>120.551</v>
      </c>
      <c r="Q20" s="63"/>
      <c r="R20" s="59">
        <f>IF(P20="","",T20*M20*LOOKUP(RIGHT($D$2,3),定数!$A$6:$A$13,定数!$B$6:$B$13))</f>
        <v>7628.3278600756375</v>
      </c>
      <c r="S20" s="59"/>
      <c r="T20" s="60">
        <f t="shared" si="5"/>
        <v>173.10000000000088</v>
      </c>
      <c r="U20" s="60"/>
      <c r="V20" s="22">
        <f t="shared" si="2"/>
        <v>2</v>
      </c>
      <c r="W20">
        <f t="shared" si="3"/>
        <v>0</v>
      </c>
      <c r="X20" s="39">
        <f t="shared" si="6"/>
        <v>129268.79485589308</v>
      </c>
      <c r="Y20" s="40">
        <f t="shared" si="7"/>
        <v>0</v>
      </c>
    </row>
    <row r="21" spans="2:25" x14ac:dyDescent="0.2">
      <c r="B21" s="33">
        <v>13</v>
      </c>
      <c r="C21" s="55">
        <f t="shared" si="0"/>
        <v>136897.12271596873</v>
      </c>
      <c r="D21" s="55"/>
      <c r="E21" s="50">
        <v>2016</v>
      </c>
      <c r="F21" s="8">
        <v>43645</v>
      </c>
      <c r="G21" s="50" t="s">
        <v>4</v>
      </c>
      <c r="H21" s="66">
        <v>113.62</v>
      </c>
      <c r="I21" s="66"/>
      <c r="J21" s="50">
        <v>69</v>
      </c>
      <c r="K21" s="57">
        <f t="shared" si="1"/>
        <v>4106.9136814790618</v>
      </c>
      <c r="L21" s="58"/>
      <c r="M21" s="49">
        <f>IF(J21="","",(K21/J21)/LOOKUP(RIGHT($D$2,3),[1]定数!$A$6:$A$13,[1]定数!$B$6:$B$13))</f>
        <v>0.59520488137377703</v>
      </c>
      <c r="N21" s="50">
        <v>2016</v>
      </c>
      <c r="O21" s="8">
        <v>43651</v>
      </c>
      <c r="P21" s="63">
        <v>112.93</v>
      </c>
      <c r="Q21" s="63"/>
      <c r="R21" s="59">
        <f>IF(P21="","",T21*M21*LOOKUP(RIGHT($D$2,3),定数!$A$6:$A$13,定数!$B$6:$B$13))</f>
        <v>-4106.9136814790481</v>
      </c>
      <c r="S21" s="59"/>
      <c r="T21" s="60">
        <f t="shared" si="5"/>
        <v>-68.999999999999773</v>
      </c>
      <c r="U21" s="60"/>
      <c r="V21" s="22">
        <f t="shared" si="2"/>
        <v>0</v>
      </c>
      <c r="W21">
        <f t="shared" si="3"/>
        <v>1</v>
      </c>
      <c r="X21" s="39">
        <f t="shared" si="6"/>
        <v>136897.12271596873</v>
      </c>
      <c r="Y21" s="40">
        <f t="shared" si="7"/>
        <v>0</v>
      </c>
    </row>
    <row r="22" spans="2:25" x14ac:dyDescent="0.2">
      <c r="B22" s="33">
        <v>14</v>
      </c>
      <c r="C22" s="55">
        <f t="shared" si="0"/>
        <v>132790.20903448967</v>
      </c>
      <c r="D22" s="55"/>
      <c r="E22" s="47">
        <v>2016</v>
      </c>
      <c r="F22" s="8">
        <v>43671</v>
      </c>
      <c r="G22" s="47" t="s">
        <v>3</v>
      </c>
      <c r="H22" s="67">
        <v>116.21</v>
      </c>
      <c r="I22" s="68"/>
      <c r="J22" s="47">
        <v>40</v>
      </c>
      <c r="K22" s="57">
        <f t="shared" si="1"/>
        <v>3983.70627103469</v>
      </c>
      <c r="L22" s="58"/>
      <c r="M22" s="6">
        <f>IF(J22="","",(K22/J22)/LOOKUP(RIGHT($D$2,3),[1]定数!$A$6:$A$13,[1]定数!$B$6:$B$13))</f>
        <v>0.9959265677586725</v>
      </c>
      <c r="N22" s="47">
        <v>2016</v>
      </c>
      <c r="O22" s="8">
        <v>43672</v>
      </c>
      <c r="P22" s="63">
        <v>115.104</v>
      </c>
      <c r="Q22" s="63"/>
      <c r="R22" s="59">
        <f>IF(P22="","",T22*M22*LOOKUP(RIGHT($D$2,3),定数!$A$6:$A$13,定数!$B$6:$B$13))</f>
        <v>11014.947839410865</v>
      </c>
      <c r="S22" s="59"/>
      <c r="T22" s="60">
        <f t="shared" si="5"/>
        <v>110.59999999999945</v>
      </c>
      <c r="U22" s="60"/>
      <c r="V22" s="22">
        <f t="shared" si="2"/>
        <v>1</v>
      </c>
      <c r="W22">
        <f t="shared" si="3"/>
        <v>0</v>
      </c>
      <c r="X22" s="39">
        <f t="shared" si="6"/>
        <v>136897.12271596873</v>
      </c>
      <c r="Y22" s="40">
        <f t="shared" si="7"/>
        <v>2.9999999999999916E-2</v>
      </c>
    </row>
    <row r="23" spans="2:25" x14ac:dyDescent="0.2">
      <c r="B23" s="33">
        <v>15</v>
      </c>
      <c r="C23" s="55">
        <f t="shared" si="0"/>
        <v>143805.15687390053</v>
      </c>
      <c r="D23" s="55"/>
      <c r="E23" s="50">
        <v>2016</v>
      </c>
      <c r="F23" s="8">
        <v>43674</v>
      </c>
      <c r="G23" s="50" t="s">
        <v>4</v>
      </c>
      <c r="H23" s="66">
        <v>116.41</v>
      </c>
      <c r="I23" s="66"/>
      <c r="J23" s="50">
        <v>43</v>
      </c>
      <c r="K23" s="57">
        <f t="shared" si="1"/>
        <v>4314.1547062170157</v>
      </c>
      <c r="L23" s="58"/>
      <c r="M23" s="49">
        <f>IF(J23="","",(K23/J23)/LOOKUP(RIGHT($D$2,3),[1]定数!$A$6:$A$13,[1]定数!$B$6:$B$13))</f>
        <v>1.0032917921434921</v>
      </c>
      <c r="N23" s="50">
        <v>2016</v>
      </c>
      <c r="O23" s="8">
        <v>43675</v>
      </c>
      <c r="P23" s="66">
        <v>115.98</v>
      </c>
      <c r="Q23" s="66"/>
      <c r="R23" s="59">
        <f>IF(P23="","",T23*M23*LOOKUP(RIGHT($D$2,3),定数!$A$6:$A$13,定数!$B$6:$B$13))</f>
        <v>-4314.1547062169411</v>
      </c>
      <c r="S23" s="59"/>
      <c r="T23" s="60">
        <f t="shared" si="5"/>
        <v>-42.999999999999261</v>
      </c>
      <c r="U23" s="60"/>
      <c r="V23" t="str">
        <f t="shared" ref="V23:W75" si="8">IF(S23&lt;&gt;"",IF(S23&lt;0,1+V22,0),"")</f>
        <v/>
      </c>
      <c r="W23">
        <f t="shared" si="3"/>
        <v>1</v>
      </c>
      <c r="X23" s="39">
        <f t="shared" si="6"/>
        <v>143805.15687390053</v>
      </c>
      <c r="Y23" s="40">
        <f t="shared" si="7"/>
        <v>0</v>
      </c>
    </row>
    <row r="24" spans="2:25" x14ac:dyDescent="0.2">
      <c r="B24" s="33">
        <v>16</v>
      </c>
      <c r="C24" s="55">
        <f t="shared" si="0"/>
        <v>139491.00216768359</v>
      </c>
      <c r="D24" s="55"/>
      <c r="E24" s="50">
        <v>2016</v>
      </c>
      <c r="F24" s="8">
        <v>43681</v>
      </c>
      <c r="G24" s="50" t="s">
        <v>3</v>
      </c>
      <c r="H24" s="66">
        <v>112.79</v>
      </c>
      <c r="I24" s="66"/>
      <c r="J24" s="50">
        <v>49</v>
      </c>
      <c r="K24" s="57">
        <f t="shared" si="1"/>
        <v>4184.7300650305078</v>
      </c>
      <c r="L24" s="58"/>
      <c r="M24" s="49">
        <f>IF(J24="","",(K24/J24)/LOOKUP(RIGHT($D$2,3),[1]定数!$A$6:$A$13,[1]定数!$B$6:$B$13))</f>
        <v>0.85402654388377708</v>
      </c>
      <c r="N24" s="50">
        <v>2016</v>
      </c>
      <c r="O24" s="8">
        <v>43685</v>
      </c>
      <c r="P24" s="66">
        <v>113.28</v>
      </c>
      <c r="Q24" s="66"/>
      <c r="R24" s="59">
        <f>IF(P24="","",T24*M24*LOOKUP(RIGHT($D$2,3),定数!$A$6:$A$13,定数!$B$6:$B$13))</f>
        <v>-4184.7300650304642</v>
      </c>
      <c r="S24" s="59"/>
      <c r="T24" s="60">
        <f t="shared" si="5"/>
        <v>-48.999999999999488</v>
      </c>
      <c r="U24" s="60"/>
      <c r="V24" t="str">
        <f t="shared" si="8"/>
        <v/>
      </c>
      <c r="W24">
        <f t="shared" si="3"/>
        <v>2</v>
      </c>
      <c r="X24" s="39">
        <f t="shared" si="6"/>
        <v>143805.15687390053</v>
      </c>
      <c r="Y24" s="40">
        <f t="shared" si="7"/>
        <v>2.9999999999999472E-2</v>
      </c>
    </row>
    <row r="25" spans="2:25" x14ac:dyDescent="0.2">
      <c r="B25" s="33">
        <v>17</v>
      </c>
      <c r="C25" s="55">
        <f t="shared" si="0"/>
        <v>135306.27210265314</v>
      </c>
      <c r="D25" s="55"/>
      <c r="E25" s="47">
        <v>2016</v>
      </c>
      <c r="F25" s="8">
        <v>43728</v>
      </c>
      <c r="G25" s="47" t="s">
        <v>3</v>
      </c>
      <c r="H25" s="67">
        <v>113.68</v>
      </c>
      <c r="I25" s="68"/>
      <c r="J25" s="47">
        <v>35</v>
      </c>
      <c r="K25" s="57">
        <f t="shared" si="1"/>
        <v>4059.1881630795938</v>
      </c>
      <c r="L25" s="58"/>
      <c r="M25" s="6">
        <f>IF(J25="","",(K25/J25)/LOOKUP(RIGHT($D$2,3),[1]定数!$A$6:$A$13,[1]定数!$B$6:$B$13))</f>
        <v>1.1597680465941698</v>
      </c>
      <c r="N25" s="47">
        <v>2016</v>
      </c>
      <c r="O25" s="8">
        <v>43729</v>
      </c>
      <c r="P25" s="63">
        <v>113.06</v>
      </c>
      <c r="Q25" s="63"/>
      <c r="R25" s="59">
        <f>IF(P25="","",T25*M25*LOOKUP(RIGHT($D$2,3),定数!$A$6:$A$13,定数!$B$6:$B$13))</f>
        <v>7190.5618888839053</v>
      </c>
      <c r="S25" s="59"/>
      <c r="T25" s="60">
        <f t="shared" si="5"/>
        <v>62.000000000000455</v>
      </c>
      <c r="U25" s="60"/>
      <c r="V25" t="str">
        <f t="shared" si="8"/>
        <v/>
      </c>
      <c r="W25">
        <f t="shared" si="3"/>
        <v>0</v>
      </c>
      <c r="X25" s="39">
        <f t="shared" si="6"/>
        <v>143805.15687390053</v>
      </c>
      <c r="Y25" s="40">
        <f t="shared" si="7"/>
        <v>5.9099999999999153E-2</v>
      </c>
    </row>
    <row r="26" spans="2:25" x14ac:dyDescent="0.2">
      <c r="B26" s="33">
        <v>18</v>
      </c>
      <c r="C26" s="55">
        <f t="shared" si="0"/>
        <v>142496.83399153705</v>
      </c>
      <c r="D26" s="55"/>
      <c r="E26" s="50">
        <v>2016</v>
      </c>
      <c r="F26" s="8">
        <v>43742</v>
      </c>
      <c r="G26" s="50" t="s">
        <v>4</v>
      </c>
      <c r="H26" s="66">
        <v>114.54</v>
      </c>
      <c r="I26" s="66"/>
      <c r="J26" s="50">
        <v>47</v>
      </c>
      <c r="K26" s="57">
        <f t="shared" si="1"/>
        <v>4274.9050197461111</v>
      </c>
      <c r="L26" s="58"/>
      <c r="M26" s="49">
        <f>IF(J26="","",(K26/J26)/LOOKUP(RIGHT($D$2,3),[1]定数!$A$6:$A$13,[1]定数!$B$6:$B$13))</f>
        <v>0.90955425952044922</v>
      </c>
      <c r="N26" s="50">
        <v>2016</v>
      </c>
      <c r="O26" s="8">
        <v>43742</v>
      </c>
      <c r="P26" s="63">
        <v>115.375</v>
      </c>
      <c r="Q26" s="63"/>
      <c r="R26" s="59">
        <f>IF(P26="","",T26*M26*LOOKUP(RIGHT($D$2,3),定数!$A$6:$A$13,定数!$B$6:$B$13))</f>
        <v>7594.7780669956937</v>
      </c>
      <c r="S26" s="59"/>
      <c r="T26" s="60">
        <f t="shared" si="5"/>
        <v>83.499999999999375</v>
      </c>
      <c r="U26" s="60"/>
      <c r="V26" t="str">
        <f t="shared" si="8"/>
        <v/>
      </c>
      <c r="W26">
        <f t="shared" si="3"/>
        <v>0</v>
      </c>
      <c r="X26" s="39">
        <f t="shared" si="6"/>
        <v>143805.15687390053</v>
      </c>
      <c r="Y26" s="40">
        <f t="shared" si="7"/>
        <v>9.0978857142843816E-3</v>
      </c>
    </row>
    <row r="27" spans="2:25" x14ac:dyDescent="0.2">
      <c r="B27" s="33">
        <v>19</v>
      </c>
      <c r="C27" s="55">
        <f t="shared" si="0"/>
        <v>150091.61205853274</v>
      </c>
      <c r="D27" s="55"/>
      <c r="E27" s="47">
        <v>2016</v>
      </c>
      <c r="F27" s="8">
        <v>43748</v>
      </c>
      <c r="G27" s="47" t="s">
        <v>3</v>
      </c>
      <c r="H27" s="67">
        <v>115.24</v>
      </c>
      <c r="I27" s="68"/>
      <c r="J27" s="47">
        <v>41</v>
      </c>
      <c r="K27" s="57">
        <f t="shared" ref="K27:K48" si="9">IF(J27="","",C27*0.03)</f>
        <v>4502.7483617559819</v>
      </c>
      <c r="L27" s="58"/>
      <c r="M27" s="6">
        <f>IF(J27="","",(K27/J27)/LOOKUP(RIGHT($D$2,3),[1]定数!$A$6:$A$13,[1]定数!$B$6:$B$13))</f>
        <v>1.0982313077453614</v>
      </c>
      <c r="N27" s="47">
        <v>2016</v>
      </c>
      <c r="O27" s="8">
        <v>43748</v>
      </c>
      <c r="P27" s="63">
        <v>115.65</v>
      </c>
      <c r="Q27" s="63"/>
      <c r="R27" s="59">
        <f>IF(P27="","",T27*M27*LOOKUP(RIGHT($D$2,3),定数!$A$6:$A$13,定数!$B$6:$B$13))</f>
        <v>-4502.7483617561002</v>
      </c>
      <c r="S27" s="59"/>
      <c r="T27" s="60">
        <f t="shared" si="5"/>
        <v>-41.00000000000108</v>
      </c>
      <c r="U27" s="60"/>
      <c r="V27" t="str">
        <f t="shared" si="8"/>
        <v/>
      </c>
      <c r="W27">
        <f t="shared" si="3"/>
        <v>1</v>
      </c>
      <c r="X27" s="39">
        <f t="shared" si="6"/>
        <v>150091.61205853274</v>
      </c>
      <c r="Y27" s="40">
        <f t="shared" si="7"/>
        <v>0</v>
      </c>
    </row>
    <row r="28" spans="2:25" x14ac:dyDescent="0.2">
      <c r="B28" s="50">
        <v>20</v>
      </c>
      <c r="C28" s="55">
        <f t="shared" ref="C28" si="10">IF(R27="","",C27+R27)</f>
        <v>145588.86369677665</v>
      </c>
      <c r="D28" s="55"/>
      <c r="E28" s="50">
        <v>2016</v>
      </c>
      <c r="F28" s="8">
        <v>43764</v>
      </c>
      <c r="G28" s="50" t="s">
        <v>4</v>
      </c>
      <c r="H28" s="67">
        <v>114.01</v>
      </c>
      <c r="I28" s="68"/>
      <c r="J28" s="50">
        <v>40</v>
      </c>
      <c r="K28" s="57">
        <f t="shared" ref="K28" si="11">IF(J28="","",C28*0.03)</f>
        <v>4367.6659109032989</v>
      </c>
      <c r="L28" s="58"/>
      <c r="M28" s="49">
        <f>IF(J28="","",(K28/J28)/LOOKUP(RIGHT($D$2,3),[1]定数!$A$6:$A$13,[1]定数!$B$6:$B$13))</f>
        <v>1.0919164777258248</v>
      </c>
      <c r="N28" s="50">
        <v>2016</v>
      </c>
      <c r="O28" s="8">
        <v>43765</v>
      </c>
      <c r="P28" s="63">
        <v>114.749</v>
      </c>
      <c r="Q28" s="63"/>
      <c r="R28" s="59">
        <f>IF(P28="","",T28*M28*LOOKUP(RIGHT($D$2,3),定数!$A$6:$A$13,定数!$B$6:$B$13))</f>
        <v>8069.2627703937378</v>
      </c>
      <c r="S28" s="59"/>
      <c r="T28" s="60">
        <f t="shared" ref="T28" si="12">IF(P28="","",IF(G28="買",(P28-H28),(H28-P28))*IF(RIGHT($D$2,3)="JPY",100,10000))</f>
        <v>73.899999999999011</v>
      </c>
      <c r="U28" s="60"/>
      <c r="V28"/>
      <c r="X28" s="39">
        <f t="shared" si="6"/>
        <v>150091.61205853274</v>
      </c>
      <c r="Y28" s="40">
        <f t="shared" si="7"/>
        <v>3.0000000000000693E-2</v>
      </c>
    </row>
    <row r="29" spans="2:25" x14ac:dyDescent="0.2">
      <c r="B29" s="50">
        <v>21</v>
      </c>
      <c r="C29" s="55">
        <f>IF(R27="","",C27+R27)</f>
        <v>145588.86369677665</v>
      </c>
      <c r="D29" s="55"/>
      <c r="E29" s="50">
        <v>2016</v>
      </c>
      <c r="F29" s="8">
        <v>43783</v>
      </c>
      <c r="G29" s="50" t="s">
        <v>4</v>
      </c>
      <c r="H29" s="61">
        <v>116.22</v>
      </c>
      <c r="I29" s="61"/>
      <c r="J29" s="50">
        <v>44</v>
      </c>
      <c r="K29" s="57">
        <f t="shared" si="9"/>
        <v>4367.6659109032989</v>
      </c>
      <c r="L29" s="58"/>
      <c r="M29" s="49">
        <f>IF(J29="","",(K29/J29)/LOOKUP(RIGHT($D$2,3),[1]定数!$A$6:$A$13,[1]定数!$B$6:$B$13))</f>
        <v>0.99265134338711336</v>
      </c>
      <c r="N29" s="50">
        <v>2016</v>
      </c>
      <c r="O29" s="8">
        <v>43784</v>
      </c>
      <c r="P29" s="63">
        <v>117.074</v>
      </c>
      <c r="Q29" s="63"/>
      <c r="R29" s="59">
        <f>IF(P29="","",T29*M29*LOOKUP(RIGHT($D$2,3),定数!$A$6:$A$13,定数!$B$6:$B$13))</f>
        <v>8477.2424725259407</v>
      </c>
      <c r="S29" s="59"/>
      <c r="T29" s="60">
        <f t="shared" si="5"/>
        <v>85.39999999999992</v>
      </c>
      <c r="U29" s="60"/>
      <c r="V29" t="str">
        <f>IF(S29&lt;&gt;"",IF(S29&lt;0,1+V27,0),"")</f>
        <v/>
      </c>
      <c r="W29">
        <f>IF(T29&lt;&gt;"",IF(T29&lt;0,1+W27,0),"")</f>
        <v>0</v>
      </c>
      <c r="X29" s="39">
        <f>IF(C29&lt;&gt;"",MAX(X27,C29),"")</f>
        <v>150091.61205853274</v>
      </c>
      <c r="Y29" s="40">
        <f t="shared" si="7"/>
        <v>3.0000000000000693E-2</v>
      </c>
    </row>
    <row r="30" spans="2:25" x14ac:dyDescent="0.2">
      <c r="B30" s="50">
        <v>22</v>
      </c>
      <c r="C30" s="55">
        <f t="shared" si="0"/>
        <v>154066.1061693026</v>
      </c>
      <c r="D30" s="55"/>
      <c r="E30" s="50">
        <v>2016</v>
      </c>
      <c r="F30" s="8">
        <v>43783</v>
      </c>
      <c r="G30" s="50" t="s">
        <v>4</v>
      </c>
      <c r="H30" s="61">
        <v>116.38</v>
      </c>
      <c r="I30" s="61"/>
      <c r="J30" s="50">
        <v>53</v>
      </c>
      <c r="K30" s="57">
        <f t="shared" si="9"/>
        <v>4621.9831850790779</v>
      </c>
      <c r="L30" s="58"/>
      <c r="M30" s="49">
        <f>IF(J30="","",(K30/J30)/LOOKUP(RIGHT($D$2,3),[1]定数!$A$6:$A$13,[1]定数!$B$6:$B$13))</f>
        <v>0.87207229907152406</v>
      </c>
      <c r="N30" s="50">
        <v>2016</v>
      </c>
      <c r="O30" s="8">
        <v>43785</v>
      </c>
      <c r="P30" s="63">
        <v>117.328</v>
      </c>
      <c r="Q30" s="63"/>
      <c r="R30" s="59">
        <f>IF(P30="","",T30*M30*LOOKUP(RIGHT($D$2,3),定数!$A$6:$A$13,定数!$B$6:$B$13))</f>
        <v>8267.2453951981133</v>
      </c>
      <c r="S30" s="59"/>
      <c r="T30" s="60">
        <f t="shared" si="5"/>
        <v>94.80000000000075</v>
      </c>
      <c r="U30" s="60"/>
      <c r="V30" t="str">
        <f t="shared" si="8"/>
        <v/>
      </c>
      <c r="W30">
        <f t="shared" si="3"/>
        <v>0</v>
      </c>
      <c r="X30" s="39">
        <f t="shared" si="6"/>
        <v>154066.1061693026</v>
      </c>
      <c r="Y30" s="40">
        <f t="shared" si="7"/>
        <v>0</v>
      </c>
    </row>
    <row r="31" spans="2:25" x14ac:dyDescent="0.2">
      <c r="B31" s="50">
        <v>23</v>
      </c>
      <c r="C31" s="55">
        <f t="shared" si="0"/>
        <v>162333.35156450071</v>
      </c>
      <c r="D31" s="55"/>
      <c r="E31" s="50">
        <v>2016</v>
      </c>
      <c r="F31" s="8">
        <v>43791</v>
      </c>
      <c r="G31" s="50" t="s">
        <v>4</v>
      </c>
      <c r="H31" s="63">
        <v>117.87</v>
      </c>
      <c r="I31" s="63"/>
      <c r="J31" s="50">
        <v>50</v>
      </c>
      <c r="K31" s="57">
        <f t="shared" si="9"/>
        <v>4870.0005469350208</v>
      </c>
      <c r="L31" s="58"/>
      <c r="M31" s="49">
        <f>IF(J31="","",(K31/J31)/LOOKUP(RIGHT($D$2,3),[1]定数!$A$6:$A$13,[1]定数!$B$6:$B$13))</f>
        <v>0.97400010938700421</v>
      </c>
      <c r="N31" s="50">
        <v>2016</v>
      </c>
      <c r="O31" s="8">
        <v>43792</v>
      </c>
      <c r="P31" s="63">
        <v>118.779</v>
      </c>
      <c r="Q31" s="63"/>
      <c r="R31" s="59">
        <f>IF(P31="","",T31*M31*LOOKUP(RIGHT($D$2,3),定数!$A$6:$A$13,定数!$B$6:$B$13))</f>
        <v>8853.6609943277872</v>
      </c>
      <c r="S31" s="59"/>
      <c r="T31" s="60">
        <f t="shared" si="5"/>
        <v>90.899999999999181</v>
      </c>
      <c r="U31" s="60"/>
      <c r="V31" t="str">
        <f t="shared" si="8"/>
        <v/>
      </c>
      <c r="W31">
        <f t="shared" si="3"/>
        <v>0</v>
      </c>
      <c r="X31" s="39">
        <f t="shared" si="6"/>
        <v>162333.35156450071</v>
      </c>
      <c r="Y31" s="40">
        <f t="shared" si="7"/>
        <v>0</v>
      </c>
    </row>
    <row r="32" spans="2:25" x14ac:dyDescent="0.2">
      <c r="B32" s="50">
        <v>24</v>
      </c>
      <c r="C32" s="55">
        <f t="shared" si="0"/>
        <v>171187.01255882852</v>
      </c>
      <c r="D32" s="55"/>
      <c r="E32" s="50">
        <v>2016</v>
      </c>
      <c r="F32" s="8">
        <v>43807</v>
      </c>
      <c r="G32" s="50" t="s">
        <v>4</v>
      </c>
      <c r="H32" s="63">
        <v>122.37</v>
      </c>
      <c r="I32" s="63"/>
      <c r="J32" s="50">
        <v>40</v>
      </c>
      <c r="K32" s="57">
        <f t="shared" si="9"/>
        <v>5135.6103767648556</v>
      </c>
      <c r="L32" s="58"/>
      <c r="M32" s="49">
        <f>IF(J32="","",(K32/J32)/LOOKUP(RIGHT($D$2,3),[1]定数!$A$6:$A$13,[1]定数!$B$6:$B$13))</f>
        <v>1.2839025941912139</v>
      </c>
      <c r="N32" s="50">
        <v>2016</v>
      </c>
      <c r="O32" s="8">
        <v>43807</v>
      </c>
      <c r="P32" s="63">
        <v>123.102</v>
      </c>
      <c r="Q32" s="63"/>
      <c r="R32" s="59">
        <f>IF(P32="","",T32*M32*LOOKUP(RIGHT($D$2,3),定数!$A$6:$A$13,定数!$B$6:$B$13))</f>
        <v>9398.166989479676</v>
      </c>
      <c r="S32" s="59"/>
      <c r="T32" s="60">
        <f t="shared" si="5"/>
        <v>73.199999999999932</v>
      </c>
      <c r="U32" s="60"/>
      <c r="V32" t="str">
        <f t="shared" si="8"/>
        <v/>
      </c>
      <c r="W32">
        <f t="shared" si="3"/>
        <v>0</v>
      </c>
      <c r="X32" s="39">
        <f t="shared" si="6"/>
        <v>171187.01255882852</v>
      </c>
      <c r="Y32" s="40">
        <f t="shared" si="7"/>
        <v>0</v>
      </c>
    </row>
    <row r="33" spans="2:25" x14ac:dyDescent="0.2">
      <c r="B33" s="50">
        <v>25</v>
      </c>
      <c r="C33" s="55">
        <f t="shared" si="0"/>
        <v>180585.1795483082</v>
      </c>
      <c r="D33" s="55"/>
      <c r="E33" s="50">
        <v>2016</v>
      </c>
      <c r="F33" s="8">
        <v>43812</v>
      </c>
      <c r="G33" s="50" t="s">
        <v>4</v>
      </c>
      <c r="H33" s="63">
        <v>122.49</v>
      </c>
      <c r="I33" s="63"/>
      <c r="J33" s="50">
        <v>43</v>
      </c>
      <c r="K33" s="57">
        <f t="shared" si="9"/>
        <v>5417.5553864492458</v>
      </c>
      <c r="L33" s="58"/>
      <c r="M33" s="49">
        <f>IF(J33="","",(K33/J33)/LOOKUP(RIGHT($D$2,3),[1]定数!$A$6:$A$13,[1]定数!$B$6:$B$13))</f>
        <v>1.2598966014998245</v>
      </c>
      <c r="N33" s="50">
        <v>2016</v>
      </c>
      <c r="O33" s="8">
        <v>43813</v>
      </c>
      <c r="P33" s="63">
        <v>123.291</v>
      </c>
      <c r="Q33" s="63"/>
      <c r="R33" s="59">
        <f>IF(P33="","",T33*M33*LOOKUP(RIGHT($D$2,3),定数!$A$6:$A$13,定数!$B$6:$B$13))</f>
        <v>10091.771778013619</v>
      </c>
      <c r="S33" s="59"/>
      <c r="T33" s="60">
        <f t="shared" si="5"/>
        <v>80.100000000000193</v>
      </c>
      <c r="U33" s="60"/>
      <c r="V33" t="str">
        <f t="shared" si="8"/>
        <v/>
      </c>
      <c r="W33">
        <f t="shared" si="3"/>
        <v>0</v>
      </c>
      <c r="X33" s="39">
        <f t="shared" si="6"/>
        <v>180585.1795483082</v>
      </c>
      <c r="Y33" s="40">
        <f t="shared" si="7"/>
        <v>0</v>
      </c>
    </row>
    <row r="34" spans="2:25" x14ac:dyDescent="0.2">
      <c r="B34" s="50">
        <v>26</v>
      </c>
      <c r="C34" s="55">
        <f t="shared" si="0"/>
        <v>190676.95132632181</v>
      </c>
      <c r="D34" s="55"/>
      <c r="E34" s="44">
        <v>2017</v>
      </c>
      <c r="F34" s="8">
        <v>43482</v>
      </c>
      <c r="G34" s="44" t="s">
        <v>3</v>
      </c>
      <c r="H34" s="63">
        <v>120.63</v>
      </c>
      <c r="I34" s="63"/>
      <c r="J34" s="44">
        <v>78</v>
      </c>
      <c r="K34" s="57">
        <f t="shared" si="9"/>
        <v>5720.3085397896539</v>
      </c>
      <c r="L34" s="58"/>
      <c r="M34" s="6">
        <f>IF(J34="","",(K34/J34)/LOOKUP(RIGHT($D$2,3),[1]定数!$A$6:$A$13,[1]定数!$B$6:$B$13))</f>
        <v>0.73337288971662229</v>
      </c>
      <c r="N34" s="44">
        <v>2017</v>
      </c>
      <c r="O34" s="8">
        <v>43483</v>
      </c>
      <c r="P34" s="63">
        <v>121.41</v>
      </c>
      <c r="Q34" s="63"/>
      <c r="R34" s="59">
        <f>IF(P34="","",T34*M34*LOOKUP(RIGHT($D$2,3),定数!$A$6:$A$13,定数!$B$6:$B$13))</f>
        <v>-5720.3085397896621</v>
      </c>
      <c r="S34" s="59"/>
      <c r="T34" s="60">
        <f t="shared" si="5"/>
        <v>-78.000000000000114</v>
      </c>
      <c r="U34" s="60"/>
      <c r="V34" t="str">
        <f t="shared" si="8"/>
        <v/>
      </c>
      <c r="W34">
        <f t="shared" si="3"/>
        <v>1</v>
      </c>
      <c r="X34" s="39">
        <f t="shared" si="6"/>
        <v>190676.95132632181</v>
      </c>
      <c r="Y34" s="40">
        <f t="shared" si="7"/>
        <v>0</v>
      </c>
    </row>
    <row r="35" spans="2:25" x14ac:dyDescent="0.2">
      <c r="B35" s="50">
        <v>27</v>
      </c>
      <c r="C35" s="55">
        <f t="shared" si="0"/>
        <v>184956.64278653215</v>
      </c>
      <c r="D35" s="55"/>
      <c r="E35" s="50">
        <v>2017</v>
      </c>
      <c r="F35" s="8">
        <v>43496</v>
      </c>
      <c r="G35" s="50" t="s">
        <v>3</v>
      </c>
      <c r="H35" s="63">
        <v>121.72</v>
      </c>
      <c r="I35" s="63"/>
      <c r="J35" s="50">
        <v>54</v>
      </c>
      <c r="K35" s="57">
        <f t="shared" si="9"/>
        <v>5548.6992835959645</v>
      </c>
      <c r="L35" s="58"/>
      <c r="M35" s="49">
        <f>IF(J35="","",(K35/J35)/LOOKUP(RIGHT($D$2,3),[1]定数!$A$6:$A$13,[1]定数!$B$6:$B$13))</f>
        <v>1.027536904369623</v>
      </c>
      <c r="N35" s="50">
        <v>2017</v>
      </c>
      <c r="O35" s="8">
        <v>43497</v>
      </c>
      <c r="P35" s="63">
        <v>122.26</v>
      </c>
      <c r="Q35" s="63"/>
      <c r="R35" s="59">
        <f>IF(P35="","",T35*M35*LOOKUP(RIGHT($D$2,3),定数!$A$6:$A$13,定数!$B$6:$B$13))</f>
        <v>-5548.6992835960282</v>
      </c>
      <c r="S35" s="59"/>
      <c r="T35" s="60">
        <f t="shared" si="5"/>
        <v>-54.000000000000625</v>
      </c>
      <c r="U35" s="60"/>
      <c r="V35" t="str">
        <f t="shared" si="8"/>
        <v/>
      </c>
      <c r="W35">
        <f t="shared" si="3"/>
        <v>2</v>
      </c>
      <c r="X35" s="39">
        <f t="shared" si="6"/>
        <v>190676.95132632181</v>
      </c>
      <c r="Y35" s="40">
        <f t="shared" si="7"/>
        <v>3.0000000000000027E-2</v>
      </c>
    </row>
    <row r="36" spans="2:25" x14ac:dyDescent="0.2">
      <c r="B36" s="50">
        <v>28</v>
      </c>
      <c r="C36" s="55">
        <f t="shared" si="0"/>
        <v>179407.9435029361</v>
      </c>
      <c r="D36" s="55"/>
      <c r="E36" s="51">
        <v>2017</v>
      </c>
      <c r="F36" s="8">
        <v>43498</v>
      </c>
      <c r="G36" s="51" t="s">
        <v>3</v>
      </c>
      <c r="H36" s="63">
        <v>121.72</v>
      </c>
      <c r="I36" s="63"/>
      <c r="J36" s="51">
        <v>33</v>
      </c>
      <c r="K36" s="57">
        <f t="shared" si="9"/>
        <v>5382.2383050880826</v>
      </c>
      <c r="L36" s="58"/>
      <c r="M36" s="52">
        <f>IF(J36="","",(K36/J36)/LOOKUP(RIGHT($D$2,3),[1]定数!$A$6:$A$13,[1]定数!$B$6:$B$13))</f>
        <v>1.6309813045721464</v>
      </c>
      <c r="N36" s="51">
        <v>2017</v>
      </c>
      <c r="O36" s="8">
        <v>43499</v>
      </c>
      <c r="P36" s="63">
        <v>121.119</v>
      </c>
      <c r="Q36" s="63"/>
      <c r="R36" s="59">
        <f>IF(P36="","",T36*M36*LOOKUP(RIGHT($D$2,3),定数!$A$6:$A$13,定数!$B$6:$B$13))</f>
        <v>9802.1976404785855</v>
      </c>
      <c r="S36" s="59"/>
      <c r="T36" s="60">
        <f t="shared" si="5"/>
        <v>60.099999999999909</v>
      </c>
      <c r="U36" s="60"/>
      <c r="V36" t="str">
        <f t="shared" si="8"/>
        <v/>
      </c>
      <c r="W36">
        <f t="shared" si="3"/>
        <v>0</v>
      </c>
      <c r="X36" s="39">
        <f t="shared" si="6"/>
        <v>190676.95132632181</v>
      </c>
      <c r="Y36" s="40">
        <f t="shared" si="7"/>
        <v>5.9100000000000485E-2</v>
      </c>
    </row>
    <row r="37" spans="2:25" x14ac:dyDescent="0.2">
      <c r="B37" s="50">
        <v>29</v>
      </c>
      <c r="C37" s="55">
        <f t="shared" si="0"/>
        <v>189210.14114341469</v>
      </c>
      <c r="D37" s="55"/>
      <c r="E37" s="51">
        <v>2017</v>
      </c>
      <c r="F37" s="8">
        <v>43499</v>
      </c>
      <c r="G37" s="51" t="s">
        <v>3</v>
      </c>
      <c r="H37" s="63">
        <v>121.48</v>
      </c>
      <c r="I37" s="63"/>
      <c r="J37" s="51">
        <v>29</v>
      </c>
      <c r="K37" s="57">
        <f t="shared" si="9"/>
        <v>5676.3042343024408</v>
      </c>
      <c r="L37" s="58"/>
      <c r="M37" s="52">
        <f>IF(J37="","",(K37/J37)/LOOKUP(RIGHT($D$2,3),[1]定数!$A$6:$A$13,[1]定数!$B$6:$B$13))</f>
        <v>1.957346287690497</v>
      </c>
      <c r="N37" s="51">
        <v>2017</v>
      </c>
      <c r="O37" s="8">
        <v>43502</v>
      </c>
      <c r="P37" s="63">
        <v>120.908</v>
      </c>
      <c r="Q37" s="63"/>
      <c r="R37" s="59">
        <f>IF(P37="","",T37*M37*LOOKUP(RIGHT($D$2,3),定数!$A$6:$A$13,定数!$B$6:$B$13))</f>
        <v>11196.020765589696</v>
      </c>
      <c r="S37" s="59"/>
      <c r="T37" s="60">
        <f t="shared" si="5"/>
        <v>57.200000000000273</v>
      </c>
      <c r="U37" s="60"/>
      <c r="V37" t="str">
        <f t="shared" si="8"/>
        <v/>
      </c>
      <c r="W37">
        <f t="shared" si="3"/>
        <v>0</v>
      </c>
      <c r="X37" s="39">
        <f t="shared" si="6"/>
        <v>190676.95132632181</v>
      </c>
      <c r="Y37" s="40">
        <f t="shared" si="7"/>
        <v>7.6926454545460654E-3</v>
      </c>
    </row>
    <row r="38" spans="2:25" x14ac:dyDescent="0.2">
      <c r="B38" s="50">
        <v>30</v>
      </c>
      <c r="C38" s="55">
        <f t="shared" si="0"/>
        <v>200406.16190900438</v>
      </c>
      <c r="D38" s="55"/>
      <c r="E38" s="51">
        <v>2017</v>
      </c>
      <c r="F38" s="8">
        <v>43499</v>
      </c>
      <c r="G38" s="51" t="s">
        <v>3</v>
      </c>
      <c r="H38" s="63">
        <v>121.2</v>
      </c>
      <c r="I38" s="63"/>
      <c r="J38" s="51">
        <v>48</v>
      </c>
      <c r="K38" s="57">
        <f t="shared" si="9"/>
        <v>6012.184857270131</v>
      </c>
      <c r="L38" s="58"/>
      <c r="M38" s="52">
        <f>IF(J38="","",(K38/J38)/LOOKUP(RIGHT($D$2,3),[1]定数!$A$6:$A$13,[1]定数!$B$6:$B$13))</f>
        <v>1.2525385119312773</v>
      </c>
      <c r="N38" s="51">
        <v>2017</v>
      </c>
      <c r="O38" s="8">
        <v>43502</v>
      </c>
      <c r="P38" s="63">
        <v>120.247</v>
      </c>
      <c r="Q38" s="63"/>
      <c r="R38" s="59">
        <f>IF(P38="","",T38*M38*LOOKUP(RIGHT($D$2,3),定数!$A$6:$A$13,定数!$B$6:$B$13))</f>
        <v>11936.692018705109</v>
      </c>
      <c r="S38" s="59"/>
      <c r="T38" s="60">
        <f t="shared" si="5"/>
        <v>95.300000000000296</v>
      </c>
      <c r="U38" s="60"/>
      <c r="V38" t="str">
        <f t="shared" si="8"/>
        <v/>
      </c>
      <c r="W38">
        <f t="shared" si="3"/>
        <v>0</v>
      </c>
      <c r="X38" s="39">
        <f t="shared" si="6"/>
        <v>200406.16190900438</v>
      </c>
      <c r="Y38" s="40">
        <f t="shared" si="7"/>
        <v>0</v>
      </c>
    </row>
    <row r="39" spans="2:25" x14ac:dyDescent="0.2">
      <c r="B39" s="50">
        <v>31</v>
      </c>
      <c r="C39" s="55">
        <f t="shared" si="0"/>
        <v>212342.85392770948</v>
      </c>
      <c r="D39" s="55"/>
      <c r="E39" s="45">
        <v>2017</v>
      </c>
      <c r="F39" s="8">
        <v>43502</v>
      </c>
      <c r="G39" s="45" t="s">
        <v>3</v>
      </c>
      <c r="H39" s="61">
        <v>121.04</v>
      </c>
      <c r="I39" s="61"/>
      <c r="J39" s="45">
        <v>46</v>
      </c>
      <c r="K39" s="57">
        <f t="shared" si="9"/>
        <v>6370.2856178312841</v>
      </c>
      <c r="L39" s="58"/>
      <c r="M39" s="6">
        <f>IF(J39="","",(K39/J39)/LOOKUP(RIGHT($D$2,3),[1]定数!$A$6:$A$13,[1]定数!$B$6:$B$13))</f>
        <v>1.3848446995285399</v>
      </c>
      <c r="N39" s="45">
        <v>2017</v>
      </c>
      <c r="O39" s="8">
        <v>43502</v>
      </c>
      <c r="P39" s="63">
        <v>120.169</v>
      </c>
      <c r="Q39" s="63"/>
      <c r="R39" s="59">
        <f>IF(P39="","",T39*M39*LOOKUP(RIGHT($D$2,3),定数!$A$6:$A$13,定数!$B$6:$B$13))</f>
        <v>12061.997332893712</v>
      </c>
      <c r="S39" s="59"/>
      <c r="T39" s="60">
        <f t="shared" si="5"/>
        <v>87.100000000000932</v>
      </c>
      <c r="U39" s="60"/>
      <c r="V39" t="str">
        <f t="shared" si="8"/>
        <v/>
      </c>
      <c r="W39">
        <f t="shared" si="3"/>
        <v>0</v>
      </c>
      <c r="X39" s="39">
        <f t="shared" si="6"/>
        <v>212342.85392770948</v>
      </c>
      <c r="Y39" s="40">
        <f t="shared" si="7"/>
        <v>0</v>
      </c>
    </row>
    <row r="40" spans="2:25" x14ac:dyDescent="0.2">
      <c r="B40" s="50">
        <v>32</v>
      </c>
      <c r="C40" s="55">
        <f t="shared" si="0"/>
        <v>224404.8512606032</v>
      </c>
      <c r="D40" s="55"/>
      <c r="E40" s="46">
        <v>2017</v>
      </c>
      <c r="F40" s="8">
        <v>43504</v>
      </c>
      <c r="G40" s="46" t="s">
        <v>3</v>
      </c>
      <c r="H40" s="56">
        <v>119.73</v>
      </c>
      <c r="I40" s="56"/>
      <c r="J40" s="46">
        <v>26</v>
      </c>
      <c r="K40" s="57">
        <f t="shared" si="9"/>
        <v>6732.1455378180954</v>
      </c>
      <c r="L40" s="58"/>
      <c r="M40" s="6">
        <f>IF(J40="","",(K40/J40)/LOOKUP(RIGHT($D$2,3),[1]定数!$A$6:$A$13,[1]定数!$B$6:$B$13))</f>
        <v>2.5892867453146522</v>
      </c>
      <c r="N40" s="46">
        <v>2017</v>
      </c>
      <c r="O40" s="8">
        <v>43504</v>
      </c>
      <c r="P40" s="63">
        <v>119.27800000000001</v>
      </c>
      <c r="Q40" s="63"/>
      <c r="R40" s="59">
        <f>IF(P40="","",T40*M40*LOOKUP(RIGHT($D$2,3),定数!$A$6:$A$13,定数!$B$6:$B$13))</f>
        <v>11703.576088822179</v>
      </c>
      <c r="S40" s="59"/>
      <c r="T40" s="60">
        <f t="shared" ref="T40:T59" si="13">IF(P40="","",IF(G40="買",(P40-H40),(H40-P40))*IF(RIGHT($D$2,3)="JPY",100,10000))</f>
        <v>45.199999999999818</v>
      </c>
      <c r="U40" s="60"/>
      <c r="V40" t="str">
        <f t="shared" si="8"/>
        <v/>
      </c>
      <c r="W40">
        <f t="shared" si="3"/>
        <v>0</v>
      </c>
      <c r="X40" s="39">
        <f t="shared" si="6"/>
        <v>224404.8512606032</v>
      </c>
      <c r="Y40" s="40">
        <f t="shared" si="7"/>
        <v>0</v>
      </c>
    </row>
    <row r="41" spans="2:25" x14ac:dyDescent="0.2">
      <c r="B41" s="50">
        <v>33</v>
      </c>
      <c r="C41" s="55">
        <f t="shared" si="0"/>
        <v>236108.42734942539</v>
      </c>
      <c r="D41" s="55"/>
      <c r="E41" s="51">
        <v>2017</v>
      </c>
      <c r="F41" s="8">
        <v>43527</v>
      </c>
      <c r="G41" s="51" t="s">
        <v>4</v>
      </c>
      <c r="H41" s="63">
        <v>120.23</v>
      </c>
      <c r="I41" s="63"/>
      <c r="J41" s="51">
        <v>23</v>
      </c>
      <c r="K41" s="57">
        <f t="shared" si="9"/>
        <v>7083.2528204827613</v>
      </c>
      <c r="L41" s="58"/>
      <c r="M41" s="52">
        <f>IF(J41="","",(K41/J41)/LOOKUP(RIGHT($D$2,3),[1]定数!$A$6:$A$13,[1]定数!$B$6:$B$13))</f>
        <v>3.0796751393403308</v>
      </c>
      <c r="N41" s="51">
        <v>2017</v>
      </c>
      <c r="O41" s="8">
        <v>43527</v>
      </c>
      <c r="P41" s="63">
        <v>120.611</v>
      </c>
      <c r="Q41" s="63"/>
      <c r="R41" s="59">
        <f>IF(P41="","",T41*M41*LOOKUP(RIGHT($D$2,3),定数!$A$6:$A$13,定数!$B$6:$B$13))</f>
        <v>11733.562280886668</v>
      </c>
      <c r="S41" s="59"/>
      <c r="T41" s="60">
        <f t="shared" si="13"/>
        <v>38.100000000000023</v>
      </c>
      <c r="U41" s="60"/>
      <c r="V41" t="str">
        <f t="shared" si="8"/>
        <v/>
      </c>
      <c r="W41">
        <f t="shared" si="3"/>
        <v>0</v>
      </c>
      <c r="X41" s="39">
        <f t="shared" si="6"/>
        <v>236108.42734942539</v>
      </c>
      <c r="Y41" s="40">
        <f t="shared" si="7"/>
        <v>0</v>
      </c>
    </row>
    <row r="42" spans="2:25" x14ac:dyDescent="0.2">
      <c r="B42" s="50">
        <v>34</v>
      </c>
      <c r="C42" s="55">
        <f t="shared" si="0"/>
        <v>247841.98963031205</v>
      </c>
      <c r="D42" s="55"/>
      <c r="E42" s="51">
        <v>2017</v>
      </c>
      <c r="F42" s="8">
        <v>43539</v>
      </c>
      <c r="G42" s="51" t="s">
        <v>3</v>
      </c>
      <c r="H42" s="63">
        <v>121.73</v>
      </c>
      <c r="I42" s="63"/>
      <c r="J42" s="51">
        <v>34</v>
      </c>
      <c r="K42" s="57">
        <f t="shared" si="9"/>
        <v>7435.2596889093611</v>
      </c>
      <c r="L42" s="58"/>
      <c r="M42" s="52">
        <f>IF(J42="","",(K42/J42)/LOOKUP(RIGHT($D$2,3),[1]定数!$A$6:$A$13,[1]定数!$B$6:$B$13))</f>
        <v>2.1868410849733415</v>
      </c>
      <c r="N42" s="51">
        <v>2017</v>
      </c>
      <c r="O42" s="8">
        <v>43540</v>
      </c>
      <c r="P42" s="63">
        <v>122.07</v>
      </c>
      <c r="Q42" s="63"/>
      <c r="R42" s="59">
        <f>IF(P42="","",T42*M42*LOOKUP(RIGHT($D$2,3),定数!$A$6:$A$13,定数!$B$6:$B$13))</f>
        <v>-7435.2596889091246</v>
      </c>
      <c r="S42" s="59"/>
      <c r="T42" s="60">
        <f t="shared" si="13"/>
        <v>-33.99999999999892</v>
      </c>
      <c r="U42" s="60"/>
      <c r="V42" t="str">
        <f t="shared" si="8"/>
        <v/>
      </c>
      <c r="W42">
        <f t="shared" si="3"/>
        <v>1</v>
      </c>
      <c r="X42" s="39">
        <f t="shared" si="6"/>
        <v>247841.98963031205</v>
      </c>
      <c r="Y42" s="40">
        <f t="shared" si="7"/>
        <v>0</v>
      </c>
    </row>
    <row r="43" spans="2:25" x14ac:dyDescent="0.2">
      <c r="B43" s="50">
        <v>35</v>
      </c>
      <c r="C43" s="55">
        <f t="shared" si="0"/>
        <v>240406.72994140291</v>
      </c>
      <c r="D43" s="55"/>
      <c r="E43" s="54">
        <v>2017</v>
      </c>
      <c r="F43" s="8">
        <v>43547</v>
      </c>
      <c r="G43" s="54" t="s">
        <v>3</v>
      </c>
      <c r="H43" s="63">
        <v>119.56</v>
      </c>
      <c r="I43" s="63"/>
      <c r="J43" s="54">
        <v>47</v>
      </c>
      <c r="K43" s="57">
        <f t="shared" si="9"/>
        <v>7212.2018982420868</v>
      </c>
      <c r="L43" s="58"/>
      <c r="M43" s="53">
        <f>IF(J43="","",(K43/J43)/LOOKUP(RIGHT($D$2,3),[1]定数!$A$6:$A$13,[1]定数!$B$6:$B$13))</f>
        <v>1.5345110421791675</v>
      </c>
      <c r="N43" s="54">
        <v>2017</v>
      </c>
      <c r="O43" s="8">
        <v>43548</v>
      </c>
      <c r="P43" s="63">
        <v>120.03</v>
      </c>
      <c r="Q43" s="63"/>
      <c r="R43" s="59">
        <f>IF(P43="","",T43*M43*LOOKUP(RIGHT($D$2,3),定数!$A$6:$A$13,定数!$B$6:$B$13))</f>
        <v>-7212.2018982420695</v>
      </c>
      <c r="S43" s="59"/>
      <c r="T43" s="60">
        <f t="shared" si="13"/>
        <v>-46.999999999999886</v>
      </c>
      <c r="U43" s="60"/>
      <c r="V43" t="str">
        <f t="shared" si="8"/>
        <v/>
      </c>
      <c r="W43">
        <f t="shared" si="3"/>
        <v>2</v>
      </c>
      <c r="X43" s="39">
        <f t="shared" si="6"/>
        <v>247841.98963031205</v>
      </c>
      <c r="Y43" s="40">
        <f t="shared" si="7"/>
        <v>2.9999999999999138E-2</v>
      </c>
    </row>
    <row r="44" spans="2:25" x14ac:dyDescent="0.2">
      <c r="B44" s="50">
        <v>36</v>
      </c>
      <c r="C44" s="55">
        <f t="shared" si="0"/>
        <v>233194.52804316086</v>
      </c>
      <c r="D44" s="55"/>
      <c r="E44" s="54">
        <v>2017</v>
      </c>
      <c r="F44" s="8">
        <v>43552</v>
      </c>
      <c r="G44" s="54" t="s">
        <v>4</v>
      </c>
      <c r="H44" s="63">
        <v>120.25</v>
      </c>
      <c r="I44" s="63"/>
      <c r="J44" s="54">
        <v>28</v>
      </c>
      <c r="K44" s="57">
        <f t="shared" si="9"/>
        <v>6995.8358412948255</v>
      </c>
      <c r="L44" s="58"/>
      <c r="M44" s="53">
        <f>IF(J44="","",(K44/J44)/LOOKUP(RIGHT($D$2,3),[1]定数!$A$6:$A$13,[1]定数!$B$6:$B$13))</f>
        <v>2.4985128004624375</v>
      </c>
      <c r="N44" s="54">
        <v>2017</v>
      </c>
      <c r="O44" s="8">
        <v>43552</v>
      </c>
      <c r="P44" s="63">
        <v>119.97</v>
      </c>
      <c r="Q44" s="63"/>
      <c r="R44" s="59">
        <f>IF(P44="","",T44*M44*LOOKUP(RIGHT($D$2,3),定数!$A$6:$A$13,定数!$B$6:$B$13))</f>
        <v>-6995.8358412948528</v>
      </c>
      <c r="S44" s="59"/>
      <c r="T44" s="60">
        <f t="shared" si="13"/>
        <v>-28.000000000000114</v>
      </c>
      <c r="U44" s="60"/>
      <c r="V44" t="str">
        <f t="shared" si="8"/>
        <v/>
      </c>
      <c r="W44">
        <f t="shared" si="3"/>
        <v>3</v>
      </c>
      <c r="X44" s="39">
        <f t="shared" si="6"/>
        <v>247841.98963031205</v>
      </c>
      <c r="Y44" s="40">
        <f t="shared" si="7"/>
        <v>5.9099999999999042E-2</v>
      </c>
    </row>
    <row r="45" spans="2:25" x14ac:dyDescent="0.2">
      <c r="B45" s="50">
        <v>37</v>
      </c>
      <c r="C45" s="55">
        <f t="shared" si="0"/>
        <v>226198.69220186601</v>
      </c>
      <c r="D45" s="55"/>
      <c r="E45" s="54">
        <v>2017</v>
      </c>
      <c r="F45" s="8">
        <v>43554</v>
      </c>
      <c r="G45" s="54" t="s">
        <v>3</v>
      </c>
      <c r="H45" s="63">
        <v>119.56</v>
      </c>
      <c r="I45" s="63"/>
      <c r="J45" s="54">
        <v>30</v>
      </c>
      <c r="K45" s="57">
        <f t="shared" si="9"/>
        <v>6785.9607660559805</v>
      </c>
      <c r="L45" s="58"/>
      <c r="M45" s="53">
        <f>IF(J45="","",(K45/J45)/LOOKUP(RIGHT($D$2,3),[1]定数!$A$6:$A$13,[1]定数!$B$6:$B$13))</f>
        <v>2.2619869220186599</v>
      </c>
      <c r="N45" s="54">
        <v>2017</v>
      </c>
      <c r="O45" s="8">
        <v>43555</v>
      </c>
      <c r="P45" s="67">
        <v>119.02</v>
      </c>
      <c r="Q45" s="68"/>
      <c r="R45" s="59">
        <f>IF(P45="","",T45*M45*LOOKUP(RIGHT($D$2,3),定数!$A$6:$A$13,定数!$B$6:$B$13))</f>
        <v>12214.729378900905</v>
      </c>
      <c r="S45" s="59"/>
      <c r="T45" s="60">
        <f t="shared" si="13"/>
        <v>54.000000000000625</v>
      </c>
      <c r="U45" s="60"/>
      <c r="V45" t="str">
        <f t="shared" si="8"/>
        <v/>
      </c>
      <c r="W45">
        <f t="shared" si="3"/>
        <v>0</v>
      </c>
      <c r="X45" s="39">
        <f t="shared" si="6"/>
        <v>247841.98963031205</v>
      </c>
      <c r="Y45" s="40">
        <f t="shared" si="7"/>
        <v>8.7326999999999044E-2</v>
      </c>
    </row>
    <row r="46" spans="2:25" x14ac:dyDescent="0.2">
      <c r="B46" s="50">
        <v>38</v>
      </c>
      <c r="C46" s="55">
        <f t="shared" si="0"/>
        <v>238413.42158076691</v>
      </c>
      <c r="D46" s="55"/>
      <c r="E46" s="54">
        <v>2017</v>
      </c>
      <c r="F46" s="8">
        <v>43561</v>
      </c>
      <c r="G46" s="54" t="s">
        <v>3</v>
      </c>
      <c r="H46" s="56">
        <v>117.98</v>
      </c>
      <c r="I46" s="56"/>
      <c r="J46" s="54">
        <v>45</v>
      </c>
      <c r="K46" s="57">
        <f t="shared" si="9"/>
        <v>7152.4026474230068</v>
      </c>
      <c r="L46" s="58"/>
      <c r="M46" s="53">
        <f>IF(J46="","",(K46/J46)/LOOKUP(RIGHT($D$2,3),[1]定数!$A$6:$A$13,[1]定数!$B$6:$B$13))</f>
        <v>1.589422810538446</v>
      </c>
      <c r="N46" s="54">
        <v>2017</v>
      </c>
      <c r="O46" s="8">
        <v>43566</v>
      </c>
      <c r="P46" s="63">
        <v>117.116</v>
      </c>
      <c r="Q46" s="63"/>
      <c r="R46" s="59">
        <f>IF(P46="","",T46*M46*LOOKUP(RIGHT($D$2,3),定数!$A$6:$A$13,定数!$B$6:$B$13))</f>
        <v>13732.613083052243</v>
      </c>
      <c r="S46" s="59"/>
      <c r="T46" s="60">
        <f t="shared" si="13"/>
        <v>86.400000000000432</v>
      </c>
      <c r="U46" s="60"/>
      <c r="V46" t="str">
        <f t="shared" si="8"/>
        <v/>
      </c>
      <c r="W46">
        <f t="shared" si="3"/>
        <v>0</v>
      </c>
      <c r="X46" s="39">
        <f t="shared" si="6"/>
        <v>247841.98963031205</v>
      </c>
      <c r="Y46" s="40">
        <f t="shared" si="7"/>
        <v>3.8042657999998508E-2</v>
      </c>
    </row>
    <row r="47" spans="2:25" x14ac:dyDescent="0.2">
      <c r="B47" s="50">
        <v>39</v>
      </c>
      <c r="C47" s="55">
        <f t="shared" si="0"/>
        <v>252146.03466381915</v>
      </c>
      <c r="D47" s="55"/>
      <c r="E47" s="54">
        <v>2017</v>
      </c>
      <c r="F47" s="8">
        <v>43565</v>
      </c>
      <c r="G47" s="54" t="s">
        <v>3</v>
      </c>
      <c r="H47" s="63">
        <v>117.49</v>
      </c>
      <c r="I47" s="63"/>
      <c r="J47" s="54">
        <v>47</v>
      </c>
      <c r="K47" s="57">
        <f t="shared" si="9"/>
        <v>7564.3810399145741</v>
      </c>
      <c r="L47" s="58"/>
      <c r="M47" s="53">
        <f>IF(J47="","",(K47/J47)/LOOKUP(RIGHT($D$2,3),[1]定数!$A$6:$A$13,[1]定数!$B$6:$B$13))</f>
        <v>1.6094427744499094</v>
      </c>
      <c r="N47" s="54">
        <v>2017</v>
      </c>
      <c r="O47" s="8">
        <v>43566</v>
      </c>
      <c r="P47" s="63">
        <v>116.628</v>
      </c>
      <c r="Q47" s="63"/>
      <c r="R47" s="59">
        <f>IF(P47="","",T47*M47*LOOKUP(RIGHT($D$2,3),定数!$A$6:$A$13,定数!$B$6:$B$13))</f>
        <v>13873.396715758134</v>
      </c>
      <c r="S47" s="59"/>
      <c r="T47" s="60">
        <f t="shared" si="13"/>
        <v>86.199999999999477</v>
      </c>
      <c r="U47" s="60"/>
      <c r="V47" t="str">
        <f t="shared" si="8"/>
        <v/>
      </c>
      <c r="W47">
        <f t="shared" si="3"/>
        <v>0</v>
      </c>
      <c r="X47" s="39">
        <f t="shared" si="6"/>
        <v>252146.03466381915</v>
      </c>
      <c r="Y47" s="40">
        <f t="shared" si="7"/>
        <v>0</v>
      </c>
    </row>
    <row r="48" spans="2:25" x14ac:dyDescent="0.2">
      <c r="B48" s="50">
        <v>40</v>
      </c>
      <c r="C48" s="55">
        <f t="shared" si="0"/>
        <v>266019.43137957726</v>
      </c>
      <c r="D48" s="55"/>
      <c r="E48" s="54">
        <v>2017</v>
      </c>
      <c r="F48" s="8">
        <v>43567</v>
      </c>
      <c r="G48" s="54" t="s">
        <v>3</v>
      </c>
      <c r="H48" s="62">
        <v>116.05</v>
      </c>
      <c r="I48" s="62"/>
      <c r="J48" s="54">
        <v>40</v>
      </c>
      <c r="K48" s="57">
        <f t="shared" si="9"/>
        <v>7980.582941387318</v>
      </c>
      <c r="L48" s="58"/>
      <c r="M48" s="53">
        <f>IF(J48="","",(K48/J48)/LOOKUP(RIGHT($D$2,3),[1]定数!$A$6:$A$13,[1]定数!$B$6:$B$13))</f>
        <v>1.9951457353468294</v>
      </c>
      <c r="N48" s="54">
        <v>2017</v>
      </c>
      <c r="O48" s="8">
        <v>43569</v>
      </c>
      <c r="P48" s="63">
        <v>115.304</v>
      </c>
      <c r="Q48" s="63"/>
      <c r="R48" s="59">
        <f>IF(P48="","",T48*M48*LOOKUP(RIGHT($D$2,3),定数!$A$6:$A$13,定数!$B$6:$B$13))</f>
        <v>14883.787185687248</v>
      </c>
      <c r="S48" s="59"/>
      <c r="T48" s="60">
        <f t="shared" si="13"/>
        <v>74.599999999999511</v>
      </c>
      <c r="U48" s="60"/>
      <c r="V48" t="str">
        <f t="shared" si="8"/>
        <v/>
      </c>
      <c r="W48">
        <f t="shared" si="3"/>
        <v>0</v>
      </c>
      <c r="X48" s="39">
        <f t="shared" si="6"/>
        <v>266019.43137957726</v>
      </c>
      <c r="Y48" s="40">
        <f t="shared" si="7"/>
        <v>0</v>
      </c>
    </row>
    <row r="49" spans="2:25" x14ac:dyDescent="0.2">
      <c r="B49" s="50">
        <v>41</v>
      </c>
      <c r="C49" s="55">
        <f t="shared" si="0"/>
        <v>280903.21856526448</v>
      </c>
      <c r="D49" s="55"/>
      <c r="E49" s="47"/>
      <c r="F49" s="8"/>
      <c r="G49" s="47"/>
      <c r="H49" s="103"/>
      <c r="I49" s="104"/>
      <c r="J49" s="47"/>
      <c r="K49" s="57"/>
      <c r="L49" s="58"/>
      <c r="M49" s="6" t="str">
        <f>IF(J49="","",(K49/J49)/LOOKUP(RIGHT($D$2,3),[1]定数!$A$6:$A$13,[1]定数!$B$6:$B$13))</f>
        <v/>
      </c>
      <c r="N49" s="47"/>
      <c r="O49" s="8"/>
      <c r="P49" s="111"/>
      <c r="Q49" s="112"/>
      <c r="R49" s="59" t="str">
        <f>IF(P49="","",T49*M49*LOOKUP(RIGHT($D$2,3),定数!$A$6:$A$13,定数!$B$6:$B$13))</f>
        <v/>
      </c>
      <c r="S49" s="59"/>
      <c r="T49" s="60" t="str">
        <f t="shared" si="13"/>
        <v/>
      </c>
      <c r="U49" s="60"/>
      <c r="V49" t="str">
        <f t="shared" si="8"/>
        <v/>
      </c>
      <c r="W49" t="str">
        <f t="shared" si="3"/>
        <v/>
      </c>
      <c r="X49" s="39">
        <f t="shared" si="6"/>
        <v>280903.21856526448</v>
      </c>
      <c r="Y49" s="40">
        <f t="shared" si="7"/>
        <v>0</v>
      </c>
    </row>
    <row r="50" spans="2:25" x14ac:dyDescent="0.2">
      <c r="B50" s="50">
        <v>42</v>
      </c>
      <c r="C50" s="55" t="str">
        <f t="shared" si="0"/>
        <v/>
      </c>
      <c r="D50" s="55"/>
      <c r="E50" s="47"/>
      <c r="F50" s="8"/>
      <c r="G50" s="47"/>
      <c r="H50" s="61"/>
      <c r="I50" s="61"/>
      <c r="J50" s="47"/>
      <c r="K50" s="57"/>
      <c r="L50" s="58"/>
      <c r="M50" s="6" t="str">
        <f>IF(J50="","",(K50/J50)/LOOKUP(RIGHT($D$2,3),[1]定数!$A$6:$A$13,[1]定数!$B$6:$B$13))</f>
        <v/>
      </c>
      <c r="N50" s="47"/>
      <c r="O50" s="8"/>
      <c r="P50" s="62"/>
      <c r="Q50" s="62"/>
      <c r="R50" s="59" t="str">
        <f>IF(P50="","",T50*M50*LOOKUP(RIGHT($D$2,3),定数!$A$6:$A$13,定数!$B$6:$B$13))</f>
        <v/>
      </c>
      <c r="S50" s="59"/>
      <c r="T50" s="60" t="str">
        <f t="shared" si="13"/>
        <v/>
      </c>
      <c r="U50" s="60"/>
      <c r="V50" t="str">
        <f t="shared" si="8"/>
        <v/>
      </c>
      <c r="W50" t="str">
        <f t="shared" si="3"/>
        <v/>
      </c>
      <c r="X50" s="39" t="str">
        <f t="shared" si="6"/>
        <v/>
      </c>
      <c r="Y50" s="40" t="str">
        <f t="shared" si="7"/>
        <v/>
      </c>
    </row>
    <row r="51" spans="2:25" x14ac:dyDescent="0.2">
      <c r="B51" s="50">
        <v>43</v>
      </c>
      <c r="C51" s="55" t="str">
        <f t="shared" si="0"/>
        <v/>
      </c>
      <c r="D51" s="55"/>
      <c r="E51" s="47"/>
      <c r="F51" s="8"/>
      <c r="G51" s="47"/>
      <c r="H51" s="61"/>
      <c r="I51" s="61"/>
      <c r="J51" s="47"/>
      <c r="K51" s="57"/>
      <c r="L51" s="58"/>
      <c r="M51" s="6" t="str">
        <f>IF(J51="","",(K51/J51)/LOOKUP(RIGHT($D$2,3),定数!$A$6:$A$13,定数!$B$6:$B$13))</f>
        <v/>
      </c>
      <c r="N51" s="47"/>
      <c r="O51" s="8"/>
      <c r="P51" s="62"/>
      <c r="Q51" s="62"/>
      <c r="R51" s="59" t="str">
        <f>IF(P51="","",T51*M51*LOOKUP(RIGHT($D$2,3),定数!$A$6:$A$13,定数!$B$6:$B$13))</f>
        <v/>
      </c>
      <c r="S51" s="59"/>
      <c r="T51" s="60" t="str">
        <f t="shared" si="13"/>
        <v/>
      </c>
      <c r="U51" s="60"/>
      <c r="V51" t="str">
        <f t="shared" si="8"/>
        <v/>
      </c>
      <c r="W51" t="str">
        <f t="shared" si="3"/>
        <v/>
      </c>
      <c r="X51" s="39" t="str">
        <f t="shared" si="6"/>
        <v/>
      </c>
      <c r="Y51" s="40" t="str">
        <f t="shared" si="7"/>
        <v/>
      </c>
    </row>
    <row r="52" spans="2:25" x14ac:dyDescent="0.2">
      <c r="B52" s="50">
        <v>44</v>
      </c>
      <c r="C52" s="55" t="str">
        <f t="shared" si="0"/>
        <v/>
      </c>
      <c r="D52" s="55"/>
      <c r="E52" s="47"/>
      <c r="F52" s="8"/>
      <c r="G52" s="47"/>
      <c r="H52" s="61"/>
      <c r="I52" s="61"/>
      <c r="J52" s="47"/>
      <c r="K52" s="57"/>
      <c r="L52" s="58"/>
      <c r="M52" s="6" t="str">
        <f>IF(J52="","",(K52/J52)/LOOKUP(RIGHT($D$2,3),定数!$A$6:$A$13,定数!$B$6:$B$13))</f>
        <v/>
      </c>
      <c r="N52" s="47"/>
      <c r="O52" s="8"/>
      <c r="P52" s="62"/>
      <c r="Q52" s="62"/>
      <c r="R52" s="59" t="str">
        <f>IF(P52="","",T52*M52*LOOKUP(RIGHT($D$2,3),定数!$A$6:$A$13,定数!$B$6:$B$13))</f>
        <v/>
      </c>
      <c r="S52" s="59"/>
      <c r="T52" s="60" t="str">
        <f t="shared" si="13"/>
        <v/>
      </c>
      <c r="U52" s="60"/>
      <c r="V52" t="str">
        <f t="shared" si="8"/>
        <v/>
      </c>
      <c r="W52" t="str">
        <f t="shared" si="3"/>
        <v/>
      </c>
      <c r="X52" s="39" t="str">
        <f t="shared" si="6"/>
        <v/>
      </c>
      <c r="Y52" s="40" t="str">
        <f t="shared" si="7"/>
        <v/>
      </c>
    </row>
    <row r="53" spans="2:25" x14ac:dyDescent="0.2">
      <c r="B53" s="50">
        <v>45</v>
      </c>
      <c r="C53" s="55" t="str">
        <f t="shared" si="0"/>
        <v/>
      </c>
      <c r="D53" s="55"/>
      <c r="E53" s="33"/>
      <c r="F53" s="8"/>
      <c r="G53" s="33"/>
      <c r="H53" s="56"/>
      <c r="I53" s="56"/>
      <c r="J53" s="33"/>
      <c r="K53" s="57"/>
      <c r="L53" s="58"/>
      <c r="M53" s="6" t="str">
        <f>IF(J53="","",(K53/J53)/LOOKUP(RIGHT($D$2,3),定数!$A$6:$A$13,定数!$B$6:$B$13))</f>
        <v/>
      </c>
      <c r="N53" s="33"/>
      <c r="O53" s="8"/>
      <c r="P53" s="62"/>
      <c r="Q53" s="62"/>
      <c r="R53" s="59" t="str">
        <f>IF(P53="","",T53*M53*LOOKUP(RIGHT($D$2,3),定数!$A$6:$A$13,定数!$B$6:$B$13))</f>
        <v/>
      </c>
      <c r="S53" s="59"/>
      <c r="T53" s="60" t="str">
        <f t="shared" si="13"/>
        <v/>
      </c>
      <c r="U53" s="60"/>
      <c r="V53" t="str">
        <f t="shared" si="8"/>
        <v/>
      </c>
      <c r="W53" t="str">
        <f t="shared" si="3"/>
        <v/>
      </c>
      <c r="X53" s="39" t="str">
        <f t="shared" si="6"/>
        <v/>
      </c>
      <c r="Y53" s="40" t="str">
        <f t="shared" si="7"/>
        <v/>
      </c>
    </row>
    <row r="54" spans="2:25" x14ac:dyDescent="0.2">
      <c r="B54" s="50">
        <v>46</v>
      </c>
      <c r="C54" s="55" t="str">
        <f t="shared" si="0"/>
        <v/>
      </c>
      <c r="D54" s="55"/>
      <c r="E54" s="33"/>
      <c r="F54" s="8"/>
      <c r="G54" s="33"/>
      <c r="H54" s="56"/>
      <c r="I54" s="56"/>
      <c r="J54" s="33"/>
      <c r="K54" s="57"/>
      <c r="L54" s="58"/>
      <c r="M54" s="6" t="str">
        <f>IF(J54="","",(K54/J54)/LOOKUP(RIGHT($D$2,3),定数!$A$6:$A$13,定数!$B$6:$B$13))</f>
        <v/>
      </c>
      <c r="N54" s="33"/>
      <c r="O54" s="8"/>
      <c r="P54" s="62"/>
      <c r="Q54" s="62"/>
      <c r="R54" s="59" t="str">
        <f>IF(P54="","",T54*M54*LOOKUP(RIGHT($D$2,3),定数!$A$6:$A$13,定数!$B$6:$B$13))</f>
        <v/>
      </c>
      <c r="S54" s="59"/>
      <c r="T54" s="60" t="str">
        <f t="shared" si="13"/>
        <v/>
      </c>
      <c r="U54" s="60"/>
      <c r="V54" t="str">
        <f t="shared" si="8"/>
        <v/>
      </c>
      <c r="W54" t="str">
        <f t="shared" si="3"/>
        <v/>
      </c>
      <c r="X54" s="39" t="str">
        <f t="shared" si="6"/>
        <v/>
      </c>
      <c r="Y54" s="40" t="str">
        <f t="shared" si="7"/>
        <v/>
      </c>
    </row>
    <row r="55" spans="2:25" x14ac:dyDescent="0.2">
      <c r="B55" s="50">
        <v>47</v>
      </c>
      <c r="C55" s="55" t="str">
        <f t="shared" si="0"/>
        <v/>
      </c>
      <c r="D55" s="55"/>
      <c r="E55" s="47"/>
      <c r="F55" s="8"/>
      <c r="G55" s="47"/>
      <c r="H55" s="56"/>
      <c r="I55" s="56"/>
      <c r="J55" s="47"/>
      <c r="K55" s="57"/>
      <c r="L55" s="58"/>
      <c r="M55" s="6" t="str">
        <f>IF(J55="","",(K55/J55)/LOOKUP(RIGHT($D$2,3),定数!$A$6:$A$13,定数!$B$6:$B$13))</f>
        <v/>
      </c>
      <c r="N55" s="47"/>
      <c r="O55" s="8"/>
      <c r="P55" s="62"/>
      <c r="Q55" s="62"/>
      <c r="R55" s="59" t="str">
        <f>IF(P55="","",T55*M55*LOOKUP(RIGHT($D$2,3),定数!$A$6:$A$13,定数!$B$6:$B$13))</f>
        <v/>
      </c>
      <c r="S55" s="59"/>
      <c r="T55" s="60" t="str">
        <f t="shared" si="13"/>
        <v/>
      </c>
      <c r="U55" s="60"/>
      <c r="V55" t="str">
        <f t="shared" si="8"/>
        <v/>
      </c>
      <c r="W55" t="str">
        <f t="shared" si="3"/>
        <v/>
      </c>
      <c r="X55" s="39" t="str">
        <f t="shared" si="6"/>
        <v/>
      </c>
      <c r="Y55" s="40" t="str">
        <f t="shared" si="7"/>
        <v/>
      </c>
    </row>
    <row r="56" spans="2:25" x14ac:dyDescent="0.2">
      <c r="B56" s="50">
        <v>48</v>
      </c>
      <c r="C56" s="55" t="str">
        <f t="shared" si="0"/>
        <v/>
      </c>
      <c r="D56" s="55"/>
      <c r="E56" s="33"/>
      <c r="F56" s="8"/>
      <c r="G56" s="33"/>
      <c r="H56" s="56"/>
      <c r="I56" s="56"/>
      <c r="J56" s="33"/>
      <c r="K56" s="57"/>
      <c r="L56" s="58"/>
      <c r="M56" s="6" t="str">
        <f>IF(J56="","",(K56/J56)/LOOKUP(RIGHT($D$2,3),定数!$A$6:$A$13,定数!$B$6:$B$13))</f>
        <v/>
      </c>
      <c r="N56" s="33"/>
      <c r="O56" s="8"/>
      <c r="P56" s="62"/>
      <c r="Q56" s="62"/>
      <c r="R56" s="59" t="str">
        <f>IF(P56="","",T56*M56*LOOKUP(RIGHT($D$2,3),定数!$A$6:$A$13,定数!$B$6:$B$13))</f>
        <v/>
      </c>
      <c r="S56" s="59"/>
      <c r="T56" s="60" t="str">
        <f t="shared" si="13"/>
        <v/>
      </c>
      <c r="U56" s="60"/>
      <c r="V56" t="str">
        <f t="shared" si="8"/>
        <v/>
      </c>
      <c r="W56" t="str">
        <f t="shared" si="3"/>
        <v/>
      </c>
      <c r="X56" s="39" t="str">
        <f t="shared" si="6"/>
        <v/>
      </c>
      <c r="Y56" s="40" t="str">
        <f t="shared" si="7"/>
        <v/>
      </c>
    </row>
    <row r="57" spans="2:25" x14ac:dyDescent="0.2">
      <c r="B57" s="50">
        <v>49</v>
      </c>
      <c r="C57" s="55" t="str">
        <f t="shared" si="0"/>
        <v/>
      </c>
      <c r="D57" s="55"/>
      <c r="E57" s="33"/>
      <c r="F57" s="8"/>
      <c r="G57" s="33"/>
      <c r="H57" s="56"/>
      <c r="I57" s="56"/>
      <c r="J57" s="33"/>
      <c r="K57" s="57"/>
      <c r="L57" s="58"/>
      <c r="M57" s="6" t="str">
        <f>IF(J57="","",(K57/J57)/LOOKUP(RIGHT($D$2,3),定数!$A$6:$A$13,定数!$B$6:$B$13))</f>
        <v/>
      </c>
      <c r="N57" s="33"/>
      <c r="O57" s="8"/>
      <c r="P57" s="62"/>
      <c r="Q57" s="62"/>
      <c r="R57" s="59" t="str">
        <f>IF(P57="","",T57*M57*LOOKUP(RIGHT($D$2,3),定数!$A$6:$A$13,定数!$B$6:$B$13))</f>
        <v/>
      </c>
      <c r="S57" s="59"/>
      <c r="T57" s="60" t="str">
        <f t="shared" si="13"/>
        <v/>
      </c>
      <c r="U57" s="60"/>
      <c r="V57" t="str">
        <f t="shared" si="8"/>
        <v/>
      </c>
      <c r="W57" t="str">
        <f t="shared" si="3"/>
        <v/>
      </c>
      <c r="X57" s="39" t="str">
        <f t="shared" si="6"/>
        <v/>
      </c>
      <c r="Y57" s="40" t="str">
        <f t="shared" si="7"/>
        <v/>
      </c>
    </row>
    <row r="58" spans="2:25" x14ac:dyDescent="0.2">
      <c r="B58" s="50">
        <v>50</v>
      </c>
      <c r="C58" s="55" t="str">
        <f t="shared" si="0"/>
        <v/>
      </c>
      <c r="D58" s="55"/>
      <c r="E58" s="33"/>
      <c r="F58" s="8"/>
      <c r="G58" s="33"/>
      <c r="H58" s="56"/>
      <c r="I58" s="56"/>
      <c r="J58" s="33"/>
      <c r="K58" s="57"/>
      <c r="L58" s="58"/>
      <c r="M58" s="6" t="str">
        <f>IF(J58="","",(K58/J58)/LOOKUP(RIGHT($D$2,3),定数!$A$6:$A$13,定数!$B$6:$B$13))</f>
        <v/>
      </c>
      <c r="N58" s="33"/>
      <c r="O58" s="8"/>
      <c r="P58" s="62"/>
      <c r="Q58" s="62"/>
      <c r="R58" s="59" t="str">
        <f>IF(P58="","",T58*M58*LOOKUP(RIGHT($D$2,3),定数!$A$6:$A$13,定数!$B$6:$B$13))</f>
        <v/>
      </c>
      <c r="S58" s="59"/>
      <c r="T58" s="60" t="str">
        <f t="shared" si="13"/>
        <v/>
      </c>
      <c r="U58" s="60"/>
      <c r="V58" t="str">
        <f t="shared" si="8"/>
        <v/>
      </c>
      <c r="W58" t="str">
        <f t="shared" si="3"/>
        <v/>
      </c>
      <c r="X58" s="39" t="str">
        <f t="shared" si="6"/>
        <v/>
      </c>
      <c r="Y58" s="40" t="str">
        <f t="shared" si="7"/>
        <v/>
      </c>
    </row>
    <row r="59" spans="2:25" x14ac:dyDescent="0.2">
      <c r="B59" s="50">
        <v>51</v>
      </c>
      <c r="C59" s="55" t="str">
        <f t="shared" si="0"/>
        <v/>
      </c>
      <c r="D59" s="55"/>
      <c r="E59" s="33"/>
      <c r="F59" s="8"/>
      <c r="G59" s="33"/>
      <c r="H59" s="56"/>
      <c r="I59" s="56"/>
      <c r="J59" s="33"/>
      <c r="K59" s="57"/>
      <c r="L59" s="58"/>
      <c r="M59" s="6" t="str">
        <f>IF(J59="","",(K59/J59)/LOOKUP(RIGHT($D$2,3),定数!$A$6:$A$13,定数!$B$6:$B$13))</f>
        <v/>
      </c>
      <c r="N59" s="33"/>
      <c r="O59" s="8"/>
      <c r="P59" s="62"/>
      <c r="Q59" s="62"/>
      <c r="R59" s="59" t="str">
        <f>IF(P59="","",T59*M59*LOOKUP(RIGHT($D$2,3),定数!$A$6:$A$13,定数!$B$6:$B$13))</f>
        <v/>
      </c>
      <c r="S59" s="59"/>
      <c r="T59" s="60" t="str">
        <f t="shared" si="13"/>
        <v/>
      </c>
      <c r="U59" s="60"/>
      <c r="V59" t="str">
        <f t="shared" si="8"/>
        <v/>
      </c>
      <c r="W59" t="str">
        <f t="shared" si="3"/>
        <v/>
      </c>
      <c r="X59" s="39" t="str">
        <f t="shared" si="6"/>
        <v/>
      </c>
      <c r="Y59" s="40" t="str">
        <f t="shared" si="7"/>
        <v/>
      </c>
    </row>
    <row r="60" spans="2:25" x14ac:dyDescent="0.2">
      <c r="B60" s="50">
        <v>52</v>
      </c>
      <c r="C60" s="55" t="str">
        <f t="shared" si="0"/>
        <v/>
      </c>
      <c r="D60" s="55"/>
      <c r="E60" s="33"/>
      <c r="F60" s="8"/>
      <c r="G60" s="33"/>
      <c r="H60" s="56"/>
      <c r="I60" s="56"/>
      <c r="J60" s="33"/>
      <c r="K60" s="57"/>
      <c r="L60" s="58"/>
      <c r="M60" s="6" t="str">
        <f>IF(J60="","",(K60/J60)/LOOKUP(RIGHT($D$2,3),定数!$A$6:$A$13,定数!$B$6:$B$13))</f>
        <v/>
      </c>
      <c r="N60" s="33"/>
      <c r="O60" s="8"/>
      <c r="P60" s="62"/>
      <c r="Q60" s="62"/>
      <c r="R60" s="59" t="str">
        <f>IF(P60="","",T60*M60*LOOKUP(RIGHT($D$2,3),定数!$A$6:$A$13,定数!$B$6:$B$13))</f>
        <v/>
      </c>
      <c r="S60" s="59"/>
      <c r="T60" s="60" t="str">
        <f t="shared" si="5"/>
        <v/>
      </c>
      <c r="U60" s="60"/>
      <c r="V60" t="str">
        <f t="shared" si="8"/>
        <v/>
      </c>
      <c r="W60" t="str">
        <f t="shared" si="3"/>
        <v/>
      </c>
      <c r="X60" s="39" t="str">
        <f t="shared" si="6"/>
        <v/>
      </c>
      <c r="Y60" s="40" t="str">
        <f t="shared" si="7"/>
        <v/>
      </c>
    </row>
    <row r="61" spans="2:25" x14ac:dyDescent="0.2">
      <c r="B61" s="50">
        <v>53</v>
      </c>
      <c r="C61" s="55" t="str">
        <f t="shared" si="0"/>
        <v/>
      </c>
      <c r="D61" s="55"/>
      <c r="E61" s="33"/>
      <c r="F61" s="8"/>
      <c r="G61" s="33"/>
      <c r="H61" s="56"/>
      <c r="I61" s="56"/>
      <c r="J61" s="33"/>
      <c r="K61" s="57"/>
      <c r="L61" s="58"/>
      <c r="M61" s="6" t="str">
        <f>IF(J61="","",(K61/J61)/LOOKUP(RIGHT($D$2,3),定数!$A$6:$A$13,定数!$B$6:$B$13))</f>
        <v/>
      </c>
      <c r="N61" s="33"/>
      <c r="O61" s="8"/>
      <c r="P61" s="62"/>
      <c r="Q61" s="62"/>
      <c r="R61" s="59" t="str">
        <f>IF(P61="","",T61*M61*LOOKUP(RIGHT($D$2,3),定数!$A$6:$A$13,定数!$B$6:$B$13))</f>
        <v/>
      </c>
      <c r="S61" s="59"/>
      <c r="T61" s="60" t="str">
        <f t="shared" si="5"/>
        <v/>
      </c>
      <c r="U61" s="60"/>
      <c r="V61" t="str">
        <f t="shared" si="8"/>
        <v/>
      </c>
      <c r="W61" t="str">
        <f t="shared" si="3"/>
        <v/>
      </c>
      <c r="X61" s="39" t="str">
        <f t="shared" si="6"/>
        <v/>
      </c>
      <c r="Y61" s="40" t="str">
        <f t="shared" si="7"/>
        <v/>
      </c>
    </row>
    <row r="62" spans="2:25" x14ac:dyDescent="0.2">
      <c r="B62" s="50">
        <v>54</v>
      </c>
      <c r="C62" s="55" t="str">
        <f t="shared" si="0"/>
        <v/>
      </c>
      <c r="D62" s="55"/>
      <c r="E62" s="33"/>
      <c r="F62" s="8"/>
      <c r="G62" s="33"/>
      <c r="H62" s="56"/>
      <c r="I62" s="56"/>
      <c r="J62" s="33"/>
      <c r="K62" s="57"/>
      <c r="L62" s="58"/>
      <c r="M62" s="6" t="str">
        <f>IF(J62="","",(K62/J62)/LOOKUP(RIGHT($D$2,3),定数!$A$6:$A$13,定数!$B$6:$B$13))</f>
        <v/>
      </c>
      <c r="N62" s="33"/>
      <c r="O62" s="8"/>
      <c r="P62" s="62"/>
      <c r="Q62" s="62"/>
      <c r="R62" s="59" t="str">
        <f>IF(P62="","",T62*M62*LOOKUP(RIGHT($D$2,3),定数!$A$6:$A$13,定数!$B$6:$B$13))</f>
        <v/>
      </c>
      <c r="S62" s="59"/>
      <c r="T62" s="60" t="str">
        <f t="shared" si="5"/>
        <v/>
      </c>
      <c r="U62" s="60"/>
      <c r="V62" t="str">
        <f t="shared" si="8"/>
        <v/>
      </c>
      <c r="W62" t="str">
        <f t="shared" si="3"/>
        <v/>
      </c>
      <c r="X62" s="39" t="str">
        <f t="shared" si="6"/>
        <v/>
      </c>
      <c r="Y62" s="40" t="str">
        <f t="shared" si="7"/>
        <v/>
      </c>
    </row>
    <row r="63" spans="2:25" x14ac:dyDescent="0.2">
      <c r="B63" s="50">
        <v>55</v>
      </c>
      <c r="C63" s="55" t="str">
        <f t="shared" si="0"/>
        <v/>
      </c>
      <c r="D63" s="55"/>
      <c r="E63" s="33"/>
      <c r="F63" s="8"/>
      <c r="G63" s="33"/>
      <c r="H63" s="56"/>
      <c r="I63" s="56"/>
      <c r="J63" s="33"/>
      <c r="K63" s="57"/>
      <c r="L63" s="58"/>
      <c r="M63" s="6" t="str">
        <f>IF(J63="","",(K63/J63)/LOOKUP(RIGHT($D$2,3),定数!$A$6:$A$13,定数!$B$6:$B$13))</f>
        <v/>
      </c>
      <c r="N63" s="33"/>
      <c r="O63" s="8"/>
      <c r="P63" s="62"/>
      <c r="Q63" s="62"/>
      <c r="R63" s="59" t="str">
        <f>IF(P63="","",T63*M63*LOOKUP(RIGHT($D$2,3),定数!$A$6:$A$13,定数!$B$6:$B$13))</f>
        <v/>
      </c>
      <c r="S63" s="59"/>
      <c r="T63" s="60" t="str">
        <f t="shared" si="5"/>
        <v/>
      </c>
      <c r="U63" s="60"/>
      <c r="V63" t="str">
        <f t="shared" si="8"/>
        <v/>
      </c>
      <c r="W63" t="str">
        <f t="shared" si="3"/>
        <v/>
      </c>
      <c r="X63" s="39" t="str">
        <f t="shared" si="6"/>
        <v/>
      </c>
      <c r="Y63" s="40" t="str">
        <f t="shared" si="7"/>
        <v/>
      </c>
    </row>
    <row r="64" spans="2:25" x14ac:dyDescent="0.2">
      <c r="B64" s="33">
        <v>55</v>
      </c>
      <c r="C64" s="55" t="str">
        <f t="shared" si="0"/>
        <v/>
      </c>
      <c r="D64" s="55"/>
      <c r="E64" s="33"/>
      <c r="F64" s="8"/>
      <c r="G64" s="33"/>
      <c r="H64" s="56"/>
      <c r="I64" s="56"/>
      <c r="J64" s="33"/>
      <c r="K64" s="57"/>
      <c r="L64" s="58"/>
      <c r="M64" s="6" t="str">
        <f>IF(J64="","",(K64/J64)/LOOKUP(RIGHT($D$2,3),定数!$A$6:$A$13,定数!$B$6:$B$13))</f>
        <v/>
      </c>
      <c r="N64" s="33"/>
      <c r="O64" s="8"/>
      <c r="P64" s="62"/>
      <c r="Q64" s="62"/>
      <c r="R64" s="59" t="str">
        <f>IF(P64="","",T64*M64*LOOKUP(RIGHT($D$2,3),定数!$A$6:$A$13,定数!$B$6:$B$13))</f>
        <v/>
      </c>
      <c r="S64" s="59"/>
      <c r="T64" s="60" t="str">
        <f t="shared" si="5"/>
        <v/>
      </c>
      <c r="U64" s="60"/>
      <c r="V64" t="str">
        <f t="shared" si="8"/>
        <v/>
      </c>
      <c r="W64" t="str">
        <f t="shared" si="3"/>
        <v/>
      </c>
      <c r="X64" s="39" t="str">
        <f t="shared" si="6"/>
        <v/>
      </c>
      <c r="Y64" s="40" t="str">
        <f t="shared" si="7"/>
        <v/>
      </c>
    </row>
    <row r="65" spans="2:25" x14ac:dyDescent="0.2">
      <c r="B65" s="33">
        <v>56</v>
      </c>
      <c r="C65" s="55" t="str">
        <f t="shared" si="0"/>
        <v/>
      </c>
      <c r="D65" s="55"/>
      <c r="E65" s="33"/>
      <c r="F65" s="8"/>
      <c r="G65" s="33"/>
      <c r="H65" s="56"/>
      <c r="I65" s="56"/>
      <c r="J65" s="33"/>
      <c r="K65" s="57"/>
      <c r="L65" s="58"/>
      <c r="M65" s="6" t="str">
        <f>IF(J65="","",(K65/J65)/LOOKUP(RIGHT($D$2,3),定数!$A$6:$A$13,定数!$B$6:$B$13))</f>
        <v/>
      </c>
      <c r="N65" s="33"/>
      <c r="O65" s="8"/>
      <c r="P65" s="62"/>
      <c r="Q65" s="62"/>
      <c r="R65" s="59" t="str">
        <f>IF(P65="","",T65*M65*LOOKUP(RIGHT($D$2,3),定数!$A$6:$A$13,定数!$B$6:$B$13))</f>
        <v/>
      </c>
      <c r="S65" s="59"/>
      <c r="T65" s="60" t="str">
        <f t="shared" si="5"/>
        <v/>
      </c>
      <c r="U65" s="60"/>
      <c r="V65" t="str">
        <f t="shared" si="8"/>
        <v/>
      </c>
      <c r="W65" t="str">
        <f t="shared" si="3"/>
        <v/>
      </c>
      <c r="X65" s="39" t="str">
        <f t="shared" si="6"/>
        <v/>
      </c>
      <c r="Y65" s="40" t="str">
        <f t="shared" si="7"/>
        <v/>
      </c>
    </row>
    <row r="66" spans="2:25" x14ac:dyDescent="0.2">
      <c r="B66" s="33">
        <v>57</v>
      </c>
      <c r="C66" s="55" t="str">
        <f t="shared" si="0"/>
        <v/>
      </c>
      <c r="D66" s="55"/>
      <c r="E66" s="33"/>
      <c r="F66" s="8"/>
      <c r="G66" s="33"/>
      <c r="H66" s="56"/>
      <c r="I66" s="56"/>
      <c r="J66" s="33"/>
      <c r="K66" s="57"/>
      <c r="L66" s="58"/>
      <c r="M66" s="6" t="str">
        <f>IF(J66="","",(K66/J66)/LOOKUP(RIGHT($D$2,3),定数!$A$6:$A$13,定数!$B$6:$B$13))</f>
        <v/>
      </c>
      <c r="N66" s="33"/>
      <c r="O66" s="8"/>
      <c r="P66" s="62"/>
      <c r="Q66" s="62"/>
      <c r="R66" s="59" t="str">
        <f>IF(P66="","",T66*M66*LOOKUP(RIGHT($D$2,3),定数!$A$6:$A$13,定数!$B$6:$B$13))</f>
        <v/>
      </c>
      <c r="S66" s="59"/>
      <c r="T66" s="60" t="str">
        <f t="shared" si="5"/>
        <v/>
      </c>
      <c r="U66" s="60"/>
      <c r="V66" t="str">
        <f t="shared" si="8"/>
        <v/>
      </c>
      <c r="W66" t="str">
        <f t="shared" si="3"/>
        <v/>
      </c>
      <c r="X66" s="39" t="str">
        <f t="shared" si="6"/>
        <v/>
      </c>
      <c r="Y66" s="40" t="str">
        <f t="shared" si="7"/>
        <v/>
      </c>
    </row>
    <row r="67" spans="2:25" x14ac:dyDescent="0.2">
      <c r="B67" s="33">
        <v>58</v>
      </c>
      <c r="C67" s="55" t="str">
        <f t="shared" si="0"/>
        <v/>
      </c>
      <c r="D67" s="55"/>
      <c r="E67" s="33"/>
      <c r="F67" s="8"/>
      <c r="G67" s="33"/>
      <c r="H67" s="56"/>
      <c r="I67" s="56"/>
      <c r="J67" s="33"/>
      <c r="K67" s="57"/>
      <c r="L67" s="58"/>
      <c r="M67" s="6" t="str">
        <f>IF(J67="","",(K67/J67)/LOOKUP(RIGHT($D$2,3),定数!$A$6:$A$13,定数!$B$6:$B$13))</f>
        <v/>
      </c>
      <c r="N67" s="33"/>
      <c r="O67" s="8"/>
      <c r="P67" s="62"/>
      <c r="Q67" s="62"/>
      <c r="R67" s="59" t="str">
        <f>IF(P67="","",T67*M67*LOOKUP(RIGHT($D$2,3),定数!$A$6:$A$13,定数!$B$6:$B$13))</f>
        <v/>
      </c>
      <c r="S67" s="59"/>
      <c r="T67" s="60" t="str">
        <f t="shared" si="5"/>
        <v/>
      </c>
      <c r="U67" s="60"/>
      <c r="V67" t="str">
        <f t="shared" si="8"/>
        <v/>
      </c>
      <c r="W67" t="str">
        <f t="shared" si="3"/>
        <v/>
      </c>
      <c r="X67" s="39" t="str">
        <f t="shared" si="6"/>
        <v/>
      </c>
      <c r="Y67" s="40" t="str">
        <f t="shared" si="7"/>
        <v/>
      </c>
    </row>
    <row r="68" spans="2:25" x14ac:dyDescent="0.2">
      <c r="B68" s="33">
        <v>59</v>
      </c>
      <c r="C68" s="55" t="str">
        <f t="shared" si="0"/>
        <v/>
      </c>
      <c r="D68" s="55"/>
      <c r="E68" s="33"/>
      <c r="F68" s="8"/>
      <c r="G68" s="33"/>
      <c r="H68" s="56"/>
      <c r="I68" s="56"/>
      <c r="J68" s="33"/>
      <c r="K68" s="57"/>
      <c r="L68" s="58"/>
      <c r="M68" s="6" t="str">
        <f>IF(J68="","",(K68/J68)/LOOKUP(RIGHT($D$2,3),定数!$A$6:$A$13,定数!$B$6:$B$13))</f>
        <v/>
      </c>
      <c r="N68" s="33"/>
      <c r="O68" s="8"/>
      <c r="P68" s="62"/>
      <c r="Q68" s="62"/>
      <c r="R68" s="59" t="str">
        <f>IF(P68="","",T68*M68*LOOKUP(RIGHT($D$2,3),定数!$A$6:$A$13,定数!$B$6:$B$13))</f>
        <v/>
      </c>
      <c r="S68" s="59"/>
      <c r="T68" s="60" t="str">
        <f t="shared" si="5"/>
        <v/>
      </c>
      <c r="U68" s="60"/>
      <c r="V68" t="str">
        <f t="shared" si="8"/>
        <v/>
      </c>
      <c r="W68" t="str">
        <f t="shared" si="3"/>
        <v/>
      </c>
      <c r="X68" s="39" t="str">
        <f t="shared" si="6"/>
        <v/>
      </c>
      <c r="Y68" s="40" t="str">
        <f t="shared" si="7"/>
        <v/>
      </c>
    </row>
    <row r="69" spans="2:25" x14ac:dyDescent="0.2">
      <c r="B69" s="33">
        <v>60</v>
      </c>
      <c r="C69" s="55" t="str">
        <f t="shared" si="0"/>
        <v/>
      </c>
      <c r="D69" s="55"/>
      <c r="E69" s="33"/>
      <c r="F69" s="8"/>
      <c r="G69" s="33"/>
      <c r="H69" s="56"/>
      <c r="I69" s="56"/>
      <c r="J69" s="33"/>
      <c r="K69" s="57"/>
      <c r="L69" s="58"/>
      <c r="M69" s="6" t="str">
        <f>IF(J69="","",(K69/J69)/LOOKUP(RIGHT($D$2,3),定数!$A$6:$A$13,定数!$B$6:$B$13))</f>
        <v/>
      </c>
      <c r="N69" s="33"/>
      <c r="O69" s="8"/>
      <c r="P69" s="62"/>
      <c r="Q69" s="62"/>
      <c r="R69" s="59" t="str">
        <f>IF(P69="","",T69*M69*LOOKUP(RIGHT($D$2,3),定数!$A$6:$A$13,定数!$B$6:$B$13))</f>
        <v/>
      </c>
      <c r="S69" s="59"/>
      <c r="T69" s="60" t="str">
        <f t="shared" si="5"/>
        <v/>
      </c>
      <c r="U69" s="60"/>
      <c r="V69" t="str">
        <f t="shared" si="8"/>
        <v/>
      </c>
      <c r="W69" t="str">
        <f t="shared" si="3"/>
        <v/>
      </c>
      <c r="X69" s="39" t="str">
        <f t="shared" si="6"/>
        <v/>
      </c>
      <c r="Y69" s="40" t="str">
        <f t="shared" si="7"/>
        <v/>
      </c>
    </row>
    <row r="70" spans="2:25" x14ac:dyDescent="0.2">
      <c r="B70" s="33">
        <v>61</v>
      </c>
      <c r="C70" s="55" t="str">
        <f t="shared" si="0"/>
        <v/>
      </c>
      <c r="D70" s="55"/>
      <c r="E70" s="33"/>
      <c r="F70" s="8"/>
      <c r="G70" s="33"/>
      <c r="H70" s="56"/>
      <c r="I70" s="56"/>
      <c r="J70" s="33"/>
      <c r="K70" s="57"/>
      <c r="L70" s="58"/>
      <c r="M70" s="6" t="str">
        <f>IF(J70="","",(K70/J70)/LOOKUP(RIGHT($D$2,3),定数!$A$6:$A$13,定数!$B$6:$B$13))</f>
        <v/>
      </c>
      <c r="N70" s="33"/>
      <c r="O70" s="8"/>
      <c r="P70" s="62"/>
      <c r="Q70" s="62"/>
      <c r="R70" s="59" t="str">
        <f>IF(P70="","",T70*M70*LOOKUP(RIGHT($D$2,3),定数!$A$6:$A$13,定数!$B$6:$B$13))</f>
        <v/>
      </c>
      <c r="S70" s="59"/>
      <c r="T70" s="60" t="str">
        <f t="shared" si="5"/>
        <v/>
      </c>
      <c r="U70" s="60"/>
      <c r="V70" t="str">
        <f t="shared" si="8"/>
        <v/>
      </c>
      <c r="W70" t="str">
        <f t="shared" si="3"/>
        <v/>
      </c>
      <c r="X70" s="39" t="str">
        <f t="shared" si="6"/>
        <v/>
      </c>
      <c r="Y70" s="40" t="str">
        <f t="shared" si="7"/>
        <v/>
      </c>
    </row>
    <row r="71" spans="2:25" x14ac:dyDescent="0.2">
      <c r="B71" s="33">
        <v>62</v>
      </c>
      <c r="C71" s="55" t="str">
        <f t="shared" si="0"/>
        <v/>
      </c>
      <c r="D71" s="55"/>
      <c r="E71" s="33"/>
      <c r="F71" s="8"/>
      <c r="G71" s="33"/>
      <c r="H71" s="56"/>
      <c r="I71" s="56"/>
      <c r="J71" s="33"/>
      <c r="K71" s="57"/>
      <c r="L71" s="58"/>
      <c r="M71" s="6" t="str">
        <f>IF(J71="","",(K71/J71)/LOOKUP(RIGHT($D$2,3),定数!$A$6:$A$13,定数!$B$6:$B$13))</f>
        <v/>
      </c>
      <c r="N71" s="33"/>
      <c r="O71" s="8"/>
      <c r="P71" s="62"/>
      <c r="Q71" s="62"/>
      <c r="R71" s="59" t="str">
        <f>IF(P71="","",T71*M71*LOOKUP(RIGHT($D$2,3),定数!$A$6:$A$13,定数!$B$6:$B$13))</f>
        <v/>
      </c>
      <c r="S71" s="59"/>
      <c r="T71" s="60" t="str">
        <f t="shared" si="5"/>
        <v/>
      </c>
      <c r="U71" s="60"/>
      <c r="V71" t="str">
        <f t="shared" si="8"/>
        <v/>
      </c>
      <c r="W71" t="str">
        <f t="shared" si="3"/>
        <v/>
      </c>
      <c r="X71" s="39" t="str">
        <f t="shared" si="6"/>
        <v/>
      </c>
      <c r="Y71" s="40" t="str">
        <f t="shared" si="7"/>
        <v/>
      </c>
    </row>
    <row r="72" spans="2:25" x14ac:dyDescent="0.2">
      <c r="B72" s="33">
        <v>63</v>
      </c>
      <c r="C72" s="55" t="str">
        <f t="shared" si="0"/>
        <v/>
      </c>
      <c r="D72" s="55"/>
      <c r="E72" s="33"/>
      <c r="F72" s="8"/>
      <c r="G72" s="33"/>
      <c r="H72" s="56"/>
      <c r="I72" s="56"/>
      <c r="J72" s="33"/>
      <c r="K72" s="57"/>
      <c r="L72" s="58"/>
      <c r="M72" s="6" t="str">
        <f>IF(J72="","",(K72/J72)/LOOKUP(RIGHT($D$2,3),定数!$A$6:$A$13,定数!$B$6:$B$13))</f>
        <v/>
      </c>
      <c r="N72" s="33"/>
      <c r="O72" s="8"/>
      <c r="P72" s="62"/>
      <c r="Q72" s="62"/>
      <c r="R72" s="59" t="str">
        <f>IF(P72="","",T72*M72*LOOKUP(RIGHT($D$2,3),定数!$A$6:$A$13,定数!$B$6:$B$13))</f>
        <v/>
      </c>
      <c r="S72" s="59"/>
      <c r="T72" s="60" t="str">
        <f t="shared" si="5"/>
        <v/>
      </c>
      <c r="U72" s="60"/>
      <c r="V72" t="str">
        <f t="shared" si="8"/>
        <v/>
      </c>
      <c r="W72" t="str">
        <f t="shared" si="3"/>
        <v/>
      </c>
      <c r="X72" s="39" t="str">
        <f t="shared" si="6"/>
        <v/>
      </c>
      <c r="Y72" s="40" t="str">
        <f t="shared" si="7"/>
        <v/>
      </c>
    </row>
    <row r="73" spans="2:25" x14ac:dyDescent="0.2">
      <c r="B73" s="33">
        <v>64</v>
      </c>
      <c r="C73" s="55" t="str">
        <f t="shared" si="0"/>
        <v/>
      </c>
      <c r="D73" s="55"/>
      <c r="E73" s="33"/>
      <c r="F73" s="8"/>
      <c r="G73" s="33"/>
      <c r="H73" s="56"/>
      <c r="I73" s="56"/>
      <c r="J73" s="33"/>
      <c r="K73" s="57"/>
      <c r="L73" s="58"/>
      <c r="M73" s="6" t="str">
        <f>IF(J73="","",(K73/J73)/LOOKUP(RIGHT($D$2,3),定数!$A$6:$A$13,定数!$B$6:$B$13))</f>
        <v/>
      </c>
      <c r="N73" s="33"/>
      <c r="O73" s="8"/>
      <c r="P73" s="62"/>
      <c r="Q73" s="62"/>
      <c r="R73" s="59" t="str">
        <f>IF(P73="","",T73*M73*LOOKUP(RIGHT($D$2,3),定数!$A$6:$A$13,定数!$B$6:$B$13))</f>
        <v/>
      </c>
      <c r="S73" s="59"/>
      <c r="T73" s="60" t="str">
        <f t="shared" si="5"/>
        <v/>
      </c>
      <c r="U73" s="60"/>
      <c r="V73" t="str">
        <f t="shared" si="8"/>
        <v/>
      </c>
      <c r="W73" t="str">
        <f t="shared" si="3"/>
        <v/>
      </c>
      <c r="X73" s="39" t="str">
        <f t="shared" si="6"/>
        <v/>
      </c>
      <c r="Y73" s="40" t="str">
        <f t="shared" si="7"/>
        <v/>
      </c>
    </row>
    <row r="74" spans="2:25" x14ac:dyDescent="0.2">
      <c r="B74" s="33">
        <v>65</v>
      </c>
      <c r="C74" s="55" t="str">
        <f t="shared" si="0"/>
        <v/>
      </c>
      <c r="D74" s="55"/>
      <c r="E74" s="33"/>
      <c r="F74" s="8"/>
      <c r="G74" s="33"/>
      <c r="H74" s="56"/>
      <c r="I74" s="56"/>
      <c r="J74" s="33"/>
      <c r="K74" s="57" t="str">
        <f t="shared" ref="K74:K75" si="14">IF(J74="","",C74*0.03)</f>
        <v/>
      </c>
      <c r="L74" s="58"/>
      <c r="M74" s="6" t="str">
        <f>IF(J74="","",(K74/J74)/LOOKUP(RIGHT($D$2,3),定数!$A$6:$A$13,定数!$B$6:$B$13))</f>
        <v/>
      </c>
      <c r="N74" s="33"/>
      <c r="O74" s="8"/>
      <c r="P74" s="62"/>
      <c r="Q74" s="62"/>
      <c r="R74" s="59" t="str">
        <f>IF(P74="","",T74*M74*LOOKUP(RIGHT($D$2,3),定数!$A$6:$A$13,定数!$B$6:$B$13))</f>
        <v/>
      </c>
      <c r="S74" s="59"/>
      <c r="T74" s="60" t="str">
        <f t="shared" si="5"/>
        <v/>
      </c>
      <c r="U74" s="60"/>
      <c r="V74" t="str">
        <f t="shared" si="8"/>
        <v/>
      </c>
      <c r="W74" t="str">
        <f t="shared" si="3"/>
        <v/>
      </c>
      <c r="X74" s="39" t="str">
        <f t="shared" si="6"/>
        <v/>
      </c>
      <c r="Y74" s="40" t="str">
        <f t="shared" si="7"/>
        <v/>
      </c>
    </row>
    <row r="75" spans="2:25" x14ac:dyDescent="0.2">
      <c r="B75" s="33">
        <v>66</v>
      </c>
      <c r="C75" s="55" t="str">
        <f t="shared" ref="C75:C109" si="15">IF(R74="","",C74+R74)</f>
        <v/>
      </c>
      <c r="D75" s="55"/>
      <c r="E75" s="33"/>
      <c r="F75" s="8"/>
      <c r="G75" s="33"/>
      <c r="H75" s="56"/>
      <c r="I75" s="56"/>
      <c r="J75" s="33"/>
      <c r="K75" s="57" t="str">
        <f t="shared" si="14"/>
        <v/>
      </c>
      <c r="L75" s="58"/>
      <c r="M75" s="6" t="str">
        <f>IF(J75="","",(K75/J75)/LOOKUP(RIGHT($D$2,3),定数!$A$6:$A$13,定数!$B$6:$B$13))</f>
        <v/>
      </c>
      <c r="N75" s="33"/>
      <c r="O75" s="8"/>
      <c r="P75" s="62"/>
      <c r="Q75" s="62"/>
      <c r="R75" s="59" t="str">
        <f>IF(P75="","",T75*M75*LOOKUP(RIGHT($D$2,3),定数!$A$6:$A$13,定数!$B$6:$B$13))</f>
        <v/>
      </c>
      <c r="S75" s="59"/>
      <c r="T75" s="60" t="str">
        <f t="shared" si="5"/>
        <v/>
      </c>
      <c r="U75" s="60"/>
      <c r="V75" t="str">
        <f t="shared" si="8"/>
        <v/>
      </c>
      <c r="W75" t="str">
        <f t="shared" si="8"/>
        <v/>
      </c>
      <c r="X75" s="39" t="str">
        <f t="shared" si="6"/>
        <v/>
      </c>
      <c r="Y75" s="40" t="str">
        <f t="shared" si="7"/>
        <v/>
      </c>
    </row>
    <row r="76" spans="2:25" x14ac:dyDescent="0.2">
      <c r="B76" s="33">
        <v>67</v>
      </c>
      <c r="C76" s="55" t="str">
        <f t="shared" si="15"/>
        <v/>
      </c>
      <c r="D76" s="55"/>
      <c r="E76" s="33"/>
      <c r="F76" s="8"/>
      <c r="G76" s="33"/>
      <c r="H76" s="56"/>
      <c r="I76" s="56"/>
      <c r="J76" s="33"/>
      <c r="K76" s="57" t="str">
        <f t="shared" ref="K76:K109" si="16">IF(J76="","",C76*0.03)</f>
        <v/>
      </c>
      <c r="L76" s="58"/>
      <c r="M76" s="6" t="str">
        <f>IF(J76="","",(K76/J76)/LOOKUP(RIGHT($D$2,3),定数!$A$6:$A$13,定数!$B$6:$B$13))</f>
        <v/>
      </c>
      <c r="N76" s="33"/>
      <c r="O76" s="8"/>
      <c r="P76" s="62"/>
      <c r="Q76" s="62"/>
      <c r="R76" s="59" t="str">
        <f>IF(P76="","",T76*M76*LOOKUP(RIGHT($D$2,3),定数!$A$6:$A$13,定数!$B$6:$B$13))</f>
        <v/>
      </c>
      <c r="S76" s="59"/>
      <c r="T76" s="60" t="str">
        <f t="shared" si="5"/>
        <v/>
      </c>
      <c r="U76" s="60"/>
      <c r="V76" t="str">
        <f t="shared" ref="V76:W91" si="17">IF(S76&lt;&gt;"",IF(S76&lt;0,1+V75,0),"")</f>
        <v/>
      </c>
      <c r="W76" t="str">
        <f t="shared" si="17"/>
        <v/>
      </c>
      <c r="X76" s="39" t="str">
        <f t="shared" si="6"/>
        <v/>
      </c>
      <c r="Y76" s="40" t="str">
        <f t="shared" si="7"/>
        <v/>
      </c>
    </row>
    <row r="77" spans="2:25" x14ac:dyDescent="0.2">
      <c r="B77" s="33">
        <v>68</v>
      </c>
      <c r="C77" s="55" t="str">
        <f t="shared" si="15"/>
        <v/>
      </c>
      <c r="D77" s="55"/>
      <c r="E77" s="33"/>
      <c r="F77" s="8"/>
      <c r="G77" s="33"/>
      <c r="H77" s="56"/>
      <c r="I77" s="56"/>
      <c r="J77" s="33"/>
      <c r="K77" s="57" t="str">
        <f t="shared" si="16"/>
        <v/>
      </c>
      <c r="L77" s="58"/>
      <c r="M77" s="6" t="str">
        <f>IF(J77="","",(K77/J77)/LOOKUP(RIGHT($D$2,3),定数!$A$6:$A$13,定数!$B$6:$B$13))</f>
        <v/>
      </c>
      <c r="N77" s="33"/>
      <c r="O77" s="8"/>
      <c r="P77" s="62"/>
      <c r="Q77" s="62"/>
      <c r="R77" s="59" t="str">
        <f>IF(P77="","",T77*M77*LOOKUP(RIGHT($D$2,3),定数!$A$6:$A$13,定数!$B$6:$B$13))</f>
        <v/>
      </c>
      <c r="S77" s="59"/>
      <c r="T77" s="60" t="str">
        <f t="shared" ref="T77:T109" si="18">IF(P77="","",IF(G77="買",(P77-H77),(H77-P77))*IF(RIGHT($D$2,3)="JPY",100,10000))</f>
        <v/>
      </c>
      <c r="U77" s="60"/>
      <c r="V77" t="str">
        <f t="shared" si="17"/>
        <v/>
      </c>
      <c r="W77" t="str">
        <f t="shared" si="17"/>
        <v/>
      </c>
      <c r="X77" s="39" t="str">
        <f t="shared" ref="X77:X109" si="19">IF(C77&lt;&gt;"",MAX(X76,C77),"")</f>
        <v/>
      </c>
      <c r="Y77" s="40" t="str">
        <f t="shared" ref="Y77:Y109" si="20">IF(X77&lt;&gt;"",1-(C77/X77),"")</f>
        <v/>
      </c>
    </row>
    <row r="78" spans="2:25" x14ac:dyDescent="0.2">
      <c r="B78" s="33">
        <v>69</v>
      </c>
      <c r="C78" s="55" t="str">
        <f t="shared" si="15"/>
        <v/>
      </c>
      <c r="D78" s="55"/>
      <c r="E78" s="33"/>
      <c r="F78" s="8"/>
      <c r="G78" s="33"/>
      <c r="H78" s="56"/>
      <c r="I78" s="56"/>
      <c r="J78" s="33"/>
      <c r="K78" s="57" t="str">
        <f t="shared" si="16"/>
        <v/>
      </c>
      <c r="L78" s="58"/>
      <c r="M78" s="6" t="str">
        <f>IF(J78="","",(K78/J78)/LOOKUP(RIGHT($D$2,3),定数!$A$6:$A$13,定数!$B$6:$B$13))</f>
        <v/>
      </c>
      <c r="N78" s="33"/>
      <c r="O78" s="8"/>
      <c r="P78" s="62"/>
      <c r="Q78" s="62"/>
      <c r="R78" s="59" t="str">
        <f>IF(P78="","",T78*M78*LOOKUP(RIGHT($D$2,3),定数!$A$6:$A$13,定数!$B$6:$B$13))</f>
        <v/>
      </c>
      <c r="S78" s="59"/>
      <c r="T78" s="60" t="str">
        <f t="shared" si="18"/>
        <v/>
      </c>
      <c r="U78" s="60"/>
      <c r="V78" t="str">
        <f t="shared" si="17"/>
        <v/>
      </c>
      <c r="W78" t="str">
        <f t="shared" si="17"/>
        <v/>
      </c>
      <c r="X78" s="39" t="str">
        <f t="shared" si="19"/>
        <v/>
      </c>
      <c r="Y78" s="40" t="str">
        <f t="shared" si="20"/>
        <v/>
      </c>
    </row>
    <row r="79" spans="2:25" x14ac:dyDescent="0.2">
      <c r="B79" s="33">
        <v>70</v>
      </c>
      <c r="C79" s="55" t="str">
        <f t="shared" si="15"/>
        <v/>
      </c>
      <c r="D79" s="55"/>
      <c r="E79" s="33"/>
      <c r="F79" s="8"/>
      <c r="G79" s="33"/>
      <c r="H79" s="56"/>
      <c r="I79" s="56"/>
      <c r="J79" s="33"/>
      <c r="K79" s="57" t="str">
        <f t="shared" si="16"/>
        <v/>
      </c>
      <c r="L79" s="58"/>
      <c r="M79" s="6" t="str">
        <f>IF(J79="","",(K79/J79)/LOOKUP(RIGHT($D$2,3),定数!$A$6:$A$13,定数!$B$6:$B$13))</f>
        <v/>
      </c>
      <c r="N79" s="33"/>
      <c r="O79" s="8"/>
      <c r="P79" s="62"/>
      <c r="Q79" s="62"/>
      <c r="R79" s="59" t="str">
        <f>IF(P79="","",T79*M79*LOOKUP(RIGHT($D$2,3),定数!$A$6:$A$13,定数!$B$6:$B$13))</f>
        <v/>
      </c>
      <c r="S79" s="59"/>
      <c r="T79" s="60" t="str">
        <f t="shared" si="18"/>
        <v/>
      </c>
      <c r="U79" s="60"/>
      <c r="V79" t="str">
        <f t="shared" si="17"/>
        <v/>
      </c>
      <c r="W79" t="str">
        <f t="shared" si="17"/>
        <v/>
      </c>
      <c r="X79" s="39" t="str">
        <f t="shared" si="19"/>
        <v/>
      </c>
      <c r="Y79" s="40" t="str">
        <f t="shared" si="20"/>
        <v/>
      </c>
    </row>
    <row r="80" spans="2:25" x14ac:dyDescent="0.2">
      <c r="B80" s="33">
        <v>71</v>
      </c>
      <c r="C80" s="55" t="str">
        <f t="shared" si="15"/>
        <v/>
      </c>
      <c r="D80" s="55"/>
      <c r="E80" s="33"/>
      <c r="F80" s="8"/>
      <c r="G80" s="33"/>
      <c r="H80" s="56"/>
      <c r="I80" s="56"/>
      <c r="J80" s="33"/>
      <c r="K80" s="57" t="str">
        <f t="shared" si="16"/>
        <v/>
      </c>
      <c r="L80" s="58"/>
      <c r="M80" s="6" t="str">
        <f>IF(J80="","",(K80/J80)/LOOKUP(RIGHT($D$2,3),定数!$A$6:$A$13,定数!$B$6:$B$13))</f>
        <v/>
      </c>
      <c r="N80" s="33"/>
      <c r="O80" s="8"/>
      <c r="P80" s="62"/>
      <c r="Q80" s="62"/>
      <c r="R80" s="59" t="str">
        <f>IF(P80="","",T80*M80*LOOKUP(RIGHT($D$2,3),定数!$A$6:$A$13,定数!$B$6:$B$13))</f>
        <v/>
      </c>
      <c r="S80" s="59"/>
      <c r="T80" s="60" t="str">
        <f t="shared" si="18"/>
        <v/>
      </c>
      <c r="U80" s="60"/>
      <c r="V80" t="str">
        <f t="shared" si="17"/>
        <v/>
      </c>
      <c r="W80" t="str">
        <f t="shared" si="17"/>
        <v/>
      </c>
      <c r="X80" s="39" t="str">
        <f t="shared" si="19"/>
        <v/>
      </c>
      <c r="Y80" s="40" t="str">
        <f t="shared" si="20"/>
        <v/>
      </c>
    </row>
    <row r="81" spans="2:25" x14ac:dyDescent="0.2">
      <c r="B81" s="33">
        <v>72</v>
      </c>
      <c r="C81" s="55" t="str">
        <f t="shared" si="15"/>
        <v/>
      </c>
      <c r="D81" s="55"/>
      <c r="E81" s="33"/>
      <c r="F81" s="8"/>
      <c r="G81" s="33"/>
      <c r="H81" s="56"/>
      <c r="I81" s="56"/>
      <c r="J81" s="33"/>
      <c r="K81" s="57" t="str">
        <f t="shared" si="16"/>
        <v/>
      </c>
      <c r="L81" s="58"/>
      <c r="M81" s="6" t="str">
        <f>IF(J81="","",(K81/J81)/LOOKUP(RIGHT($D$2,3),定数!$A$6:$A$13,定数!$B$6:$B$13))</f>
        <v/>
      </c>
      <c r="N81" s="33"/>
      <c r="O81" s="8"/>
      <c r="P81" s="62"/>
      <c r="Q81" s="62"/>
      <c r="R81" s="59" t="str">
        <f>IF(P81="","",T81*M81*LOOKUP(RIGHT($D$2,3),定数!$A$6:$A$13,定数!$B$6:$B$13))</f>
        <v/>
      </c>
      <c r="S81" s="59"/>
      <c r="T81" s="60" t="str">
        <f t="shared" si="18"/>
        <v/>
      </c>
      <c r="U81" s="60"/>
      <c r="V81" t="str">
        <f t="shared" si="17"/>
        <v/>
      </c>
      <c r="W81" t="str">
        <f t="shared" si="17"/>
        <v/>
      </c>
      <c r="X81" s="39" t="str">
        <f t="shared" si="19"/>
        <v/>
      </c>
      <c r="Y81" s="40" t="str">
        <f t="shared" si="20"/>
        <v/>
      </c>
    </row>
    <row r="82" spans="2:25" x14ac:dyDescent="0.2">
      <c r="B82" s="33">
        <v>73</v>
      </c>
      <c r="C82" s="55" t="str">
        <f t="shared" si="15"/>
        <v/>
      </c>
      <c r="D82" s="55"/>
      <c r="E82" s="33"/>
      <c r="F82" s="8"/>
      <c r="G82" s="33"/>
      <c r="H82" s="56"/>
      <c r="I82" s="56"/>
      <c r="J82" s="33"/>
      <c r="K82" s="57" t="str">
        <f t="shared" si="16"/>
        <v/>
      </c>
      <c r="L82" s="58"/>
      <c r="M82" s="6" t="str">
        <f>IF(J82="","",(K82/J82)/LOOKUP(RIGHT($D$2,3),定数!$A$6:$A$13,定数!$B$6:$B$13))</f>
        <v/>
      </c>
      <c r="N82" s="33"/>
      <c r="O82" s="8"/>
      <c r="P82" s="62"/>
      <c r="Q82" s="62"/>
      <c r="R82" s="59" t="str">
        <f>IF(P82="","",T82*M82*LOOKUP(RIGHT($D$2,3),定数!$A$6:$A$13,定数!$B$6:$B$13))</f>
        <v/>
      </c>
      <c r="S82" s="59"/>
      <c r="T82" s="60" t="str">
        <f t="shared" si="18"/>
        <v/>
      </c>
      <c r="U82" s="60"/>
      <c r="V82" t="str">
        <f t="shared" si="17"/>
        <v/>
      </c>
      <c r="W82" t="str">
        <f t="shared" si="17"/>
        <v/>
      </c>
      <c r="X82" s="39" t="str">
        <f t="shared" si="19"/>
        <v/>
      </c>
      <c r="Y82" s="40" t="str">
        <f t="shared" si="20"/>
        <v/>
      </c>
    </row>
    <row r="83" spans="2:25" x14ac:dyDescent="0.2">
      <c r="B83" s="33">
        <v>74</v>
      </c>
      <c r="C83" s="55" t="str">
        <f t="shared" si="15"/>
        <v/>
      </c>
      <c r="D83" s="55"/>
      <c r="E83" s="33"/>
      <c r="F83" s="8"/>
      <c r="G83" s="33"/>
      <c r="H83" s="56"/>
      <c r="I83" s="56"/>
      <c r="J83" s="33"/>
      <c r="K83" s="57" t="str">
        <f t="shared" si="16"/>
        <v/>
      </c>
      <c r="L83" s="58"/>
      <c r="M83" s="6" t="str">
        <f>IF(J83="","",(K83/J83)/LOOKUP(RIGHT($D$2,3),定数!$A$6:$A$13,定数!$B$6:$B$13))</f>
        <v/>
      </c>
      <c r="N83" s="33"/>
      <c r="O83" s="8"/>
      <c r="P83" s="62"/>
      <c r="Q83" s="62"/>
      <c r="R83" s="59" t="str">
        <f>IF(P83="","",T83*M83*LOOKUP(RIGHT($D$2,3),定数!$A$6:$A$13,定数!$B$6:$B$13))</f>
        <v/>
      </c>
      <c r="S83" s="59"/>
      <c r="T83" s="60" t="str">
        <f t="shared" si="18"/>
        <v/>
      </c>
      <c r="U83" s="60"/>
      <c r="V83" t="str">
        <f t="shared" si="17"/>
        <v/>
      </c>
      <c r="W83" t="str">
        <f t="shared" si="17"/>
        <v/>
      </c>
      <c r="X83" s="39" t="str">
        <f t="shared" si="19"/>
        <v/>
      </c>
      <c r="Y83" s="40" t="str">
        <f t="shared" si="20"/>
        <v/>
      </c>
    </row>
    <row r="84" spans="2:25" x14ac:dyDescent="0.2">
      <c r="B84" s="33">
        <v>75</v>
      </c>
      <c r="C84" s="55" t="str">
        <f t="shared" si="15"/>
        <v/>
      </c>
      <c r="D84" s="55"/>
      <c r="E84" s="33"/>
      <c r="F84" s="8"/>
      <c r="G84" s="33"/>
      <c r="H84" s="56"/>
      <c r="I84" s="56"/>
      <c r="J84" s="33"/>
      <c r="K84" s="57" t="str">
        <f t="shared" si="16"/>
        <v/>
      </c>
      <c r="L84" s="58"/>
      <c r="M84" s="6" t="str">
        <f>IF(J84="","",(K84/J84)/LOOKUP(RIGHT($D$2,3),定数!$A$6:$A$13,定数!$B$6:$B$13))</f>
        <v/>
      </c>
      <c r="N84" s="33"/>
      <c r="O84" s="8"/>
      <c r="P84" s="62"/>
      <c r="Q84" s="62"/>
      <c r="R84" s="59" t="str">
        <f>IF(P84="","",T84*M84*LOOKUP(RIGHT($D$2,3),定数!$A$6:$A$13,定数!$B$6:$B$13))</f>
        <v/>
      </c>
      <c r="S84" s="59"/>
      <c r="T84" s="60" t="str">
        <f t="shared" si="18"/>
        <v/>
      </c>
      <c r="U84" s="60"/>
      <c r="V84" t="str">
        <f t="shared" si="17"/>
        <v/>
      </c>
      <c r="W84" t="str">
        <f t="shared" si="17"/>
        <v/>
      </c>
      <c r="X84" s="39" t="str">
        <f t="shared" si="19"/>
        <v/>
      </c>
      <c r="Y84" s="40" t="str">
        <f t="shared" si="20"/>
        <v/>
      </c>
    </row>
    <row r="85" spans="2:25" x14ac:dyDescent="0.2">
      <c r="B85" s="33">
        <v>76</v>
      </c>
      <c r="C85" s="55" t="str">
        <f t="shared" si="15"/>
        <v/>
      </c>
      <c r="D85" s="55"/>
      <c r="E85" s="33"/>
      <c r="F85" s="8"/>
      <c r="G85" s="33"/>
      <c r="H85" s="56"/>
      <c r="I85" s="56"/>
      <c r="J85" s="33"/>
      <c r="K85" s="57" t="str">
        <f t="shared" si="16"/>
        <v/>
      </c>
      <c r="L85" s="58"/>
      <c r="M85" s="6" t="str">
        <f>IF(J85="","",(K85/J85)/LOOKUP(RIGHT($D$2,3),定数!$A$6:$A$13,定数!$B$6:$B$13))</f>
        <v/>
      </c>
      <c r="N85" s="33"/>
      <c r="O85" s="8"/>
      <c r="P85" s="62"/>
      <c r="Q85" s="62"/>
      <c r="R85" s="59" t="str">
        <f>IF(P85="","",T85*M85*LOOKUP(RIGHT($D$2,3),定数!$A$6:$A$13,定数!$B$6:$B$13))</f>
        <v/>
      </c>
      <c r="S85" s="59"/>
      <c r="T85" s="60" t="str">
        <f t="shared" si="18"/>
        <v/>
      </c>
      <c r="U85" s="60"/>
      <c r="V85" t="str">
        <f t="shared" si="17"/>
        <v/>
      </c>
      <c r="W85" t="str">
        <f t="shared" si="17"/>
        <v/>
      </c>
      <c r="X85" s="39" t="str">
        <f t="shared" si="19"/>
        <v/>
      </c>
      <c r="Y85" s="40" t="str">
        <f t="shared" si="20"/>
        <v/>
      </c>
    </row>
    <row r="86" spans="2:25" x14ac:dyDescent="0.2">
      <c r="B86" s="33">
        <v>77</v>
      </c>
      <c r="C86" s="55" t="str">
        <f t="shared" si="15"/>
        <v/>
      </c>
      <c r="D86" s="55"/>
      <c r="E86" s="33"/>
      <c r="F86" s="8"/>
      <c r="G86" s="33"/>
      <c r="H86" s="56"/>
      <c r="I86" s="56"/>
      <c r="J86" s="33"/>
      <c r="K86" s="57" t="str">
        <f t="shared" si="16"/>
        <v/>
      </c>
      <c r="L86" s="58"/>
      <c r="M86" s="6" t="str">
        <f>IF(J86="","",(K86/J86)/LOOKUP(RIGHT($D$2,3),定数!$A$6:$A$13,定数!$B$6:$B$13))</f>
        <v/>
      </c>
      <c r="N86" s="33"/>
      <c r="O86" s="8"/>
      <c r="P86" s="62"/>
      <c r="Q86" s="62"/>
      <c r="R86" s="59" t="str">
        <f>IF(P86="","",T86*M86*LOOKUP(RIGHT($D$2,3),定数!$A$6:$A$13,定数!$B$6:$B$13))</f>
        <v/>
      </c>
      <c r="S86" s="59"/>
      <c r="T86" s="60" t="str">
        <f t="shared" si="18"/>
        <v/>
      </c>
      <c r="U86" s="60"/>
      <c r="V86" t="str">
        <f t="shared" si="17"/>
        <v/>
      </c>
      <c r="W86" t="str">
        <f t="shared" si="17"/>
        <v/>
      </c>
      <c r="X86" s="39" t="str">
        <f t="shared" si="19"/>
        <v/>
      </c>
      <c r="Y86" s="40" t="str">
        <f t="shared" si="20"/>
        <v/>
      </c>
    </row>
    <row r="87" spans="2:25" x14ac:dyDescent="0.2">
      <c r="B87" s="33">
        <v>78</v>
      </c>
      <c r="C87" s="55" t="str">
        <f t="shared" si="15"/>
        <v/>
      </c>
      <c r="D87" s="55"/>
      <c r="E87" s="33"/>
      <c r="F87" s="8"/>
      <c r="G87" s="33"/>
      <c r="H87" s="56"/>
      <c r="I87" s="56"/>
      <c r="J87" s="33"/>
      <c r="K87" s="57" t="str">
        <f t="shared" si="16"/>
        <v/>
      </c>
      <c r="L87" s="58"/>
      <c r="M87" s="6" t="str">
        <f>IF(J87="","",(K87/J87)/LOOKUP(RIGHT($D$2,3),定数!$A$6:$A$13,定数!$B$6:$B$13))</f>
        <v/>
      </c>
      <c r="N87" s="33"/>
      <c r="O87" s="8"/>
      <c r="P87" s="62"/>
      <c r="Q87" s="62"/>
      <c r="R87" s="59" t="str">
        <f>IF(P87="","",T87*M87*LOOKUP(RIGHT($D$2,3),定数!$A$6:$A$13,定数!$B$6:$B$13))</f>
        <v/>
      </c>
      <c r="S87" s="59"/>
      <c r="T87" s="60" t="str">
        <f t="shared" si="18"/>
        <v/>
      </c>
      <c r="U87" s="60"/>
      <c r="V87" t="str">
        <f t="shared" si="17"/>
        <v/>
      </c>
      <c r="W87" t="str">
        <f t="shared" si="17"/>
        <v/>
      </c>
      <c r="X87" s="39" t="str">
        <f t="shared" si="19"/>
        <v/>
      </c>
      <c r="Y87" s="40" t="str">
        <f t="shared" si="20"/>
        <v/>
      </c>
    </row>
    <row r="88" spans="2:25" x14ac:dyDescent="0.2">
      <c r="B88" s="33">
        <v>79</v>
      </c>
      <c r="C88" s="55" t="str">
        <f t="shared" si="15"/>
        <v/>
      </c>
      <c r="D88" s="55"/>
      <c r="E88" s="33"/>
      <c r="F88" s="8"/>
      <c r="G88" s="33"/>
      <c r="H88" s="56"/>
      <c r="I88" s="56"/>
      <c r="J88" s="33"/>
      <c r="K88" s="57" t="str">
        <f t="shared" si="16"/>
        <v/>
      </c>
      <c r="L88" s="58"/>
      <c r="M88" s="6" t="str">
        <f>IF(J88="","",(K88/J88)/LOOKUP(RIGHT($D$2,3),定数!$A$6:$A$13,定数!$B$6:$B$13))</f>
        <v/>
      </c>
      <c r="N88" s="33"/>
      <c r="O88" s="8"/>
      <c r="P88" s="62"/>
      <c r="Q88" s="62"/>
      <c r="R88" s="59" t="str">
        <f>IF(P88="","",T88*M88*LOOKUP(RIGHT($D$2,3),定数!$A$6:$A$13,定数!$B$6:$B$13))</f>
        <v/>
      </c>
      <c r="S88" s="59"/>
      <c r="T88" s="60" t="str">
        <f t="shared" si="18"/>
        <v/>
      </c>
      <c r="U88" s="60"/>
      <c r="V88" t="str">
        <f t="shared" si="17"/>
        <v/>
      </c>
      <c r="W88" t="str">
        <f t="shared" si="17"/>
        <v/>
      </c>
      <c r="X88" s="39" t="str">
        <f t="shared" si="19"/>
        <v/>
      </c>
      <c r="Y88" s="40" t="str">
        <f t="shared" si="20"/>
        <v/>
      </c>
    </row>
    <row r="89" spans="2:25" x14ac:dyDescent="0.2">
      <c r="B89" s="33">
        <v>80</v>
      </c>
      <c r="C89" s="55" t="str">
        <f t="shared" si="15"/>
        <v/>
      </c>
      <c r="D89" s="55"/>
      <c r="E89" s="33"/>
      <c r="F89" s="8"/>
      <c r="G89" s="33"/>
      <c r="H89" s="56"/>
      <c r="I89" s="56"/>
      <c r="J89" s="33"/>
      <c r="K89" s="57" t="str">
        <f t="shared" si="16"/>
        <v/>
      </c>
      <c r="L89" s="58"/>
      <c r="M89" s="6" t="str">
        <f>IF(J89="","",(K89/J89)/LOOKUP(RIGHT($D$2,3),定数!$A$6:$A$13,定数!$B$6:$B$13))</f>
        <v/>
      </c>
      <c r="N89" s="33"/>
      <c r="O89" s="8"/>
      <c r="P89" s="62"/>
      <c r="Q89" s="62"/>
      <c r="R89" s="59" t="str">
        <f>IF(P89="","",T89*M89*LOOKUP(RIGHT($D$2,3),定数!$A$6:$A$13,定数!$B$6:$B$13))</f>
        <v/>
      </c>
      <c r="S89" s="59"/>
      <c r="T89" s="60" t="str">
        <f t="shared" si="18"/>
        <v/>
      </c>
      <c r="U89" s="60"/>
      <c r="V89" t="str">
        <f t="shared" si="17"/>
        <v/>
      </c>
      <c r="W89" t="str">
        <f t="shared" si="17"/>
        <v/>
      </c>
      <c r="X89" s="39" t="str">
        <f t="shared" si="19"/>
        <v/>
      </c>
      <c r="Y89" s="40" t="str">
        <f t="shared" si="20"/>
        <v/>
      </c>
    </row>
    <row r="90" spans="2:25" x14ac:dyDescent="0.2">
      <c r="B90" s="33">
        <v>81</v>
      </c>
      <c r="C90" s="55" t="str">
        <f t="shared" si="15"/>
        <v/>
      </c>
      <c r="D90" s="55"/>
      <c r="E90" s="33"/>
      <c r="F90" s="8"/>
      <c r="G90" s="33"/>
      <c r="H90" s="56"/>
      <c r="I90" s="56"/>
      <c r="J90" s="33"/>
      <c r="K90" s="57" t="str">
        <f t="shared" si="16"/>
        <v/>
      </c>
      <c r="L90" s="58"/>
      <c r="M90" s="6" t="str">
        <f>IF(J90="","",(K90/J90)/LOOKUP(RIGHT($D$2,3),定数!$A$6:$A$13,定数!$B$6:$B$13))</f>
        <v/>
      </c>
      <c r="N90" s="33"/>
      <c r="O90" s="8"/>
      <c r="P90" s="62"/>
      <c r="Q90" s="62"/>
      <c r="R90" s="59" t="str">
        <f>IF(P90="","",T90*M90*LOOKUP(RIGHT($D$2,3),定数!$A$6:$A$13,定数!$B$6:$B$13))</f>
        <v/>
      </c>
      <c r="S90" s="59"/>
      <c r="T90" s="60" t="str">
        <f t="shared" si="18"/>
        <v/>
      </c>
      <c r="U90" s="60"/>
      <c r="V90" t="str">
        <f t="shared" si="17"/>
        <v/>
      </c>
      <c r="W90" t="str">
        <f t="shared" si="17"/>
        <v/>
      </c>
      <c r="X90" s="39" t="str">
        <f t="shared" si="19"/>
        <v/>
      </c>
      <c r="Y90" s="40" t="str">
        <f t="shared" si="20"/>
        <v/>
      </c>
    </row>
    <row r="91" spans="2:25" x14ac:dyDescent="0.2">
      <c r="B91" s="33">
        <v>82</v>
      </c>
      <c r="C91" s="55" t="str">
        <f t="shared" si="15"/>
        <v/>
      </c>
      <c r="D91" s="55"/>
      <c r="E91" s="33"/>
      <c r="F91" s="8"/>
      <c r="G91" s="33"/>
      <c r="H91" s="56"/>
      <c r="I91" s="56"/>
      <c r="J91" s="33"/>
      <c r="K91" s="57" t="str">
        <f t="shared" si="16"/>
        <v/>
      </c>
      <c r="L91" s="58"/>
      <c r="M91" s="6" t="str">
        <f>IF(J91="","",(K91/J91)/LOOKUP(RIGHT($D$2,3),定数!$A$6:$A$13,定数!$B$6:$B$13))</f>
        <v/>
      </c>
      <c r="N91" s="33"/>
      <c r="O91" s="8"/>
      <c r="P91" s="62"/>
      <c r="Q91" s="62"/>
      <c r="R91" s="59" t="str">
        <f>IF(P91="","",T91*M91*LOOKUP(RIGHT($D$2,3),定数!$A$6:$A$13,定数!$B$6:$B$13))</f>
        <v/>
      </c>
      <c r="S91" s="59"/>
      <c r="T91" s="60" t="str">
        <f t="shared" si="18"/>
        <v/>
      </c>
      <c r="U91" s="60"/>
      <c r="V91" t="str">
        <f t="shared" si="17"/>
        <v/>
      </c>
      <c r="W91" t="str">
        <f t="shared" si="17"/>
        <v/>
      </c>
      <c r="X91" s="39" t="str">
        <f t="shared" si="19"/>
        <v/>
      </c>
      <c r="Y91" s="40" t="str">
        <f t="shared" si="20"/>
        <v/>
      </c>
    </row>
    <row r="92" spans="2:25" x14ac:dyDescent="0.2">
      <c r="B92" s="33">
        <v>83</v>
      </c>
      <c r="C92" s="55" t="str">
        <f t="shared" si="15"/>
        <v/>
      </c>
      <c r="D92" s="55"/>
      <c r="E92" s="33"/>
      <c r="F92" s="8"/>
      <c r="G92" s="33"/>
      <c r="H92" s="56"/>
      <c r="I92" s="56"/>
      <c r="J92" s="33"/>
      <c r="K92" s="57" t="str">
        <f t="shared" si="16"/>
        <v/>
      </c>
      <c r="L92" s="58"/>
      <c r="M92" s="6" t="str">
        <f>IF(J92="","",(K92/J92)/LOOKUP(RIGHT($D$2,3),定数!$A$6:$A$13,定数!$B$6:$B$13))</f>
        <v/>
      </c>
      <c r="N92" s="33"/>
      <c r="O92" s="8"/>
      <c r="P92" s="62"/>
      <c r="Q92" s="62"/>
      <c r="R92" s="59" t="str">
        <f>IF(P92="","",T92*M92*LOOKUP(RIGHT($D$2,3),定数!$A$6:$A$13,定数!$B$6:$B$13))</f>
        <v/>
      </c>
      <c r="S92" s="59"/>
      <c r="T92" s="60" t="str">
        <f t="shared" si="18"/>
        <v/>
      </c>
      <c r="U92" s="60"/>
      <c r="V92" t="str">
        <f t="shared" ref="V92:W107" si="21">IF(S92&lt;&gt;"",IF(S92&lt;0,1+V91,0),"")</f>
        <v/>
      </c>
      <c r="W92" t="str">
        <f t="shared" si="21"/>
        <v/>
      </c>
      <c r="X92" s="39" t="str">
        <f t="shared" si="19"/>
        <v/>
      </c>
      <c r="Y92" s="40" t="str">
        <f t="shared" si="20"/>
        <v/>
      </c>
    </row>
    <row r="93" spans="2:25" x14ac:dyDescent="0.2">
      <c r="B93" s="33">
        <v>84</v>
      </c>
      <c r="C93" s="55" t="str">
        <f t="shared" si="15"/>
        <v/>
      </c>
      <c r="D93" s="55"/>
      <c r="E93" s="33"/>
      <c r="F93" s="8"/>
      <c r="G93" s="33"/>
      <c r="H93" s="56"/>
      <c r="I93" s="56"/>
      <c r="J93" s="33"/>
      <c r="K93" s="57" t="str">
        <f t="shared" si="16"/>
        <v/>
      </c>
      <c r="L93" s="58"/>
      <c r="M93" s="6" t="str">
        <f>IF(J93="","",(K93/J93)/LOOKUP(RIGHT($D$2,3),定数!$A$6:$A$13,定数!$B$6:$B$13))</f>
        <v/>
      </c>
      <c r="N93" s="33"/>
      <c r="O93" s="8"/>
      <c r="P93" s="62"/>
      <c r="Q93" s="62"/>
      <c r="R93" s="59" t="str">
        <f>IF(P93="","",T93*M93*LOOKUP(RIGHT($D$2,3),定数!$A$6:$A$13,定数!$B$6:$B$13))</f>
        <v/>
      </c>
      <c r="S93" s="59"/>
      <c r="T93" s="60" t="str">
        <f t="shared" si="18"/>
        <v/>
      </c>
      <c r="U93" s="60"/>
      <c r="V93" t="str">
        <f t="shared" si="21"/>
        <v/>
      </c>
      <c r="W93" t="str">
        <f t="shared" si="21"/>
        <v/>
      </c>
      <c r="X93" s="39" t="str">
        <f t="shared" si="19"/>
        <v/>
      </c>
      <c r="Y93" s="40" t="str">
        <f t="shared" si="20"/>
        <v/>
      </c>
    </row>
    <row r="94" spans="2:25" x14ac:dyDescent="0.2">
      <c r="B94" s="33">
        <v>85</v>
      </c>
      <c r="C94" s="55" t="str">
        <f t="shared" si="15"/>
        <v/>
      </c>
      <c r="D94" s="55"/>
      <c r="E94" s="33"/>
      <c r="F94" s="8"/>
      <c r="G94" s="33"/>
      <c r="H94" s="56"/>
      <c r="I94" s="56"/>
      <c r="J94" s="33"/>
      <c r="K94" s="57" t="str">
        <f t="shared" si="16"/>
        <v/>
      </c>
      <c r="L94" s="58"/>
      <c r="M94" s="6" t="str">
        <f>IF(J94="","",(K94/J94)/LOOKUP(RIGHT($D$2,3),定数!$A$6:$A$13,定数!$B$6:$B$13))</f>
        <v/>
      </c>
      <c r="N94" s="33"/>
      <c r="O94" s="8"/>
      <c r="P94" s="62"/>
      <c r="Q94" s="62"/>
      <c r="R94" s="59" t="str">
        <f>IF(P94="","",T94*M94*LOOKUP(RIGHT($D$2,3),定数!$A$6:$A$13,定数!$B$6:$B$13))</f>
        <v/>
      </c>
      <c r="S94" s="59"/>
      <c r="T94" s="60" t="str">
        <f t="shared" si="18"/>
        <v/>
      </c>
      <c r="U94" s="60"/>
      <c r="V94" t="str">
        <f t="shared" si="21"/>
        <v/>
      </c>
      <c r="W94" t="str">
        <f t="shared" si="21"/>
        <v/>
      </c>
      <c r="X94" s="39" t="str">
        <f t="shared" si="19"/>
        <v/>
      </c>
      <c r="Y94" s="40" t="str">
        <f t="shared" si="20"/>
        <v/>
      </c>
    </row>
    <row r="95" spans="2:25" x14ac:dyDescent="0.2">
      <c r="B95" s="33">
        <v>86</v>
      </c>
      <c r="C95" s="55" t="str">
        <f t="shared" si="15"/>
        <v/>
      </c>
      <c r="D95" s="55"/>
      <c r="E95" s="33"/>
      <c r="F95" s="8"/>
      <c r="G95" s="33"/>
      <c r="H95" s="56"/>
      <c r="I95" s="56"/>
      <c r="J95" s="33"/>
      <c r="K95" s="57" t="str">
        <f t="shared" si="16"/>
        <v/>
      </c>
      <c r="L95" s="58"/>
      <c r="M95" s="6" t="str">
        <f>IF(J95="","",(K95/J95)/LOOKUP(RIGHT($D$2,3),定数!$A$6:$A$13,定数!$B$6:$B$13))</f>
        <v/>
      </c>
      <c r="N95" s="33"/>
      <c r="O95" s="8"/>
      <c r="P95" s="56"/>
      <c r="Q95" s="56"/>
      <c r="R95" s="59" t="str">
        <f>IF(P95="","",T95*M95*LOOKUP(RIGHT($D$2,3),定数!$A$6:$A$13,定数!$B$6:$B$13))</f>
        <v/>
      </c>
      <c r="S95" s="59"/>
      <c r="T95" s="60" t="str">
        <f t="shared" si="18"/>
        <v/>
      </c>
      <c r="U95" s="60"/>
      <c r="V95" t="str">
        <f t="shared" si="21"/>
        <v/>
      </c>
      <c r="W95" t="str">
        <f t="shared" si="21"/>
        <v/>
      </c>
      <c r="X95" s="39" t="str">
        <f t="shared" si="19"/>
        <v/>
      </c>
      <c r="Y95" s="40" t="str">
        <f t="shared" si="20"/>
        <v/>
      </c>
    </row>
    <row r="96" spans="2:25" x14ac:dyDescent="0.2">
      <c r="B96" s="33">
        <v>87</v>
      </c>
      <c r="C96" s="55" t="str">
        <f t="shared" si="15"/>
        <v/>
      </c>
      <c r="D96" s="55"/>
      <c r="E96" s="33"/>
      <c r="F96" s="8"/>
      <c r="G96" s="33"/>
      <c r="H96" s="56"/>
      <c r="I96" s="56"/>
      <c r="J96" s="33"/>
      <c r="K96" s="57" t="str">
        <f t="shared" si="16"/>
        <v/>
      </c>
      <c r="L96" s="58"/>
      <c r="M96" s="6" t="str">
        <f>IF(J96="","",(K96/J96)/LOOKUP(RIGHT($D$2,3),定数!$A$6:$A$13,定数!$B$6:$B$13))</f>
        <v/>
      </c>
      <c r="N96" s="33"/>
      <c r="O96" s="8"/>
      <c r="P96" s="56"/>
      <c r="Q96" s="56"/>
      <c r="R96" s="59" t="str">
        <f>IF(P96="","",T96*M96*LOOKUP(RIGHT($D$2,3),定数!$A$6:$A$13,定数!$B$6:$B$13))</f>
        <v/>
      </c>
      <c r="S96" s="59"/>
      <c r="T96" s="60" t="str">
        <f t="shared" si="18"/>
        <v/>
      </c>
      <c r="U96" s="60"/>
      <c r="V96" t="str">
        <f t="shared" si="21"/>
        <v/>
      </c>
      <c r="W96" t="str">
        <f t="shared" si="21"/>
        <v/>
      </c>
      <c r="X96" s="39" t="str">
        <f t="shared" si="19"/>
        <v/>
      </c>
      <c r="Y96" s="40" t="str">
        <f t="shared" si="20"/>
        <v/>
      </c>
    </row>
    <row r="97" spans="2:25" x14ac:dyDescent="0.2">
      <c r="B97" s="33">
        <v>88</v>
      </c>
      <c r="C97" s="55" t="str">
        <f t="shared" si="15"/>
        <v/>
      </c>
      <c r="D97" s="55"/>
      <c r="E97" s="33"/>
      <c r="F97" s="8"/>
      <c r="G97" s="33"/>
      <c r="H97" s="56"/>
      <c r="I97" s="56"/>
      <c r="J97" s="33"/>
      <c r="K97" s="57" t="str">
        <f t="shared" si="16"/>
        <v/>
      </c>
      <c r="L97" s="58"/>
      <c r="M97" s="6" t="str">
        <f>IF(J97="","",(K97/J97)/LOOKUP(RIGHT($D$2,3),定数!$A$6:$A$13,定数!$B$6:$B$13))</f>
        <v/>
      </c>
      <c r="N97" s="33"/>
      <c r="O97" s="8"/>
      <c r="P97" s="56"/>
      <c r="Q97" s="56"/>
      <c r="R97" s="59" t="str">
        <f>IF(P97="","",T97*M97*LOOKUP(RIGHT($D$2,3),定数!$A$6:$A$13,定数!$B$6:$B$13))</f>
        <v/>
      </c>
      <c r="S97" s="59"/>
      <c r="T97" s="60" t="str">
        <f t="shared" si="18"/>
        <v/>
      </c>
      <c r="U97" s="60"/>
      <c r="V97" t="str">
        <f t="shared" si="21"/>
        <v/>
      </c>
      <c r="W97" t="str">
        <f t="shared" si="21"/>
        <v/>
      </c>
      <c r="X97" s="39" t="str">
        <f t="shared" si="19"/>
        <v/>
      </c>
      <c r="Y97" s="40" t="str">
        <f t="shared" si="20"/>
        <v/>
      </c>
    </row>
    <row r="98" spans="2:25" x14ac:dyDescent="0.2">
      <c r="B98" s="33">
        <v>89</v>
      </c>
      <c r="C98" s="55" t="str">
        <f t="shared" si="15"/>
        <v/>
      </c>
      <c r="D98" s="55"/>
      <c r="E98" s="33"/>
      <c r="F98" s="8"/>
      <c r="G98" s="33"/>
      <c r="H98" s="56"/>
      <c r="I98" s="56"/>
      <c r="J98" s="33"/>
      <c r="K98" s="57" t="str">
        <f t="shared" si="16"/>
        <v/>
      </c>
      <c r="L98" s="58"/>
      <c r="M98" s="6" t="str">
        <f>IF(J98="","",(K98/J98)/LOOKUP(RIGHT($D$2,3),定数!$A$6:$A$13,定数!$B$6:$B$13))</f>
        <v/>
      </c>
      <c r="N98" s="33"/>
      <c r="O98" s="8"/>
      <c r="P98" s="56"/>
      <c r="Q98" s="56"/>
      <c r="R98" s="59" t="str">
        <f>IF(P98="","",T98*M98*LOOKUP(RIGHT($D$2,3),定数!$A$6:$A$13,定数!$B$6:$B$13))</f>
        <v/>
      </c>
      <c r="S98" s="59"/>
      <c r="T98" s="60" t="str">
        <f t="shared" si="18"/>
        <v/>
      </c>
      <c r="U98" s="60"/>
      <c r="V98" t="str">
        <f t="shared" si="21"/>
        <v/>
      </c>
      <c r="W98" t="str">
        <f t="shared" si="21"/>
        <v/>
      </c>
      <c r="X98" s="39" t="str">
        <f t="shared" si="19"/>
        <v/>
      </c>
      <c r="Y98" s="40" t="str">
        <f t="shared" si="20"/>
        <v/>
      </c>
    </row>
    <row r="99" spans="2:25" x14ac:dyDescent="0.2">
      <c r="B99" s="33">
        <v>90</v>
      </c>
      <c r="C99" s="55" t="str">
        <f t="shared" si="15"/>
        <v/>
      </c>
      <c r="D99" s="55"/>
      <c r="E99" s="33"/>
      <c r="F99" s="8"/>
      <c r="G99" s="33"/>
      <c r="H99" s="56"/>
      <c r="I99" s="56"/>
      <c r="J99" s="33"/>
      <c r="K99" s="57" t="str">
        <f t="shared" si="16"/>
        <v/>
      </c>
      <c r="L99" s="58"/>
      <c r="M99" s="6" t="str">
        <f>IF(J99="","",(K99/J99)/LOOKUP(RIGHT($D$2,3),定数!$A$6:$A$13,定数!$B$6:$B$13))</f>
        <v/>
      </c>
      <c r="N99" s="33"/>
      <c r="O99" s="8"/>
      <c r="P99" s="56"/>
      <c r="Q99" s="56"/>
      <c r="R99" s="59" t="str">
        <f>IF(P99="","",T99*M99*LOOKUP(RIGHT($D$2,3),定数!$A$6:$A$13,定数!$B$6:$B$13))</f>
        <v/>
      </c>
      <c r="S99" s="59"/>
      <c r="T99" s="60" t="str">
        <f t="shared" si="18"/>
        <v/>
      </c>
      <c r="U99" s="60"/>
      <c r="V99" t="str">
        <f t="shared" si="21"/>
        <v/>
      </c>
      <c r="W99" t="str">
        <f t="shared" si="21"/>
        <v/>
      </c>
      <c r="X99" s="39" t="str">
        <f t="shared" si="19"/>
        <v/>
      </c>
      <c r="Y99" s="40" t="str">
        <f t="shared" si="20"/>
        <v/>
      </c>
    </row>
    <row r="100" spans="2:25" x14ac:dyDescent="0.2">
      <c r="B100" s="33">
        <v>91</v>
      </c>
      <c r="C100" s="55" t="str">
        <f t="shared" si="15"/>
        <v/>
      </c>
      <c r="D100" s="55"/>
      <c r="E100" s="33"/>
      <c r="F100" s="8"/>
      <c r="G100" s="33"/>
      <c r="H100" s="56"/>
      <c r="I100" s="56"/>
      <c r="J100" s="33"/>
      <c r="K100" s="57" t="str">
        <f t="shared" si="16"/>
        <v/>
      </c>
      <c r="L100" s="58"/>
      <c r="M100" s="6" t="str">
        <f>IF(J100="","",(K100/J100)/LOOKUP(RIGHT($D$2,3),定数!$A$6:$A$13,定数!$B$6:$B$13))</f>
        <v/>
      </c>
      <c r="N100" s="33"/>
      <c r="O100" s="8"/>
      <c r="P100" s="56"/>
      <c r="Q100" s="56"/>
      <c r="R100" s="59" t="str">
        <f>IF(P100="","",T100*M100*LOOKUP(RIGHT($D$2,3),定数!$A$6:$A$13,定数!$B$6:$B$13))</f>
        <v/>
      </c>
      <c r="S100" s="59"/>
      <c r="T100" s="60" t="str">
        <f t="shared" si="18"/>
        <v/>
      </c>
      <c r="U100" s="60"/>
      <c r="V100" t="str">
        <f t="shared" si="21"/>
        <v/>
      </c>
      <c r="W100" t="str">
        <f t="shared" si="21"/>
        <v/>
      </c>
      <c r="X100" s="39" t="str">
        <f t="shared" si="19"/>
        <v/>
      </c>
      <c r="Y100" s="40" t="str">
        <f t="shared" si="20"/>
        <v/>
      </c>
    </row>
    <row r="101" spans="2:25" x14ac:dyDescent="0.2">
      <c r="B101" s="33">
        <v>92</v>
      </c>
      <c r="C101" s="55" t="str">
        <f t="shared" si="15"/>
        <v/>
      </c>
      <c r="D101" s="55"/>
      <c r="E101" s="33"/>
      <c r="F101" s="8"/>
      <c r="G101" s="33"/>
      <c r="H101" s="56"/>
      <c r="I101" s="56"/>
      <c r="J101" s="33"/>
      <c r="K101" s="57" t="str">
        <f t="shared" si="16"/>
        <v/>
      </c>
      <c r="L101" s="58"/>
      <c r="M101" s="6" t="str">
        <f>IF(J101="","",(K101/J101)/LOOKUP(RIGHT($D$2,3),定数!$A$6:$A$13,定数!$B$6:$B$13))</f>
        <v/>
      </c>
      <c r="N101" s="33"/>
      <c r="O101" s="8"/>
      <c r="P101" s="56"/>
      <c r="Q101" s="56"/>
      <c r="R101" s="59" t="str">
        <f>IF(P101="","",T101*M101*LOOKUP(RIGHT($D$2,3),定数!$A$6:$A$13,定数!$B$6:$B$13))</f>
        <v/>
      </c>
      <c r="S101" s="59"/>
      <c r="T101" s="60" t="str">
        <f t="shared" si="18"/>
        <v/>
      </c>
      <c r="U101" s="60"/>
      <c r="V101" t="str">
        <f t="shared" si="21"/>
        <v/>
      </c>
      <c r="W101" t="str">
        <f t="shared" si="21"/>
        <v/>
      </c>
      <c r="X101" s="39" t="str">
        <f t="shared" si="19"/>
        <v/>
      </c>
      <c r="Y101" s="40" t="str">
        <f t="shared" si="20"/>
        <v/>
      </c>
    </row>
    <row r="102" spans="2:25" x14ac:dyDescent="0.2">
      <c r="B102" s="33">
        <v>93</v>
      </c>
      <c r="C102" s="55" t="str">
        <f t="shared" si="15"/>
        <v/>
      </c>
      <c r="D102" s="55"/>
      <c r="E102" s="33"/>
      <c r="F102" s="8"/>
      <c r="G102" s="33"/>
      <c r="H102" s="56"/>
      <c r="I102" s="56"/>
      <c r="J102" s="33"/>
      <c r="K102" s="57" t="str">
        <f t="shared" si="16"/>
        <v/>
      </c>
      <c r="L102" s="58"/>
      <c r="M102" s="6" t="str">
        <f>IF(J102="","",(K102/J102)/LOOKUP(RIGHT($D$2,3),定数!$A$6:$A$13,定数!$B$6:$B$13))</f>
        <v/>
      </c>
      <c r="N102" s="33"/>
      <c r="O102" s="8"/>
      <c r="P102" s="56"/>
      <c r="Q102" s="56"/>
      <c r="R102" s="59" t="str">
        <f>IF(P102="","",T102*M102*LOOKUP(RIGHT($D$2,3),定数!$A$6:$A$13,定数!$B$6:$B$13))</f>
        <v/>
      </c>
      <c r="S102" s="59"/>
      <c r="T102" s="60" t="str">
        <f t="shared" si="18"/>
        <v/>
      </c>
      <c r="U102" s="60"/>
      <c r="V102" t="str">
        <f t="shared" si="21"/>
        <v/>
      </c>
      <c r="W102" t="str">
        <f t="shared" si="21"/>
        <v/>
      </c>
      <c r="X102" s="39" t="str">
        <f t="shared" si="19"/>
        <v/>
      </c>
      <c r="Y102" s="40" t="str">
        <f t="shared" si="20"/>
        <v/>
      </c>
    </row>
    <row r="103" spans="2:25" x14ac:dyDescent="0.2">
      <c r="B103" s="33">
        <v>94</v>
      </c>
      <c r="C103" s="55" t="str">
        <f t="shared" si="15"/>
        <v/>
      </c>
      <c r="D103" s="55"/>
      <c r="E103" s="33"/>
      <c r="F103" s="8"/>
      <c r="G103" s="33"/>
      <c r="H103" s="56"/>
      <c r="I103" s="56"/>
      <c r="J103" s="33"/>
      <c r="K103" s="57" t="str">
        <f t="shared" si="16"/>
        <v/>
      </c>
      <c r="L103" s="58"/>
      <c r="M103" s="6" t="str">
        <f>IF(J103="","",(K103/J103)/LOOKUP(RIGHT($D$2,3),定数!$A$6:$A$13,定数!$B$6:$B$13))</f>
        <v/>
      </c>
      <c r="N103" s="33"/>
      <c r="O103" s="8"/>
      <c r="P103" s="56"/>
      <c r="Q103" s="56"/>
      <c r="R103" s="59" t="str">
        <f>IF(P103="","",T103*M103*LOOKUP(RIGHT($D$2,3),定数!$A$6:$A$13,定数!$B$6:$B$13))</f>
        <v/>
      </c>
      <c r="S103" s="59"/>
      <c r="T103" s="60" t="str">
        <f t="shared" si="18"/>
        <v/>
      </c>
      <c r="U103" s="60"/>
      <c r="V103" t="str">
        <f t="shared" si="21"/>
        <v/>
      </c>
      <c r="W103" t="str">
        <f t="shared" si="21"/>
        <v/>
      </c>
      <c r="X103" s="39" t="str">
        <f t="shared" si="19"/>
        <v/>
      </c>
      <c r="Y103" s="40" t="str">
        <f t="shared" si="20"/>
        <v/>
      </c>
    </row>
    <row r="104" spans="2:25" x14ac:dyDescent="0.2">
      <c r="B104" s="33">
        <v>95</v>
      </c>
      <c r="C104" s="55" t="str">
        <f t="shared" si="15"/>
        <v/>
      </c>
      <c r="D104" s="55"/>
      <c r="E104" s="33"/>
      <c r="F104" s="8"/>
      <c r="G104" s="33"/>
      <c r="H104" s="56"/>
      <c r="I104" s="56"/>
      <c r="J104" s="33"/>
      <c r="K104" s="57" t="str">
        <f t="shared" si="16"/>
        <v/>
      </c>
      <c r="L104" s="58"/>
      <c r="M104" s="6" t="str">
        <f>IF(J104="","",(K104/J104)/LOOKUP(RIGHT($D$2,3),定数!$A$6:$A$13,定数!$B$6:$B$13))</f>
        <v/>
      </c>
      <c r="N104" s="33"/>
      <c r="O104" s="8"/>
      <c r="P104" s="56"/>
      <c r="Q104" s="56"/>
      <c r="R104" s="59" t="str">
        <f>IF(P104="","",T104*M104*LOOKUP(RIGHT($D$2,3),定数!$A$6:$A$13,定数!$B$6:$B$13))</f>
        <v/>
      </c>
      <c r="S104" s="59"/>
      <c r="T104" s="60" t="str">
        <f t="shared" si="18"/>
        <v/>
      </c>
      <c r="U104" s="60"/>
      <c r="V104" t="str">
        <f t="shared" si="21"/>
        <v/>
      </c>
      <c r="W104" t="str">
        <f t="shared" si="21"/>
        <v/>
      </c>
      <c r="X104" s="39" t="str">
        <f t="shared" si="19"/>
        <v/>
      </c>
      <c r="Y104" s="40" t="str">
        <f t="shared" si="20"/>
        <v/>
      </c>
    </row>
    <row r="105" spans="2:25" x14ac:dyDescent="0.2">
      <c r="B105" s="33">
        <v>96</v>
      </c>
      <c r="C105" s="55" t="str">
        <f t="shared" si="15"/>
        <v/>
      </c>
      <c r="D105" s="55"/>
      <c r="E105" s="33"/>
      <c r="F105" s="8"/>
      <c r="G105" s="33"/>
      <c r="H105" s="56"/>
      <c r="I105" s="56"/>
      <c r="J105" s="33"/>
      <c r="K105" s="57" t="str">
        <f t="shared" si="16"/>
        <v/>
      </c>
      <c r="L105" s="58"/>
      <c r="M105" s="6" t="str">
        <f>IF(J105="","",(K105/J105)/LOOKUP(RIGHT($D$2,3),定数!$A$6:$A$13,定数!$B$6:$B$13))</f>
        <v/>
      </c>
      <c r="N105" s="33"/>
      <c r="O105" s="8"/>
      <c r="P105" s="56"/>
      <c r="Q105" s="56"/>
      <c r="R105" s="59" t="str">
        <f>IF(P105="","",T105*M105*LOOKUP(RIGHT($D$2,3),定数!$A$6:$A$13,定数!$B$6:$B$13))</f>
        <v/>
      </c>
      <c r="S105" s="59"/>
      <c r="T105" s="60" t="str">
        <f t="shared" si="18"/>
        <v/>
      </c>
      <c r="U105" s="60"/>
      <c r="V105" t="str">
        <f t="shared" si="21"/>
        <v/>
      </c>
      <c r="W105" t="str">
        <f t="shared" si="21"/>
        <v/>
      </c>
      <c r="X105" s="39" t="str">
        <f t="shared" si="19"/>
        <v/>
      </c>
      <c r="Y105" s="40" t="str">
        <f t="shared" si="20"/>
        <v/>
      </c>
    </row>
    <row r="106" spans="2:25" x14ac:dyDescent="0.2">
      <c r="B106" s="33">
        <v>97</v>
      </c>
      <c r="C106" s="55" t="str">
        <f t="shared" si="15"/>
        <v/>
      </c>
      <c r="D106" s="55"/>
      <c r="E106" s="33"/>
      <c r="F106" s="8"/>
      <c r="G106" s="33"/>
      <c r="H106" s="56"/>
      <c r="I106" s="56"/>
      <c r="J106" s="33"/>
      <c r="K106" s="57" t="str">
        <f t="shared" si="16"/>
        <v/>
      </c>
      <c r="L106" s="58"/>
      <c r="M106" s="6" t="str">
        <f>IF(J106="","",(K106/J106)/LOOKUP(RIGHT($D$2,3),定数!$A$6:$A$13,定数!$B$6:$B$13))</f>
        <v/>
      </c>
      <c r="N106" s="33"/>
      <c r="O106" s="8"/>
      <c r="P106" s="56"/>
      <c r="Q106" s="56"/>
      <c r="R106" s="59" t="str">
        <f>IF(P106="","",T106*M106*LOOKUP(RIGHT($D$2,3),定数!$A$6:$A$13,定数!$B$6:$B$13))</f>
        <v/>
      </c>
      <c r="S106" s="59"/>
      <c r="T106" s="60" t="str">
        <f t="shared" si="18"/>
        <v/>
      </c>
      <c r="U106" s="60"/>
      <c r="V106" t="str">
        <f t="shared" si="21"/>
        <v/>
      </c>
      <c r="W106" t="str">
        <f t="shared" si="21"/>
        <v/>
      </c>
      <c r="X106" s="39" t="str">
        <f t="shared" si="19"/>
        <v/>
      </c>
      <c r="Y106" s="40" t="str">
        <f t="shared" si="20"/>
        <v/>
      </c>
    </row>
    <row r="107" spans="2:25" x14ac:dyDescent="0.2">
      <c r="B107" s="33">
        <v>98</v>
      </c>
      <c r="C107" s="55" t="str">
        <f t="shared" si="15"/>
        <v/>
      </c>
      <c r="D107" s="55"/>
      <c r="E107" s="33"/>
      <c r="F107" s="8"/>
      <c r="G107" s="33"/>
      <c r="H107" s="56"/>
      <c r="I107" s="56"/>
      <c r="J107" s="33"/>
      <c r="K107" s="57" t="str">
        <f t="shared" si="16"/>
        <v/>
      </c>
      <c r="L107" s="58"/>
      <c r="M107" s="6" t="str">
        <f>IF(J107="","",(K107/J107)/LOOKUP(RIGHT($D$2,3),定数!$A$6:$A$13,定数!$B$6:$B$13))</f>
        <v/>
      </c>
      <c r="N107" s="33"/>
      <c r="O107" s="8"/>
      <c r="P107" s="56"/>
      <c r="Q107" s="56"/>
      <c r="R107" s="59" t="str">
        <f>IF(P107="","",T107*M107*LOOKUP(RIGHT($D$2,3),定数!$A$6:$A$13,定数!$B$6:$B$13))</f>
        <v/>
      </c>
      <c r="S107" s="59"/>
      <c r="T107" s="60" t="str">
        <f t="shared" si="18"/>
        <v/>
      </c>
      <c r="U107" s="60"/>
      <c r="V107" t="str">
        <f t="shared" si="21"/>
        <v/>
      </c>
      <c r="W107" t="str">
        <f t="shared" si="21"/>
        <v/>
      </c>
      <c r="X107" s="39" t="str">
        <f t="shared" si="19"/>
        <v/>
      </c>
      <c r="Y107" s="40" t="str">
        <f t="shared" si="20"/>
        <v/>
      </c>
    </row>
    <row r="108" spans="2:25" x14ac:dyDescent="0.2">
      <c r="B108" s="33">
        <v>99</v>
      </c>
      <c r="C108" s="55" t="str">
        <f t="shared" si="15"/>
        <v/>
      </c>
      <c r="D108" s="55"/>
      <c r="E108" s="33"/>
      <c r="F108" s="8"/>
      <c r="G108" s="33"/>
      <c r="H108" s="56"/>
      <c r="I108" s="56"/>
      <c r="J108" s="33"/>
      <c r="K108" s="57" t="str">
        <f t="shared" si="16"/>
        <v/>
      </c>
      <c r="L108" s="58"/>
      <c r="M108" s="6" t="str">
        <f>IF(J108="","",(K108/J108)/LOOKUP(RIGHT($D$2,3),定数!$A$6:$A$13,定数!$B$6:$B$13))</f>
        <v/>
      </c>
      <c r="N108" s="33"/>
      <c r="O108" s="8"/>
      <c r="P108" s="56"/>
      <c r="Q108" s="56"/>
      <c r="R108" s="59" t="str">
        <f>IF(P108="","",T108*M108*LOOKUP(RIGHT($D$2,3),定数!$A$6:$A$13,定数!$B$6:$B$13))</f>
        <v/>
      </c>
      <c r="S108" s="59"/>
      <c r="T108" s="60" t="str">
        <f t="shared" si="18"/>
        <v/>
      </c>
      <c r="U108" s="60"/>
      <c r="V108" t="str">
        <f>IF(S108&lt;&gt;"",IF(S108&lt;0,1+V107,0),"")</f>
        <v/>
      </c>
      <c r="W108" t="str">
        <f>IF(T108&lt;&gt;"",IF(T108&lt;0,1+W107,0),"")</f>
        <v/>
      </c>
      <c r="X108" s="39" t="str">
        <f t="shared" si="19"/>
        <v/>
      </c>
      <c r="Y108" s="40" t="str">
        <f t="shared" si="20"/>
        <v/>
      </c>
    </row>
    <row r="109" spans="2:25" x14ac:dyDescent="0.2">
      <c r="B109" s="33">
        <v>100</v>
      </c>
      <c r="C109" s="55" t="str">
        <f t="shared" si="15"/>
        <v/>
      </c>
      <c r="D109" s="55"/>
      <c r="E109" s="33"/>
      <c r="F109" s="8"/>
      <c r="G109" s="33"/>
      <c r="H109" s="56"/>
      <c r="I109" s="56"/>
      <c r="J109" s="33"/>
      <c r="K109" s="57" t="str">
        <f t="shared" si="16"/>
        <v/>
      </c>
      <c r="L109" s="58"/>
      <c r="M109" s="6" t="str">
        <f>IF(J109="","",(K109/J109)/LOOKUP(RIGHT($D$2,3),定数!$A$6:$A$13,定数!$B$6:$B$13))</f>
        <v/>
      </c>
      <c r="N109" s="33"/>
      <c r="O109" s="8"/>
      <c r="P109" s="56"/>
      <c r="Q109" s="56"/>
      <c r="R109" s="59" t="str">
        <f>IF(P109="","",T109*M109*LOOKUP(RIGHT($D$2,3),定数!$A$6:$A$13,定数!$B$6:$B$13))</f>
        <v/>
      </c>
      <c r="S109" s="59"/>
      <c r="T109" s="60" t="str">
        <f t="shared" si="18"/>
        <v/>
      </c>
      <c r="U109" s="60"/>
      <c r="V109" t="str">
        <f>IF(S109&lt;&gt;"",IF(S109&lt;0,1+V108,0),"")</f>
        <v/>
      </c>
      <c r="W109" t="str">
        <f>IF(T109&lt;&gt;"",IF(T109&lt;0,1+W108,0),"")</f>
        <v/>
      </c>
      <c r="X109" s="39" t="str">
        <f t="shared" si="19"/>
        <v/>
      </c>
      <c r="Y109" s="40" t="str">
        <f t="shared" si="20"/>
        <v/>
      </c>
    </row>
    <row r="110" spans="2:25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</sheetData>
  <mergeCells count="641">
    <mergeCell ref="C108:D108"/>
    <mergeCell ref="H108:I108"/>
    <mergeCell ref="K108:L108"/>
    <mergeCell ref="P108:Q108"/>
    <mergeCell ref="R108:S108"/>
    <mergeCell ref="T108:U108"/>
    <mergeCell ref="C109:D109"/>
    <mergeCell ref="H109:I109"/>
    <mergeCell ref="K109:L109"/>
    <mergeCell ref="P109:Q109"/>
    <mergeCell ref="R109:S109"/>
    <mergeCell ref="T109:U109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27:D27"/>
    <mergeCell ref="H27:I27"/>
    <mergeCell ref="K27:L27"/>
    <mergeCell ref="P27:Q27"/>
    <mergeCell ref="R27:S27"/>
    <mergeCell ref="T27:U27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9 G53:G54 G56:G109">
    <cfRule type="cellIs" dxfId="123" priority="245" stopIfTrue="1" operator="equal">
      <formula>"買"</formula>
    </cfRule>
    <cfRule type="cellIs" dxfId="122" priority="246" stopIfTrue="1" operator="equal">
      <formula>"売"</formula>
    </cfRule>
  </conditionalFormatting>
  <conditionalFormatting sqref="G22">
    <cfRule type="cellIs" dxfId="119" priority="157" stopIfTrue="1" operator="equal">
      <formula>"買"</formula>
    </cfRule>
    <cfRule type="cellIs" dxfId="118" priority="158" stopIfTrue="1" operator="equal">
      <formula>"売"</formula>
    </cfRule>
  </conditionalFormatting>
  <conditionalFormatting sqref="G25">
    <cfRule type="cellIs" dxfId="117" priority="151" stopIfTrue="1" operator="equal">
      <formula>"買"</formula>
    </cfRule>
    <cfRule type="cellIs" dxfId="116" priority="152" stopIfTrue="1" operator="equal">
      <formula>"売"</formula>
    </cfRule>
  </conditionalFormatting>
  <conditionalFormatting sqref="G27">
    <cfRule type="cellIs" dxfId="115" priority="145" stopIfTrue="1" operator="equal">
      <formula>"買"</formula>
    </cfRule>
    <cfRule type="cellIs" dxfId="114" priority="146" stopIfTrue="1" operator="equal">
      <formula>"売"</formula>
    </cfRule>
  </conditionalFormatting>
  <conditionalFormatting sqref="G34">
    <cfRule type="cellIs" dxfId="113" priority="133" stopIfTrue="1" operator="equal">
      <formula>"買"</formula>
    </cfRule>
    <cfRule type="cellIs" dxfId="112" priority="134" stopIfTrue="1" operator="equal">
      <formula>"売"</formula>
    </cfRule>
  </conditionalFormatting>
  <conditionalFormatting sqref="G39">
    <cfRule type="cellIs" dxfId="111" priority="123" stopIfTrue="1" operator="equal">
      <formula>"買"</formula>
    </cfRule>
    <cfRule type="cellIs" dxfId="110" priority="124" stopIfTrue="1" operator="equal">
      <formula>"売"</formula>
    </cfRule>
  </conditionalFormatting>
  <conditionalFormatting sqref="G40">
    <cfRule type="cellIs" dxfId="109" priority="121" stopIfTrue="1" operator="equal">
      <formula>"買"</formula>
    </cfRule>
    <cfRule type="cellIs" dxfId="108" priority="122" stopIfTrue="1" operator="equal">
      <formula>"売"</formula>
    </cfRule>
  </conditionalFormatting>
  <conditionalFormatting sqref="G50">
    <cfRule type="cellIs" dxfId="99" priority="105" stopIfTrue="1" operator="equal">
      <formula>"買"</formula>
    </cfRule>
    <cfRule type="cellIs" dxfId="98" priority="106" stopIfTrue="1" operator="equal">
      <formula>"売"</formula>
    </cfRule>
  </conditionalFormatting>
  <conditionalFormatting sqref="G51">
    <cfRule type="cellIs" dxfId="97" priority="103" stopIfTrue="1" operator="equal">
      <formula>"買"</formula>
    </cfRule>
    <cfRule type="cellIs" dxfId="96" priority="104" stopIfTrue="1" operator="equal">
      <formula>"売"</formula>
    </cfRule>
  </conditionalFormatting>
  <conditionalFormatting sqref="G52">
    <cfRule type="cellIs" dxfId="95" priority="101" stopIfTrue="1" operator="equal">
      <formula>"買"</formula>
    </cfRule>
    <cfRule type="cellIs" dxfId="94" priority="102" stopIfTrue="1" operator="equal">
      <formula>"売"</formula>
    </cfRule>
  </conditionalFormatting>
  <conditionalFormatting sqref="G55">
    <cfRule type="cellIs" dxfId="93" priority="99" stopIfTrue="1" operator="equal">
      <formula>"買"</formula>
    </cfRule>
    <cfRule type="cellIs" dxfId="92" priority="100" stopIfTrue="1" operator="equal">
      <formula>"売"</formula>
    </cfRule>
  </conditionalFormatting>
  <conditionalFormatting sqref="G16">
    <cfRule type="cellIs" dxfId="91" priority="51" stopIfTrue="1" operator="equal">
      <formula>"買"</formula>
    </cfRule>
    <cfRule type="cellIs" dxfId="90" priority="52" stopIfTrue="1" operator="equal">
      <formula>"売"</formula>
    </cfRule>
  </conditionalFormatting>
  <conditionalFormatting sqref="G13">
    <cfRule type="cellIs" dxfId="89" priority="57" stopIfTrue="1" operator="equal">
      <formula>"買"</formula>
    </cfRule>
    <cfRule type="cellIs" dxfId="88" priority="58" stopIfTrue="1" operator="equal">
      <formula>"売"</formula>
    </cfRule>
  </conditionalFormatting>
  <conditionalFormatting sqref="G26">
    <cfRule type="cellIs" dxfId="87" priority="37" stopIfTrue="1" operator="equal">
      <formula>"買"</formula>
    </cfRule>
    <cfRule type="cellIs" dxfId="86" priority="38" stopIfTrue="1" operator="equal">
      <formula>"売"</formula>
    </cfRule>
  </conditionalFormatting>
  <conditionalFormatting sqref="G24">
    <cfRule type="cellIs" dxfId="85" priority="39" stopIfTrue="1" operator="equal">
      <formula>"買"</formula>
    </cfRule>
    <cfRule type="cellIs" dxfId="84" priority="40" stopIfTrue="1" operator="equal">
      <formula>"売"</formula>
    </cfRule>
  </conditionalFormatting>
  <conditionalFormatting sqref="G35">
    <cfRule type="cellIs" dxfId="83" priority="25" stopIfTrue="1" operator="equal">
      <formula>"買"</formula>
    </cfRule>
    <cfRule type="cellIs" dxfId="82" priority="26" stopIfTrue="1" operator="equal">
      <formula>"売"</formula>
    </cfRule>
  </conditionalFormatting>
  <conditionalFormatting sqref="G19">
    <cfRule type="cellIs" dxfId="81" priority="71" stopIfTrue="1" operator="equal">
      <formula>"買"</formula>
    </cfRule>
    <cfRule type="cellIs" dxfId="80" priority="72" stopIfTrue="1" operator="equal">
      <formula>"売"</formula>
    </cfRule>
  </conditionalFormatting>
  <conditionalFormatting sqref="G18">
    <cfRule type="cellIs" dxfId="79" priority="47" stopIfTrue="1" operator="equal">
      <formula>"買"</formula>
    </cfRule>
    <cfRule type="cellIs" dxfId="78" priority="48" stopIfTrue="1" operator="equal">
      <formula>"売"</formula>
    </cfRule>
  </conditionalFormatting>
  <conditionalFormatting sqref="G9">
    <cfRule type="cellIs" dxfId="77" priority="65" stopIfTrue="1" operator="equal">
      <formula>"買"</formula>
    </cfRule>
    <cfRule type="cellIs" dxfId="76" priority="66" stopIfTrue="1" operator="equal">
      <formula>"売"</formula>
    </cfRule>
  </conditionalFormatting>
  <conditionalFormatting sqref="G10">
    <cfRule type="cellIs" dxfId="75" priority="63" stopIfTrue="1" operator="equal">
      <formula>"買"</formula>
    </cfRule>
    <cfRule type="cellIs" dxfId="74" priority="64" stopIfTrue="1" operator="equal">
      <formula>"売"</formula>
    </cfRule>
  </conditionalFormatting>
  <conditionalFormatting sqref="G11">
    <cfRule type="cellIs" dxfId="73" priority="61" stopIfTrue="1" operator="equal">
      <formula>"買"</formula>
    </cfRule>
    <cfRule type="cellIs" dxfId="72" priority="62" stopIfTrue="1" operator="equal">
      <formula>"売"</formula>
    </cfRule>
  </conditionalFormatting>
  <conditionalFormatting sqref="G12">
    <cfRule type="cellIs" dxfId="71" priority="59" stopIfTrue="1" operator="equal">
      <formula>"買"</formula>
    </cfRule>
    <cfRule type="cellIs" dxfId="70" priority="60" stopIfTrue="1" operator="equal">
      <formula>"売"</formula>
    </cfRule>
  </conditionalFormatting>
  <conditionalFormatting sqref="G14">
    <cfRule type="cellIs" dxfId="69" priority="55" stopIfTrue="1" operator="equal">
      <formula>"買"</formula>
    </cfRule>
    <cfRule type="cellIs" dxfId="68" priority="56" stopIfTrue="1" operator="equal">
      <formula>"売"</formula>
    </cfRule>
  </conditionalFormatting>
  <conditionalFormatting sqref="G15">
    <cfRule type="cellIs" dxfId="67" priority="53" stopIfTrue="1" operator="equal">
      <formula>"買"</formula>
    </cfRule>
    <cfRule type="cellIs" dxfId="66" priority="54" stopIfTrue="1" operator="equal">
      <formula>"売"</formula>
    </cfRule>
  </conditionalFormatting>
  <conditionalFormatting sqref="G17">
    <cfRule type="cellIs" dxfId="65" priority="49" stopIfTrue="1" operator="equal">
      <formula>"買"</formula>
    </cfRule>
    <cfRule type="cellIs" dxfId="64" priority="50" stopIfTrue="1" operator="equal">
      <formula>"売"</formula>
    </cfRule>
  </conditionalFormatting>
  <conditionalFormatting sqref="G20">
    <cfRule type="cellIs" dxfId="63" priority="45" stopIfTrue="1" operator="equal">
      <formula>"買"</formula>
    </cfRule>
    <cfRule type="cellIs" dxfId="62" priority="46" stopIfTrue="1" operator="equal">
      <formula>"売"</formula>
    </cfRule>
  </conditionalFormatting>
  <conditionalFormatting sqref="G21">
    <cfRule type="cellIs" dxfId="61" priority="43" stopIfTrue="1" operator="equal">
      <formula>"買"</formula>
    </cfRule>
    <cfRule type="cellIs" dxfId="60" priority="44" stopIfTrue="1" operator="equal">
      <formula>"売"</formula>
    </cfRule>
  </conditionalFormatting>
  <conditionalFormatting sqref="G23">
    <cfRule type="cellIs" dxfId="59" priority="41" stopIfTrue="1" operator="equal">
      <formula>"買"</formula>
    </cfRule>
    <cfRule type="cellIs" dxfId="58" priority="42" stopIfTrue="1" operator="equal">
      <formula>"売"</formula>
    </cfRule>
  </conditionalFormatting>
  <conditionalFormatting sqref="G29">
    <cfRule type="cellIs" dxfId="57" priority="35" stopIfTrue="1" operator="equal">
      <formula>"買"</formula>
    </cfRule>
    <cfRule type="cellIs" dxfId="56" priority="36" stopIfTrue="1" operator="equal">
      <formula>"売"</formula>
    </cfRule>
  </conditionalFormatting>
  <conditionalFormatting sqref="G30">
    <cfRule type="cellIs" dxfId="55" priority="33" stopIfTrue="1" operator="equal">
      <formula>"買"</formula>
    </cfRule>
    <cfRule type="cellIs" dxfId="54" priority="34" stopIfTrue="1" operator="equal">
      <formula>"売"</formula>
    </cfRule>
  </conditionalFormatting>
  <conditionalFormatting sqref="G31">
    <cfRule type="cellIs" dxfId="53" priority="31" stopIfTrue="1" operator="equal">
      <formula>"買"</formula>
    </cfRule>
    <cfRule type="cellIs" dxfId="52" priority="32" stopIfTrue="1" operator="equal">
      <formula>"売"</formula>
    </cfRule>
  </conditionalFormatting>
  <conditionalFormatting sqref="G32">
    <cfRule type="cellIs" dxfId="51" priority="29" stopIfTrue="1" operator="equal">
      <formula>"買"</formula>
    </cfRule>
    <cfRule type="cellIs" dxfId="50" priority="30" stopIfTrue="1" operator="equal">
      <formula>"売"</formula>
    </cfRule>
  </conditionalFormatting>
  <conditionalFormatting sqref="G33">
    <cfRule type="cellIs" dxfId="49" priority="27" stopIfTrue="1" operator="equal">
      <formula>"買"</formula>
    </cfRule>
    <cfRule type="cellIs" dxfId="48" priority="28" stopIfTrue="1" operator="equal">
      <formula>"売"</formula>
    </cfRule>
  </conditionalFormatting>
  <conditionalFormatting sqref="G28">
    <cfRule type="cellIs" dxfId="47" priority="23" stopIfTrue="1" operator="equal">
      <formula>"買"</formula>
    </cfRule>
    <cfRule type="cellIs" dxfId="46" priority="24" stopIfTrue="1" operator="equal">
      <formula>"売"</formula>
    </cfRule>
  </conditionalFormatting>
  <conditionalFormatting sqref="G36">
    <cfRule type="cellIs" dxfId="45" priority="21" stopIfTrue="1" operator="equal">
      <formula>"買"</formula>
    </cfRule>
    <cfRule type="cellIs" dxfId="44" priority="22" stopIfTrue="1" operator="equal">
      <formula>"売"</formula>
    </cfRule>
  </conditionalFormatting>
  <conditionalFormatting sqref="G37">
    <cfRule type="cellIs" dxfId="43" priority="19" stopIfTrue="1" operator="equal">
      <formula>"買"</formula>
    </cfRule>
    <cfRule type="cellIs" dxfId="42" priority="20" stopIfTrue="1" operator="equal">
      <formula>"売"</formula>
    </cfRule>
  </conditionalFormatting>
  <conditionalFormatting sqref="G38">
    <cfRule type="cellIs" dxfId="41" priority="17" stopIfTrue="1" operator="equal">
      <formula>"買"</formula>
    </cfRule>
    <cfRule type="cellIs" dxfId="40" priority="18" stopIfTrue="1" operator="equal">
      <formula>"売"</formula>
    </cfRule>
  </conditionalFormatting>
  <conditionalFormatting sqref="G41">
    <cfRule type="cellIs" dxfId="39" priority="15" stopIfTrue="1" operator="equal">
      <formula>"買"</formula>
    </cfRule>
    <cfRule type="cellIs" dxfId="38" priority="16" stopIfTrue="1" operator="equal">
      <formula>"売"</formula>
    </cfRule>
  </conditionalFormatting>
  <conditionalFormatting sqref="G42">
    <cfRule type="cellIs" dxfId="37" priority="13" stopIfTrue="1" operator="equal">
      <formula>"買"</formula>
    </cfRule>
    <cfRule type="cellIs" dxfId="36" priority="14" stopIfTrue="1" operator="equal">
      <formula>"売"</formula>
    </cfRule>
  </conditionalFormatting>
  <conditionalFormatting sqref="G43">
    <cfRule type="cellIs" dxfId="23" priority="11" stopIfTrue="1" operator="equal">
      <formula>"買"</formula>
    </cfRule>
    <cfRule type="cellIs" dxfId="22" priority="12" stopIfTrue="1" operator="equal">
      <formula>"売"</formula>
    </cfRule>
  </conditionalFormatting>
  <conditionalFormatting sqref="G44">
    <cfRule type="cellIs" dxfId="19" priority="9" stopIfTrue="1" operator="equal">
      <formula>"買"</formula>
    </cfRule>
    <cfRule type="cellIs" dxfId="18" priority="10" stopIfTrue="1" operator="equal">
      <formula>"売"</formula>
    </cfRule>
  </conditionalFormatting>
  <conditionalFormatting sqref="G45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46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47">
    <cfRule type="cellIs" dxfId="7" priority="3" stopIfTrue="1" operator="equal">
      <formula>"買"</formula>
    </cfRule>
    <cfRule type="cellIs" dxfId="6" priority="4" stopIfTrue="1" operator="equal">
      <formula>"売"</formula>
    </cfRule>
  </conditionalFormatting>
  <conditionalFormatting sqref="G48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9" xr:uid="{00000000-0002-0000-0300-000000000000}">
      <formula1>"買,売"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1BA5-554F-40B7-8818-1D0B350CAE2A}">
  <dimension ref="A1"/>
  <sheetViews>
    <sheetView topLeftCell="A358" zoomScale="80" zoomScaleNormal="80" workbookViewId="0">
      <selection activeCell="B394" sqref="B394"/>
    </sheetView>
  </sheetViews>
  <sheetFormatPr defaultRowHeight="13.2" x14ac:dyDescent="0.2"/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7" zoomScale="145" zoomScaleNormal="145" zoomScaleSheetLayoutView="100" workbookViewId="0">
      <selection activeCell="A30" sqref="A30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113" t="s">
        <v>75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</row>
    <row r="4" spans="1:10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10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</row>
    <row r="6" spans="1:10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</row>
    <row r="7" spans="1:10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</row>
    <row r="8" spans="1:10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0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1" spans="1:10" x14ac:dyDescent="0.2">
      <c r="A11" t="s">
        <v>1</v>
      </c>
    </row>
    <row r="12" spans="1:10" x14ac:dyDescent="0.2">
      <c r="A12" s="115" t="s">
        <v>76</v>
      </c>
      <c r="B12" s="116"/>
      <c r="C12" s="116"/>
      <c r="D12" s="116"/>
      <c r="E12" s="116"/>
      <c r="F12" s="116"/>
      <c r="G12" s="116"/>
      <c r="H12" s="116"/>
      <c r="I12" s="116"/>
      <c r="J12" s="116"/>
    </row>
    <row r="13" spans="1:10" x14ac:dyDescent="0.2">
      <c r="A13" s="116"/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0" x14ac:dyDescent="0.2">
      <c r="A14" s="116"/>
      <c r="B14" s="116"/>
      <c r="C14" s="116"/>
      <c r="D14" s="116"/>
      <c r="E14" s="116"/>
      <c r="F14" s="116"/>
      <c r="G14" s="116"/>
      <c r="H14" s="116"/>
      <c r="I14" s="116"/>
      <c r="J14" s="116"/>
    </row>
    <row r="15" spans="1:10" x14ac:dyDescent="0.2">
      <c r="A15" s="116"/>
      <c r="B15" s="116"/>
      <c r="C15" s="116"/>
      <c r="D15" s="116"/>
      <c r="E15" s="116"/>
      <c r="F15" s="116"/>
      <c r="G15" s="116"/>
      <c r="H15" s="116"/>
      <c r="I15" s="116"/>
      <c r="J15" s="116"/>
    </row>
    <row r="16" spans="1:10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16"/>
    </row>
    <row r="17" spans="1:10" x14ac:dyDescent="0.2">
      <c r="A17" s="116"/>
      <c r="B17" s="116"/>
      <c r="C17" s="116"/>
      <c r="D17" s="116"/>
      <c r="E17" s="116"/>
      <c r="F17" s="116"/>
      <c r="G17" s="116"/>
      <c r="H17" s="116"/>
      <c r="I17" s="116"/>
      <c r="J17" s="116"/>
    </row>
    <row r="18" spans="1:10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</row>
    <row r="19" spans="1:10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</row>
    <row r="21" spans="1:10" x14ac:dyDescent="0.2">
      <c r="A21" t="s">
        <v>2</v>
      </c>
    </row>
    <row r="22" spans="1:10" x14ac:dyDescent="0.2">
      <c r="A22" s="115" t="s">
        <v>77</v>
      </c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0" x14ac:dyDescent="0.2">
      <c r="A23" s="115"/>
      <c r="B23" s="115"/>
      <c r="C23" s="115"/>
      <c r="D23" s="115"/>
      <c r="E23" s="115"/>
      <c r="F23" s="115"/>
      <c r="G23" s="115"/>
      <c r="H23" s="115"/>
      <c r="I23" s="115"/>
      <c r="J23" s="115"/>
    </row>
    <row r="24" spans="1:10" x14ac:dyDescent="0.2">
      <c r="A24" s="115"/>
      <c r="B24" s="115"/>
      <c r="C24" s="115"/>
      <c r="D24" s="115"/>
      <c r="E24" s="115"/>
      <c r="F24" s="115"/>
      <c r="G24" s="115"/>
      <c r="H24" s="115"/>
      <c r="I24" s="115"/>
      <c r="J24" s="115"/>
    </row>
    <row r="25" spans="1:10" x14ac:dyDescent="0.2">
      <c r="A25" s="115"/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0" x14ac:dyDescent="0.2">
      <c r="A26" s="115"/>
      <c r="B26" s="115"/>
      <c r="C26" s="115"/>
      <c r="D26" s="115"/>
      <c r="E26" s="115"/>
      <c r="F26" s="115"/>
      <c r="G26" s="115"/>
      <c r="H26" s="115"/>
      <c r="I26" s="115"/>
      <c r="J26" s="115"/>
    </row>
    <row r="27" spans="1:10" x14ac:dyDescent="0.2">
      <c r="A27" s="115"/>
      <c r="B27" s="115"/>
      <c r="C27" s="115"/>
      <c r="D27" s="115"/>
      <c r="E27" s="115"/>
      <c r="F27" s="115"/>
      <c r="G27" s="115"/>
      <c r="H27" s="115"/>
      <c r="I27" s="115"/>
      <c r="J27" s="115"/>
    </row>
    <row r="28" spans="1:10" x14ac:dyDescent="0.2">
      <c r="A28" s="115"/>
      <c r="B28" s="115"/>
      <c r="C28" s="115"/>
      <c r="D28" s="115"/>
      <c r="E28" s="115"/>
      <c r="F28" s="115"/>
      <c r="G28" s="115"/>
      <c r="H28" s="115"/>
      <c r="I28" s="115"/>
      <c r="J28" s="115"/>
    </row>
    <row r="29" spans="1:10" x14ac:dyDescent="0.2">
      <c r="A29" s="115"/>
      <c r="B29" s="115"/>
      <c r="C29" s="115"/>
      <c r="D29" s="115"/>
      <c r="E29" s="115"/>
      <c r="F29" s="115"/>
      <c r="G29" s="115"/>
      <c r="H29" s="115"/>
      <c r="I29" s="115"/>
      <c r="J29" s="115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D16" sqref="D16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30</v>
      </c>
      <c r="E5" s="32">
        <v>43661</v>
      </c>
      <c r="F5" s="28">
        <v>50</v>
      </c>
      <c r="G5" s="32">
        <v>43666</v>
      </c>
      <c r="H5" s="28">
        <v>50</v>
      </c>
      <c r="I5" s="32">
        <v>43682</v>
      </c>
    </row>
    <row r="6" spans="2:9" x14ac:dyDescent="0.2">
      <c r="B6" s="27" t="s">
        <v>43</v>
      </c>
      <c r="C6" s="28" t="s">
        <v>67</v>
      </c>
      <c r="D6" s="28">
        <v>16</v>
      </c>
      <c r="E6" s="32">
        <v>43676</v>
      </c>
      <c r="F6" s="28">
        <v>51</v>
      </c>
      <c r="G6" s="32">
        <v>43682</v>
      </c>
      <c r="H6" s="28">
        <v>30</v>
      </c>
      <c r="I6" s="32">
        <v>43682</v>
      </c>
    </row>
    <row r="7" spans="2:9" x14ac:dyDescent="0.2">
      <c r="B7" s="27" t="s">
        <v>43</v>
      </c>
      <c r="C7" s="28" t="s">
        <v>69</v>
      </c>
      <c r="D7" s="28">
        <v>4</v>
      </c>
      <c r="E7" s="32">
        <v>43683</v>
      </c>
      <c r="F7" s="28">
        <v>24</v>
      </c>
      <c r="G7" s="32">
        <v>43683</v>
      </c>
      <c r="H7" s="28">
        <v>60</v>
      </c>
      <c r="I7" s="32">
        <v>43685</v>
      </c>
    </row>
    <row r="8" spans="2:9" x14ac:dyDescent="0.2">
      <c r="B8" s="27" t="s">
        <v>43</v>
      </c>
      <c r="C8" s="28" t="s">
        <v>70</v>
      </c>
      <c r="D8" s="28">
        <v>17</v>
      </c>
      <c r="E8" s="32">
        <v>43686</v>
      </c>
      <c r="F8" s="28">
        <v>40</v>
      </c>
      <c r="G8" s="32">
        <v>43687</v>
      </c>
      <c r="H8" s="28">
        <v>64</v>
      </c>
      <c r="I8" s="32">
        <v>43688</v>
      </c>
    </row>
    <row r="9" spans="2:9" x14ac:dyDescent="0.2">
      <c r="B9" s="27" t="s">
        <v>43</v>
      </c>
      <c r="C9" s="28" t="s">
        <v>71</v>
      </c>
      <c r="D9" s="28">
        <v>15</v>
      </c>
      <c r="E9" s="32">
        <v>43688</v>
      </c>
      <c r="F9" s="28">
        <v>40</v>
      </c>
      <c r="G9" s="32">
        <v>43689</v>
      </c>
      <c r="H9" s="28"/>
      <c r="I9" s="32"/>
    </row>
    <row r="10" spans="2:9" x14ac:dyDescent="0.2">
      <c r="B10" s="27" t="s">
        <v>43</v>
      </c>
      <c r="C10" s="28"/>
      <c r="D10" s="28"/>
      <c r="E10" s="32"/>
      <c r="F10" s="28"/>
      <c r="G10" s="32"/>
      <c r="H10" s="28"/>
      <c r="I10" s="32"/>
    </row>
    <row r="11" spans="2:9" x14ac:dyDescent="0.2">
      <c r="B11" s="27" t="s">
        <v>43</v>
      </c>
      <c r="C11" s="28"/>
      <c r="D11" s="28"/>
      <c r="E11" s="32"/>
      <c r="F11" s="28"/>
      <c r="G11" s="32"/>
      <c r="H11" s="28"/>
      <c r="I11" s="32"/>
    </row>
    <row r="12" spans="2:9" x14ac:dyDescent="0.2">
      <c r="B12" s="27" t="s">
        <v>43</v>
      </c>
      <c r="C12" s="28"/>
      <c r="D12" s="28"/>
      <c r="E12" s="32"/>
      <c r="F12" s="28"/>
      <c r="G12" s="32"/>
      <c r="H12" s="28"/>
      <c r="I12" s="32"/>
    </row>
  </sheetData>
  <phoneticPr fontId="2"/>
  <pageMargins left="0.75" right="0.75" top="1" bottom="1" header="0.51111111111111107" footer="0.51111111111111107"/>
  <pageSetup paperSize="9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86" t="s">
        <v>5</v>
      </c>
      <c r="C2" s="86"/>
      <c r="D2" s="89"/>
      <c r="E2" s="89"/>
      <c r="F2" s="86" t="s">
        <v>6</v>
      </c>
      <c r="G2" s="86"/>
      <c r="H2" s="89" t="s">
        <v>36</v>
      </c>
      <c r="I2" s="89"/>
      <c r="J2" s="86" t="s">
        <v>7</v>
      </c>
      <c r="K2" s="86"/>
      <c r="L2" s="98">
        <f>C9</f>
        <v>1000000</v>
      </c>
      <c r="M2" s="89"/>
      <c r="N2" s="86" t="s">
        <v>8</v>
      </c>
      <c r="O2" s="86"/>
      <c r="P2" s="98" t="e">
        <f>C108+R108</f>
        <v>#VALUE!</v>
      </c>
      <c r="Q2" s="89"/>
      <c r="R2" s="1"/>
      <c r="S2" s="1"/>
      <c r="T2" s="1"/>
    </row>
    <row r="3" spans="2:21" ht="57" customHeight="1" x14ac:dyDescent="0.2">
      <c r="B3" s="86" t="s">
        <v>9</v>
      </c>
      <c r="C3" s="86"/>
      <c r="D3" s="99" t="s">
        <v>38</v>
      </c>
      <c r="E3" s="99"/>
      <c r="F3" s="99"/>
      <c r="G3" s="99"/>
      <c r="H3" s="99"/>
      <c r="I3" s="99"/>
      <c r="J3" s="86" t="s">
        <v>10</v>
      </c>
      <c r="K3" s="86"/>
      <c r="L3" s="99" t="s">
        <v>35</v>
      </c>
      <c r="M3" s="100"/>
      <c r="N3" s="100"/>
      <c r="O3" s="100"/>
      <c r="P3" s="100"/>
      <c r="Q3" s="100"/>
      <c r="R3" s="1"/>
      <c r="S3" s="1"/>
    </row>
    <row r="4" spans="2:21" x14ac:dyDescent="0.2">
      <c r="B4" s="86" t="s">
        <v>11</v>
      </c>
      <c r="C4" s="86"/>
      <c r="D4" s="94">
        <f>SUM($R$9:$S$993)</f>
        <v>153684.21052631587</v>
      </c>
      <c r="E4" s="94"/>
      <c r="F4" s="86" t="s">
        <v>12</v>
      </c>
      <c r="G4" s="86"/>
      <c r="H4" s="95">
        <f>SUM($T$9:$U$108)</f>
        <v>292.00000000000017</v>
      </c>
      <c r="I4" s="89"/>
      <c r="J4" s="101" t="s">
        <v>13</v>
      </c>
      <c r="K4" s="101"/>
      <c r="L4" s="98">
        <f>MAX($C$9:$D$990)-C9</f>
        <v>153684.21052631596</v>
      </c>
      <c r="M4" s="98"/>
      <c r="N4" s="101" t="s">
        <v>14</v>
      </c>
      <c r="O4" s="101"/>
      <c r="P4" s="94">
        <f>MIN($C$9:$D$990)-C9</f>
        <v>0</v>
      </c>
      <c r="Q4" s="94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5" t="s">
        <v>19</v>
      </c>
      <c r="K5" s="86"/>
      <c r="L5" s="87"/>
      <c r="M5" s="88"/>
      <c r="N5" s="17" t="s">
        <v>20</v>
      </c>
      <c r="O5" s="9"/>
      <c r="P5" s="87"/>
      <c r="Q5" s="88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69" t="s">
        <v>21</v>
      </c>
      <c r="C7" s="71" t="s">
        <v>22</v>
      </c>
      <c r="D7" s="72"/>
      <c r="E7" s="75" t="s">
        <v>23</v>
      </c>
      <c r="F7" s="76"/>
      <c r="G7" s="76"/>
      <c r="H7" s="76"/>
      <c r="I7" s="77"/>
      <c r="J7" s="78" t="s">
        <v>24</v>
      </c>
      <c r="K7" s="79"/>
      <c r="L7" s="80"/>
      <c r="M7" s="81" t="s">
        <v>25</v>
      </c>
      <c r="N7" s="82" t="s">
        <v>26</v>
      </c>
      <c r="O7" s="83"/>
      <c r="P7" s="83"/>
      <c r="Q7" s="84"/>
      <c r="R7" s="90" t="s">
        <v>27</v>
      </c>
      <c r="S7" s="90"/>
      <c r="T7" s="90"/>
      <c r="U7" s="90"/>
    </row>
    <row r="8" spans="2:21" x14ac:dyDescent="0.2">
      <c r="B8" s="70"/>
      <c r="C8" s="73"/>
      <c r="D8" s="74"/>
      <c r="E8" s="18" t="s">
        <v>28</v>
      </c>
      <c r="F8" s="18" t="s">
        <v>29</v>
      </c>
      <c r="G8" s="18" t="s">
        <v>30</v>
      </c>
      <c r="H8" s="91" t="s">
        <v>31</v>
      </c>
      <c r="I8" s="77"/>
      <c r="J8" s="4" t="s">
        <v>32</v>
      </c>
      <c r="K8" s="92" t="s">
        <v>33</v>
      </c>
      <c r="L8" s="80"/>
      <c r="M8" s="81"/>
      <c r="N8" s="5" t="s">
        <v>28</v>
      </c>
      <c r="O8" s="5" t="s">
        <v>29</v>
      </c>
      <c r="P8" s="93" t="s">
        <v>31</v>
      </c>
      <c r="Q8" s="84"/>
      <c r="R8" s="90" t="s">
        <v>34</v>
      </c>
      <c r="S8" s="90"/>
      <c r="T8" s="90" t="s">
        <v>32</v>
      </c>
      <c r="U8" s="90"/>
    </row>
    <row r="9" spans="2:21" x14ac:dyDescent="0.2">
      <c r="B9" s="19">
        <v>1</v>
      </c>
      <c r="C9" s="55">
        <v>1000000</v>
      </c>
      <c r="D9" s="55"/>
      <c r="E9" s="19">
        <v>2001</v>
      </c>
      <c r="F9" s="8">
        <v>42111</v>
      </c>
      <c r="G9" s="19" t="s">
        <v>4</v>
      </c>
      <c r="H9" s="56">
        <v>105.33</v>
      </c>
      <c r="I9" s="56"/>
      <c r="J9" s="19">
        <v>57</v>
      </c>
      <c r="K9" s="55">
        <f t="shared" ref="K9:K72" si="0">IF(F9="","",C9*0.03)</f>
        <v>30000</v>
      </c>
      <c r="L9" s="55"/>
      <c r="M9" s="6">
        <f>IF(J9="","",(K9/J9)/1000)</f>
        <v>0.52631578947368418</v>
      </c>
      <c r="N9" s="19">
        <v>2001</v>
      </c>
      <c r="O9" s="8">
        <v>42111</v>
      </c>
      <c r="P9" s="56">
        <v>108.25</v>
      </c>
      <c r="Q9" s="56"/>
      <c r="R9" s="59">
        <f>IF(O9="","",(IF(G9="売",H9-P9,P9-H9))*M9*100000)</f>
        <v>153684.21052631587</v>
      </c>
      <c r="S9" s="59"/>
      <c r="T9" s="60">
        <f>IF(O9="","",IF(R9&lt;0,J9*(-1),IF(G9="買",(P9-H9)*100,(H9-P9)*100)))</f>
        <v>292.00000000000017</v>
      </c>
      <c r="U9" s="60"/>
    </row>
    <row r="10" spans="2:21" x14ac:dyDescent="0.2">
      <c r="B10" s="19">
        <v>2</v>
      </c>
      <c r="C10" s="55">
        <f t="shared" ref="C10:C73" si="1">IF(R9="","",C9+R9)</f>
        <v>1153684.210526316</v>
      </c>
      <c r="D10" s="55"/>
      <c r="E10" s="19"/>
      <c r="F10" s="8"/>
      <c r="G10" s="19" t="s">
        <v>4</v>
      </c>
      <c r="H10" s="56"/>
      <c r="I10" s="56"/>
      <c r="J10" s="19"/>
      <c r="K10" s="55" t="str">
        <f t="shared" si="0"/>
        <v/>
      </c>
      <c r="L10" s="55"/>
      <c r="M10" s="6" t="str">
        <f t="shared" ref="M10:M73" si="2">IF(J10="","",(K10/J10)/1000)</f>
        <v/>
      </c>
      <c r="N10" s="19"/>
      <c r="O10" s="8"/>
      <c r="P10" s="56"/>
      <c r="Q10" s="56"/>
      <c r="R10" s="59" t="str">
        <f t="shared" ref="R10:R73" si="3">IF(O10="","",(IF(G10="売",H10-P10,P10-H10))*M10*100000)</f>
        <v/>
      </c>
      <c r="S10" s="59"/>
      <c r="T10" s="60" t="str">
        <f t="shared" ref="T10:T73" si="4">IF(O10="","",IF(R10&lt;0,J10*(-1),IF(G10="買",(P10-H10)*100,(H10-P10)*100)))</f>
        <v/>
      </c>
      <c r="U10" s="60"/>
    </row>
    <row r="11" spans="2:21" x14ac:dyDescent="0.2">
      <c r="B11" s="19">
        <v>3</v>
      </c>
      <c r="C11" s="55" t="str">
        <f t="shared" si="1"/>
        <v/>
      </c>
      <c r="D11" s="55"/>
      <c r="E11" s="19"/>
      <c r="F11" s="8"/>
      <c r="G11" s="19" t="s">
        <v>4</v>
      </c>
      <c r="H11" s="56"/>
      <c r="I11" s="56"/>
      <c r="J11" s="19"/>
      <c r="K11" s="55" t="str">
        <f t="shared" si="0"/>
        <v/>
      </c>
      <c r="L11" s="55"/>
      <c r="M11" s="6" t="str">
        <f t="shared" si="2"/>
        <v/>
      </c>
      <c r="N11" s="19"/>
      <c r="O11" s="8"/>
      <c r="P11" s="56"/>
      <c r="Q11" s="56"/>
      <c r="R11" s="59" t="str">
        <f t="shared" si="3"/>
        <v/>
      </c>
      <c r="S11" s="59"/>
      <c r="T11" s="60" t="str">
        <f t="shared" si="4"/>
        <v/>
      </c>
      <c r="U11" s="60"/>
    </row>
    <row r="12" spans="2:21" x14ac:dyDescent="0.2">
      <c r="B12" s="19">
        <v>4</v>
      </c>
      <c r="C12" s="55" t="str">
        <f t="shared" si="1"/>
        <v/>
      </c>
      <c r="D12" s="55"/>
      <c r="E12" s="19"/>
      <c r="F12" s="8"/>
      <c r="G12" s="19" t="s">
        <v>3</v>
      </c>
      <c r="H12" s="56"/>
      <c r="I12" s="56"/>
      <c r="J12" s="19"/>
      <c r="K12" s="55" t="str">
        <f t="shared" si="0"/>
        <v/>
      </c>
      <c r="L12" s="55"/>
      <c r="M12" s="6" t="str">
        <f t="shared" si="2"/>
        <v/>
      </c>
      <c r="N12" s="19"/>
      <c r="O12" s="8"/>
      <c r="P12" s="56"/>
      <c r="Q12" s="56"/>
      <c r="R12" s="59" t="str">
        <f t="shared" si="3"/>
        <v/>
      </c>
      <c r="S12" s="59"/>
      <c r="T12" s="60" t="str">
        <f t="shared" si="4"/>
        <v/>
      </c>
      <c r="U12" s="60"/>
    </row>
    <row r="13" spans="2:21" x14ac:dyDescent="0.2">
      <c r="B13" s="19">
        <v>5</v>
      </c>
      <c r="C13" s="55" t="str">
        <f t="shared" si="1"/>
        <v/>
      </c>
      <c r="D13" s="55"/>
      <c r="E13" s="19"/>
      <c r="F13" s="8"/>
      <c r="G13" s="19" t="s">
        <v>3</v>
      </c>
      <c r="H13" s="56"/>
      <c r="I13" s="56"/>
      <c r="J13" s="19"/>
      <c r="K13" s="55" t="str">
        <f t="shared" si="0"/>
        <v/>
      </c>
      <c r="L13" s="55"/>
      <c r="M13" s="6" t="str">
        <f t="shared" si="2"/>
        <v/>
      </c>
      <c r="N13" s="19"/>
      <c r="O13" s="8"/>
      <c r="P13" s="56"/>
      <c r="Q13" s="56"/>
      <c r="R13" s="59" t="str">
        <f t="shared" si="3"/>
        <v/>
      </c>
      <c r="S13" s="59"/>
      <c r="T13" s="60" t="str">
        <f t="shared" si="4"/>
        <v/>
      </c>
      <c r="U13" s="60"/>
    </row>
    <row r="14" spans="2:21" x14ac:dyDescent="0.2">
      <c r="B14" s="19">
        <v>6</v>
      </c>
      <c r="C14" s="55" t="str">
        <f t="shared" si="1"/>
        <v/>
      </c>
      <c r="D14" s="55"/>
      <c r="E14" s="19"/>
      <c r="F14" s="8"/>
      <c r="G14" s="19" t="s">
        <v>4</v>
      </c>
      <c r="H14" s="56"/>
      <c r="I14" s="56"/>
      <c r="J14" s="19"/>
      <c r="K14" s="55" t="str">
        <f t="shared" si="0"/>
        <v/>
      </c>
      <c r="L14" s="55"/>
      <c r="M14" s="6" t="str">
        <f t="shared" si="2"/>
        <v/>
      </c>
      <c r="N14" s="19"/>
      <c r="O14" s="8"/>
      <c r="P14" s="56"/>
      <c r="Q14" s="56"/>
      <c r="R14" s="59" t="str">
        <f t="shared" si="3"/>
        <v/>
      </c>
      <c r="S14" s="59"/>
      <c r="T14" s="60" t="str">
        <f t="shared" si="4"/>
        <v/>
      </c>
      <c r="U14" s="60"/>
    </row>
    <row r="15" spans="2:21" x14ac:dyDescent="0.2">
      <c r="B15" s="19">
        <v>7</v>
      </c>
      <c r="C15" s="55" t="str">
        <f t="shared" si="1"/>
        <v/>
      </c>
      <c r="D15" s="55"/>
      <c r="E15" s="19"/>
      <c r="F15" s="8"/>
      <c r="G15" s="19" t="s">
        <v>4</v>
      </c>
      <c r="H15" s="56"/>
      <c r="I15" s="56"/>
      <c r="J15" s="19"/>
      <c r="K15" s="55" t="str">
        <f t="shared" si="0"/>
        <v/>
      </c>
      <c r="L15" s="55"/>
      <c r="M15" s="6" t="str">
        <f t="shared" si="2"/>
        <v/>
      </c>
      <c r="N15" s="19"/>
      <c r="O15" s="8"/>
      <c r="P15" s="56"/>
      <c r="Q15" s="56"/>
      <c r="R15" s="59" t="str">
        <f t="shared" si="3"/>
        <v/>
      </c>
      <c r="S15" s="59"/>
      <c r="T15" s="60" t="str">
        <f t="shared" si="4"/>
        <v/>
      </c>
      <c r="U15" s="60"/>
    </row>
    <row r="16" spans="2:21" x14ac:dyDescent="0.2">
      <c r="B16" s="19">
        <v>8</v>
      </c>
      <c r="C16" s="55" t="str">
        <f t="shared" si="1"/>
        <v/>
      </c>
      <c r="D16" s="55"/>
      <c r="E16" s="19"/>
      <c r="F16" s="8"/>
      <c r="G16" s="19" t="s">
        <v>4</v>
      </c>
      <c r="H16" s="56"/>
      <c r="I16" s="56"/>
      <c r="J16" s="19"/>
      <c r="K16" s="55" t="str">
        <f t="shared" si="0"/>
        <v/>
      </c>
      <c r="L16" s="55"/>
      <c r="M16" s="6" t="str">
        <f t="shared" si="2"/>
        <v/>
      </c>
      <c r="N16" s="19"/>
      <c r="O16" s="8"/>
      <c r="P16" s="56"/>
      <c r="Q16" s="56"/>
      <c r="R16" s="59" t="str">
        <f t="shared" si="3"/>
        <v/>
      </c>
      <c r="S16" s="59"/>
      <c r="T16" s="60" t="str">
        <f t="shared" si="4"/>
        <v/>
      </c>
      <c r="U16" s="60"/>
    </row>
    <row r="17" spans="2:21" x14ac:dyDescent="0.2">
      <c r="B17" s="19">
        <v>9</v>
      </c>
      <c r="C17" s="55" t="str">
        <f t="shared" si="1"/>
        <v/>
      </c>
      <c r="D17" s="55"/>
      <c r="E17" s="19"/>
      <c r="F17" s="8"/>
      <c r="G17" s="19" t="s">
        <v>4</v>
      </c>
      <c r="H17" s="56"/>
      <c r="I17" s="56"/>
      <c r="J17" s="19"/>
      <c r="K17" s="55" t="str">
        <f t="shared" si="0"/>
        <v/>
      </c>
      <c r="L17" s="55"/>
      <c r="M17" s="6" t="str">
        <f t="shared" si="2"/>
        <v/>
      </c>
      <c r="N17" s="19"/>
      <c r="O17" s="8"/>
      <c r="P17" s="56"/>
      <c r="Q17" s="56"/>
      <c r="R17" s="59" t="str">
        <f t="shared" si="3"/>
        <v/>
      </c>
      <c r="S17" s="59"/>
      <c r="T17" s="60" t="str">
        <f t="shared" si="4"/>
        <v/>
      </c>
      <c r="U17" s="60"/>
    </row>
    <row r="18" spans="2:21" x14ac:dyDescent="0.2">
      <c r="B18" s="19">
        <v>10</v>
      </c>
      <c r="C18" s="55" t="str">
        <f t="shared" si="1"/>
        <v/>
      </c>
      <c r="D18" s="55"/>
      <c r="E18" s="19"/>
      <c r="F18" s="8"/>
      <c r="G18" s="19" t="s">
        <v>4</v>
      </c>
      <c r="H18" s="56"/>
      <c r="I18" s="56"/>
      <c r="J18" s="19"/>
      <c r="K18" s="55" t="str">
        <f t="shared" si="0"/>
        <v/>
      </c>
      <c r="L18" s="55"/>
      <c r="M18" s="6" t="str">
        <f t="shared" si="2"/>
        <v/>
      </c>
      <c r="N18" s="19"/>
      <c r="O18" s="8"/>
      <c r="P18" s="56"/>
      <c r="Q18" s="56"/>
      <c r="R18" s="59" t="str">
        <f t="shared" si="3"/>
        <v/>
      </c>
      <c r="S18" s="59"/>
      <c r="T18" s="60" t="str">
        <f t="shared" si="4"/>
        <v/>
      </c>
      <c r="U18" s="60"/>
    </row>
    <row r="19" spans="2:21" x14ac:dyDescent="0.2">
      <c r="B19" s="19">
        <v>11</v>
      </c>
      <c r="C19" s="55" t="str">
        <f t="shared" si="1"/>
        <v/>
      </c>
      <c r="D19" s="55"/>
      <c r="E19" s="19"/>
      <c r="F19" s="8"/>
      <c r="G19" s="19" t="s">
        <v>4</v>
      </c>
      <c r="H19" s="56"/>
      <c r="I19" s="56"/>
      <c r="J19" s="19"/>
      <c r="K19" s="55" t="str">
        <f t="shared" si="0"/>
        <v/>
      </c>
      <c r="L19" s="55"/>
      <c r="M19" s="6" t="str">
        <f t="shared" si="2"/>
        <v/>
      </c>
      <c r="N19" s="19"/>
      <c r="O19" s="8"/>
      <c r="P19" s="56"/>
      <c r="Q19" s="56"/>
      <c r="R19" s="59" t="str">
        <f t="shared" si="3"/>
        <v/>
      </c>
      <c r="S19" s="59"/>
      <c r="T19" s="60" t="str">
        <f t="shared" si="4"/>
        <v/>
      </c>
      <c r="U19" s="60"/>
    </row>
    <row r="20" spans="2:21" x14ac:dyDescent="0.2">
      <c r="B20" s="19">
        <v>12</v>
      </c>
      <c r="C20" s="55" t="str">
        <f t="shared" si="1"/>
        <v/>
      </c>
      <c r="D20" s="55"/>
      <c r="E20" s="19"/>
      <c r="F20" s="8"/>
      <c r="G20" s="19" t="s">
        <v>4</v>
      </c>
      <c r="H20" s="56"/>
      <c r="I20" s="56"/>
      <c r="J20" s="19"/>
      <c r="K20" s="55" t="str">
        <f t="shared" si="0"/>
        <v/>
      </c>
      <c r="L20" s="55"/>
      <c r="M20" s="6" t="str">
        <f t="shared" si="2"/>
        <v/>
      </c>
      <c r="N20" s="19"/>
      <c r="O20" s="8"/>
      <c r="P20" s="56"/>
      <c r="Q20" s="56"/>
      <c r="R20" s="59" t="str">
        <f t="shared" si="3"/>
        <v/>
      </c>
      <c r="S20" s="59"/>
      <c r="T20" s="60" t="str">
        <f t="shared" si="4"/>
        <v/>
      </c>
      <c r="U20" s="60"/>
    </row>
    <row r="21" spans="2:21" x14ac:dyDescent="0.2">
      <c r="B21" s="19">
        <v>13</v>
      </c>
      <c r="C21" s="55" t="str">
        <f t="shared" si="1"/>
        <v/>
      </c>
      <c r="D21" s="55"/>
      <c r="E21" s="19"/>
      <c r="F21" s="8"/>
      <c r="G21" s="19" t="s">
        <v>4</v>
      </c>
      <c r="H21" s="56"/>
      <c r="I21" s="56"/>
      <c r="J21" s="19"/>
      <c r="K21" s="55" t="str">
        <f t="shared" si="0"/>
        <v/>
      </c>
      <c r="L21" s="55"/>
      <c r="M21" s="6" t="str">
        <f t="shared" si="2"/>
        <v/>
      </c>
      <c r="N21" s="19"/>
      <c r="O21" s="8"/>
      <c r="P21" s="56"/>
      <c r="Q21" s="56"/>
      <c r="R21" s="59" t="str">
        <f t="shared" si="3"/>
        <v/>
      </c>
      <c r="S21" s="59"/>
      <c r="T21" s="60" t="str">
        <f t="shared" si="4"/>
        <v/>
      </c>
      <c r="U21" s="60"/>
    </row>
    <row r="22" spans="2:21" x14ac:dyDescent="0.2">
      <c r="B22" s="19">
        <v>14</v>
      </c>
      <c r="C22" s="55" t="str">
        <f t="shared" si="1"/>
        <v/>
      </c>
      <c r="D22" s="55"/>
      <c r="E22" s="19"/>
      <c r="F22" s="8"/>
      <c r="G22" s="19" t="s">
        <v>3</v>
      </c>
      <c r="H22" s="56"/>
      <c r="I22" s="56"/>
      <c r="J22" s="19"/>
      <c r="K22" s="55" t="str">
        <f t="shared" si="0"/>
        <v/>
      </c>
      <c r="L22" s="55"/>
      <c r="M22" s="6" t="str">
        <f t="shared" si="2"/>
        <v/>
      </c>
      <c r="N22" s="19"/>
      <c r="O22" s="8"/>
      <c r="P22" s="56"/>
      <c r="Q22" s="56"/>
      <c r="R22" s="59" t="str">
        <f t="shared" si="3"/>
        <v/>
      </c>
      <c r="S22" s="59"/>
      <c r="T22" s="60" t="str">
        <f t="shared" si="4"/>
        <v/>
      </c>
      <c r="U22" s="60"/>
    </row>
    <row r="23" spans="2:21" x14ac:dyDescent="0.2">
      <c r="B23" s="19">
        <v>15</v>
      </c>
      <c r="C23" s="55" t="str">
        <f t="shared" si="1"/>
        <v/>
      </c>
      <c r="D23" s="55"/>
      <c r="E23" s="19"/>
      <c r="F23" s="8"/>
      <c r="G23" s="19" t="s">
        <v>4</v>
      </c>
      <c r="H23" s="56"/>
      <c r="I23" s="56"/>
      <c r="J23" s="19"/>
      <c r="K23" s="55" t="str">
        <f t="shared" si="0"/>
        <v/>
      </c>
      <c r="L23" s="55"/>
      <c r="M23" s="6" t="str">
        <f t="shared" si="2"/>
        <v/>
      </c>
      <c r="N23" s="19"/>
      <c r="O23" s="8"/>
      <c r="P23" s="56"/>
      <c r="Q23" s="56"/>
      <c r="R23" s="59" t="str">
        <f t="shared" si="3"/>
        <v/>
      </c>
      <c r="S23" s="59"/>
      <c r="T23" s="60" t="str">
        <f t="shared" si="4"/>
        <v/>
      </c>
      <c r="U23" s="60"/>
    </row>
    <row r="24" spans="2:21" x14ac:dyDescent="0.2">
      <c r="B24" s="19">
        <v>16</v>
      </c>
      <c r="C24" s="55" t="str">
        <f t="shared" si="1"/>
        <v/>
      </c>
      <c r="D24" s="55"/>
      <c r="E24" s="19"/>
      <c r="F24" s="8"/>
      <c r="G24" s="19" t="s">
        <v>4</v>
      </c>
      <c r="H24" s="56"/>
      <c r="I24" s="56"/>
      <c r="J24" s="19"/>
      <c r="K24" s="55" t="str">
        <f t="shared" si="0"/>
        <v/>
      </c>
      <c r="L24" s="55"/>
      <c r="M24" s="6" t="str">
        <f t="shared" si="2"/>
        <v/>
      </c>
      <c r="N24" s="19"/>
      <c r="O24" s="8"/>
      <c r="P24" s="56"/>
      <c r="Q24" s="56"/>
      <c r="R24" s="59" t="str">
        <f t="shared" si="3"/>
        <v/>
      </c>
      <c r="S24" s="59"/>
      <c r="T24" s="60" t="str">
        <f t="shared" si="4"/>
        <v/>
      </c>
      <c r="U24" s="60"/>
    </row>
    <row r="25" spans="2:21" x14ac:dyDescent="0.2">
      <c r="B25" s="19">
        <v>17</v>
      </c>
      <c r="C25" s="55" t="str">
        <f t="shared" si="1"/>
        <v/>
      </c>
      <c r="D25" s="55"/>
      <c r="E25" s="19"/>
      <c r="F25" s="8"/>
      <c r="G25" s="19" t="s">
        <v>4</v>
      </c>
      <c r="H25" s="56"/>
      <c r="I25" s="56"/>
      <c r="J25" s="19"/>
      <c r="K25" s="55" t="str">
        <f t="shared" si="0"/>
        <v/>
      </c>
      <c r="L25" s="55"/>
      <c r="M25" s="6" t="str">
        <f t="shared" si="2"/>
        <v/>
      </c>
      <c r="N25" s="19"/>
      <c r="O25" s="8"/>
      <c r="P25" s="56"/>
      <c r="Q25" s="56"/>
      <c r="R25" s="59" t="str">
        <f t="shared" si="3"/>
        <v/>
      </c>
      <c r="S25" s="59"/>
      <c r="T25" s="60" t="str">
        <f t="shared" si="4"/>
        <v/>
      </c>
      <c r="U25" s="60"/>
    </row>
    <row r="26" spans="2:21" x14ac:dyDescent="0.2">
      <c r="B26" s="19">
        <v>18</v>
      </c>
      <c r="C26" s="55" t="str">
        <f t="shared" si="1"/>
        <v/>
      </c>
      <c r="D26" s="55"/>
      <c r="E26" s="19"/>
      <c r="F26" s="8"/>
      <c r="G26" s="19" t="s">
        <v>4</v>
      </c>
      <c r="H26" s="56"/>
      <c r="I26" s="56"/>
      <c r="J26" s="19"/>
      <c r="K26" s="55" t="str">
        <f t="shared" si="0"/>
        <v/>
      </c>
      <c r="L26" s="55"/>
      <c r="M26" s="6" t="str">
        <f t="shared" si="2"/>
        <v/>
      </c>
      <c r="N26" s="19"/>
      <c r="O26" s="8"/>
      <c r="P26" s="56"/>
      <c r="Q26" s="56"/>
      <c r="R26" s="59" t="str">
        <f t="shared" si="3"/>
        <v/>
      </c>
      <c r="S26" s="59"/>
      <c r="T26" s="60" t="str">
        <f t="shared" si="4"/>
        <v/>
      </c>
      <c r="U26" s="60"/>
    </row>
    <row r="27" spans="2:21" x14ac:dyDescent="0.2">
      <c r="B27" s="19">
        <v>19</v>
      </c>
      <c r="C27" s="55" t="str">
        <f t="shared" si="1"/>
        <v/>
      </c>
      <c r="D27" s="55"/>
      <c r="E27" s="19"/>
      <c r="F27" s="8"/>
      <c r="G27" s="19" t="s">
        <v>3</v>
      </c>
      <c r="H27" s="56"/>
      <c r="I27" s="56"/>
      <c r="J27" s="19"/>
      <c r="K27" s="55" t="str">
        <f t="shared" si="0"/>
        <v/>
      </c>
      <c r="L27" s="55"/>
      <c r="M27" s="6" t="str">
        <f t="shared" si="2"/>
        <v/>
      </c>
      <c r="N27" s="19"/>
      <c r="O27" s="8"/>
      <c r="P27" s="56"/>
      <c r="Q27" s="56"/>
      <c r="R27" s="59" t="str">
        <f t="shared" si="3"/>
        <v/>
      </c>
      <c r="S27" s="59"/>
      <c r="T27" s="60" t="str">
        <f t="shared" si="4"/>
        <v/>
      </c>
      <c r="U27" s="60"/>
    </row>
    <row r="28" spans="2:21" x14ac:dyDescent="0.2">
      <c r="B28" s="19">
        <v>20</v>
      </c>
      <c r="C28" s="55" t="str">
        <f t="shared" si="1"/>
        <v/>
      </c>
      <c r="D28" s="55"/>
      <c r="E28" s="19"/>
      <c r="F28" s="8"/>
      <c r="G28" s="19" t="s">
        <v>4</v>
      </c>
      <c r="H28" s="56"/>
      <c r="I28" s="56"/>
      <c r="J28" s="19"/>
      <c r="K28" s="55" t="str">
        <f t="shared" si="0"/>
        <v/>
      </c>
      <c r="L28" s="55"/>
      <c r="M28" s="6" t="str">
        <f t="shared" si="2"/>
        <v/>
      </c>
      <c r="N28" s="19"/>
      <c r="O28" s="8"/>
      <c r="P28" s="56"/>
      <c r="Q28" s="56"/>
      <c r="R28" s="59" t="str">
        <f t="shared" si="3"/>
        <v/>
      </c>
      <c r="S28" s="59"/>
      <c r="T28" s="60" t="str">
        <f t="shared" si="4"/>
        <v/>
      </c>
      <c r="U28" s="60"/>
    </row>
    <row r="29" spans="2:21" x14ac:dyDescent="0.2">
      <c r="B29" s="19">
        <v>21</v>
      </c>
      <c r="C29" s="55" t="str">
        <f t="shared" si="1"/>
        <v/>
      </c>
      <c r="D29" s="55"/>
      <c r="E29" s="19"/>
      <c r="F29" s="8"/>
      <c r="G29" s="19" t="s">
        <v>3</v>
      </c>
      <c r="H29" s="56"/>
      <c r="I29" s="56"/>
      <c r="J29" s="19"/>
      <c r="K29" s="55" t="str">
        <f t="shared" si="0"/>
        <v/>
      </c>
      <c r="L29" s="55"/>
      <c r="M29" s="6" t="str">
        <f t="shared" si="2"/>
        <v/>
      </c>
      <c r="N29" s="19"/>
      <c r="O29" s="8"/>
      <c r="P29" s="56"/>
      <c r="Q29" s="56"/>
      <c r="R29" s="59" t="str">
        <f t="shared" si="3"/>
        <v/>
      </c>
      <c r="S29" s="59"/>
      <c r="T29" s="60" t="str">
        <f t="shared" si="4"/>
        <v/>
      </c>
      <c r="U29" s="60"/>
    </row>
    <row r="30" spans="2:21" x14ac:dyDescent="0.2">
      <c r="B30" s="19">
        <v>22</v>
      </c>
      <c r="C30" s="55" t="str">
        <f t="shared" si="1"/>
        <v/>
      </c>
      <c r="D30" s="55"/>
      <c r="E30" s="19"/>
      <c r="F30" s="8"/>
      <c r="G30" s="19" t="s">
        <v>3</v>
      </c>
      <c r="H30" s="56"/>
      <c r="I30" s="56"/>
      <c r="J30" s="19"/>
      <c r="K30" s="55" t="str">
        <f t="shared" si="0"/>
        <v/>
      </c>
      <c r="L30" s="55"/>
      <c r="M30" s="6" t="str">
        <f t="shared" si="2"/>
        <v/>
      </c>
      <c r="N30" s="19"/>
      <c r="O30" s="8"/>
      <c r="P30" s="56"/>
      <c r="Q30" s="56"/>
      <c r="R30" s="59" t="str">
        <f t="shared" si="3"/>
        <v/>
      </c>
      <c r="S30" s="59"/>
      <c r="T30" s="60" t="str">
        <f t="shared" si="4"/>
        <v/>
      </c>
      <c r="U30" s="60"/>
    </row>
    <row r="31" spans="2:21" x14ac:dyDescent="0.2">
      <c r="B31" s="19">
        <v>23</v>
      </c>
      <c r="C31" s="55" t="str">
        <f t="shared" si="1"/>
        <v/>
      </c>
      <c r="D31" s="55"/>
      <c r="E31" s="19"/>
      <c r="F31" s="8"/>
      <c r="G31" s="19" t="s">
        <v>3</v>
      </c>
      <c r="H31" s="56"/>
      <c r="I31" s="56"/>
      <c r="J31" s="19"/>
      <c r="K31" s="55" t="str">
        <f t="shared" si="0"/>
        <v/>
      </c>
      <c r="L31" s="55"/>
      <c r="M31" s="6" t="str">
        <f t="shared" si="2"/>
        <v/>
      </c>
      <c r="N31" s="19"/>
      <c r="O31" s="8"/>
      <c r="P31" s="56"/>
      <c r="Q31" s="56"/>
      <c r="R31" s="59" t="str">
        <f t="shared" si="3"/>
        <v/>
      </c>
      <c r="S31" s="59"/>
      <c r="T31" s="60" t="str">
        <f t="shared" si="4"/>
        <v/>
      </c>
      <c r="U31" s="60"/>
    </row>
    <row r="32" spans="2:21" x14ac:dyDescent="0.2">
      <c r="B32" s="19">
        <v>24</v>
      </c>
      <c r="C32" s="55" t="str">
        <f t="shared" si="1"/>
        <v/>
      </c>
      <c r="D32" s="55"/>
      <c r="E32" s="19"/>
      <c r="F32" s="8"/>
      <c r="G32" s="19" t="s">
        <v>3</v>
      </c>
      <c r="H32" s="56"/>
      <c r="I32" s="56"/>
      <c r="J32" s="19"/>
      <c r="K32" s="55" t="str">
        <f t="shared" si="0"/>
        <v/>
      </c>
      <c r="L32" s="55"/>
      <c r="M32" s="6" t="str">
        <f t="shared" si="2"/>
        <v/>
      </c>
      <c r="N32" s="19"/>
      <c r="O32" s="8"/>
      <c r="P32" s="56"/>
      <c r="Q32" s="56"/>
      <c r="R32" s="59" t="str">
        <f t="shared" si="3"/>
        <v/>
      </c>
      <c r="S32" s="59"/>
      <c r="T32" s="60" t="str">
        <f t="shared" si="4"/>
        <v/>
      </c>
      <c r="U32" s="60"/>
    </row>
    <row r="33" spans="2:21" x14ac:dyDescent="0.2">
      <c r="B33" s="19">
        <v>25</v>
      </c>
      <c r="C33" s="55" t="str">
        <f t="shared" si="1"/>
        <v/>
      </c>
      <c r="D33" s="55"/>
      <c r="E33" s="19"/>
      <c r="F33" s="8"/>
      <c r="G33" s="19" t="s">
        <v>4</v>
      </c>
      <c r="H33" s="56"/>
      <c r="I33" s="56"/>
      <c r="J33" s="19"/>
      <c r="K33" s="55" t="str">
        <f t="shared" si="0"/>
        <v/>
      </c>
      <c r="L33" s="55"/>
      <c r="M33" s="6" t="str">
        <f t="shared" si="2"/>
        <v/>
      </c>
      <c r="N33" s="19"/>
      <c r="O33" s="8"/>
      <c r="P33" s="56"/>
      <c r="Q33" s="56"/>
      <c r="R33" s="59" t="str">
        <f t="shared" si="3"/>
        <v/>
      </c>
      <c r="S33" s="59"/>
      <c r="T33" s="60" t="str">
        <f t="shared" si="4"/>
        <v/>
      </c>
      <c r="U33" s="60"/>
    </row>
    <row r="34" spans="2:21" x14ac:dyDescent="0.2">
      <c r="B34" s="19">
        <v>26</v>
      </c>
      <c r="C34" s="55" t="str">
        <f t="shared" si="1"/>
        <v/>
      </c>
      <c r="D34" s="55"/>
      <c r="E34" s="19"/>
      <c r="F34" s="8"/>
      <c r="G34" s="19" t="s">
        <v>3</v>
      </c>
      <c r="H34" s="56"/>
      <c r="I34" s="56"/>
      <c r="J34" s="19"/>
      <c r="K34" s="55" t="str">
        <f t="shared" si="0"/>
        <v/>
      </c>
      <c r="L34" s="55"/>
      <c r="M34" s="6" t="str">
        <f t="shared" si="2"/>
        <v/>
      </c>
      <c r="N34" s="19"/>
      <c r="O34" s="8"/>
      <c r="P34" s="56"/>
      <c r="Q34" s="56"/>
      <c r="R34" s="59" t="str">
        <f t="shared" si="3"/>
        <v/>
      </c>
      <c r="S34" s="59"/>
      <c r="T34" s="60" t="str">
        <f t="shared" si="4"/>
        <v/>
      </c>
      <c r="U34" s="60"/>
    </row>
    <row r="35" spans="2:21" x14ac:dyDescent="0.2">
      <c r="B35" s="19">
        <v>27</v>
      </c>
      <c r="C35" s="55" t="str">
        <f t="shared" si="1"/>
        <v/>
      </c>
      <c r="D35" s="55"/>
      <c r="E35" s="19"/>
      <c r="F35" s="8"/>
      <c r="G35" s="19" t="s">
        <v>3</v>
      </c>
      <c r="H35" s="56"/>
      <c r="I35" s="56"/>
      <c r="J35" s="19"/>
      <c r="K35" s="55" t="str">
        <f t="shared" si="0"/>
        <v/>
      </c>
      <c r="L35" s="55"/>
      <c r="M35" s="6" t="str">
        <f t="shared" si="2"/>
        <v/>
      </c>
      <c r="N35" s="19"/>
      <c r="O35" s="8"/>
      <c r="P35" s="56"/>
      <c r="Q35" s="56"/>
      <c r="R35" s="59" t="str">
        <f t="shared" si="3"/>
        <v/>
      </c>
      <c r="S35" s="59"/>
      <c r="T35" s="60" t="str">
        <f t="shared" si="4"/>
        <v/>
      </c>
      <c r="U35" s="60"/>
    </row>
    <row r="36" spans="2:21" x14ac:dyDescent="0.2">
      <c r="B36" s="19">
        <v>28</v>
      </c>
      <c r="C36" s="55" t="str">
        <f t="shared" si="1"/>
        <v/>
      </c>
      <c r="D36" s="55"/>
      <c r="E36" s="19"/>
      <c r="F36" s="8"/>
      <c r="G36" s="19" t="s">
        <v>3</v>
      </c>
      <c r="H36" s="56"/>
      <c r="I36" s="56"/>
      <c r="J36" s="19"/>
      <c r="K36" s="55" t="str">
        <f t="shared" si="0"/>
        <v/>
      </c>
      <c r="L36" s="55"/>
      <c r="M36" s="6" t="str">
        <f t="shared" si="2"/>
        <v/>
      </c>
      <c r="N36" s="19"/>
      <c r="O36" s="8"/>
      <c r="P36" s="56"/>
      <c r="Q36" s="56"/>
      <c r="R36" s="59" t="str">
        <f t="shared" si="3"/>
        <v/>
      </c>
      <c r="S36" s="59"/>
      <c r="T36" s="60" t="str">
        <f t="shared" si="4"/>
        <v/>
      </c>
      <c r="U36" s="60"/>
    </row>
    <row r="37" spans="2:21" x14ac:dyDescent="0.2">
      <c r="B37" s="19">
        <v>29</v>
      </c>
      <c r="C37" s="55" t="str">
        <f t="shared" si="1"/>
        <v/>
      </c>
      <c r="D37" s="55"/>
      <c r="E37" s="19"/>
      <c r="F37" s="8"/>
      <c r="G37" s="19" t="s">
        <v>3</v>
      </c>
      <c r="H37" s="56"/>
      <c r="I37" s="56"/>
      <c r="J37" s="19"/>
      <c r="K37" s="55" t="str">
        <f t="shared" si="0"/>
        <v/>
      </c>
      <c r="L37" s="55"/>
      <c r="M37" s="6" t="str">
        <f t="shared" si="2"/>
        <v/>
      </c>
      <c r="N37" s="19"/>
      <c r="O37" s="8"/>
      <c r="P37" s="56"/>
      <c r="Q37" s="56"/>
      <c r="R37" s="59" t="str">
        <f t="shared" si="3"/>
        <v/>
      </c>
      <c r="S37" s="59"/>
      <c r="T37" s="60" t="str">
        <f t="shared" si="4"/>
        <v/>
      </c>
      <c r="U37" s="60"/>
    </row>
    <row r="38" spans="2:21" x14ac:dyDescent="0.2">
      <c r="B38" s="19">
        <v>30</v>
      </c>
      <c r="C38" s="55" t="str">
        <f t="shared" si="1"/>
        <v/>
      </c>
      <c r="D38" s="55"/>
      <c r="E38" s="19"/>
      <c r="F38" s="8"/>
      <c r="G38" s="19" t="s">
        <v>4</v>
      </c>
      <c r="H38" s="56"/>
      <c r="I38" s="56"/>
      <c r="J38" s="19"/>
      <c r="K38" s="55" t="str">
        <f t="shared" si="0"/>
        <v/>
      </c>
      <c r="L38" s="55"/>
      <c r="M38" s="6" t="str">
        <f t="shared" si="2"/>
        <v/>
      </c>
      <c r="N38" s="19"/>
      <c r="O38" s="8"/>
      <c r="P38" s="56"/>
      <c r="Q38" s="56"/>
      <c r="R38" s="59" t="str">
        <f t="shared" si="3"/>
        <v/>
      </c>
      <c r="S38" s="59"/>
      <c r="T38" s="60" t="str">
        <f t="shared" si="4"/>
        <v/>
      </c>
      <c r="U38" s="60"/>
    </row>
    <row r="39" spans="2:21" x14ac:dyDescent="0.2">
      <c r="B39" s="19">
        <v>31</v>
      </c>
      <c r="C39" s="55" t="str">
        <f t="shared" si="1"/>
        <v/>
      </c>
      <c r="D39" s="55"/>
      <c r="E39" s="19"/>
      <c r="F39" s="8"/>
      <c r="G39" s="19" t="s">
        <v>4</v>
      </c>
      <c r="H39" s="56"/>
      <c r="I39" s="56"/>
      <c r="J39" s="19"/>
      <c r="K39" s="55" t="str">
        <f t="shared" si="0"/>
        <v/>
      </c>
      <c r="L39" s="55"/>
      <c r="M39" s="6" t="str">
        <f t="shared" si="2"/>
        <v/>
      </c>
      <c r="N39" s="19"/>
      <c r="O39" s="8"/>
      <c r="P39" s="56"/>
      <c r="Q39" s="56"/>
      <c r="R39" s="59" t="str">
        <f t="shared" si="3"/>
        <v/>
      </c>
      <c r="S39" s="59"/>
      <c r="T39" s="60" t="str">
        <f t="shared" si="4"/>
        <v/>
      </c>
      <c r="U39" s="60"/>
    </row>
    <row r="40" spans="2:21" x14ac:dyDescent="0.2">
      <c r="B40" s="19">
        <v>32</v>
      </c>
      <c r="C40" s="55" t="str">
        <f t="shared" si="1"/>
        <v/>
      </c>
      <c r="D40" s="55"/>
      <c r="E40" s="19"/>
      <c r="F40" s="8"/>
      <c r="G40" s="19" t="s">
        <v>4</v>
      </c>
      <c r="H40" s="56"/>
      <c r="I40" s="56"/>
      <c r="J40" s="19"/>
      <c r="K40" s="55" t="str">
        <f t="shared" si="0"/>
        <v/>
      </c>
      <c r="L40" s="55"/>
      <c r="M40" s="6" t="str">
        <f t="shared" si="2"/>
        <v/>
      </c>
      <c r="N40" s="19"/>
      <c r="O40" s="8"/>
      <c r="P40" s="56"/>
      <c r="Q40" s="56"/>
      <c r="R40" s="59" t="str">
        <f t="shared" si="3"/>
        <v/>
      </c>
      <c r="S40" s="59"/>
      <c r="T40" s="60" t="str">
        <f t="shared" si="4"/>
        <v/>
      </c>
      <c r="U40" s="60"/>
    </row>
    <row r="41" spans="2:21" x14ac:dyDescent="0.2">
      <c r="B41" s="19">
        <v>33</v>
      </c>
      <c r="C41" s="55" t="str">
        <f t="shared" si="1"/>
        <v/>
      </c>
      <c r="D41" s="55"/>
      <c r="E41" s="19"/>
      <c r="F41" s="8"/>
      <c r="G41" s="19" t="s">
        <v>3</v>
      </c>
      <c r="H41" s="56"/>
      <c r="I41" s="56"/>
      <c r="J41" s="19"/>
      <c r="K41" s="55" t="str">
        <f t="shared" si="0"/>
        <v/>
      </c>
      <c r="L41" s="55"/>
      <c r="M41" s="6" t="str">
        <f t="shared" si="2"/>
        <v/>
      </c>
      <c r="N41" s="19"/>
      <c r="O41" s="8"/>
      <c r="P41" s="56"/>
      <c r="Q41" s="56"/>
      <c r="R41" s="59" t="str">
        <f t="shared" si="3"/>
        <v/>
      </c>
      <c r="S41" s="59"/>
      <c r="T41" s="60" t="str">
        <f t="shared" si="4"/>
        <v/>
      </c>
      <c r="U41" s="60"/>
    </row>
    <row r="42" spans="2:21" x14ac:dyDescent="0.2">
      <c r="B42" s="19">
        <v>34</v>
      </c>
      <c r="C42" s="55" t="str">
        <f t="shared" si="1"/>
        <v/>
      </c>
      <c r="D42" s="55"/>
      <c r="E42" s="19"/>
      <c r="F42" s="8"/>
      <c r="G42" s="19" t="s">
        <v>4</v>
      </c>
      <c r="H42" s="56"/>
      <c r="I42" s="56"/>
      <c r="J42" s="19"/>
      <c r="K42" s="55" t="str">
        <f t="shared" si="0"/>
        <v/>
      </c>
      <c r="L42" s="55"/>
      <c r="M42" s="6" t="str">
        <f t="shared" si="2"/>
        <v/>
      </c>
      <c r="N42" s="19"/>
      <c r="O42" s="8"/>
      <c r="P42" s="56"/>
      <c r="Q42" s="56"/>
      <c r="R42" s="59" t="str">
        <f t="shared" si="3"/>
        <v/>
      </c>
      <c r="S42" s="59"/>
      <c r="T42" s="60" t="str">
        <f t="shared" si="4"/>
        <v/>
      </c>
      <c r="U42" s="60"/>
    </row>
    <row r="43" spans="2:21" x14ac:dyDescent="0.2">
      <c r="B43" s="19">
        <v>35</v>
      </c>
      <c r="C43" s="55" t="str">
        <f t="shared" si="1"/>
        <v/>
      </c>
      <c r="D43" s="55"/>
      <c r="E43" s="19"/>
      <c r="F43" s="8"/>
      <c r="G43" s="19" t="s">
        <v>3</v>
      </c>
      <c r="H43" s="56"/>
      <c r="I43" s="56"/>
      <c r="J43" s="19"/>
      <c r="K43" s="55" t="str">
        <f t="shared" si="0"/>
        <v/>
      </c>
      <c r="L43" s="55"/>
      <c r="M43" s="6" t="str">
        <f t="shared" si="2"/>
        <v/>
      </c>
      <c r="N43" s="19"/>
      <c r="O43" s="8"/>
      <c r="P43" s="56"/>
      <c r="Q43" s="56"/>
      <c r="R43" s="59" t="str">
        <f t="shared" si="3"/>
        <v/>
      </c>
      <c r="S43" s="59"/>
      <c r="T43" s="60" t="str">
        <f t="shared" si="4"/>
        <v/>
      </c>
      <c r="U43" s="60"/>
    </row>
    <row r="44" spans="2:21" x14ac:dyDescent="0.2">
      <c r="B44" s="19">
        <v>36</v>
      </c>
      <c r="C44" s="55" t="str">
        <f t="shared" si="1"/>
        <v/>
      </c>
      <c r="D44" s="55"/>
      <c r="E44" s="19"/>
      <c r="F44" s="8"/>
      <c r="G44" s="19" t="s">
        <v>4</v>
      </c>
      <c r="H44" s="56"/>
      <c r="I44" s="56"/>
      <c r="J44" s="19"/>
      <c r="K44" s="55" t="str">
        <f t="shared" si="0"/>
        <v/>
      </c>
      <c r="L44" s="55"/>
      <c r="M44" s="6" t="str">
        <f t="shared" si="2"/>
        <v/>
      </c>
      <c r="N44" s="19"/>
      <c r="O44" s="8"/>
      <c r="P44" s="56"/>
      <c r="Q44" s="56"/>
      <c r="R44" s="59" t="str">
        <f t="shared" si="3"/>
        <v/>
      </c>
      <c r="S44" s="59"/>
      <c r="T44" s="60" t="str">
        <f t="shared" si="4"/>
        <v/>
      </c>
      <c r="U44" s="60"/>
    </row>
    <row r="45" spans="2:21" x14ac:dyDescent="0.2">
      <c r="B45" s="19">
        <v>37</v>
      </c>
      <c r="C45" s="55" t="str">
        <f t="shared" si="1"/>
        <v/>
      </c>
      <c r="D45" s="55"/>
      <c r="E45" s="19"/>
      <c r="F45" s="8"/>
      <c r="G45" s="19" t="s">
        <v>3</v>
      </c>
      <c r="H45" s="56"/>
      <c r="I45" s="56"/>
      <c r="J45" s="19"/>
      <c r="K45" s="55" t="str">
        <f t="shared" si="0"/>
        <v/>
      </c>
      <c r="L45" s="55"/>
      <c r="M45" s="6" t="str">
        <f t="shared" si="2"/>
        <v/>
      </c>
      <c r="N45" s="19"/>
      <c r="O45" s="8"/>
      <c r="P45" s="56"/>
      <c r="Q45" s="56"/>
      <c r="R45" s="59" t="str">
        <f t="shared" si="3"/>
        <v/>
      </c>
      <c r="S45" s="59"/>
      <c r="T45" s="60" t="str">
        <f t="shared" si="4"/>
        <v/>
      </c>
      <c r="U45" s="60"/>
    </row>
    <row r="46" spans="2:21" x14ac:dyDescent="0.2">
      <c r="B46" s="19">
        <v>38</v>
      </c>
      <c r="C46" s="55" t="str">
        <f t="shared" si="1"/>
        <v/>
      </c>
      <c r="D46" s="55"/>
      <c r="E46" s="19"/>
      <c r="F46" s="8"/>
      <c r="G46" s="19" t="s">
        <v>4</v>
      </c>
      <c r="H46" s="56"/>
      <c r="I46" s="56"/>
      <c r="J46" s="19"/>
      <c r="K46" s="55" t="str">
        <f t="shared" si="0"/>
        <v/>
      </c>
      <c r="L46" s="55"/>
      <c r="M46" s="6" t="str">
        <f t="shared" si="2"/>
        <v/>
      </c>
      <c r="N46" s="19"/>
      <c r="O46" s="8"/>
      <c r="P46" s="56"/>
      <c r="Q46" s="56"/>
      <c r="R46" s="59" t="str">
        <f t="shared" si="3"/>
        <v/>
      </c>
      <c r="S46" s="59"/>
      <c r="T46" s="60" t="str">
        <f t="shared" si="4"/>
        <v/>
      </c>
      <c r="U46" s="60"/>
    </row>
    <row r="47" spans="2:21" x14ac:dyDescent="0.2">
      <c r="B47" s="19">
        <v>39</v>
      </c>
      <c r="C47" s="55" t="str">
        <f t="shared" si="1"/>
        <v/>
      </c>
      <c r="D47" s="55"/>
      <c r="E47" s="19"/>
      <c r="F47" s="8"/>
      <c r="G47" s="19" t="s">
        <v>4</v>
      </c>
      <c r="H47" s="56"/>
      <c r="I47" s="56"/>
      <c r="J47" s="19"/>
      <c r="K47" s="55" t="str">
        <f t="shared" si="0"/>
        <v/>
      </c>
      <c r="L47" s="55"/>
      <c r="M47" s="6" t="str">
        <f t="shared" si="2"/>
        <v/>
      </c>
      <c r="N47" s="19"/>
      <c r="O47" s="8"/>
      <c r="P47" s="56"/>
      <c r="Q47" s="56"/>
      <c r="R47" s="59" t="str">
        <f t="shared" si="3"/>
        <v/>
      </c>
      <c r="S47" s="59"/>
      <c r="T47" s="60" t="str">
        <f t="shared" si="4"/>
        <v/>
      </c>
      <c r="U47" s="60"/>
    </row>
    <row r="48" spans="2:21" x14ac:dyDescent="0.2">
      <c r="B48" s="19">
        <v>40</v>
      </c>
      <c r="C48" s="55" t="str">
        <f t="shared" si="1"/>
        <v/>
      </c>
      <c r="D48" s="55"/>
      <c r="E48" s="19"/>
      <c r="F48" s="8"/>
      <c r="G48" s="19" t="s">
        <v>37</v>
      </c>
      <c r="H48" s="56"/>
      <c r="I48" s="56"/>
      <c r="J48" s="19"/>
      <c r="K48" s="55" t="str">
        <f t="shared" si="0"/>
        <v/>
      </c>
      <c r="L48" s="55"/>
      <c r="M48" s="6" t="str">
        <f t="shared" si="2"/>
        <v/>
      </c>
      <c r="N48" s="19"/>
      <c r="O48" s="8"/>
      <c r="P48" s="56"/>
      <c r="Q48" s="56"/>
      <c r="R48" s="59" t="str">
        <f t="shared" si="3"/>
        <v/>
      </c>
      <c r="S48" s="59"/>
      <c r="T48" s="60" t="str">
        <f t="shared" si="4"/>
        <v/>
      </c>
      <c r="U48" s="60"/>
    </row>
    <row r="49" spans="2:21" x14ac:dyDescent="0.2">
      <c r="B49" s="19">
        <v>41</v>
      </c>
      <c r="C49" s="55" t="str">
        <f t="shared" si="1"/>
        <v/>
      </c>
      <c r="D49" s="55"/>
      <c r="E49" s="19"/>
      <c r="F49" s="8"/>
      <c r="G49" s="19" t="s">
        <v>4</v>
      </c>
      <c r="H49" s="56"/>
      <c r="I49" s="56"/>
      <c r="J49" s="19"/>
      <c r="K49" s="55" t="str">
        <f t="shared" si="0"/>
        <v/>
      </c>
      <c r="L49" s="55"/>
      <c r="M49" s="6" t="str">
        <f t="shared" si="2"/>
        <v/>
      </c>
      <c r="N49" s="19"/>
      <c r="O49" s="8"/>
      <c r="P49" s="56"/>
      <c r="Q49" s="56"/>
      <c r="R49" s="59" t="str">
        <f t="shared" si="3"/>
        <v/>
      </c>
      <c r="S49" s="59"/>
      <c r="T49" s="60" t="str">
        <f t="shared" si="4"/>
        <v/>
      </c>
      <c r="U49" s="60"/>
    </row>
    <row r="50" spans="2:21" x14ac:dyDescent="0.2">
      <c r="B50" s="19">
        <v>42</v>
      </c>
      <c r="C50" s="55" t="str">
        <f t="shared" si="1"/>
        <v/>
      </c>
      <c r="D50" s="55"/>
      <c r="E50" s="19"/>
      <c r="F50" s="8"/>
      <c r="G50" s="19" t="s">
        <v>4</v>
      </c>
      <c r="H50" s="56"/>
      <c r="I50" s="56"/>
      <c r="J50" s="19"/>
      <c r="K50" s="55" t="str">
        <f t="shared" si="0"/>
        <v/>
      </c>
      <c r="L50" s="55"/>
      <c r="M50" s="6" t="str">
        <f t="shared" si="2"/>
        <v/>
      </c>
      <c r="N50" s="19"/>
      <c r="O50" s="8"/>
      <c r="P50" s="56"/>
      <c r="Q50" s="56"/>
      <c r="R50" s="59" t="str">
        <f t="shared" si="3"/>
        <v/>
      </c>
      <c r="S50" s="59"/>
      <c r="T50" s="60" t="str">
        <f t="shared" si="4"/>
        <v/>
      </c>
      <c r="U50" s="60"/>
    </row>
    <row r="51" spans="2:21" x14ac:dyDescent="0.2">
      <c r="B51" s="19">
        <v>43</v>
      </c>
      <c r="C51" s="55" t="str">
        <f t="shared" si="1"/>
        <v/>
      </c>
      <c r="D51" s="55"/>
      <c r="E51" s="19"/>
      <c r="F51" s="8"/>
      <c r="G51" s="19" t="s">
        <v>3</v>
      </c>
      <c r="H51" s="56"/>
      <c r="I51" s="56"/>
      <c r="J51" s="19"/>
      <c r="K51" s="55" t="str">
        <f t="shared" si="0"/>
        <v/>
      </c>
      <c r="L51" s="55"/>
      <c r="M51" s="6" t="str">
        <f t="shared" si="2"/>
        <v/>
      </c>
      <c r="N51" s="19"/>
      <c r="O51" s="8"/>
      <c r="P51" s="56"/>
      <c r="Q51" s="56"/>
      <c r="R51" s="59" t="str">
        <f t="shared" si="3"/>
        <v/>
      </c>
      <c r="S51" s="59"/>
      <c r="T51" s="60" t="str">
        <f t="shared" si="4"/>
        <v/>
      </c>
      <c r="U51" s="60"/>
    </row>
    <row r="52" spans="2:21" x14ac:dyDescent="0.2">
      <c r="B52" s="19">
        <v>44</v>
      </c>
      <c r="C52" s="55" t="str">
        <f t="shared" si="1"/>
        <v/>
      </c>
      <c r="D52" s="55"/>
      <c r="E52" s="19"/>
      <c r="F52" s="8"/>
      <c r="G52" s="19" t="s">
        <v>3</v>
      </c>
      <c r="H52" s="56"/>
      <c r="I52" s="56"/>
      <c r="J52" s="19"/>
      <c r="K52" s="55" t="str">
        <f t="shared" si="0"/>
        <v/>
      </c>
      <c r="L52" s="55"/>
      <c r="M52" s="6" t="str">
        <f t="shared" si="2"/>
        <v/>
      </c>
      <c r="N52" s="19"/>
      <c r="O52" s="8"/>
      <c r="P52" s="56"/>
      <c r="Q52" s="56"/>
      <c r="R52" s="59" t="str">
        <f t="shared" si="3"/>
        <v/>
      </c>
      <c r="S52" s="59"/>
      <c r="T52" s="60" t="str">
        <f t="shared" si="4"/>
        <v/>
      </c>
      <c r="U52" s="60"/>
    </row>
    <row r="53" spans="2:21" x14ac:dyDescent="0.2">
      <c r="B53" s="19">
        <v>45</v>
      </c>
      <c r="C53" s="55" t="str">
        <f t="shared" si="1"/>
        <v/>
      </c>
      <c r="D53" s="55"/>
      <c r="E53" s="19"/>
      <c r="F53" s="8"/>
      <c r="G53" s="19" t="s">
        <v>4</v>
      </c>
      <c r="H53" s="56"/>
      <c r="I53" s="56"/>
      <c r="J53" s="19"/>
      <c r="K53" s="55" t="str">
        <f t="shared" si="0"/>
        <v/>
      </c>
      <c r="L53" s="55"/>
      <c r="M53" s="6" t="str">
        <f t="shared" si="2"/>
        <v/>
      </c>
      <c r="N53" s="19"/>
      <c r="O53" s="8"/>
      <c r="P53" s="56"/>
      <c r="Q53" s="56"/>
      <c r="R53" s="59" t="str">
        <f t="shared" si="3"/>
        <v/>
      </c>
      <c r="S53" s="59"/>
      <c r="T53" s="60" t="str">
        <f t="shared" si="4"/>
        <v/>
      </c>
      <c r="U53" s="60"/>
    </row>
    <row r="54" spans="2:21" x14ac:dyDescent="0.2">
      <c r="B54" s="19">
        <v>46</v>
      </c>
      <c r="C54" s="55" t="str">
        <f t="shared" si="1"/>
        <v/>
      </c>
      <c r="D54" s="55"/>
      <c r="E54" s="19"/>
      <c r="F54" s="8"/>
      <c r="G54" s="19" t="s">
        <v>4</v>
      </c>
      <c r="H54" s="56"/>
      <c r="I54" s="56"/>
      <c r="J54" s="19"/>
      <c r="K54" s="55" t="str">
        <f t="shared" si="0"/>
        <v/>
      </c>
      <c r="L54" s="55"/>
      <c r="M54" s="6" t="str">
        <f t="shared" si="2"/>
        <v/>
      </c>
      <c r="N54" s="19"/>
      <c r="O54" s="8"/>
      <c r="P54" s="56"/>
      <c r="Q54" s="56"/>
      <c r="R54" s="59" t="str">
        <f t="shared" si="3"/>
        <v/>
      </c>
      <c r="S54" s="59"/>
      <c r="T54" s="60" t="str">
        <f t="shared" si="4"/>
        <v/>
      </c>
      <c r="U54" s="60"/>
    </row>
    <row r="55" spans="2:21" x14ac:dyDescent="0.2">
      <c r="B55" s="19">
        <v>47</v>
      </c>
      <c r="C55" s="55" t="str">
        <f t="shared" si="1"/>
        <v/>
      </c>
      <c r="D55" s="55"/>
      <c r="E55" s="19"/>
      <c r="F55" s="8"/>
      <c r="G55" s="19" t="s">
        <v>3</v>
      </c>
      <c r="H55" s="56"/>
      <c r="I55" s="56"/>
      <c r="J55" s="19"/>
      <c r="K55" s="55" t="str">
        <f t="shared" si="0"/>
        <v/>
      </c>
      <c r="L55" s="55"/>
      <c r="M55" s="6" t="str">
        <f t="shared" si="2"/>
        <v/>
      </c>
      <c r="N55" s="19"/>
      <c r="O55" s="8"/>
      <c r="P55" s="56"/>
      <c r="Q55" s="56"/>
      <c r="R55" s="59" t="str">
        <f t="shared" si="3"/>
        <v/>
      </c>
      <c r="S55" s="59"/>
      <c r="T55" s="60" t="str">
        <f t="shared" si="4"/>
        <v/>
      </c>
      <c r="U55" s="60"/>
    </row>
    <row r="56" spans="2:21" x14ac:dyDescent="0.2">
      <c r="B56" s="19">
        <v>48</v>
      </c>
      <c r="C56" s="55" t="str">
        <f t="shared" si="1"/>
        <v/>
      </c>
      <c r="D56" s="55"/>
      <c r="E56" s="19"/>
      <c r="F56" s="8"/>
      <c r="G56" s="19" t="s">
        <v>3</v>
      </c>
      <c r="H56" s="56"/>
      <c r="I56" s="56"/>
      <c r="J56" s="19"/>
      <c r="K56" s="55" t="str">
        <f t="shared" si="0"/>
        <v/>
      </c>
      <c r="L56" s="55"/>
      <c r="M56" s="6" t="str">
        <f t="shared" si="2"/>
        <v/>
      </c>
      <c r="N56" s="19"/>
      <c r="O56" s="8"/>
      <c r="P56" s="56"/>
      <c r="Q56" s="56"/>
      <c r="R56" s="59" t="str">
        <f t="shared" si="3"/>
        <v/>
      </c>
      <c r="S56" s="59"/>
      <c r="T56" s="60" t="str">
        <f t="shared" si="4"/>
        <v/>
      </c>
      <c r="U56" s="60"/>
    </row>
    <row r="57" spans="2:21" x14ac:dyDescent="0.2">
      <c r="B57" s="19">
        <v>49</v>
      </c>
      <c r="C57" s="55" t="str">
        <f t="shared" si="1"/>
        <v/>
      </c>
      <c r="D57" s="55"/>
      <c r="E57" s="19"/>
      <c r="F57" s="8"/>
      <c r="G57" s="19" t="s">
        <v>3</v>
      </c>
      <c r="H57" s="56"/>
      <c r="I57" s="56"/>
      <c r="J57" s="19"/>
      <c r="K57" s="55" t="str">
        <f t="shared" si="0"/>
        <v/>
      </c>
      <c r="L57" s="55"/>
      <c r="M57" s="6" t="str">
        <f t="shared" si="2"/>
        <v/>
      </c>
      <c r="N57" s="19"/>
      <c r="O57" s="8"/>
      <c r="P57" s="56"/>
      <c r="Q57" s="56"/>
      <c r="R57" s="59" t="str">
        <f t="shared" si="3"/>
        <v/>
      </c>
      <c r="S57" s="59"/>
      <c r="T57" s="60" t="str">
        <f t="shared" si="4"/>
        <v/>
      </c>
      <c r="U57" s="60"/>
    </row>
    <row r="58" spans="2:21" x14ac:dyDescent="0.2">
      <c r="B58" s="19">
        <v>50</v>
      </c>
      <c r="C58" s="55" t="str">
        <f t="shared" si="1"/>
        <v/>
      </c>
      <c r="D58" s="55"/>
      <c r="E58" s="19"/>
      <c r="F58" s="8"/>
      <c r="G58" s="19" t="s">
        <v>3</v>
      </c>
      <c r="H58" s="56"/>
      <c r="I58" s="56"/>
      <c r="J58" s="19"/>
      <c r="K58" s="55" t="str">
        <f t="shared" si="0"/>
        <v/>
      </c>
      <c r="L58" s="55"/>
      <c r="M58" s="6" t="str">
        <f t="shared" si="2"/>
        <v/>
      </c>
      <c r="N58" s="19"/>
      <c r="O58" s="8"/>
      <c r="P58" s="56"/>
      <c r="Q58" s="56"/>
      <c r="R58" s="59" t="str">
        <f t="shared" si="3"/>
        <v/>
      </c>
      <c r="S58" s="59"/>
      <c r="T58" s="60" t="str">
        <f t="shared" si="4"/>
        <v/>
      </c>
      <c r="U58" s="60"/>
    </row>
    <row r="59" spans="2:21" x14ac:dyDescent="0.2">
      <c r="B59" s="19">
        <v>51</v>
      </c>
      <c r="C59" s="55" t="str">
        <f t="shared" si="1"/>
        <v/>
      </c>
      <c r="D59" s="55"/>
      <c r="E59" s="19"/>
      <c r="F59" s="8"/>
      <c r="G59" s="19" t="s">
        <v>3</v>
      </c>
      <c r="H59" s="56"/>
      <c r="I59" s="56"/>
      <c r="J59" s="19"/>
      <c r="K59" s="55" t="str">
        <f t="shared" si="0"/>
        <v/>
      </c>
      <c r="L59" s="55"/>
      <c r="M59" s="6" t="str">
        <f t="shared" si="2"/>
        <v/>
      </c>
      <c r="N59" s="19"/>
      <c r="O59" s="8"/>
      <c r="P59" s="56"/>
      <c r="Q59" s="56"/>
      <c r="R59" s="59" t="str">
        <f t="shared" si="3"/>
        <v/>
      </c>
      <c r="S59" s="59"/>
      <c r="T59" s="60" t="str">
        <f t="shared" si="4"/>
        <v/>
      </c>
      <c r="U59" s="60"/>
    </row>
    <row r="60" spans="2:21" x14ac:dyDescent="0.2">
      <c r="B60" s="19">
        <v>52</v>
      </c>
      <c r="C60" s="55" t="str">
        <f t="shared" si="1"/>
        <v/>
      </c>
      <c r="D60" s="55"/>
      <c r="E60" s="19"/>
      <c r="F60" s="8"/>
      <c r="G60" s="19" t="s">
        <v>3</v>
      </c>
      <c r="H60" s="56"/>
      <c r="I60" s="56"/>
      <c r="J60" s="19"/>
      <c r="K60" s="55" t="str">
        <f t="shared" si="0"/>
        <v/>
      </c>
      <c r="L60" s="55"/>
      <c r="M60" s="6" t="str">
        <f t="shared" si="2"/>
        <v/>
      </c>
      <c r="N60" s="19"/>
      <c r="O60" s="8"/>
      <c r="P60" s="56"/>
      <c r="Q60" s="56"/>
      <c r="R60" s="59" t="str">
        <f t="shared" si="3"/>
        <v/>
      </c>
      <c r="S60" s="59"/>
      <c r="T60" s="60" t="str">
        <f t="shared" si="4"/>
        <v/>
      </c>
      <c r="U60" s="60"/>
    </row>
    <row r="61" spans="2:21" x14ac:dyDescent="0.2">
      <c r="B61" s="19">
        <v>53</v>
      </c>
      <c r="C61" s="55" t="str">
        <f t="shared" si="1"/>
        <v/>
      </c>
      <c r="D61" s="55"/>
      <c r="E61" s="19"/>
      <c r="F61" s="8"/>
      <c r="G61" s="19" t="s">
        <v>3</v>
      </c>
      <c r="H61" s="56"/>
      <c r="I61" s="56"/>
      <c r="J61" s="19"/>
      <c r="K61" s="55" t="str">
        <f t="shared" si="0"/>
        <v/>
      </c>
      <c r="L61" s="55"/>
      <c r="M61" s="6" t="str">
        <f t="shared" si="2"/>
        <v/>
      </c>
      <c r="N61" s="19"/>
      <c r="O61" s="8"/>
      <c r="P61" s="56"/>
      <c r="Q61" s="56"/>
      <c r="R61" s="59" t="str">
        <f t="shared" si="3"/>
        <v/>
      </c>
      <c r="S61" s="59"/>
      <c r="T61" s="60" t="str">
        <f t="shared" si="4"/>
        <v/>
      </c>
      <c r="U61" s="60"/>
    </row>
    <row r="62" spans="2:21" x14ac:dyDescent="0.2">
      <c r="B62" s="19">
        <v>54</v>
      </c>
      <c r="C62" s="55" t="str">
        <f t="shared" si="1"/>
        <v/>
      </c>
      <c r="D62" s="55"/>
      <c r="E62" s="19"/>
      <c r="F62" s="8"/>
      <c r="G62" s="19" t="s">
        <v>3</v>
      </c>
      <c r="H62" s="56"/>
      <c r="I62" s="56"/>
      <c r="J62" s="19"/>
      <c r="K62" s="55" t="str">
        <f t="shared" si="0"/>
        <v/>
      </c>
      <c r="L62" s="55"/>
      <c r="M62" s="6" t="str">
        <f t="shared" si="2"/>
        <v/>
      </c>
      <c r="N62" s="19"/>
      <c r="O62" s="8"/>
      <c r="P62" s="56"/>
      <c r="Q62" s="56"/>
      <c r="R62" s="59" t="str">
        <f t="shared" si="3"/>
        <v/>
      </c>
      <c r="S62" s="59"/>
      <c r="T62" s="60" t="str">
        <f t="shared" si="4"/>
        <v/>
      </c>
      <c r="U62" s="60"/>
    </row>
    <row r="63" spans="2:21" x14ac:dyDescent="0.2">
      <c r="B63" s="19">
        <v>55</v>
      </c>
      <c r="C63" s="55" t="str">
        <f t="shared" si="1"/>
        <v/>
      </c>
      <c r="D63" s="55"/>
      <c r="E63" s="19"/>
      <c r="F63" s="8"/>
      <c r="G63" s="19" t="s">
        <v>4</v>
      </c>
      <c r="H63" s="56"/>
      <c r="I63" s="56"/>
      <c r="J63" s="19"/>
      <c r="K63" s="55" t="str">
        <f t="shared" si="0"/>
        <v/>
      </c>
      <c r="L63" s="55"/>
      <c r="M63" s="6" t="str">
        <f t="shared" si="2"/>
        <v/>
      </c>
      <c r="N63" s="19"/>
      <c r="O63" s="8"/>
      <c r="P63" s="56"/>
      <c r="Q63" s="56"/>
      <c r="R63" s="59" t="str">
        <f t="shared" si="3"/>
        <v/>
      </c>
      <c r="S63" s="59"/>
      <c r="T63" s="60" t="str">
        <f t="shared" si="4"/>
        <v/>
      </c>
      <c r="U63" s="60"/>
    </row>
    <row r="64" spans="2:21" x14ac:dyDescent="0.2">
      <c r="B64" s="19">
        <v>56</v>
      </c>
      <c r="C64" s="55" t="str">
        <f t="shared" si="1"/>
        <v/>
      </c>
      <c r="D64" s="55"/>
      <c r="E64" s="19"/>
      <c r="F64" s="8"/>
      <c r="G64" s="19" t="s">
        <v>3</v>
      </c>
      <c r="H64" s="56"/>
      <c r="I64" s="56"/>
      <c r="J64" s="19"/>
      <c r="K64" s="55" t="str">
        <f t="shared" si="0"/>
        <v/>
      </c>
      <c r="L64" s="55"/>
      <c r="M64" s="6" t="str">
        <f t="shared" si="2"/>
        <v/>
      </c>
      <c r="N64" s="19"/>
      <c r="O64" s="8"/>
      <c r="P64" s="56"/>
      <c r="Q64" s="56"/>
      <c r="R64" s="59" t="str">
        <f t="shared" si="3"/>
        <v/>
      </c>
      <c r="S64" s="59"/>
      <c r="T64" s="60" t="str">
        <f t="shared" si="4"/>
        <v/>
      </c>
      <c r="U64" s="60"/>
    </row>
    <row r="65" spans="2:21" x14ac:dyDescent="0.2">
      <c r="B65" s="19">
        <v>57</v>
      </c>
      <c r="C65" s="55" t="str">
        <f t="shared" si="1"/>
        <v/>
      </c>
      <c r="D65" s="55"/>
      <c r="E65" s="19"/>
      <c r="F65" s="8"/>
      <c r="G65" s="19" t="s">
        <v>3</v>
      </c>
      <c r="H65" s="56"/>
      <c r="I65" s="56"/>
      <c r="J65" s="19"/>
      <c r="K65" s="55" t="str">
        <f t="shared" si="0"/>
        <v/>
      </c>
      <c r="L65" s="55"/>
      <c r="M65" s="6" t="str">
        <f t="shared" si="2"/>
        <v/>
      </c>
      <c r="N65" s="19"/>
      <c r="O65" s="8"/>
      <c r="P65" s="56"/>
      <c r="Q65" s="56"/>
      <c r="R65" s="59" t="str">
        <f t="shared" si="3"/>
        <v/>
      </c>
      <c r="S65" s="59"/>
      <c r="T65" s="60" t="str">
        <f t="shared" si="4"/>
        <v/>
      </c>
      <c r="U65" s="60"/>
    </row>
    <row r="66" spans="2:21" x14ac:dyDescent="0.2">
      <c r="B66" s="19">
        <v>58</v>
      </c>
      <c r="C66" s="55" t="str">
        <f t="shared" si="1"/>
        <v/>
      </c>
      <c r="D66" s="55"/>
      <c r="E66" s="19"/>
      <c r="F66" s="8"/>
      <c r="G66" s="19" t="s">
        <v>3</v>
      </c>
      <c r="H66" s="56"/>
      <c r="I66" s="56"/>
      <c r="J66" s="19"/>
      <c r="K66" s="55" t="str">
        <f t="shared" si="0"/>
        <v/>
      </c>
      <c r="L66" s="55"/>
      <c r="M66" s="6" t="str">
        <f t="shared" si="2"/>
        <v/>
      </c>
      <c r="N66" s="19"/>
      <c r="O66" s="8"/>
      <c r="P66" s="56"/>
      <c r="Q66" s="56"/>
      <c r="R66" s="59" t="str">
        <f t="shared" si="3"/>
        <v/>
      </c>
      <c r="S66" s="59"/>
      <c r="T66" s="60" t="str">
        <f t="shared" si="4"/>
        <v/>
      </c>
      <c r="U66" s="60"/>
    </row>
    <row r="67" spans="2:21" x14ac:dyDescent="0.2">
      <c r="B67" s="19">
        <v>59</v>
      </c>
      <c r="C67" s="55" t="str">
        <f t="shared" si="1"/>
        <v/>
      </c>
      <c r="D67" s="55"/>
      <c r="E67" s="19"/>
      <c r="F67" s="8"/>
      <c r="G67" s="19" t="s">
        <v>3</v>
      </c>
      <c r="H67" s="56"/>
      <c r="I67" s="56"/>
      <c r="J67" s="19"/>
      <c r="K67" s="55" t="str">
        <f t="shared" si="0"/>
        <v/>
      </c>
      <c r="L67" s="55"/>
      <c r="M67" s="6" t="str">
        <f t="shared" si="2"/>
        <v/>
      </c>
      <c r="N67" s="19"/>
      <c r="O67" s="8"/>
      <c r="P67" s="56"/>
      <c r="Q67" s="56"/>
      <c r="R67" s="59" t="str">
        <f t="shared" si="3"/>
        <v/>
      </c>
      <c r="S67" s="59"/>
      <c r="T67" s="60" t="str">
        <f t="shared" si="4"/>
        <v/>
      </c>
      <c r="U67" s="60"/>
    </row>
    <row r="68" spans="2:21" x14ac:dyDescent="0.2">
      <c r="B68" s="19">
        <v>60</v>
      </c>
      <c r="C68" s="55" t="str">
        <f t="shared" si="1"/>
        <v/>
      </c>
      <c r="D68" s="55"/>
      <c r="E68" s="19"/>
      <c r="F68" s="8"/>
      <c r="G68" s="19" t="s">
        <v>4</v>
      </c>
      <c r="H68" s="56"/>
      <c r="I68" s="56"/>
      <c r="J68" s="19"/>
      <c r="K68" s="55" t="str">
        <f t="shared" si="0"/>
        <v/>
      </c>
      <c r="L68" s="55"/>
      <c r="M68" s="6" t="str">
        <f t="shared" si="2"/>
        <v/>
      </c>
      <c r="N68" s="19"/>
      <c r="O68" s="8"/>
      <c r="P68" s="56"/>
      <c r="Q68" s="56"/>
      <c r="R68" s="59" t="str">
        <f t="shared" si="3"/>
        <v/>
      </c>
      <c r="S68" s="59"/>
      <c r="T68" s="60" t="str">
        <f t="shared" si="4"/>
        <v/>
      </c>
      <c r="U68" s="60"/>
    </row>
    <row r="69" spans="2:21" x14ac:dyDescent="0.2">
      <c r="B69" s="19">
        <v>61</v>
      </c>
      <c r="C69" s="55" t="str">
        <f t="shared" si="1"/>
        <v/>
      </c>
      <c r="D69" s="55"/>
      <c r="E69" s="19"/>
      <c r="F69" s="8"/>
      <c r="G69" s="19" t="s">
        <v>4</v>
      </c>
      <c r="H69" s="56"/>
      <c r="I69" s="56"/>
      <c r="J69" s="19"/>
      <c r="K69" s="55" t="str">
        <f t="shared" si="0"/>
        <v/>
      </c>
      <c r="L69" s="55"/>
      <c r="M69" s="6" t="str">
        <f t="shared" si="2"/>
        <v/>
      </c>
      <c r="N69" s="19"/>
      <c r="O69" s="8"/>
      <c r="P69" s="56"/>
      <c r="Q69" s="56"/>
      <c r="R69" s="59" t="str">
        <f t="shared" si="3"/>
        <v/>
      </c>
      <c r="S69" s="59"/>
      <c r="T69" s="60" t="str">
        <f t="shared" si="4"/>
        <v/>
      </c>
      <c r="U69" s="60"/>
    </row>
    <row r="70" spans="2:21" x14ac:dyDescent="0.2">
      <c r="B70" s="19">
        <v>62</v>
      </c>
      <c r="C70" s="55" t="str">
        <f t="shared" si="1"/>
        <v/>
      </c>
      <c r="D70" s="55"/>
      <c r="E70" s="19"/>
      <c r="F70" s="8"/>
      <c r="G70" s="19" t="s">
        <v>3</v>
      </c>
      <c r="H70" s="56"/>
      <c r="I70" s="56"/>
      <c r="J70" s="19"/>
      <c r="K70" s="55" t="str">
        <f t="shared" si="0"/>
        <v/>
      </c>
      <c r="L70" s="55"/>
      <c r="M70" s="6" t="str">
        <f t="shared" si="2"/>
        <v/>
      </c>
      <c r="N70" s="19"/>
      <c r="O70" s="8"/>
      <c r="P70" s="56"/>
      <c r="Q70" s="56"/>
      <c r="R70" s="59" t="str">
        <f t="shared" si="3"/>
        <v/>
      </c>
      <c r="S70" s="59"/>
      <c r="T70" s="60" t="str">
        <f t="shared" si="4"/>
        <v/>
      </c>
      <c r="U70" s="60"/>
    </row>
    <row r="71" spans="2:21" x14ac:dyDescent="0.2">
      <c r="B71" s="19">
        <v>63</v>
      </c>
      <c r="C71" s="55" t="str">
        <f t="shared" si="1"/>
        <v/>
      </c>
      <c r="D71" s="55"/>
      <c r="E71" s="19"/>
      <c r="F71" s="8"/>
      <c r="G71" s="19" t="s">
        <v>4</v>
      </c>
      <c r="H71" s="56"/>
      <c r="I71" s="56"/>
      <c r="J71" s="19"/>
      <c r="K71" s="55" t="str">
        <f t="shared" si="0"/>
        <v/>
      </c>
      <c r="L71" s="55"/>
      <c r="M71" s="6" t="str">
        <f t="shared" si="2"/>
        <v/>
      </c>
      <c r="N71" s="19"/>
      <c r="O71" s="8"/>
      <c r="P71" s="56"/>
      <c r="Q71" s="56"/>
      <c r="R71" s="59" t="str">
        <f t="shared" si="3"/>
        <v/>
      </c>
      <c r="S71" s="59"/>
      <c r="T71" s="60" t="str">
        <f t="shared" si="4"/>
        <v/>
      </c>
      <c r="U71" s="60"/>
    </row>
    <row r="72" spans="2:21" x14ac:dyDescent="0.2">
      <c r="B72" s="19">
        <v>64</v>
      </c>
      <c r="C72" s="55" t="str">
        <f t="shared" si="1"/>
        <v/>
      </c>
      <c r="D72" s="55"/>
      <c r="E72" s="19"/>
      <c r="F72" s="8"/>
      <c r="G72" s="19" t="s">
        <v>3</v>
      </c>
      <c r="H72" s="56"/>
      <c r="I72" s="56"/>
      <c r="J72" s="19"/>
      <c r="K72" s="55" t="str">
        <f t="shared" si="0"/>
        <v/>
      </c>
      <c r="L72" s="55"/>
      <c r="M72" s="6" t="str">
        <f t="shared" si="2"/>
        <v/>
      </c>
      <c r="N72" s="19"/>
      <c r="O72" s="8"/>
      <c r="P72" s="56"/>
      <c r="Q72" s="56"/>
      <c r="R72" s="59" t="str">
        <f t="shared" si="3"/>
        <v/>
      </c>
      <c r="S72" s="59"/>
      <c r="T72" s="60" t="str">
        <f t="shared" si="4"/>
        <v/>
      </c>
      <c r="U72" s="60"/>
    </row>
    <row r="73" spans="2:21" x14ac:dyDescent="0.2">
      <c r="B73" s="19">
        <v>65</v>
      </c>
      <c r="C73" s="55" t="str">
        <f t="shared" si="1"/>
        <v/>
      </c>
      <c r="D73" s="55"/>
      <c r="E73" s="19"/>
      <c r="F73" s="8"/>
      <c r="G73" s="19" t="s">
        <v>4</v>
      </c>
      <c r="H73" s="56"/>
      <c r="I73" s="56"/>
      <c r="J73" s="19"/>
      <c r="K73" s="55" t="str">
        <f t="shared" ref="K73:K108" si="5">IF(F73="","",C73*0.03)</f>
        <v/>
      </c>
      <c r="L73" s="55"/>
      <c r="M73" s="6" t="str">
        <f t="shared" si="2"/>
        <v/>
      </c>
      <c r="N73" s="19"/>
      <c r="O73" s="8"/>
      <c r="P73" s="56"/>
      <c r="Q73" s="56"/>
      <c r="R73" s="59" t="str">
        <f t="shared" si="3"/>
        <v/>
      </c>
      <c r="S73" s="59"/>
      <c r="T73" s="60" t="str">
        <f t="shared" si="4"/>
        <v/>
      </c>
      <c r="U73" s="60"/>
    </row>
    <row r="74" spans="2:21" x14ac:dyDescent="0.2">
      <c r="B74" s="19">
        <v>66</v>
      </c>
      <c r="C74" s="55" t="str">
        <f t="shared" ref="C74:C108" si="6">IF(R73="","",C73+R73)</f>
        <v/>
      </c>
      <c r="D74" s="55"/>
      <c r="E74" s="19"/>
      <c r="F74" s="8"/>
      <c r="G74" s="19" t="s">
        <v>4</v>
      </c>
      <c r="H74" s="56"/>
      <c r="I74" s="56"/>
      <c r="J74" s="19"/>
      <c r="K74" s="55" t="str">
        <f t="shared" si="5"/>
        <v/>
      </c>
      <c r="L74" s="55"/>
      <c r="M74" s="6" t="str">
        <f t="shared" ref="M74:M108" si="7">IF(J74="","",(K74/J74)/1000)</f>
        <v/>
      </c>
      <c r="N74" s="19"/>
      <c r="O74" s="8"/>
      <c r="P74" s="56"/>
      <c r="Q74" s="56"/>
      <c r="R74" s="59" t="str">
        <f t="shared" ref="R74:R108" si="8">IF(O74="","",(IF(G74="売",H74-P74,P74-H74))*M74*100000)</f>
        <v/>
      </c>
      <c r="S74" s="59"/>
      <c r="T74" s="60" t="str">
        <f t="shared" ref="T74:T108" si="9">IF(O74="","",IF(R74&lt;0,J74*(-1),IF(G74="買",(P74-H74)*100,(H74-P74)*100)))</f>
        <v/>
      </c>
      <c r="U74" s="60"/>
    </row>
    <row r="75" spans="2:21" x14ac:dyDescent="0.2">
      <c r="B75" s="19">
        <v>67</v>
      </c>
      <c r="C75" s="55" t="str">
        <f t="shared" si="6"/>
        <v/>
      </c>
      <c r="D75" s="55"/>
      <c r="E75" s="19"/>
      <c r="F75" s="8"/>
      <c r="G75" s="19" t="s">
        <v>3</v>
      </c>
      <c r="H75" s="56"/>
      <c r="I75" s="56"/>
      <c r="J75" s="19"/>
      <c r="K75" s="55" t="str">
        <f t="shared" si="5"/>
        <v/>
      </c>
      <c r="L75" s="55"/>
      <c r="M75" s="6" t="str">
        <f t="shared" si="7"/>
        <v/>
      </c>
      <c r="N75" s="19"/>
      <c r="O75" s="8"/>
      <c r="P75" s="56"/>
      <c r="Q75" s="56"/>
      <c r="R75" s="59" t="str">
        <f t="shared" si="8"/>
        <v/>
      </c>
      <c r="S75" s="59"/>
      <c r="T75" s="60" t="str">
        <f t="shared" si="9"/>
        <v/>
      </c>
      <c r="U75" s="60"/>
    </row>
    <row r="76" spans="2:21" x14ac:dyDescent="0.2">
      <c r="B76" s="19">
        <v>68</v>
      </c>
      <c r="C76" s="55" t="str">
        <f t="shared" si="6"/>
        <v/>
      </c>
      <c r="D76" s="55"/>
      <c r="E76" s="19"/>
      <c r="F76" s="8"/>
      <c r="G76" s="19" t="s">
        <v>3</v>
      </c>
      <c r="H76" s="56"/>
      <c r="I76" s="56"/>
      <c r="J76" s="19"/>
      <c r="K76" s="55" t="str">
        <f t="shared" si="5"/>
        <v/>
      </c>
      <c r="L76" s="55"/>
      <c r="M76" s="6" t="str">
        <f t="shared" si="7"/>
        <v/>
      </c>
      <c r="N76" s="19"/>
      <c r="O76" s="8"/>
      <c r="P76" s="56"/>
      <c r="Q76" s="56"/>
      <c r="R76" s="59" t="str">
        <f t="shared" si="8"/>
        <v/>
      </c>
      <c r="S76" s="59"/>
      <c r="T76" s="60" t="str">
        <f t="shared" si="9"/>
        <v/>
      </c>
      <c r="U76" s="60"/>
    </row>
    <row r="77" spans="2:21" x14ac:dyDescent="0.2">
      <c r="B77" s="19">
        <v>69</v>
      </c>
      <c r="C77" s="55" t="str">
        <f t="shared" si="6"/>
        <v/>
      </c>
      <c r="D77" s="55"/>
      <c r="E77" s="19"/>
      <c r="F77" s="8"/>
      <c r="G77" s="19" t="s">
        <v>3</v>
      </c>
      <c r="H77" s="56"/>
      <c r="I77" s="56"/>
      <c r="J77" s="19"/>
      <c r="K77" s="55" t="str">
        <f t="shared" si="5"/>
        <v/>
      </c>
      <c r="L77" s="55"/>
      <c r="M77" s="6" t="str">
        <f t="shared" si="7"/>
        <v/>
      </c>
      <c r="N77" s="19"/>
      <c r="O77" s="8"/>
      <c r="P77" s="56"/>
      <c r="Q77" s="56"/>
      <c r="R77" s="59" t="str">
        <f t="shared" si="8"/>
        <v/>
      </c>
      <c r="S77" s="59"/>
      <c r="T77" s="60" t="str">
        <f t="shared" si="9"/>
        <v/>
      </c>
      <c r="U77" s="60"/>
    </row>
    <row r="78" spans="2:21" x14ac:dyDescent="0.2">
      <c r="B78" s="19">
        <v>70</v>
      </c>
      <c r="C78" s="55" t="str">
        <f t="shared" si="6"/>
        <v/>
      </c>
      <c r="D78" s="55"/>
      <c r="E78" s="19"/>
      <c r="F78" s="8"/>
      <c r="G78" s="19" t="s">
        <v>4</v>
      </c>
      <c r="H78" s="56"/>
      <c r="I78" s="56"/>
      <c r="J78" s="19"/>
      <c r="K78" s="55" t="str">
        <f t="shared" si="5"/>
        <v/>
      </c>
      <c r="L78" s="55"/>
      <c r="M78" s="6" t="str">
        <f t="shared" si="7"/>
        <v/>
      </c>
      <c r="N78" s="19"/>
      <c r="O78" s="8"/>
      <c r="P78" s="56"/>
      <c r="Q78" s="56"/>
      <c r="R78" s="59" t="str">
        <f t="shared" si="8"/>
        <v/>
      </c>
      <c r="S78" s="59"/>
      <c r="T78" s="60" t="str">
        <f t="shared" si="9"/>
        <v/>
      </c>
      <c r="U78" s="60"/>
    </row>
    <row r="79" spans="2:21" x14ac:dyDescent="0.2">
      <c r="B79" s="19">
        <v>71</v>
      </c>
      <c r="C79" s="55" t="str">
        <f t="shared" si="6"/>
        <v/>
      </c>
      <c r="D79" s="55"/>
      <c r="E79" s="19"/>
      <c r="F79" s="8"/>
      <c r="G79" s="19" t="s">
        <v>3</v>
      </c>
      <c r="H79" s="56"/>
      <c r="I79" s="56"/>
      <c r="J79" s="19"/>
      <c r="K79" s="55" t="str">
        <f t="shared" si="5"/>
        <v/>
      </c>
      <c r="L79" s="55"/>
      <c r="M79" s="6" t="str">
        <f t="shared" si="7"/>
        <v/>
      </c>
      <c r="N79" s="19"/>
      <c r="O79" s="8"/>
      <c r="P79" s="56"/>
      <c r="Q79" s="56"/>
      <c r="R79" s="59" t="str">
        <f t="shared" si="8"/>
        <v/>
      </c>
      <c r="S79" s="59"/>
      <c r="T79" s="60" t="str">
        <f t="shared" si="9"/>
        <v/>
      </c>
      <c r="U79" s="60"/>
    </row>
    <row r="80" spans="2:21" x14ac:dyDescent="0.2">
      <c r="B80" s="19">
        <v>72</v>
      </c>
      <c r="C80" s="55" t="str">
        <f t="shared" si="6"/>
        <v/>
      </c>
      <c r="D80" s="55"/>
      <c r="E80" s="19"/>
      <c r="F80" s="8"/>
      <c r="G80" s="19" t="s">
        <v>4</v>
      </c>
      <c r="H80" s="56"/>
      <c r="I80" s="56"/>
      <c r="J80" s="19"/>
      <c r="K80" s="55" t="str">
        <f t="shared" si="5"/>
        <v/>
      </c>
      <c r="L80" s="55"/>
      <c r="M80" s="6" t="str">
        <f t="shared" si="7"/>
        <v/>
      </c>
      <c r="N80" s="19"/>
      <c r="O80" s="8"/>
      <c r="P80" s="56"/>
      <c r="Q80" s="56"/>
      <c r="R80" s="59" t="str">
        <f t="shared" si="8"/>
        <v/>
      </c>
      <c r="S80" s="59"/>
      <c r="T80" s="60" t="str">
        <f t="shared" si="9"/>
        <v/>
      </c>
      <c r="U80" s="60"/>
    </row>
    <row r="81" spans="2:21" x14ac:dyDescent="0.2">
      <c r="B81" s="19">
        <v>73</v>
      </c>
      <c r="C81" s="55" t="str">
        <f t="shared" si="6"/>
        <v/>
      </c>
      <c r="D81" s="55"/>
      <c r="E81" s="19"/>
      <c r="F81" s="8"/>
      <c r="G81" s="19" t="s">
        <v>3</v>
      </c>
      <c r="H81" s="56"/>
      <c r="I81" s="56"/>
      <c r="J81" s="19"/>
      <c r="K81" s="55" t="str">
        <f t="shared" si="5"/>
        <v/>
      </c>
      <c r="L81" s="55"/>
      <c r="M81" s="6" t="str">
        <f t="shared" si="7"/>
        <v/>
      </c>
      <c r="N81" s="19"/>
      <c r="O81" s="8"/>
      <c r="P81" s="56"/>
      <c r="Q81" s="56"/>
      <c r="R81" s="59" t="str">
        <f t="shared" si="8"/>
        <v/>
      </c>
      <c r="S81" s="59"/>
      <c r="T81" s="60" t="str">
        <f t="shared" si="9"/>
        <v/>
      </c>
      <c r="U81" s="60"/>
    </row>
    <row r="82" spans="2:21" x14ac:dyDescent="0.2">
      <c r="B82" s="19">
        <v>74</v>
      </c>
      <c r="C82" s="55" t="str">
        <f t="shared" si="6"/>
        <v/>
      </c>
      <c r="D82" s="55"/>
      <c r="E82" s="19"/>
      <c r="F82" s="8"/>
      <c r="G82" s="19" t="s">
        <v>3</v>
      </c>
      <c r="H82" s="56"/>
      <c r="I82" s="56"/>
      <c r="J82" s="19"/>
      <c r="K82" s="55" t="str">
        <f t="shared" si="5"/>
        <v/>
      </c>
      <c r="L82" s="55"/>
      <c r="M82" s="6" t="str">
        <f t="shared" si="7"/>
        <v/>
      </c>
      <c r="N82" s="19"/>
      <c r="O82" s="8"/>
      <c r="P82" s="56"/>
      <c r="Q82" s="56"/>
      <c r="R82" s="59" t="str">
        <f t="shared" si="8"/>
        <v/>
      </c>
      <c r="S82" s="59"/>
      <c r="T82" s="60" t="str">
        <f t="shared" si="9"/>
        <v/>
      </c>
      <c r="U82" s="60"/>
    </row>
    <row r="83" spans="2:21" x14ac:dyDescent="0.2">
      <c r="B83" s="19">
        <v>75</v>
      </c>
      <c r="C83" s="55" t="str">
        <f t="shared" si="6"/>
        <v/>
      </c>
      <c r="D83" s="55"/>
      <c r="E83" s="19"/>
      <c r="F83" s="8"/>
      <c r="G83" s="19" t="s">
        <v>3</v>
      </c>
      <c r="H83" s="56"/>
      <c r="I83" s="56"/>
      <c r="J83" s="19"/>
      <c r="K83" s="55" t="str">
        <f t="shared" si="5"/>
        <v/>
      </c>
      <c r="L83" s="55"/>
      <c r="M83" s="6" t="str">
        <f t="shared" si="7"/>
        <v/>
      </c>
      <c r="N83" s="19"/>
      <c r="O83" s="8"/>
      <c r="P83" s="56"/>
      <c r="Q83" s="56"/>
      <c r="R83" s="59" t="str">
        <f t="shared" si="8"/>
        <v/>
      </c>
      <c r="S83" s="59"/>
      <c r="T83" s="60" t="str">
        <f t="shared" si="9"/>
        <v/>
      </c>
      <c r="U83" s="60"/>
    </row>
    <row r="84" spans="2:21" x14ac:dyDescent="0.2">
      <c r="B84" s="19">
        <v>76</v>
      </c>
      <c r="C84" s="55" t="str">
        <f t="shared" si="6"/>
        <v/>
      </c>
      <c r="D84" s="55"/>
      <c r="E84" s="19"/>
      <c r="F84" s="8"/>
      <c r="G84" s="19" t="s">
        <v>3</v>
      </c>
      <c r="H84" s="56"/>
      <c r="I84" s="56"/>
      <c r="J84" s="19"/>
      <c r="K84" s="55" t="str">
        <f t="shared" si="5"/>
        <v/>
      </c>
      <c r="L84" s="55"/>
      <c r="M84" s="6" t="str">
        <f t="shared" si="7"/>
        <v/>
      </c>
      <c r="N84" s="19"/>
      <c r="O84" s="8"/>
      <c r="P84" s="56"/>
      <c r="Q84" s="56"/>
      <c r="R84" s="59" t="str">
        <f t="shared" si="8"/>
        <v/>
      </c>
      <c r="S84" s="59"/>
      <c r="T84" s="60" t="str">
        <f t="shared" si="9"/>
        <v/>
      </c>
      <c r="U84" s="60"/>
    </row>
    <row r="85" spans="2:21" x14ac:dyDescent="0.2">
      <c r="B85" s="19">
        <v>77</v>
      </c>
      <c r="C85" s="55" t="str">
        <f t="shared" si="6"/>
        <v/>
      </c>
      <c r="D85" s="55"/>
      <c r="E85" s="19"/>
      <c r="F85" s="8"/>
      <c r="G85" s="19" t="s">
        <v>4</v>
      </c>
      <c r="H85" s="56"/>
      <c r="I85" s="56"/>
      <c r="J85" s="19"/>
      <c r="K85" s="55" t="str">
        <f t="shared" si="5"/>
        <v/>
      </c>
      <c r="L85" s="55"/>
      <c r="M85" s="6" t="str">
        <f t="shared" si="7"/>
        <v/>
      </c>
      <c r="N85" s="19"/>
      <c r="O85" s="8"/>
      <c r="P85" s="56"/>
      <c r="Q85" s="56"/>
      <c r="R85" s="59" t="str">
        <f t="shared" si="8"/>
        <v/>
      </c>
      <c r="S85" s="59"/>
      <c r="T85" s="60" t="str">
        <f t="shared" si="9"/>
        <v/>
      </c>
      <c r="U85" s="60"/>
    </row>
    <row r="86" spans="2:21" x14ac:dyDescent="0.2">
      <c r="B86" s="19">
        <v>78</v>
      </c>
      <c r="C86" s="55" t="str">
        <f t="shared" si="6"/>
        <v/>
      </c>
      <c r="D86" s="55"/>
      <c r="E86" s="19"/>
      <c r="F86" s="8"/>
      <c r="G86" s="19" t="s">
        <v>3</v>
      </c>
      <c r="H86" s="56"/>
      <c r="I86" s="56"/>
      <c r="J86" s="19"/>
      <c r="K86" s="55" t="str">
        <f t="shared" si="5"/>
        <v/>
      </c>
      <c r="L86" s="55"/>
      <c r="M86" s="6" t="str">
        <f t="shared" si="7"/>
        <v/>
      </c>
      <c r="N86" s="19"/>
      <c r="O86" s="8"/>
      <c r="P86" s="56"/>
      <c r="Q86" s="56"/>
      <c r="R86" s="59" t="str">
        <f t="shared" si="8"/>
        <v/>
      </c>
      <c r="S86" s="59"/>
      <c r="T86" s="60" t="str">
        <f t="shared" si="9"/>
        <v/>
      </c>
      <c r="U86" s="60"/>
    </row>
    <row r="87" spans="2:21" x14ac:dyDescent="0.2">
      <c r="B87" s="19">
        <v>79</v>
      </c>
      <c r="C87" s="55" t="str">
        <f t="shared" si="6"/>
        <v/>
      </c>
      <c r="D87" s="55"/>
      <c r="E87" s="19"/>
      <c r="F87" s="8"/>
      <c r="G87" s="19" t="s">
        <v>4</v>
      </c>
      <c r="H87" s="56"/>
      <c r="I87" s="56"/>
      <c r="J87" s="19"/>
      <c r="K87" s="55" t="str">
        <f t="shared" si="5"/>
        <v/>
      </c>
      <c r="L87" s="55"/>
      <c r="M87" s="6" t="str">
        <f t="shared" si="7"/>
        <v/>
      </c>
      <c r="N87" s="19"/>
      <c r="O87" s="8"/>
      <c r="P87" s="56"/>
      <c r="Q87" s="56"/>
      <c r="R87" s="59" t="str">
        <f t="shared" si="8"/>
        <v/>
      </c>
      <c r="S87" s="59"/>
      <c r="T87" s="60" t="str">
        <f t="shared" si="9"/>
        <v/>
      </c>
      <c r="U87" s="60"/>
    </row>
    <row r="88" spans="2:21" x14ac:dyDescent="0.2">
      <c r="B88" s="19">
        <v>80</v>
      </c>
      <c r="C88" s="55" t="str">
        <f t="shared" si="6"/>
        <v/>
      </c>
      <c r="D88" s="55"/>
      <c r="E88" s="19"/>
      <c r="F88" s="8"/>
      <c r="G88" s="19" t="s">
        <v>4</v>
      </c>
      <c r="H88" s="56"/>
      <c r="I88" s="56"/>
      <c r="J88" s="19"/>
      <c r="K88" s="55" t="str">
        <f t="shared" si="5"/>
        <v/>
      </c>
      <c r="L88" s="55"/>
      <c r="M88" s="6" t="str">
        <f t="shared" si="7"/>
        <v/>
      </c>
      <c r="N88" s="19"/>
      <c r="O88" s="8"/>
      <c r="P88" s="56"/>
      <c r="Q88" s="56"/>
      <c r="R88" s="59" t="str">
        <f t="shared" si="8"/>
        <v/>
      </c>
      <c r="S88" s="59"/>
      <c r="T88" s="60" t="str">
        <f t="shared" si="9"/>
        <v/>
      </c>
      <c r="U88" s="60"/>
    </row>
    <row r="89" spans="2:21" x14ac:dyDescent="0.2">
      <c r="B89" s="19">
        <v>81</v>
      </c>
      <c r="C89" s="55" t="str">
        <f t="shared" si="6"/>
        <v/>
      </c>
      <c r="D89" s="55"/>
      <c r="E89" s="19"/>
      <c r="F89" s="8"/>
      <c r="G89" s="19" t="s">
        <v>4</v>
      </c>
      <c r="H89" s="56"/>
      <c r="I89" s="56"/>
      <c r="J89" s="19"/>
      <c r="K89" s="55" t="str">
        <f t="shared" si="5"/>
        <v/>
      </c>
      <c r="L89" s="55"/>
      <c r="M89" s="6" t="str">
        <f t="shared" si="7"/>
        <v/>
      </c>
      <c r="N89" s="19"/>
      <c r="O89" s="8"/>
      <c r="P89" s="56"/>
      <c r="Q89" s="56"/>
      <c r="R89" s="59" t="str">
        <f t="shared" si="8"/>
        <v/>
      </c>
      <c r="S89" s="59"/>
      <c r="T89" s="60" t="str">
        <f t="shared" si="9"/>
        <v/>
      </c>
      <c r="U89" s="60"/>
    </row>
    <row r="90" spans="2:21" x14ac:dyDescent="0.2">
      <c r="B90" s="19">
        <v>82</v>
      </c>
      <c r="C90" s="55" t="str">
        <f t="shared" si="6"/>
        <v/>
      </c>
      <c r="D90" s="55"/>
      <c r="E90" s="19"/>
      <c r="F90" s="8"/>
      <c r="G90" s="19" t="s">
        <v>4</v>
      </c>
      <c r="H90" s="56"/>
      <c r="I90" s="56"/>
      <c r="J90" s="19"/>
      <c r="K90" s="55" t="str">
        <f t="shared" si="5"/>
        <v/>
      </c>
      <c r="L90" s="55"/>
      <c r="M90" s="6" t="str">
        <f t="shared" si="7"/>
        <v/>
      </c>
      <c r="N90" s="19"/>
      <c r="O90" s="8"/>
      <c r="P90" s="56"/>
      <c r="Q90" s="56"/>
      <c r="R90" s="59" t="str">
        <f t="shared" si="8"/>
        <v/>
      </c>
      <c r="S90" s="59"/>
      <c r="T90" s="60" t="str">
        <f t="shared" si="9"/>
        <v/>
      </c>
      <c r="U90" s="60"/>
    </row>
    <row r="91" spans="2:21" x14ac:dyDescent="0.2">
      <c r="B91" s="19">
        <v>83</v>
      </c>
      <c r="C91" s="55" t="str">
        <f t="shared" si="6"/>
        <v/>
      </c>
      <c r="D91" s="55"/>
      <c r="E91" s="19"/>
      <c r="F91" s="8"/>
      <c r="G91" s="19" t="s">
        <v>4</v>
      </c>
      <c r="H91" s="56"/>
      <c r="I91" s="56"/>
      <c r="J91" s="19"/>
      <c r="K91" s="55" t="str">
        <f t="shared" si="5"/>
        <v/>
      </c>
      <c r="L91" s="55"/>
      <c r="M91" s="6" t="str">
        <f t="shared" si="7"/>
        <v/>
      </c>
      <c r="N91" s="19"/>
      <c r="O91" s="8"/>
      <c r="P91" s="56"/>
      <c r="Q91" s="56"/>
      <c r="R91" s="59" t="str">
        <f t="shared" si="8"/>
        <v/>
      </c>
      <c r="S91" s="59"/>
      <c r="T91" s="60" t="str">
        <f t="shared" si="9"/>
        <v/>
      </c>
      <c r="U91" s="60"/>
    </row>
    <row r="92" spans="2:21" x14ac:dyDescent="0.2">
      <c r="B92" s="19">
        <v>84</v>
      </c>
      <c r="C92" s="55" t="str">
        <f t="shared" si="6"/>
        <v/>
      </c>
      <c r="D92" s="55"/>
      <c r="E92" s="19"/>
      <c r="F92" s="8"/>
      <c r="G92" s="19" t="s">
        <v>3</v>
      </c>
      <c r="H92" s="56"/>
      <c r="I92" s="56"/>
      <c r="J92" s="19"/>
      <c r="K92" s="55" t="str">
        <f t="shared" si="5"/>
        <v/>
      </c>
      <c r="L92" s="55"/>
      <c r="M92" s="6" t="str">
        <f t="shared" si="7"/>
        <v/>
      </c>
      <c r="N92" s="19"/>
      <c r="O92" s="8"/>
      <c r="P92" s="56"/>
      <c r="Q92" s="56"/>
      <c r="R92" s="59" t="str">
        <f t="shared" si="8"/>
        <v/>
      </c>
      <c r="S92" s="59"/>
      <c r="T92" s="60" t="str">
        <f t="shared" si="9"/>
        <v/>
      </c>
      <c r="U92" s="60"/>
    </row>
    <row r="93" spans="2:21" x14ac:dyDescent="0.2">
      <c r="B93" s="19">
        <v>85</v>
      </c>
      <c r="C93" s="55" t="str">
        <f t="shared" si="6"/>
        <v/>
      </c>
      <c r="D93" s="55"/>
      <c r="E93" s="19"/>
      <c r="F93" s="8"/>
      <c r="G93" s="19" t="s">
        <v>4</v>
      </c>
      <c r="H93" s="56"/>
      <c r="I93" s="56"/>
      <c r="J93" s="19"/>
      <c r="K93" s="55" t="str">
        <f t="shared" si="5"/>
        <v/>
      </c>
      <c r="L93" s="55"/>
      <c r="M93" s="6" t="str">
        <f t="shared" si="7"/>
        <v/>
      </c>
      <c r="N93" s="19"/>
      <c r="O93" s="8"/>
      <c r="P93" s="56"/>
      <c r="Q93" s="56"/>
      <c r="R93" s="59" t="str">
        <f t="shared" si="8"/>
        <v/>
      </c>
      <c r="S93" s="59"/>
      <c r="T93" s="60" t="str">
        <f t="shared" si="9"/>
        <v/>
      </c>
      <c r="U93" s="60"/>
    </row>
    <row r="94" spans="2:21" x14ac:dyDescent="0.2">
      <c r="B94" s="19">
        <v>86</v>
      </c>
      <c r="C94" s="55" t="str">
        <f t="shared" si="6"/>
        <v/>
      </c>
      <c r="D94" s="55"/>
      <c r="E94" s="19"/>
      <c r="F94" s="8"/>
      <c r="G94" s="19" t="s">
        <v>3</v>
      </c>
      <c r="H94" s="56"/>
      <c r="I94" s="56"/>
      <c r="J94" s="19"/>
      <c r="K94" s="55" t="str">
        <f t="shared" si="5"/>
        <v/>
      </c>
      <c r="L94" s="55"/>
      <c r="M94" s="6" t="str">
        <f t="shared" si="7"/>
        <v/>
      </c>
      <c r="N94" s="19"/>
      <c r="O94" s="8"/>
      <c r="P94" s="56"/>
      <c r="Q94" s="56"/>
      <c r="R94" s="59" t="str">
        <f t="shared" si="8"/>
        <v/>
      </c>
      <c r="S94" s="59"/>
      <c r="T94" s="60" t="str">
        <f t="shared" si="9"/>
        <v/>
      </c>
      <c r="U94" s="60"/>
    </row>
    <row r="95" spans="2:21" x14ac:dyDescent="0.2">
      <c r="B95" s="19">
        <v>87</v>
      </c>
      <c r="C95" s="55" t="str">
        <f t="shared" si="6"/>
        <v/>
      </c>
      <c r="D95" s="55"/>
      <c r="E95" s="19"/>
      <c r="F95" s="8"/>
      <c r="G95" s="19" t="s">
        <v>4</v>
      </c>
      <c r="H95" s="56"/>
      <c r="I95" s="56"/>
      <c r="J95" s="19"/>
      <c r="K95" s="55" t="str">
        <f t="shared" si="5"/>
        <v/>
      </c>
      <c r="L95" s="55"/>
      <c r="M95" s="6" t="str">
        <f t="shared" si="7"/>
        <v/>
      </c>
      <c r="N95" s="19"/>
      <c r="O95" s="8"/>
      <c r="P95" s="56"/>
      <c r="Q95" s="56"/>
      <c r="R95" s="59" t="str">
        <f t="shared" si="8"/>
        <v/>
      </c>
      <c r="S95" s="59"/>
      <c r="T95" s="60" t="str">
        <f t="shared" si="9"/>
        <v/>
      </c>
      <c r="U95" s="60"/>
    </row>
    <row r="96" spans="2:21" x14ac:dyDescent="0.2">
      <c r="B96" s="19">
        <v>88</v>
      </c>
      <c r="C96" s="55" t="str">
        <f t="shared" si="6"/>
        <v/>
      </c>
      <c r="D96" s="55"/>
      <c r="E96" s="19"/>
      <c r="F96" s="8"/>
      <c r="G96" s="19" t="s">
        <v>3</v>
      </c>
      <c r="H96" s="56"/>
      <c r="I96" s="56"/>
      <c r="J96" s="19"/>
      <c r="K96" s="55" t="str">
        <f t="shared" si="5"/>
        <v/>
      </c>
      <c r="L96" s="55"/>
      <c r="M96" s="6" t="str">
        <f t="shared" si="7"/>
        <v/>
      </c>
      <c r="N96" s="19"/>
      <c r="O96" s="8"/>
      <c r="P96" s="56"/>
      <c r="Q96" s="56"/>
      <c r="R96" s="59" t="str">
        <f t="shared" si="8"/>
        <v/>
      </c>
      <c r="S96" s="59"/>
      <c r="T96" s="60" t="str">
        <f t="shared" si="9"/>
        <v/>
      </c>
      <c r="U96" s="60"/>
    </row>
    <row r="97" spans="2:21" x14ac:dyDescent="0.2">
      <c r="B97" s="19">
        <v>89</v>
      </c>
      <c r="C97" s="55" t="str">
        <f t="shared" si="6"/>
        <v/>
      </c>
      <c r="D97" s="55"/>
      <c r="E97" s="19"/>
      <c r="F97" s="8"/>
      <c r="G97" s="19" t="s">
        <v>4</v>
      </c>
      <c r="H97" s="56"/>
      <c r="I97" s="56"/>
      <c r="J97" s="19"/>
      <c r="K97" s="55" t="str">
        <f t="shared" si="5"/>
        <v/>
      </c>
      <c r="L97" s="55"/>
      <c r="M97" s="6" t="str">
        <f t="shared" si="7"/>
        <v/>
      </c>
      <c r="N97" s="19"/>
      <c r="O97" s="8"/>
      <c r="P97" s="56"/>
      <c r="Q97" s="56"/>
      <c r="R97" s="59" t="str">
        <f t="shared" si="8"/>
        <v/>
      </c>
      <c r="S97" s="59"/>
      <c r="T97" s="60" t="str">
        <f t="shared" si="9"/>
        <v/>
      </c>
      <c r="U97" s="60"/>
    </row>
    <row r="98" spans="2:21" x14ac:dyDescent="0.2">
      <c r="B98" s="19">
        <v>90</v>
      </c>
      <c r="C98" s="55" t="str">
        <f t="shared" si="6"/>
        <v/>
      </c>
      <c r="D98" s="55"/>
      <c r="E98" s="19"/>
      <c r="F98" s="8"/>
      <c r="G98" s="19" t="s">
        <v>3</v>
      </c>
      <c r="H98" s="56"/>
      <c r="I98" s="56"/>
      <c r="J98" s="19"/>
      <c r="K98" s="55" t="str">
        <f t="shared" si="5"/>
        <v/>
      </c>
      <c r="L98" s="55"/>
      <c r="M98" s="6" t="str">
        <f t="shared" si="7"/>
        <v/>
      </c>
      <c r="N98" s="19"/>
      <c r="O98" s="8"/>
      <c r="P98" s="56"/>
      <c r="Q98" s="56"/>
      <c r="R98" s="59" t="str">
        <f t="shared" si="8"/>
        <v/>
      </c>
      <c r="S98" s="59"/>
      <c r="T98" s="60" t="str">
        <f t="shared" si="9"/>
        <v/>
      </c>
      <c r="U98" s="60"/>
    </row>
    <row r="99" spans="2:21" x14ac:dyDescent="0.2">
      <c r="B99" s="19">
        <v>91</v>
      </c>
      <c r="C99" s="55" t="str">
        <f t="shared" si="6"/>
        <v/>
      </c>
      <c r="D99" s="55"/>
      <c r="E99" s="19"/>
      <c r="F99" s="8"/>
      <c r="G99" s="19" t="s">
        <v>4</v>
      </c>
      <c r="H99" s="56"/>
      <c r="I99" s="56"/>
      <c r="J99" s="19"/>
      <c r="K99" s="55" t="str">
        <f t="shared" si="5"/>
        <v/>
      </c>
      <c r="L99" s="55"/>
      <c r="M99" s="6" t="str">
        <f t="shared" si="7"/>
        <v/>
      </c>
      <c r="N99" s="19"/>
      <c r="O99" s="8"/>
      <c r="P99" s="56"/>
      <c r="Q99" s="56"/>
      <c r="R99" s="59" t="str">
        <f t="shared" si="8"/>
        <v/>
      </c>
      <c r="S99" s="59"/>
      <c r="T99" s="60" t="str">
        <f t="shared" si="9"/>
        <v/>
      </c>
      <c r="U99" s="60"/>
    </row>
    <row r="100" spans="2:21" x14ac:dyDescent="0.2">
      <c r="B100" s="19">
        <v>92</v>
      </c>
      <c r="C100" s="55" t="str">
        <f t="shared" si="6"/>
        <v/>
      </c>
      <c r="D100" s="55"/>
      <c r="E100" s="19"/>
      <c r="F100" s="8"/>
      <c r="G100" s="19" t="s">
        <v>4</v>
      </c>
      <c r="H100" s="56"/>
      <c r="I100" s="56"/>
      <c r="J100" s="19"/>
      <c r="K100" s="55" t="str">
        <f t="shared" si="5"/>
        <v/>
      </c>
      <c r="L100" s="55"/>
      <c r="M100" s="6" t="str">
        <f t="shared" si="7"/>
        <v/>
      </c>
      <c r="N100" s="19"/>
      <c r="O100" s="8"/>
      <c r="P100" s="56"/>
      <c r="Q100" s="56"/>
      <c r="R100" s="59" t="str">
        <f t="shared" si="8"/>
        <v/>
      </c>
      <c r="S100" s="59"/>
      <c r="T100" s="60" t="str">
        <f t="shared" si="9"/>
        <v/>
      </c>
      <c r="U100" s="60"/>
    </row>
    <row r="101" spans="2:21" x14ac:dyDescent="0.2">
      <c r="B101" s="19">
        <v>93</v>
      </c>
      <c r="C101" s="55" t="str">
        <f t="shared" si="6"/>
        <v/>
      </c>
      <c r="D101" s="55"/>
      <c r="E101" s="19"/>
      <c r="F101" s="8"/>
      <c r="G101" s="19" t="s">
        <v>3</v>
      </c>
      <c r="H101" s="56"/>
      <c r="I101" s="56"/>
      <c r="J101" s="19"/>
      <c r="K101" s="55" t="str">
        <f t="shared" si="5"/>
        <v/>
      </c>
      <c r="L101" s="55"/>
      <c r="M101" s="6" t="str">
        <f t="shared" si="7"/>
        <v/>
      </c>
      <c r="N101" s="19"/>
      <c r="O101" s="8"/>
      <c r="P101" s="56"/>
      <c r="Q101" s="56"/>
      <c r="R101" s="59" t="str">
        <f t="shared" si="8"/>
        <v/>
      </c>
      <c r="S101" s="59"/>
      <c r="T101" s="60" t="str">
        <f t="shared" si="9"/>
        <v/>
      </c>
      <c r="U101" s="60"/>
    </row>
    <row r="102" spans="2:21" x14ac:dyDescent="0.2">
      <c r="B102" s="19">
        <v>94</v>
      </c>
      <c r="C102" s="55" t="str">
        <f t="shared" si="6"/>
        <v/>
      </c>
      <c r="D102" s="55"/>
      <c r="E102" s="19"/>
      <c r="F102" s="8"/>
      <c r="G102" s="19" t="s">
        <v>3</v>
      </c>
      <c r="H102" s="56"/>
      <c r="I102" s="56"/>
      <c r="J102" s="19"/>
      <c r="K102" s="55" t="str">
        <f t="shared" si="5"/>
        <v/>
      </c>
      <c r="L102" s="55"/>
      <c r="M102" s="6" t="str">
        <f t="shared" si="7"/>
        <v/>
      </c>
      <c r="N102" s="19"/>
      <c r="O102" s="8"/>
      <c r="P102" s="56"/>
      <c r="Q102" s="56"/>
      <c r="R102" s="59" t="str">
        <f t="shared" si="8"/>
        <v/>
      </c>
      <c r="S102" s="59"/>
      <c r="T102" s="60" t="str">
        <f t="shared" si="9"/>
        <v/>
      </c>
      <c r="U102" s="60"/>
    </row>
    <row r="103" spans="2:21" x14ac:dyDescent="0.2">
      <c r="B103" s="19">
        <v>95</v>
      </c>
      <c r="C103" s="55" t="str">
        <f t="shared" si="6"/>
        <v/>
      </c>
      <c r="D103" s="55"/>
      <c r="E103" s="19"/>
      <c r="F103" s="8"/>
      <c r="G103" s="19" t="s">
        <v>3</v>
      </c>
      <c r="H103" s="56"/>
      <c r="I103" s="56"/>
      <c r="J103" s="19"/>
      <c r="K103" s="55" t="str">
        <f t="shared" si="5"/>
        <v/>
      </c>
      <c r="L103" s="55"/>
      <c r="M103" s="6" t="str">
        <f t="shared" si="7"/>
        <v/>
      </c>
      <c r="N103" s="19"/>
      <c r="O103" s="8"/>
      <c r="P103" s="56"/>
      <c r="Q103" s="56"/>
      <c r="R103" s="59" t="str">
        <f t="shared" si="8"/>
        <v/>
      </c>
      <c r="S103" s="59"/>
      <c r="T103" s="60" t="str">
        <f t="shared" si="9"/>
        <v/>
      </c>
      <c r="U103" s="60"/>
    </row>
    <row r="104" spans="2:21" x14ac:dyDescent="0.2">
      <c r="B104" s="19">
        <v>96</v>
      </c>
      <c r="C104" s="55" t="str">
        <f t="shared" si="6"/>
        <v/>
      </c>
      <c r="D104" s="55"/>
      <c r="E104" s="19"/>
      <c r="F104" s="8"/>
      <c r="G104" s="19" t="s">
        <v>4</v>
      </c>
      <c r="H104" s="56"/>
      <c r="I104" s="56"/>
      <c r="J104" s="19"/>
      <c r="K104" s="55" t="str">
        <f t="shared" si="5"/>
        <v/>
      </c>
      <c r="L104" s="55"/>
      <c r="M104" s="6" t="str">
        <f t="shared" si="7"/>
        <v/>
      </c>
      <c r="N104" s="19"/>
      <c r="O104" s="8"/>
      <c r="P104" s="56"/>
      <c r="Q104" s="56"/>
      <c r="R104" s="59" t="str">
        <f t="shared" si="8"/>
        <v/>
      </c>
      <c r="S104" s="59"/>
      <c r="T104" s="60" t="str">
        <f t="shared" si="9"/>
        <v/>
      </c>
      <c r="U104" s="60"/>
    </row>
    <row r="105" spans="2:21" x14ac:dyDescent="0.2">
      <c r="B105" s="19">
        <v>97</v>
      </c>
      <c r="C105" s="55" t="str">
        <f t="shared" si="6"/>
        <v/>
      </c>
      <c r="D105" s="55"/>
      <c r="E105" s="19"/>
      <c r="F105" s="8"/>
      <c r="G105" s="19" t="s">
        <v>3</v>
      </c>
      <c r="H105" s="56"/>
      <c r="I105" s="56"/>
      <c r="J105" s="19"/>
      <c r="K105" s="55" t="str">
        <f t="shared" si="5"/>
        <v/>
      </c>
      <c r="L105" s="55"/>
      <c r="M105" s="6" t="str">
        <f t="shared" si="7"/>
        <v/>
      </c>
      <c r="N105" s="19"/>
      <c r="O105" s="8"/>
      <c r="P105" s="56"/>
      <c r="Q105" s="56"/>
      <c r="R105" s="59" t="str">
        <f t="shared" si="8"/>
        <v/>
      </c>
      <c r="S105" s="59"/>
      <c r="T105" s="60" t="str">
        <f t="shared" si="9"/>
        <v/>
      </c>
      <c r="U105" s="60"/>
    </row>
    <row r="106" spans="2:21" x14ac:dyDescent="0.2">
      <c r="B106" s="19">
        <v>98</v>
      </c>
      <c r="C106" s="55" t="str">
        <f t="shared" si="6"/>
        <v/>
      </c>
      <c r="D106" s="55"/>
      <c r="E106" s="19"/>
      <c r="F106" s="8"/>
      <c r="G106" s="19" t="s">
        <v>4</v>
      </c>
      <c r="H106" s="56"/>
      <c r="I106" s="56"/>
      <c r="J106" s="19"/>
      <c r="K106" s="55" t="str">
        <f t="shared" si="5"/>
        <v/>
      </c>
      <c r="L106" s="55"/>
      <c r="M106" s="6" t="str">
        <f t="shared" si="7"/>
        <v/>
      </c>
      <c r="N106" s="19"/>
      <c r="O106" s="8"/>
      <c r="P106" s="56"/>
      <c r="Q106" s="56"/>
      <c r="R106" s="59" t="str">
        <f t="shared" si="8"/>
        <v/>
      </c>
      <c r="S106" s="59"/>
      <c r="T106" s="60" t="str">
        <f t="shared" si="9"/>
        <v/>
      </c>
      <c r="U106" s="60"/>
    </row>
    <row r="107" spans="2:21" x14ac:dyDescent="0.2">
      <c r="B107" s="19">
        <v>99</v>
      </c>
      <c r="C107" s="55" t="str">
        <f t="shared" si="6"/>
        <v/>
      </c>
      <c r="D107" s="55"/>
      <c r="E107" s="19"/>
      <c r="F107" s="8"/>
      <c r="G107" s="19" t="s">
        <v>4</v>
      </c>
      <c r="H107" s="56"/>
      <c r="I107" s="56"/>
      <c r="J107" s="19"/>
      <c r="K107" s="55" t="str">
        <f t="shared" si="5"/>
        <v/>
      </c>
      <c r="L107" s="55"/>
      <c r="M107" s="6" t="str">
        <f t="shared" si="7"/>
        <v/>
      </c>
      <c r="N107" s="19"/>
      <c r="O107" s="8"/>
      <c r="P107" s="56"/>
      <c r="Q107" s="56"/>
      <c r="R107" s="59" t="str">
        <f t="shared" si="8"/>
        <v/>
      </c>
      <c r="S107" s="59"/>
      <c r="T107" s="60" t="str">
        <f t="shared" si="9"/>
        <v/>
      </c>
      <c r="U107" s="60"/>
    </row>
    <row r="108" spans="2:21" x14ac:dyDescent="0.2">
      <c r="B108" s="19">
        <v>100</v>
      </c>
      <c r="C108" s="55" t="str">
        <f t="shared" si="6"/>
        <v/>
      </c>
      <c r="D108" s="55"/>
      <c r="E108" s="19"/>
      <c r="F108" s="8"/>
      <c r="G108" s="19" t="s">
        <v>3</v>
      </c>
      <c r="H108" s="56"/>
      <c r="I108" s="56"/>
      <c r="J108" s="19"/>
      <c r="K108" s="55" t="str">
        <f t="shared" si="5"/>
        <v/>
      </c>
      <c r="L108" s="55"/>
      <c r="M108" s="6" t="str">
        <f t="shared" si="7"/>
        <v/>
      </c>
      <c r="N108" s="19"/>
      <c r="O108" s="8"/>
      <c r="P108" s="56"/>
      <c r="Q108" s="56"/>
      <c r="R108" s="59" t="str">
        <f t="shared" si="8"/>
        <v/>
      </c>
      <c r="S108" s="59"/>
      <c r="T108" s="60" t="str">
        <f t="shared" si="9"/>
        <v/>
      </c>
      <c r="U108" s="60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35" priority="1" stopIfTrue="1" operator="equal">
      <formula>"買"</formula>
    </cfRule>
    <cfRule type="cellIs" dxfId="34" priority="2" stopIfTrue="1" operator="equal">
      <formula>"売"</formula>
    </cfRule>
  </conditionalFormatting>
  <conditionalFormatting sqref="G9:G11 G14:G45 G47:G108">
    <cfRule type="cellIs" dxfId="33" priority="7" stopIfTrue="1" operator="equal">
      <formula>"買"</formula>
    </cfRule>
    <cfRule type="cellIs" dxfId="32" priority="8" stopIfTrue="1" operator="equal">
      <formula>"売"</formula>
    </cfRule>
  </conditionalFormatting>
  <conditionalFormatting sqref="G12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13">
    <cfRule type="cellIs" dxfId="29" priority="3" stopIfTrue="1" operator="equal">
      <formula>"買"</formula>
    </cfRule>
    <cfRule type="cellIs" dxfId="28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2019-08-11T21:32:17Z</cp:lastPrinted>
  <dcterms:created xsi:type="dcterms:W3CDTF">2013-10-09T23:04:08Z</dcterms:created>
  <dcterms:modified xsi:type="dcterms:W3CDTF">2019-08-12T18:46:33Z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